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 Krzywda\Documents\PRACA\koordynator\koordynowanie_turnusy\Koordynacja_2023_2024\"/>
    </mc:Choice>
  </mc:AlternateContent>
  <bookViews>
    <workbookView xWindow="0" yWindow="0" windowWidth="2160" windowHeight="0"/>
  </bookViews>
  <sheets>
    <sheet name="1_stopień" sheetId="35" r:id="rId1"/>
    <sheet name="2_stopień" sheetId="6" r:id="rId2"/>
    <sheet name="3_stopień" sheetId="32" r:id="rId3"/>
    <sheet name="zestawienie_1" sheetId="7" r:id="rId4"/>
    <sheet name="zestawienie_2" sheetId="3" r:id="rId5"/>
    <sheet name="zestawienie_3" sheetId="4" r:id="rId6"/>
    <sheet name="przestawna_1" sheetId="36" r:id="rId7"/>
    <sheet name="przestawna_2" sheetId="20" r:id="rId8"/>
    <sheet name="przestawna_3" sheetId="29" r:id="rId9"/>
    <sheet name="Arkusz4" sheetId="30" state="hidden" r:id="rId10"/>
    <sheet name="Dane BSI" sheetId="5" state="hidden" r:id="rId11"/>
    <sheet name="BS_1_dziedzinowe" sheetId="9" state="hidden" r:id="rId12"/>
    <sheet name="BS_1 zestawienie" sheetId="8" state="hidden" r:id="rId13"/>
    <sheet name="Moje" sheetId="15" state="hidden" r:id="rId14"/>
    <sheet name="Arkusz1" sheetId="18" state="hidden" r:id="rId15"/>
    <sheet name="RSPO" sheetId="16" state="hidden" r:id="rId16"/>
    <sheet name="Arkusz6" sheetId="23" state="hidden" r:id="rId17"/>
    <sheet name="Arkusz2" sheetId="25" state="hidden" r:id="rId18"/>
    <sheet name="Arkusz3" sheetId="26" state="hidden" r:id="rId19"/>
    <sheet name="Arkusz5" sheetId="31" state="hidden" r:id="rId20"/>
  </sheets>
  <externalReferences>
    <externalReference r:id="rId21"/>
    <externalReference r:id="rId22"/>
  </externalReferences>
  <definedNames>
    <definedName name="_xlnm._FilterDatabase" localSheetId="1" hidden="1">'2_stopień'!$C$7:$P$700</definedName>
    <definedName name="_xlnm._FilterDatabase" localSheetId="2" hidden="1">'3_stopień'!$C$8:$P$595</definedName>
    <definedName name="_xlnm._FilterDatabase" localSheetId="14" hidden="1">Arkusz1!$F$2:$L$64</definedName>
    <definedName name="_xlnm._FilterDatabase" localSheetId="19" hidden="1">Arkusz5!$F$2:$F$407</definedName>
    <definedName name="_xlnm._FilterDatabase" localSheetId="12" hidden="1">'BS_1 zestawienie'!$A$1:$F$113</definedName>
    <definedName name="_xlnm._FilterDatabase" localSheetId="11" hidden="1">BS_1_dziedzinowe!$A$3:$J$63</definedName>
    <definedName name="_xlnm._FilterDatabase" localSheetId="10" hidden="1">'Dane BSI'!$B$1:$I$59</definedName>
    <definedName name="_xlnm._FilterDatabase" localSheetId="15" hidden="1">RSPO!$A$1:$L$64</definedName>
    <definedName name="_xlnm._FilterDatabase" localSheetId="3" hidden="1">zestawienie_1!$A$5:$BJ$103</definedName>
    <definedName name="_xlnm._FilterDatabase" localSheetId="4" hidden="1">zestawienie_2!$A$5:$BJ$102</definedName>
    <definedName name="_xlnm._FilterDatabase" localSheetId="5" hidden="1">zestawienie_3!$B$5:$BI$102</definedName>
    <definedName name="DaneZewnętrzne_1" localSheetId="16" hidden="1">Arkusz6!$A$1:$R$605</definedName>
  </definedNames>
  <calcPr calcId="152511"/>
  <pivotCaches>
    <pivotCache cacheId="0" r:id="rId23"/>
    <pivotCache cacheId="1" r:id="rId24"/>
    <pivotCache cacheId="2" r:id="rId2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0" i="35" l="1"/>
  <c r="Z530" i="35"/>
  <c r="Q531" i="35"/>
  <c r="Z531" i="35"/>
  <c r="Q587" i="35" l="1"/>
  <c r="Z587" i="35"/>
  <c r="Z565" i="35"/>
  <c r="Q436" i="35" l="1"/>
  <c r="R436" i="35" s="1"/>
  <c r="Z436" i="35"/>
  <c r="Q36" i="35" l="1"/>
  <c r="R36" i="35" s="1"/>
  <c r="Z36" i="35"/>
  <c r="Q10" i="35" l="1"/>
  <c r="R10" i="35" s="1"/>
  <c r="S10" i="35" s="1"/>
  <c r="Z10" i="35"/>
  <c r="Z142" i="35" l="1"/>
  <c r="Q142" i="35"/>
  <c r="R142" i="35" s="1"/>
  <c r="S142" i="35" s="1"/>
  <c r="Z143" i="35"/>
  <c r="Q143" i="35"/>
  <c r="R143" i="35" s="1"/>
  <c r="S143" i="35" s="1"/>
  <c r="Q139" i="35"/>
  <c r="R139" i="35" s="1"/>
  <c r="S139" i="35" s="1"/>
  <c r="Z139" i="35"/>
  <c r="Q140" i="35"/>
  <c r="R140" i="35" s="1"/>
  <c r="S140" i="35" s="1"/>
  <c r="Z140" i="35"/>
  <c r="Z400" i="35" l="1"/>
  <c r="Q400" i="35"/>
  <c r="R400" i="35" s="1"/>
  <c r="Q204" i="35" l="1"/>
  <c r="R204" i="35" s="1"/>
  <c r="Z204" i="35"/>
  <c r="Q661" i="35"/>
  <c r="R661" i="35" s="1"/>
  <c r="S661" i="35" s="1"/>
  <c r="Q662" i="35"/>
  <c r="R662" i="35" s="1"/>
  <c r="S662" i="35" s="1"/>
  <c r="Q663" i="35"/>
  <c r="R663" i="35" s="1"/>
  <c r="S663" i="35" s="1"/>
  <c r="Q664" i="35"/>
  <c r="R664" i="35" s="1"/>
  <c r="S664" i="35" s="1"/>
  <c r="Z661" i="35"/>
  <c r="Z662" i="35"/>
  <c r="Q411" i="35" l="1"/>
  <c r="R411" i="35" s="1"/>
  <c r="S411" i="35" s="1"/>
  <c r="Z411" i="35"/>
  <c r="Q412" i="35"/>
  <c r="R412" i="35" s="1"/>
  <c r="S412" i="35" s="1"/>
  <c r="Z412" i="35"/>
  <c r="Q233" i="35" l="1"/>
  <c r="R233" i="35" s="1"/>
  <c r="S233" i="35" s="1"/>
  <c r="Z233" i="35"/>
  <c r="Q18" i="35" l="1"/>
  <c r="R18" i="35" s="1"/>
  <c r="S18" i="35" s="1"/>
  <c r="Z18" i="35"/>
  <c r="Z26" i="35" l="1"/>
  <c r="Q26" i="35"/>
  <c r="R26" i="35" s="1"/>
  <c r="Q650" i="35" l="1"/>
  <c r="R650" i="35" s="1"/>
  <c r="Z650" i="35"/>
  <c r="Q649" i="35"/>
  <c r="R649" i="35" s="1"/>
  <c r="Z649" i="35"/>
  <c r="Q651" i="35"/>
  <c r="R651" i="35" s="1"/>
  <c r="Z651" i="35"/>
  <c r="Q300" i="35" l="1"/>
  <c r="R300" i="35" s="1"/>
  <c r="Z300" i="35"/>
  <c r="Q632" i="35" l="1"/>
  <c r="R632" i="35" s="1"/>
  <c r="Z632" i="35"/>
  <c r="Q53" i="35" l="1"/>
  <c r="R53" i="35" s="1"/>
  <c r="S53" i="35" s="1"/>
  <c r="Z53" i="35"/>
  <c r="Q44" i="35"/>
  <c r="R44" i="35" s="1"/>
  <c r="S44" i="35" s="1"/>
  <c r="Z44" i="35"/>
  <c r="Q45" i="35"/>
  <c r="R45" i="35" s="1"/>
  <c r="S45" i="35" s="1"/>
  <c r="Z45" i="35"/>
  <c r="Q46" i="35"/>
  <c r="R46" i="35" s="1"/>
  <c r="S46" i="35" s="1"/>
  <c r="Z46" i="35"/>
  <c r="Q40" i="35"/>
  <c r="R40" i="35" s="1"/>
  <c r="S40" i="35" s="1"/>
  <c r="Z40" i="35"/>
  <c r="Q174" i="35" l="1"/>
  <c r="R174" i="35" s="1"/>
  <c r="Z174" i="35"/>
  <c r="Q288" i="35" l="1"/>
  <c r="R288" i="35" s="1"/>
  <c r="Z288" i="35"/>
  <c r="Q286" i="35"/>
  <c r="R286" i="35" s="1"/>
  <c r="Z286" i="35"/>
  <c r="Z276" i="35" l="1"/>
  <c r="Q276" i="35"/>
  <c r="R276" i="35" s="1"/>
  <c r="Z426" i="35" l="1"/>
  <c r="Z205" i="35"/>
  <c r="Z206" i="35"/>
  <c r="Z8" i="35"/>
  <c r="Q277" i="35" l="1"/>
  <c r="R277" i="35" s="1"/>
  <c r="Z277" i="35"/>
  <c r="Q69" i="35" l="1"/>
  <c r="R69" i="35" s="1"/>
  <c r="S69" i="35" s="1"/>
  <c r="Z69" i="35"/>
  <c r="Q59" i="35"/>
  <c r="R59" i="35" s="1"/>
  <c r="S59" i="35" s="1"/>
  <c r="Z59" i="35"/>
  <c r="Q62" i="35"/>
  <c r="R62" i="35" s="1"/>
  <c r="S62" i="35" s="1"/>
  <c r="Z62" i="35"/>
  <c r="Q271" i="35" l="1"/>
  <c r="R271" i="35" s="1"/>
  <c r="S271" i="35" s="1"/>
  <c r="Z271" i="35"/>
  <c r="Q273" i="35"/>
  <c r="R273" i="35" s="1"/>
  <c r="S273" i="35" s="1"/>
  <c r="Z273" i="35"/>
  <c r="Q332" i="35" l="1"/>
  <c r="R332" i="35" s="1"/>
  <c r="Z332" i="35"/>
  <c r="Q571" i="35" l="1"/>
  <c r="BE7" i="4" l="1"/>
  <c r="BF7" i="4"/>
  <c r="BE8" i="4"/>
  <c r="BF8" i="4"/>
  <c r="BE9" i="4"/>
  <c r="BF9" i="4"/>
  <c r="BE10" i="4"/>
  <c r="BF10" i="4"/>
  <c r="BE11" i="4"/>
  <c r="BF11" i="4"/>
  <c r="BE12" i="4"/>
  <c r="BF12" i="4"/>
  <c r="BE13" i="4"/>
  <c r="BF13" i="4"/>
  <c r="BE14" i="4"/>
  <c r="BF14" i="4"/>
  <c r="BE15" i="4"/>
  <c r="BF15" i="4"/>
  <c r="BE16" i="4"/>
  <c r="BF16" i="4"/>
  <c r="BE17" i="4"/>
  <c r="BF17" i="4"/>
  <c r="BE18" i="4"/>
  <c r="BF18" i="4"/>
  <c r="BE19" i="4"/>
  <c r="BF19" i="4"/>
  <c r="BE20" i="4"/>
  <c r="BF20" i="4"/>
  <c r="BE21" i="4"/>
  <c r="BF21" i="4"/>
  <c r="BE22" i="4"/>
  <c r="BF22" i="4"/>
  <c r="BE23" i="4"/>
  <c r="BF23" i="4"/>
  <c r="BE24" i="4"/>
  <c r="BF24" i="4"/>
  <c r="BE25" i="4"/>
  <c r="BF25" i="4"/>
  <c r="BE26" i="4"/>
  <c r="BF26" i="4"/>
  <c r="BE27" i="4"/>
  <c r="BF27" i="4"/>
  <c r="BE28" i="4"/>
  <c r="BF28" i="4"/>
  <c r="BE29" i="4"/>
  <c r="BF29" i="4"/>
  <c r="BE30" i="4"/>
  <c r="BF30" i="4"/>
  <c r="BE31" i="4"/>
  <c r="BF31" i="4"/>
  <c r="BE32" i="4"/>
  <c r="BF32" i="4"/>
  <c r="BE33" i="4"/>
  <c r="BF33" i="4"/>
  <c r="BE34" i="4"/>
  <c r="BF34" i="4"/>
  <c r="BE35" i="4"/>
  <c r="BF35" i="4"/>
  <c r="BE36" i="4"/>
  <c r="BF36" i="4"/>
  <c r="BE37" i="4"/>
  <c r="BF37" i="4"/>
  <c r="BE38" i="4"/>
  <c r="BF38" i="4"/>
  <c r="BE39" i="4"/>
  <c r="BF39" i="4"/>
  <c r="BE40" i="4"/>
  <c r="BF40" i="4"/>
  <c r="BE41" i="4"/>
  <c r="BF41" i="4"/>
  <c r="BE42" i="4"/>
  <c r="BF42" i="4"/>
  <c r="BE43" i="4"/>
  <c r="BF43" i="4"/>
  <c r="BE44" i="4"/>
  <c r="BF44" i="4"/>
  <c r="BE45" i="4"/>
  <c r="BF45" i="4"/>
  <c r="BE46" i="4"/>
  <c r="BF46" i="4"/>
  <c r="BE47" i="4"/>
  <c r="BF47" i="4"/>
  <c r="BE48" i="4"/>
  <c r="BF48" i="4"/>
  <c r="BE49" i="4"/>
  <c r="BF49" i="4"/>
  <c r="BE50" i="4"/>
  <c r="BF50" i="4"/>
  <c r="BE51" i="4"/>
  <c r="BF51" i="4"/>
  <c r="BE52" i="4"/>
  <c r="BF52" i="4"/>
  <c r="BE53" i="4"/>
  <c r="BF53" i="4"/>
  <c r="BE54" i="4"/>
  <c r="BF54" i="4"/>
  <c r="BE55" i="4"/>
  <c r="BF55" i="4"/>
  <c r="BE56" i="4"/>
  <c r="BF56" i="4"/>
  <c r="BE57" i="4"/>
  <c r="BF57" i="4"/>
  <c r="BE58" i="4"/>
  <c r="BF58" i="4"/>
  <c r="BE59" i="4"/>
  <c r="BF59" i="4"/>
  <c r="BE60" i="4"/>
  <c r="BF60" i="4"/>
  <c r="BE61" i="4"/>
  <c r="BF61" i="4"/>
  <c r="BE62" i="4"/>
  <c r="BF62" i="4"/>
  <c r="BE63" i="4"/>
  <c r="BF63" i="4"/>
  <c r="BE64" i="4"/>
  <c r="BF64" i="4"/>
  <c r="BE65" i="4"/>
  <c r="BF65" i="4"/>
  <c r="BE66" i="4"/>
  <c r="BF66" i="4"/>
  <c r="BE67" i="4"/>
  <c r="BF67" i="4"/>
  <c r="BE68" i="4"/>
  <c r="BF68" i="4"/>
  <c r="BE69" i="4"/>
  <c r="BF69" i="4"/>
  <c r="BE70" i="4"/>
  <c r="BF70" i="4"/>
  <c r="BE71" i="4"/>
  <c r="BF71" i="4"/>
  <c r="BE72" i="4"/>
  <c r="BF72" i="4"/>
  <c r="BE73" i="4"/>
  <c r="BF73" i="4"/>
  <c r="BE74" i="4"/>
  <c r="BF74" i="4"/>
  <c r="BE75" i="4"/>
  <c r="BF75" i="4"/>
  <c r="BE76" i="4"/>
  <c r="BF76" i="4"/>
  <c r="BE77" i="4"/>
  <c r="BF77" i="4"/>
  <c r="BE78" i="4"/>
  <c r="BF78" i="4"/>
  <c r="BE79" i="4"/>
  <c r="BF79" i="4"/>
  <c r="BE80" i="4"/>
  <c r="BF80" i="4"/>
  <c r="BE81" i="4"/>
  <c r="BF81" i="4"/>
  <c r="BE82" i="4"/>
  <c r="BF82" i="4"/>
  <c r="BE83" i="4"/>
  <c r="BF83" i="4"/>
  <c r="BE84" i="4"/>
  <c r="BF84" i="4"/>
  <c r="BE85" i="4"/>
  <c r="BF85" i="4"/>
  <c r="BE86" i="4"/>
  <c r="BF86" i="4"/>
  <c r="BE87" i="4"/>
  <c r="BF87" i="4"/>
  <c r="BE88" i="4"/>
  <c r="BF88" i="4"/>
  <c r="BE89" i="4"/>
  <c r="BF89" i="4"/>
  <c r="BE90" i="4"/>
  <c r="BF90" i="4"/>
  <c r="BE91" i="4"/>
  <c r="BF91" i="4"/>
  <c r="BE92" i="4"/>
  <c r="BF92" i="4"/>
  <c r="BE93" i="4"/>
  <c r="BF93" i="4"/>
  <c r="BE94" i="4"/>
  <c r="BF94" i="4"/>
  <c r="BE95" i="4"/>
  <c r="BF95" i="4"/>
  <c r="BE96" i="4"/>
  <c r="BF96" i="4"/>
  <c r="BE97" i="4"/>
  <c r="BF97" i="4"/>
  <c r="BE98" i="4"/>
  <c r="BF98" i="4"/>
  <c r="BE99" i="4"/>
  <c r="BF99" i="4"/>
  <c r="BE100" i="4"/>
  <c r="BF100" i="4"/>
  <c r="BF6" i="4"/>
  <c r="BE6" i="4"/>
  <c r="Q23" i="35" l="1"/>
  <c r="R23" i="35" s="1"/>
  <c r="S23" i="35" s="1"/>
  <c r="Z23" i="35"/>
  <c r="Q565" i="35" l="1"/>
  <c r="R565" i="35" s="1"/>
  <c r="S565" i="35" s="1"/>
  <c r="Q590" i="35" l="1"/>
  <c r="R590" i="35" s="1"/>
  <c r="Z590" i="35"/>
  <c r="Q110" i="35" l="1"/>
  <c r="R110" i="35" s="1"/>
  <c r="S110" i="35" s="1"/>
  <c r="Z110" i="35"/>
  <c r="Q540" i="35" l="1"/>
  <c r="R540" i="35" s="1"/>
  <c r="Z540" i="35"/>
  <c r="Q589" i="35" l="1"/>
  <c r="R589" i="35" s="1"/>
  <c r="S589" i="35" s="1"/>
  <c r="Z589" i="35"/>
  <c r="Q330" i="35"/>
  <c r="R330" i="35" s="1"/>
  <c r="Z330" i="35"/>
  <c r="Q157" i="35" l="1"/>
  <c r="R157" i="35" s="1"/>
  <c r="S157" i="35" s="1"/>
  <c r="Z157" i="35"/>
  <c r="Q224" i="35"/>
  <c r="R224" i="35" s="1"/>
  <c r="S224" i="35" s="1"/>
  <c r="Z224" i="35"/>
  <c r="Q549" i="35"/>
  <c r="R549" i="35" s="1"/>
  <c r="S549" i="35" s="1"/>
  <c r="Z549" i="35"/>
  <c r="Q355" i="35" l="1"/>
  <c r="R355" i="35" s="1"/>
  <c r="S355" i="35" s="1"/>
  <c r="Z355" i="35"/>
  <c r="Z431" i="35" l="1"/>
  <c r="Q431" i="35"/>
  <c r="R431" i="35" s="1"/>
  <c r="S431" i="35" s="1"/>
  <c r="Z466" i="35" l="1"/>
  <c r="Q466" i="35"/>
  <c r="R466" i="35" s="1"/>
  <c r="Z429" i="35" l="1"/>
  <c r="Q429" i="35"/>
  <c r="R429" i="35" s="1"/>
  <c r="Z430" i="35" l="1"/>
  <c r="Q430" i="35"/>
  <c r="R430" i="35" s="1"/>
  <c r="Q100" i="35" l="1"/>
  <c r="R100" i="35" s="1"/>
  <c r="Z100" i="35"/>
  <c r="Q465" i="35" l="1"/>
  <c r="R465" i="35" s="1"/>
  <c r="S465" i="35" s="1"/>
  <c r="Q132" i="35"/>
  <c r="R132" i="35" s="1"/>
  <c r="S132" i="35" s="1"/>
  <c r="Q551" i="35"/>
  <c r="R551" i="35" s="1"/>
  <c r="S551" i="35" s="1"/>
  <c r="Q496" i="35"/>
  <c r="R496" i="35" s="1"/>
  <c r="Z496" i="35"/>
  <c r="Z132" i="35" l="1"/>
  <c r="Z621" i="35" l="1"/>
  <c r="Q621" i="35"/>
  <c r="R621" i="35" s="1"/>
  <c r="Z551" i="35"/>
  <c r="Q603" i="35"/>
  <c r="R603" i="35" s="1"/>
  <c r="Z603" i="35"/>
  <c r="Q604" i="35"/>
  <c r="R604" i="35" s="1"/>
  <c r="Z604" i="35"/>
  <c r="S339" i="35" l="1"/>
  <c r="Q17" i="35" l="1"/>
  <c r="R17" i="35" s="1"/>
  <c r="S17" i="35" s="1"/>
  <c r="Z17" i="35"/>
  <c r="Z528" i="35" l="1"/>
  <c r="Z527" i="35"/>
  <c r="Z526" i="35"/>
  <c r="Q528" i="35"/>
  <c r="R528" i="35" s="1"/>
  <c r="S528" i="35" s="1"/>
  <c r="Q527" i="35"/>
  <c r="R527" i="35" s="1"/>
  <c r="S527" i="35" s="1"/>
  <c r="Q526" i="35"/>
  <c r="R526" i="35" s="1"/>
  <c r="S526" i="35" s="1"/>
  <c r="Z638" i="35" l="1"/>
  <c r="Z637" i="35"/>
  <c r="Q638" i="35"/>
  <c r="R638" i="35" s="1"/>
  <c r="Q637" i="35"/>
  <c r="R637" i="35" s="1"/>
  <c r="S637" i="35" s="1"/>
  <c r="Q636" i="35"/>
  <c r="R636" i="35" s="1"/>
  <c r="Z636" i="35"/>
  <c r="Q635" i="35" l="1"/>
  <c r="R635" i="35" s="1"/>
  <c r="S635" i="35" s="1"/>
  <c r="Z635" i="35"/>
  <c r="J70" i="3" l="1"/>
  <c r="I70" i="3"/>
  <c r="H70" i="3"/>
  <c r="G70" i="3"/>
  <c r="F70" i="3"/>
  <c r="F6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BK70" i="3" l="1"/>
  <c r="B10" i="36"/>
  <c r="Z156" i="35" l="1"/>
  <c r="Q156" i="35"/>
  <c r="R156" i="35" s="1"/>
  <c r="S156" i="35" s="1"/>
  <c r="Z360" i="35" l="1"/>
  <c r="Q360" i="35"/>
  <c r="R360" i="35" s="1"/>
  <c r="S360" i="35" s="1"/>
  <c r="Z367" i="35"/>
  <c r="Q367" i="35"/>
  <c r="R367" i="35" s="1"/>
  <c r="S367" i="35" s="1"/>
  <c r="Q187" i="35" l="1"/>
  <c r="R187" i="35" s="1"/>
  <c r="S187" i="35" s="1"/>
  <c r="Z187" i="35"/>
  <c r="Q188" i="35"/>
  <c r="R188" i="35" s="1"/>
  <c r="S188" i="35" s="1"/>
  <c r="Z188" i="35"/>
  <c r="Q393" i="35" l="1"/>
  <c r="R393" i="35" s="1"/>
  <c r="S393" i="35" s="1"/>
  <c r="Q394" i="35"/>
  <c r="R394" i="35" s="1"/>
  <c r="Q397" i="35"/>
  <c r="R397" i="35" s="1"/>
  <c r="S397" i="35" s="1"/>
  <c r="Q395" i="35"/>
  <c r="R395" i="35" s="1"/>
  <c r="Z393" i="35"/>
  <c r="Z394" i="35"/>
  <c r="Z397" i="35"/>
  <c r="Z395" i="35"/>
  <c r="Q159" i="35" l="1"/>
  <c r="R159" i="35" s="1"/>
  <c r="S159" i="35" s="1"/>
  <c r="Z159" i="35"/>
  <c r="Q170" i="35"/>
  <c r="R170" i="35" s="1"/>
  <c r="S170" i="35" s="1"/>
  <c r="Z170" i="35"/>
  <c r="Q665" i="35" l="1"/>
  <c r="R665" i="35" s="1"/>
  <c r="Z665" i="35"/>
  <c r="Q666" i="35"/>
  <c r="R666" i="35" s="1"/>
  <c r="S666" i="35" s="1"/>
  <c r="Z666" i="35"/>
  <c r="Q667" i="35"/>
  <c r="R667" i="35" s="1"/>
  <c r="S667" i="35" s="1"/>
  <c r="Z667" i="35"/>
  <c r="Q668" i="35"/>
  <c r="R668" i="35" s="1"/>
  <c r="S668" i="35" s="1"/>
  <c r="Z668" i="35"/>
  <c r="Q669" i="35"/>
  <c r="R669" i="35" s="1"/>
  <c r="S669" i="35" s="1"/>
  <c r="Z669" i="35"/>
  <c r="Q670" i="35"/>
  <c r="R670" i="35" s="1"/>
  <c r="S670" i="35" s="1"/>
  <c r="Z670" i="35"/>
  <c r="Q671" i="35"/>
  <c r="R671" i="35" s="1"/>
  <c r="S671" i="35" s="1"/>
  <c r="Z671" i="35"/>
  <c r="Q672" i="35"/>
  <c r="R672" i="35" s="1"/>
  <c r="S672" i="35" s="1"/>
  <c r="Z672" i="35"/>
  <c r="Q673" i="35"/>
  <c r="R673" i="35" s="1"/>
  <c r="S673" i="35" s="1"/>
  <c r="Z673" i="35"/>
  <c r="Q674" i="35"/>
  <c r="R674" i="35" s="1"/>
  <c r="S674" i="35" s="1"/>
  <c r="Z674" i="35"/>
  <c r="Q675" i="35"/>
  <c r="R675" i="35" s="1"/>
  <c r="S675" i="35" s="1"/>
  <c r="Z675" i="35"/>
  <c r="Q676" i="35"/>
  <c r="R676" i="35" s="1"/>
  <c r="S676" i="35" s="1"/>
  <c r="Z676" i="35"/>
  <c r="Q677" i="35"/>
  <c r="R677" i="35" s="1"/>
  <c r="S677" i="35" s="1"/>
  <c r="Z677" i="35"/>
  <c r="Q678" i="35"/>
  <c r="R678" i="35" s="1"/>
  <c r="S678" i="35" s="1"/>
  <c r="Z678" i="35"/>
  <c r="Q679" i="35"/>
  <c r="R679" i="35" s="1"/>
  <c r="S679" i="35" s="1"/>
  <c r="Z679" i="35"/>
  <c r="Q680" i="35"/>
  <c r="R680" i="35" s="1"/>
  <c r="S680" i="35" s="1"/>
  <c r="Z680" i="35"/>
  <c r="Q681" i="35"/>
  <c r="R681" i="35" s="1"/>
  <c r="S681" i="35" s="1"/>
  <c r="Z681" i="35"/>
  <c r="Q682" i="35"/>
  <c r="R682" i="35" s="1"/>
  <c r="S682" i="35" s="1"/>
  <c r="Z682" i="35"/>
  <c r="Q683" i="35"/>
  <c r="R683" i="35" s="1"/>
  <c r="S683" i="35" s="1"/>
  <c r="Z683" i="35"/>
  <c r="Q684" i="35"/>
  <c r="R684" i="35" s="1"/>
  <c r="S684" i="35" s="1"/>
  <c r="Z684" i="35"/>
  <c r="Q685" i="35"/>
  <c r="R685" i="35" s="1"/>
  <c r="S685" i="35" s="1"/>
  <c r="Z685" i="35"/>
  <c r="Q686" i="35"/>
  <c r="R686" i="35" s="1"/>
  <c r="S686" i="35" s="1"/>
  <c r="Z686" i="35"/>
  <c r="Q687" i="35"/>
  <c r="R687" i="35" s="1"/>
  <c r="S687" i="35" s="1"/>
  <c r="Z687" i="35"/>
  <c r="Q688" i="35"/>
  <c r="R688" i="35" s="1"/>
  <c r="S688" i="35" s="1"/>
  <c r="Z688" i="35"/>
  <c r="Q689" i="35"/>
  <c r="R689" i="35" s="1"/>
  <c r="S689" i="35" s="1"/>
  <c r="Z689" i="35"/>
  <c r="Q690" i="35"/>
  <c r="R690" i="35" s="1"/>
  <c r="S690" i="35" s="1"/>
  <c r="Z690" i="35"/>
  <c r="Q691" i="35"/>
  <c r="R691" i="35" s="1"/>
  <c r="S691" i="35" s="1"/>
  <c r="Z691" i="35"/>
  <c r="Q692" i="35"/>
  <c r="R692" i="35" s="1"/>
  <c r="S692" i="35" s="1"/>
  <c r="Z692" i="35"/>
  <c r="Q693" i="35"/>
  <c r="R693" i="35" s="1"/>
  <c r="S693" i="35" s="1"/>
  <c r="Z693" i="35"/>
  <c r="Q694" i="35"/>
  <c r="R694" i="35" s="1"/>
  <c r="S694" i="35" s="1"/>
  <c r="Z694" i="35"/>
  <c r="Q695" i="35"/>
  <c r="R695" i="35" s="1"/>
  <c r="S695" i="35" s="1"/>
  <c r="Z695" i="35"/>
  <c r="Q696" i="35"/>
  <c r="R696" i="35" s="1"/>
  <c r="S696" i="35" s="1"/>
  <c r="Z696" i="35"/>
  <c r="Q697" i="35"/>
  <c r="R697" i="35" s="1"/>
  <c r="S697" i="35" s="1"/>
  <c r="Z697" i="35"/>
  <c r="Q698" i="35"/>
  <c r="R698" i="35" s="1"/>
  <c r="S698" i="35" s="1"/>
  <c r="Z698" i="35"/>
  <c r="Q699" i="35"/>
  <c r="R699" i="35" s="1"/>
  <c r="S699" i="35" s="1"/>
  <c r="Z699" i="35"/>
  <c r="Q700" i="35"/>
  <c r="R700" i="35" s="1"/>
  <c r="S700" i="35" s="1"/>
  <c r="Z700" i="35"/>
  <c r="Q701" i="35"/>
  <c r="R701" i="35" s="1"/>
  <c r="S701" i="35" s="1"/>
  <c r="Z701" i="35"/>
  <c r="Q702" i="35"/>
  <c r="R702" i="35" s="1"/>
  <c r="S702" i="35" s="1"/>
  <c r="Z702" i="35"/>
  <c r="Q703" i="35"/>
  <c r="R703" i="35" s="1"/>
  <c r="S703" i="35" s="1"/>
  <c r="Z703" i="35"/>
  <c r="Q704" i="35"/>
  <c r="R704" i="35" s="1"/>
  <c r="S704" i="35" s="1"/>
  <c r="Z704" i="35"/>
  <c r="Q705" i="35"/>
  <c r="R705" i="35" s="1"/>
  <c r="S705" i="35" s="1"/>
  <c r="Z705" i="35"/>
  <c r="Q706" i="35"/>
  <c r="R706" i="35" s="1"/>
  <c r="S706" i="35" s="1"/>
  <c r="Z706" i="35"/>
  <c r="Q707" i="35"/>
  <c r="R707" i="35" s="1"/>
  <c r="S707" i="35" s="1"/>
  <c r="Z707" i="35"/>
  <c r="Q708" i="35"/>
  <c r="R708" i="35" s="1"/>
  <c r="S708" i="35" s="1"/>
  <c r="Z708" i="35"/>
  <c r="Q709" i="35"/>
  <c r="R709" i="35" s="1"/>
  <c r="S709" i="35" s="1"/>
  <c r="Z709" i="35"/>
  <c r="Q710" i="35"/>
  <c r="R710" i="35" s="1"/>
  <c r="S710" i="35" s="1"/>
  <c r="Z710" i="35"/>
  <c r="Q711" i="35"/>
  <c r="R711" i="35" s="1"/>
  <c r="S711" i="35" s="1"/>
  <c r="Z711" i="35"/>
  <c r="Q712" i="35"/>
  <c r="R712" i="35" s="1"/>
  <c r="S712" i="35" s="1"/>
  <c r="Z712" i="35"/>
  <c r="Q713" i="35"/>
  <c r="R713" i="35" s="1"/>
  <c r="S713" i="35" s="1"/>
  <c r="Z713" i="35"/>
  <c r="Q714" i="35"/>
  <c r="R714" i="35" s="1"/>
  <c r="S714" i="35" s="1"/>
  <c r="Z714" i="35"/>
  <c r="Q715" i="35"/>
  <c r="R715" i="35" s="1"/>
  <c r="S715" i="35" s="1"/>
  <c r="Z715" i="35"/>
  <c r="Q716" i="35"/>
  <c r="R716" i="35" s="1"/>
  <c r="S716" i="35" s="1"/>
  <c r="Z716" i="35"/>
  <c r="Q717" i="35"/>
  <c r="R717" i="35" s="1"/>
  <c r="S717" i="35" s="1"/>
  <c r="Z717" i="35"/>
  <c r="Q718" i="35"/>
  <c r="R718" i="35" s="1"/>
  <c r="S718" i="35" s="1"/>
  <c r="Z718" i="35"/>
  <c r="Q719" i="35"/>
  <c r="R719" i="35" s="1"/>
  <c r="S719" i="35" s="1"/>
  <c r="Q720" i="35"/>
  <c r="R720" i="35" s="1"/>
  <c r="S720" i="35" s="1"/>
  <c r="Z720" i="35"/>
  <c r="Q542" i="35"/>
  <c r="R542" i="35" s="1"/>
  <c r="Q314" i="35"/>
  <c r="R314" i="35" s="1"/>
  <c r="S665" i="35" l="1"/>
  <c r="Z465" i="35"/>
  <c r="Z28" i="35" l="1"/>
  <c r="Q28" i="35"/>
  <c r="R28" i="35" s="1"/>
  <c r="S28" i="35" s="1"/>
  <c r="Z262" i="35" l="1"/>
  <c r="Q262" i="35"/>
  <c r="R262" i="35" s="1"/>
  <c r="Z155" i="35" l="1"/>
  <c r="Q155" i="35"/>
  <c r="R155" i="35" s="1"/>
  <c r="S155" i="35" s="1"/>
  <c r="Z339" i="35" l="1"/>
  <c r="Z123" i="35" l="1"/>
  <c r="Q123" i="35"/>
  <c r="R123" i="35" s="1"/>
  <c r="S123" i="35" s="1"/>
  <c r="Q218" i="35" l="1"/>
  <c r="R218" i="35" s="1"/>
  <c r="S218" i="35" s="1"/>
  <c r="Z218" i="35"/>
  <c r="BC7" i="3" l="1"/>
  <c r="BD7" i="3"/>
  <c r="BC8" i="3"/>
  <c r="BD8" i="3"/>
  <c r="BC9" i="3"/>
  <c r="BD9" i="3"/>
  <c r="BC10" i="3"/>
  <c r="BD10" i="3"/>
  <c r="BC11" i="3"/>
  <c r="BD11" i="3"/>
  <c r="BC12" i="3"/>
  <c r="BD12" i="3"/>
  <c r="BC13" i="3"/>
  <c r="BD13" i="3"/>
  <c r="BC14" i="3"/>
  <c r="BD14" i="3"/>
  <c r="BC15" i="3"/>
  <c r="BD15" i="3"/>
  <c r="BC16" i="3"/>
  <c r="BD16" i="3"/>
  <c r="BC17" i="3"/>
  <c r="BD17" i="3"/>
  <c r="BC18" i="3"/>
  <c r="BD18" i="3"/>
  <c r="BC19" i="3"/>
  <c r="BD19" i="3"/>
  <c r="BC20" i="3"/>
  <c r="BD20" i="3"/>
  <c r="BC21" i="3"/>
  <c r="BD21" i="3"/>
  <c r="BC22" i="3"/>
  <c r="BD22" i="3"/>
  <c r="BC23" i="3"/>
  <c r="BD23" i="3"/>
  <c r="BC24" i="3"/>
  <c r="BD24" i="3"/>
  <c r="BC25" i="3"/>
  <c r="BD25" i="3"/>
  <c r="BC26" i="3"/>
  <c r="BD26" i="3"/>
  <c r="BC27" i="3"/>
  <c r="BD27" i="3"/>
  <c r="BC28" i="3"/>
  <c r="BD28" i="3"/>
  <c r="BC29" i="3"/>
  <c r="BD29" i="3"/>
  <c r="BC30" i="3"/>
  <c r="BD30" i="3"/>
  <c r="BC31" i="3"/>
  <c r="BD31" i="3"/>
  <c r="BC32" i="3"/>
  <c r="BD32" i="3"/>
  <c r="BC33" i="3"/>
  <c r="BD33" i="3"/>
  <c r="BC34" i="3"/>
  <c r="BD34" i="3"/>
  <c r="BC35" i="3"/>
  <c r="BD35" i="3"/>
  <c r="BC36" i="3"/>
  <c r="BD36" i="3"/>
  <c r="BC37" i="3"/>
  <c r="BD37" i="3"/>
  <c r="BC38" i="3"/>
  <c r="BD38" i="3"/>
  <c r="BC39" i="3"/>
  <c r="BD39" i="3"/>
  <c r="BC40" i="3"/>
  <c r="BD40" i="3"/>
  <c r="BC41" i="3"/>
  <c r="BD41" i="3"/>
  <c r="BC42" i="3"/>
  <c r="BD42" i="3"/>
  <c r="BC43" i="3"/>
  <c r="BD43" i="3"/>
  <c r="BC44" i="3"/>
  <c r="BD44" i="3"/>
  <c r="BC45" i="3"/>
  <c r="BD45" i="3"/>
  <c r="BC46" i="3"/>
  <c r="BD46" i="3"/>
  <c r="BC47" i="3"/>
  <c r="BD47" i="3"/>
  <c r="BC48" i="3"/>
  <c r="BD48" i="3"/>
  <c r="BC49" i="3"/>
  <c r="BD49" i="3"/>
  <c r="BC50" i="3"/>
  <c r="BD50" i="3"/>
  <c r="BC51" i="3"/>
  <c r="BD51" i="3"/>
  <c r="BC52" i="3"/>
  <c r="BD52" i="3"/>
  <c r="BC53" i="3"/>
  <c r="BD53" i="3"/>
  <c r="BC54" i="3"/>
  <c r="BD54" i="3"/>
  <c r="BC55" i="3"/>
  <c r="BD55" i="3"/>
  <c r="BC56" i="3"/>
  <c r="BD56" i="3"/>
  <c r="BC57" i="3"/>
  <c r="BD57" i="3"/>
  <c r="BC58" i="3"/>
  <c r="BD58" i="3"/>
  <c r="BC59" i="3"/>
  <c r="BD59" i="3"/>
  <c r="BC60" i="3"/>
  <c r="BD60" i="3"/>
  <c r="BC61" i="3"/>
  <c r="BD61" i="3"/>
  <c r="BC62" i="3"/>
  <c r="BD62" i="3"/>
  <c r="BC63" i="3"/>
  <c r="BD63" i="3"/>
  <c r="BC64" i="3"/>
  <c r="BD64" i="3"/>
  <c r="BC65" i="3"/>
  <c r="BD65" i="3"/>
  <c r="BC66" i="3"/>
  <c r="BD66" i="3"/>
  <c r="BC67" i="3"/>
  <c r="BD67" i="3"/>
  <c r="BC68" i="3"/>
  <c r="BD68" i="3"/>
  <c r="BC69" i="3"/>
  <c r="BD69" i="3"/>
  <c r="BC71" i="3"/>
  <c r="BD71" i="3"/>
  <c r="BC72" i="3"/>
  <c r="BD72" i="3"/>
  <c r="BC73" i="3"/>
  <c r="BD73" i="3"/>
  <c r="BC74" i="3"/>
  <c r="BD74" i="3"/>
  <c r="BC75" i="3"/>
  <c r="BD75" i="3"/>
  <c r="BC76" i="3"/>
  <c r="BD76" i="3"/>
  <c r="BC77" i="3"/>
  <c r="BD77" i="3"/>
  <c r="BC78" i="3"/>
  <c r="BD78" i="3"/>
  <c r="BC79" i="3"/>
  <c r="BD79" i="3"/>
  <c r="BC80" i="3"/>
  <c r="BD80" i="3"/>
  <c r="BC81" i="3"/>
  <c r="BD81" i="3"/>
  <c r="BC82" i="3"/>
  <c r="BD82" i="3"/>
  <c r="BC83" i="3"/>
  <c r="BD83" i="3"/>
  <c r="BC84" i="3"/>
  <c r="BD84" i="3"/>
  <c r="BC85" i="3"/>
  <c r="BD85" i="3"/>
  <c r="BC86" i="3"/>
  <c r="BD86" i="3"/>
  <c r="BC87" i="3"/>
  <c r="BD87" i="3"/>
  <c r="BC88" i="3"/>
  <c r="BD88" i="3"/>
  <c r="BC89" i="3"/>
  <c r="BD89" i="3"/>
  <c r="BC90" i="3"/>
  <c r="BD90" i="3"/>
  <c r="BC91" i="3"/>
  <c r="BD91" i="3"/>
  <c r="BC92" i="3"/>
  <c r="BD92" i="3"/>
  <c r="BC93" i="3"/>
  <c r="BD93" i="3"/>
  <c r="BC94" i="3"/>
  <c r="BD94" i="3"/>
  <c r="BC95" i="3"/>
  <c r="BD95" i="3"/>
  <c r="BC96" i="3"/>
  <c r="BD96" i="3"/>
  <c r="BC97" i="3"/>
  <c r="BD97" i="3"/>
  <c r="BC98" i="3"/>
  <c r="BD98" i="3"/>
  <c r="BC99" i="3"/>
  <c r="BD99" i="3"/>
  <c r="BC100" i="3"/>
  <c r="BD100" i="3"/>
  <c r="BD6" i="3"/>
  <c r="BC6" i="3"/>
  <c r="Z295" i="35"/>
  <c r="Q295" i="35"/>
  <c r="R295" i="35" s="1"/>
  <c r="Q312" i="35" l="1"/>
  <c r="R312" i="35" s="1"/>
  <c r="S312" i="35" s="1"/>
  <c r="Z312" i="35"/>
  <c r="Z191" i="35" l="1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AL103" i="7"/>
  <c r="AM103" i="7"/>
  <c r="AN103" i="7"/>
  <c r="AO103" i="7"/>
  <c r="AP103" i="7"/>
  <c r="AQ103" i="7"/>
  <c r="AR103" i="7"/>
  <c r="AS103" i="7"/>
  <c r="AT103" i="7"/>
  <c r="AU103" i="7"/>
  <c r="AV103" i="7"/>
  <c r="AW103" i="7"/>
  <c r="AX103" i="7"/>
  <c r="AY103" i="7"/>
  <c r="AZ103" i="7"/>
  <c r="BA103" i="7"/>
  <c r="BB103" i="7"/>
  <c r="BC103" i="7"/>
  <c r="BD103" i="7"/>
  <c r="BE103" i="7"/>
  <c r="BF103" i="7"/>
  <c r="BG103" i="7"/>
  <c r="BH103" i="7"/>
  <c r="BI103" i="7"/>
  <c r="G103" i="7"/>
  <c r="Z755" i="35" l="1"/>
  <c r="Q755" i="35"/>
  <c r="R755" i="35" s="1"/>
  <c r="S755" i="35" s="1"/>
  <c r="Z754" i="35"/>
  <c r="Q754" i="35"/>
  <c r="R754" i="35" s="1"/>
  <c r="S754" i="35" s="1"/>
  <c r="Z753" i="35"/>
  <c r="Q753" i="35"/>
  <c r="R753" i="35" s="1"/>
  <c r="S753" i="35" s="1"/>
  <c r="Z752" i="35"/>
  <c r="Q752" i="35"/>
  <c r="R752" i="35" s="1"/>
  <c r="S752" i="35" s="1"/>
  <c r="Z751" i="35"/>
  <c r="Q751" i="35"/>
  <c r="R751" i="35" s="1"/>
  <c r="S751" i="35" s="1"/>
  <c r="Z750" i="35"/>
  <c r="Q750" i="35"/>
  <c r="R750" i="35" s="1"/>
  <c r="S750" i="35" s="1"/>
  <c r="Z749" i="35"/>
  <c r="Q749" i="35"/>
  <c r="R749" i="35" s="1"/>
  <c r="S749" i="35" s="1"/>
  <c r="Z748" i="35"/>
  <c r="Q748" i="35"/>
  <c r="R748" i="35" s="1"/>
  <c r="S748" i="35" s="1"/>
  <c r="Z747" i="35"/>
  <c r="Q747" i="35"/>
  <c r="R747" i="35" s="1"/>
  <c r="S747" i="35" s="1"/>
  <c r="Z746" i="35"/>
  <c r="Q746" i="35"/>
  <c r="R746" i="35" s="1"/>
  <c r="S746" i="35" s="1"/>
  <c r="Z745" i="35"/>
  <c r="Q745" i="35"/>
  <c r="R745" i="35" s="1"/>
  <c r="S745" i="35" s="1"/>
  <c r="Z744" i="35"/>
  <c r="Q744" i="35"/>
  <c r="R744" i="35" s="1"/>
  <c r="S744" i="35" s="1"/>
  <c r="Z743" i="35"/>
  <c r="Q743" i="35"/>
  <c r="R743" i="35" s="1"/>
  <c r="S743" i="35" s="1"/>
  <c r="Z742" i="35"/>
  <c r="Q742" i="35"/>
  <c r="R742" i="35" s="1"/>
  <c r="S742" i="35" s="1"/>
  <c r="Z741" i="35"/>
  <c r="Q741" i="35"/>
  <c r="R741" i="35" s="1"/>
  <c r="S741" i="35" s="1"/>
  <c r="Z740" i="35"/>
  <c r="Q740" i="35"/>
  <c r="R740" i="35" s="1"/>
  <c r="S740" i="35" s="1"/>
  <c r="Z739" i="35"/>
  <c r="Q739" i="35"/>
  <c r="R739" i="35" s="1"/>
  <c r="S739" i="35" s="1"/>
  <c r="Z738" i="35"/>
  <c r="Q738" i="35"/>
  <c r="R738" i="35" s="1"/>
  <c r="S738" i="35" s="1"/>
  <c r="Z737" i="35"/>
  <c r="Q737" i="35"/>
  <c r="R737" i="35" s="1"/>
  <c r="S737" i="35" s="1"/>
  <c r="Z736" i="35"/>
  <c r="Q736" i="35"/>
  <c r="R736" i="35" s="1"/>
  <c r="S736" i="35" s="1"/>
  <c r="Z735" i="35"/>
  <c r="Q735" i="35"/>
  <c r="R735" i="35" s="1"/>
  <c r="S735" i="35" s="1"/>
  <c r="Z734" i="35"/>
  <c r="Q734" i="35"/>
  <c r="R734" i="35" s="1"/>
  <c r="S734" i="35" s="1"/>
  <c r="Z733" i="35"/>
  <c r="Q733" i="35"/>
  <c r="R733" i="35" s="1"/>
  <c r="S733" i="35" s="1"/>
  <c r="Z732" i="35"/>
  <c r="Q732" i="35"/>
  <c r="R732" i="35" s="1"/>
  <c r="S732" i="35" s="1"/>
  <c r="Z731" i="35"/>
  <c r="Q731" i="35"/>
  <c r="R731" i="35" s="1"/>
  <c r="S731" i="35" s="1"/>
  <c r="Z730" i="35"/>
  <c r="Q730" i="35"/>
  <c r="R730" i="35" s="1"/>
  <c r="S730" i="35" s="1"/>
  <c r="Z729" i="35"/>
  <c r="Q729" i="35"/>
  <c r="R729" i="35" s="1"/>
  <c r="S729" i="35" s="1"/>
  <c r="Z728" i="35"/>
  <c r="Q728" i="35"/>
  <c r="R728" i="35" s="1"/>
  <c r="S728" i="35" s="1"/>
  <c r="Z727" i="35"/>
  <c r="Q727" i="35"/>
  <c r="R727" i="35" s="1"/>
  <c r="S727" i="35" s="1"/>
  <c r="Z726" i="35"/>
  <c r="Q726" i="35"/>
  <c r="R726" i="35" s="1"/>
  <c r="S726" i="35" s="1"/>
  <c r="Z725" i="35"/>
  <c r="Q725" i="35"/>
  <c r="R725" i="35" s="1"/>
  <c r="S725" i="35" s="1"/>
  <c r="Z724" i="35"/>
  <c r="Q724" i="35"/>
  <c r="R724" i="35" s="1"/>
  <c r="S724" i="35" s="1"/>
  <c r="Z723" i="35"/>
  <c r="Q723" i="35"/>
  <c r="R723" i="35" s="1"/>
  <c r="S723" i="35" s="1"/>
  <c r="Z722" i="35"/>
  <c r="Q722" i="35"/>
  <c r="R722" i="35" s="1"/>
  <c r="S722" i="35" s="1"/>
  <c r="Z721" i="35"/>
  <c r="Q721" i="35"/>
  <c r="R721" i="35" s="1"/>
  <c r="Z333" i="35"/>
  <c r="Q333" i="35"/>
  <c r="R333" i="35" s="1"/>
  <c r="Z247" i="35"/>
  <c r="Q247" i="35"/>
  <c r="R247" i="35" s="1"/>
  <c r="S247" i="35" s="1"/>
  <c r="Z246" i="35"/>
  <c r="Q246" i="35"/>
  <c r="R246" i="35" s="1"/>
  <c r="S246" i="35" s="1"/>
  <c r="Z245" i="35"/>
  <c r="Q245" i="35"/>
  <c r="R245" i="35" s="1"/>
  <c r="S245" i="35" s="1"/>
  <c r="Z244" i="35"/>
  <c r="Q244" i="35"/>
  <c r="R244" i="35" s="1"/>
  <c r="S244" i="35" s="1"/>
  <c r="Z243" i="35"/>
  <c r="Q243" i="35"/>
  <c r="R243" i="35" s="1"/>
  <c r="S243" i="35" s="1"/>
  <c r="Z242" i="35"/>
  <c r="Q242" i="35"/>
  <c r="R242" i="35" s="1"/>
  <c r="S242" i="35" s="1"/>
  <c r="Z241" i="35"/>
  <c r="Q241" i="35"/>
  <c r="R241" i="35" s="1"/>
  <c r="S241" i="35" s="1"/>
  <c r="Z240" i="35"/>
  <c r="Q240" i="35"/>
  <c r="R240" i="35" s="1"/>
  <c r="S240" i="35" s="1"/>
  <c r="Z239" i="35"/>
  <c r="Q239" i="35"/>
  <c r="R239" i="35" s="1"/>
  <c r="S239" i="35" s="1"/>
  <c r="Z238" i="35"/>
  <c r="Q238" i="35"/>
  <c r="R238" i="35" s="1"/>
  <c r="S238" i="35" s="1"/>
  <c r="Z576" i="35"/>
  <c r="Q576" i="35"/>
  <c r="R576" i="35" s="1"/>
  <c r="S576" i="35" s="1"/>
  <c r="Z575" i="35"/>
  <c r="Q575" i="35"/>
  <c r="R575" i="35" s="1"/>
  <c r="S575" i="35" s="1"/>
  <c r="Z574" i="35"/>
  <c r="Q574" i="35"/>
  <c r="R574" i="35" s="1"/>
  <c r="S574" i="35" s="1"/>
  <c r="Z573" i="35"/>
  <c r="Q573" i="35"/>
  <c r="R573" i="35" s="1"/>
  <c r="S573" i="35" s="1"/>
  <c r="Z572" i="35"/>
  <c r="Q572" i="35"/>
  <c r="R572" i="35" s="1"/>
  <c r="S572" i="35" s="1"/>
  <c r="Z571" i="35"/>
  <c r="R571" i="35"/>
  <c r="S571" i="35" s="1"/>
  <c r="Z570" i="35"/>
  <c r="Q570" i="35"/>
  <c r="R570" i="35" s="1"/>
  <c r="S570" i="35" s="1"/>
  <c r="Z569" i="35"/>
  <c r="Q569" i="35"/>
  <c r="R569" i="35" s="1"/>
  <c r="S569" i="35" s="1"/>
  <c r="Z664" i="35"/>
  <c r="Z663" i="35"/>
  <c r="Z660" i="35"/>
  <c r="Q660" i="35"/>
  <c r="R660" i="35" s="1"/>
  <c r="S660" i="35" s="1"/>
  <c r="Z659" i="35"/>
  <c r="Q659" i="35"/>
  <c r="R659" i="35" s="1"/>
  <c r="S659" i="35" s="1"/>
  <c r="Z658" i="35"/>
  <c r="Q658" i="35"/>
  <c r="R658" i="35" s="1"/>
  <c r="S658" i="35" s="1"/>
  <c r="Z657" i="35"/>
  <c r="Q657" i="35"/>
  <c r="R657" i="35" s="1"/>
  <c r="S657" i="35" s="1"/>
  <c r="Z656" i="35"/>
  <c r="Q656" i="35"/>
  <c r="R656" i="35" s="1"/>
  <c r="S656" i="35" s="1"/>
  <c r="Z655" i="35"/>
  <c r="Q655" i="35"/>
  <c r="R655" i="35" s="1"/>
  <c r="S655" i="35" s="1"/>
  <c r="Z654" i="35"/>
  <c r="Q654" i="35"/>
  <c r="R654" i="35" s="1"/>
  <c r="S654" i="35" s="1"/>
  <c r="Z653" i="35"/>
  <c r="Q653" i="35"/>
  <c r="R653" i="35" s="1"/>
  <c r="S653" i="35" s="1"/>
  <c r="Z652" i="35"/>
  <c r="Q652" i="35"/>
  <c r="R652" i="35" s="1"/>
  <c r="S652" i="35" s="1"/>
  <c r="Z568" i="35"/>
  <c r="Q568" i="35"/>
  <c r="R568" i="35" s="1"/>
  <c r="S568" i="35" s="1"/>
  <c r="Z454" i="35"/>
  <c r="Q454" i="35"/>
  <c r="R454" i="35" s="1"/>
  <c r="S454" i="35" s="1"/>
  <c r="Z453" i="35"/>
  <c r="Q453" i="35"/>
  <c r="R453" i="35" s="1"/>
  <c r="S453" i="35" s="1"/>
  <c r="Z452" i="35"/>
  <c r="Q452" i="35"/>
  <c r="R452" i="35" s="1"/>
  <c r="S452" i="35" s="1"/>
  <c r="Z451" i="35"/>
  <c r="Q451" i="35"/>
  <c r="R451" i="35" s="1"/>
  <c r="S451" i="35" s="1"/>
  <c r="Z450" i="35"/>
  <c r="Q450" i="35"/>
  <c r="R450" i="35" s="1"/>
  <c r="S450" i="35" s="1"/>
  <c r="Z449" i="35"/>
  <c r="Q449" i="35"/>
  <c r="R449" i="35" s="1"/>
  <c r="S449" i="35" s="1"/>
  <c r="Z448" i="35"/>
  <c r="Q448" i="35"/>
  <c r="R448" i="35" s="1"/>
  <c r="S448" i="35" s="1"/>
  <c r="Z447" i="35"/>
  <c r="Q447" i="35"/>
  <c r="R447" i="35" s="1"/>
  <c r="S447" i="35" s="1"/>
  <c r="Z446" i="35"/>
  <c r="Q446" i="35"/>
  <c r="R446" i="35" s="1"/>
  <c r="S446" i="35" s="1"/>
  <c r="Z567" i="35"/>
  <c r="Q567" i="35"/>
  <c r="R567" i="35" s="1"/>
  <c r="S567" i="35" s="1"/>
  <c r="Z585" i="35"/>
  <c r="Q585" i="35"/>
  <c r="R585" i="35" s="1"/>
  <c r="S585" i="35" s="1"/>
  <c r="Z584" i="35"/>
  <c r="Q584" i="35"/>
  <c r="R584" i="35" s="1"/>
  <c r="S584" i="35" s="1"/>
  <c r="Z583" i="35"/>
  <c r="Q583" i="35"/>
  <c r="R583" i="35" s="1"/>
  <c r="S583" i="35" s="1"/>
  <c r="Z577" i="35"/>
  <c r="Q577" i="35"/>
  <c r="R577" i="35" s="1"/>
  <c r="S577" i="35" s="1"/>
  <c r="Z582" i="35"/>
  <c r="Q582" i="35"/>
  <c r="R582" i="35" s="1"/>
  <c r="S582" i="35" s="1"/>
  <c r="Z581" i="35"/>
  <c r="Q581" i="35"/>
  <c r="R581" i="35" s="1"/>
  <c r="S581" i="35" s="1"/>
  <c r="Z580" i="35"/>
  <c r="Q580" i="35"/>
  <c r="R580" i="35" s="1"/>
  <c r="S580" i="35" s="1"/>
  <c r="Z579" i="35"/>
  <c r="Q579" i="35"/>
  <c r="R579" i="35" s="1"/>
  <c r="S579" i="35" s="1"/>
  <c r="Z578" i="35"/>
  <c r="Q578" i="35"/>
  <c r="R578" i="35" s="1"/>
  <c r="S578" i="35" s="1"/>
  <c r="Z269" i="35"/>
  <c r="Q269" i="35"/>
  <c r="R269" i="35" s="1"/>
  <c r="S269" i="35" s="1"/>
  <c r="Z268" i="35"/>
  <c r="Q268" i="35"/>
  <c r="R268" i="35" s="1"/>
  <c r="S268" i="35" s="1"/>
  <c r="Z267" i="35"/>
  <c r="Q267" i="35"/>
  <c r="R267" i="35" s="1"/>
  <c r="S267" i="35" s="1"/>
  <c r="Z266" i="35"/>
  <c r="Q266" i="35"/>
  <c r="R266" i="35" s="1"/>
  <c r="S266" i="35" s="1"/>
  <c r="Z265" i="35"/>
  <c r="Q265" i="35"/>
  <c r="R265" i="35" s="1"/>
  <c r="S265" i="35" s="1"/>
  <c r="Z264" i="35"/>
  <c r="Q264" i="35"/>
  <c r="R264" i="35" s="1"/>
  <c r="S264" i="35" s="1"/>
  <c r="Z304" i="35"/>
  <c r="Q304" i="35"/>
  <c r="R304" i="35" s="1"/>
  <c r="S304" i="35" s="1"/>
  <c r="Z303" i="35"/>
  <c r="Q303" i="35"/>
  <c r="R303" i="35" s="1"/>
  <c r="S303" i="35" s="1"/>
  <c r="Z297" i="35"/>
  <c r="Q297" i="35"/>
  <c r="R297" i="35" s="1"/>
  <c r="S297" i="35" s="1"/>
  <c r="Z302" i="35"/>
  <c r="Q302" i="35"/>
  <c r="R302" i="35" s="1"/>
  <c r="S302" i="35" s="1"/>
  <c r="Z301" i="35"/>
  <c r="Q301" i="35"/>
  <c r="R301" i="35" s="1"/>
  <c r="S301" i="35" s="1"/>
  <c r="Z299" i="35"/>
  <c r="Q299" i="35"/>
  <c r="R299" i="35" s="1"/>
  <c r="S299" i="35" s="1"/>
  <c r="Z298" i="35"/>
  <c r="Q298" i="35"/>
  <c r="R298" i="35" s="1"/>
  <c r="S298" i="35" s="1"/>
  <c r="Z251" i="35"/>
  <c r="Q251" i="35"/>
  <c r="R251" i="35" s="1"/>
  <c r="S251" i="35" s="1"/>
  <c r="Z250" i="35"/>
  <c r="Q250" i="35"/>
  <c r="R250" i="35" s="1"/>
  <c r="S250" i="35" s="1"/>
  <c r="Z249" i="35"/>
  <c r="Q249" i="35"/>
  <c r="R249" i="35" s="1"/>
  <c r="S249" i="35" s="1"/>
  <c r="Z248" i="35"/>
  <c r="Q248" i="35"/>
  <c r="R248" i="35" s="1"/>
  <c r="S248" i="35" s="1"/>
  <c r="Z401" i="35"/>
  <c r="Q401" i="35"/>
  <c r="R401" i="35" s="1"/>
  <c r="S401" i="35" s="1"/>
  <c r="Z399" i="35"/>
  <c r="Q399" i="35"/>
  <c r="R399" i="35" s="1"/>
  <c r="S399" i="35" s="1"/>
  <c r="Z398" i="35"/>
  <c r="Q398" i="35"/>
  <c r="R398" i="35" s="1"/>
  <c r="S398" i="35" s="1"/>
  <c r="Z211" i="35"/>
  <c r="Q211" i="35"/>
  <c r="R211" i="35" s="1"/>
  <c r="S211" i="35" s="1"/>
  <c r="Z210" i="35"/>
  <c r="Q210" i="35"/>
  <c r="R210" i="35" s="1"/>
  <c r="S210" i="35" s="1"/>
  <c r="Z209" i="35"/>
  <c r="Q209" i="35"/>
  <c r="R209" i="35" s="1"/>
  <c r="S209" i="35" s="1"/>
  <c r="Q206" i="35"/>
  <c r="R206" i="35" s="1"/>
  <c r="S206" i="35" s="1"/>
  <c r="Z208" i="35"/>
  <c r="Q208" i="35"/>
  <c r="R208" i="35" s="1"/>
  <c r="S208" i="35" s="1"/>
  <c r="Z207" i="35"/>
  <c r="Q207" i="35"/>
  <c r="R207" i="35" s="1"/>
  <c r="S207" i="35" s="1"/>
  <c r="Z212" i="35"/>
  <c r="Q212" i="35"/>
  <c r="R212" i="35" s="1"/>
  <c r="S212" i="35" s="1"/>
  <c r="Z416" i="35"/>
  <c r="Q416" i="35"/>
  <c r="R416" i="35" s="1"/>
  <c r="S416" i="35" s="1"/>
  <c r="Z415" i="35"/>
  <c r="Q415" i="35"/>
  <c r="R415" i="35" s="1"/>
  <c r="S415" i="35" s="1"/>
  <c r="Z414" i="35"/>
  <c r="Q414" i="35"/>
  <c r="R414" i="35" s="1"/>
  <c r="S414" i="35" s="1"/>
  <c r="Z413" i="35"/>
  <c r="Q413" i="35"/>
  <c r="R413" i="35" s="1"/>
  <c r="S413" i="35" s="1"/>
  <c r="Z410" i="35"/>
  <c r="Q410" i="35"/>
  <c r="R410" i="35" s="1"/>
  <c r="S410" i="35" s="1"/>
  <c r="Q409" i="35"/>
  <c r="R409" i="35" s="1"/>
  <c r="S409" i="35" s="1"/>
  <c r="Z408" i="35"/>
  <c r="Q408" i="35"/>
  <c r="R408" i="35" s="1"/>
  <c r="S408" i="35" s="1"/>
  <c r="Z407" i="35"/>
  <c r="Q407" i="35"/>
  <c r="R407" i="35" s="1"/>
  <c r="S407" i="35" s="1"/>
  <c r="Z406" i="35"/>
  <c r="Q406" i="35"/>
  <c r="R406" i="35" s="1"/>
  <c r="S406" i="35" s="1"/>
  <c r="Z405" i="35"/>
  <c r="Q405" i="35"/>
  <c r="R405" i="35" s="1"/>
  <c r="S405" i="35" s="1"/>
  <c r="Z402" i="35"/>
  <c r="Q402" i="35"/>
  <c r="R402" i="35" s="1"/>
  <c r="S402" i="35" s="1"/>
  <c r="Z404" i="35"/>
  <c r="Q404" i="35"/>
  <c r="R404" i="35" s="1"/>
  <c r="S404" i="35" s="1"/>
  <c r="Z403" i="35"/>
  <c r="Q403" i="35"/>
  <c r="R403" i="35" s="1"/>
  <c r="S403" i="35" s="1"/>
  <c r="Z445" i="35"/>
  <c r="Q445" i="35"/>
  <c r="R445" i="35" s="1"/>
  <c r="S445" i="35" s="1"/>
  <c r="Z444" i="35"/>
  <c r="Q444" i="35"/>
  <c r="R444" i="35" s="1"/>
  <c r="S444" i="35" s="1"/>
  <c r="Z443" i="35"/>
  <c r="Q443" i="35"/>
  <c r="R443" i="35" s="1"/>
  <c r="S443" i="35" s="1"/>
  <c r="Z442" i="35"/>
  <c r="Q442" i="35"/>
  <c r="R442" i="35" s="1"/>
  <c r="S442" i="35" s="1"/>
  <c r="Z441" i="35"/>
  <c r="Q441" i="35"/>
  <c r="R441" i="35" s="1"/>
  <c r="S441" i="35" s="1"/>
  <c r="Z440" i="35"/>
  <c r="Q440" i="35"/>
  <c r="R440" i="35" s="1"/>
  <c r="S440" i="35" s="1"/>
  <c r="Z439" i="35"/>
  <c r="Q439" i="35"/>
  <c r="R439" i="35" s="1"/>
  <c r="S439" i="35" s="1"/>
  <c r="Z438" i="35"/>
  <c r="Q438" i="35"/>
  <c r="R438" i="35" s="1"/>
  <c r="S438" i="35" s="1"/>
  <c r="Z437" i="35"/>
  <c r="Q437" i="35"/>
  <c r="R437" i="35" s="1"/>
  <c r="S437" i="35" s="1"/>
  <c r="Z435" i="35"/>
  <c r="Q435" i="35"/>
  <c r="R435" i="35" s="1"/>
  <c r="S435" i="35" s="1"/>
  <c r="Z434" i="35"/>
  <c r="Q434" i="35"/>
  <c r="R434" i="35" s="1"/>
  <c r="S434" i="35" s="1"/>
  <c r="Z433" i="35"/>
  <c r="Q433" i="35"/>
  <c r="R433" i="35" s="1"/>
  <c r="S433" i="35" s="1"/>
  <c r="Z356" i="35"/>
  <c r="Q356" i="35"/>
  <c r="R356" i="35" s="1"/>
  <c r="S356" i="35" s="1"/>
  <c r="Z354" i="35"/>
  <c r="Q354" i="35"/>
  <c r="R354" i="35" s="1"/>
  <c r="S354" i="35" s="1"/>
  <c r="Z353" i="35"/>
  <c r="Q353" i="35"/>
  <c r="R353" i="35" s="1"/>
  <c r="S353" i="35" s="1"/>
  <c r="Z352" i="35"/>
  <c r="Q352" i="35"/>
  <c r="R352" i="35" s="1"/>
  <c r="S352" i="35" s="1"/>
  <c r="Z351" i="35"/>
  <c r="Q351" i="35"/>
  <c r="R351" i="35" s="1"/>
  <c r="S351" i="35" s="1"/>
  <c r="Z350" i="35"/>
  <c r="Q350" i="35"/>
  <c r="R350" i="35" s="1"/>
  <c r="S350" i="35" s="1"/>
  <c r="Z349" i="35"/>
  <c r="Q349" i="35"/>
  <c r="R349" i="35" s="1"/>
  <c r="S349" i="35" s="1"/>
  <c r="Z348" i="35"/>
  <c r="Q348" i="35"/>
  <c r="R348" i="35" s="1"/>
  <c r="S348" i="35" s="1"/>
  <c r="Z347" i="35"/>
  <c r="Q347" i="35"/>
  <c r="R347" i="35" s="1"/>
  <c r="S347" i="35" s="1"/>
  <c r="Z346" i="35"/>
  <c r="Q346" i="35"/>
  <c r="R346" i="35" s="1"/>
  <c r="S346" i="35" s="1"/>
  <c r="Z345" i="35"/>
  <c r="Q345" i="35"/>
  <c r="R345" i="35" s="1"/>
  <c r="S345" i="35" s="1"/>
  <c r="Z344" i="35"/>
  <c r="Q344" i="35"/>
  <c r="R344" i="35" s="1"/>
  <c r="S344" i="35" s="1"/>
  <c r="Q205" i="35"/>
  <c r="R205" i="35" s="1"/>
  <c r="S205" i="35" s="1"/>
  <c r="Z189" i="35"/>
  <c r="Q189" i="35"/>
  <c r="R189" i="35" s="1"/>
  <c r="S189" i="35" s="1"/>
  <c r="Z203" i="35"/>
  <c r="Q203" i="35"/>
  <c r="R203" i="35" s="1"/>
  <c r="S203" i="35" s="1"/>
  <c r="Z202" i="35"/>
  <c r="Q202" i="35"/>
  <c r="R202" i="35" s="1"/>
  <c r="S202" i="35" s="1"/>
  <c r="Z201" i="35"/>
  <c r="Q201" i="35"/>
  <c r="R201" i="35" s="1"/>
  <c r="S201" i="35" s="1"/>
  <c r="Z200" i="35"/>
  <c r="Q200" i="35"/>
  <c r="R200" i="35" s="1"/>
  <c r="S200" i="35" s="1"/>
  <c r="Z199" i="35"/>
  <c r="Q199" i="35"/>
  <c r="R199" i="35" s="1"/>
  <c r="S199" i="35" s="1"/>
  <c r="Z198" i="35"/>
  <c r="Q198" i="35"/>
  <c r="R198" i="35" s="1"/>
  <c r="S198" i="35" s="1"/>
  <c r="Z197" i="35"/>
  <c r="Q197" i="35"/>
  <c r="R197" i="35" s="1"/>
  <c r="S197" i="35" s="1"/>
  <c r="Z196" i="35"/>
  <c r="Q196" i="35"/>
  <c r="R196" i="35" s="1"/>
  <c r="S196" i="35" s="1"/>
  <c r="Z195" i="35"/>
  <c r="Q195" i="35"/>
  <c r="R195" i="35" s="1"/>
  <c r="S195" i="35" s="1"/>
  <c r="Z194" i="35"/>
  <c r="Q194" i="35"/>
  <c r="R194" i="35" s="1"/>
  <c r="S194" i="35" s="1"/>
  <c r="Z193" i="35"/>
  <c r="Q193" i="35"/>
  <c r="R193" i="35" s="1"/>
  <c r="S193" i="35" s="1"/>
  <c r="Z192" i="35"/>
  <c r="Q192" i="35"/>
  <c r="R192" i="35" s="1"/>
  <c r="S192" i="35" s="1"/>
  <c r="Q191" i="35"/>
  <c r="R191" i="35" s="1"/>
  <c r="S191" i="35" s="1"/>
  <c r="Z190" i="35"/>
  <c r="Q190" i="35"/>
  <c r="R190" i="35" s="1"/>
  <c r="S190" i="35" s="1"/>
  <c r="Z640" i="35"/>
  <c r="Q640" i="35"/>
  <c r="R640" i="35" s="1"/>
  <c r="S640" i="35" s="1"/>
  <c r="Z83" i="35"/>
  <c r="Q83" i="35"/>
  <c r="R83" i="35" s="1"/>
  <c r="S83" i="35" s="1"/>
  <c r="Z82" i="35"/>
  <c r="Q82" i="35"/>
  <c r="R82" i="35" s="1"/>
  <c r="S82" i="35" s="1"/>
  <c r="Z81" i="35"/>
  <c r="Q81" i="35"/>
  <c r="R81" i="35" s="1"/>
  <c r="S81" i="35" s="1"/>
  <c r="Z80" i="35"/>
  <c r="Q80" i="35"/>
  <c r="R80" i="35" s="1"/>
  <c r="S80" i="35" s="1"/>
  <c r="Z79" i="35"/>
  <c r="Q79" i="35"/>
  <c r="R79" i="35" s="1"/>
  <c r="S79" i="35" s="1"/>
  <c r="Z78" i="35"/>
  <c r="Q78" i="35"/>
  <c r="R78" i="35" s="1"/>
  <c r="S78" i="35" s="1"/>
  <c r="Z77" i="35"/>
  <c r="Q77" i="35"/>
  <c r="R77" i="35" s="1"/>
  <c r="S77" i="35" s="1"/>
  <c r="Z76" i="35"/>
  <c r="Q76" i="35"/>
  <c r="R76" i="35" s="1"/>
  <c r="S76" i="35" s="1"/>
  <c r="Z75" i="35"/>
  <c r="Q75" i="35"/>
  <c r="R75" i="35" s="1"/>
  <c r="S75" i="35" s="1"/>
  <c r="Z74" i="35"/>
  <c r="Q74" i="35"/>
  <c r="R74" i="35" s="1"/>
  <c r="S74" i="35" s="1"/>
  <c r="Z73" i="35"/>
  <c r="Q73" i="35"/>
  <c r="R73" i="35" s="1"/>
  <c r="S73" i="35" s="1"/>
  <c r="Z124" i="35"/>
  <c r="Q124" i="35"/>
  <c r="R124" i="35" s="1"/>
  <c r="S124" i="35" s="1"/>
  <c r="Z122" i="35"/>
  <c r="Q122" i="35"/>
  <c r="R122" i="35" s="1"/>
  <c r="S122" i="35" s="1"/>
  <c r="Z121" i="35"/>
  <c r="Q121" i="35"/>
  <c r="R121" i="35" s="1"/>
  <c r="S121" i="35" s="1"/>
  <c r="Z120" i="35"/>
  <c r="Q120" i="35"/>
  <c r="R120" i="35" s="1"/>
  <c r="S120" i="35" s="1"/>
  <c r="Z119" i="35"/>
  <c r="Q119" i="35"/>
  <c r="R119" i="35" s="1"/>
  <c r="S119" i="35" s="1"/>
  <c r="Z118" i="35"/>
  <c r="Q118" i="35"/>
  <c r="R118" i="35" s="1"/>
  <c r="S118" i="35" s="1"/>
  <c r="Z117" i="35"/>
  <c r="Q117" i="35"/>
  <c r="R117" i="35" s="1"/>
  <c r="S117" i="35" s="1"/>
  <c r="Z116" i="35"/>
  <c r="Q116" i="35"/>
  <c r="R116" i="35" s="1"/>
  <c r="S116" i="35" s="1"/>
  <c r="Z115" i="35"/>
  <c r="Q115" i="35"/>
  <c r="R115" i="35" s="1"/>
  <c r="S115" i="35" s="1"/>
  <c r="Z114" i="35"/>
  <c r="Q114" i="35"/>
  <c r="R114" i="35" s="1"/>
  <c r="S114" i="35" s="1"/>
  <c r="Z113" i="35"/>
  <c r="Q113" i="35"/>
  <c r="R113" i="35" s="1"/>
  <c r="S113" i="35" s="1"/>
  <c r="Z72" i="35"/>
  <c r="Q72" i="35"/>
  <c r="R72" i="35" s="1"/>
  <c r="S72" i="35" s="1"/>
  <c r="Z71" i="35"/>
  <c r="Q71" i="35"/>
  <c r="R71" i="35" s="1"/>
  <c r="S71" i="35" s="1"/>
  <c r="Z70" i="35"/>
  <c r="Q70" i="35"/>
  <c r="R70" i="35" s="1"/>
  <c r="S70" i="35" s="1"/>
  <c r="Z68" i="35"/>
  <c r="Q68" i="35"/>
  <c r="R68" i="35" s="1"/>
  <c r="S68" i="35" s="1"/>
  <c r="Z67" i="35"/>
  <c r="Q67" i="35"/>
  <c r="R67" i="35" s="1"/>
  <c r="S67" i="35" s="1"/>
  <c r="Z66" i="35"/>
  <c r="Q66" i="35"/>
  <c r="R66" i="35" s="1"/>
  <c r="S66" i="35" s="1"/>
  <c r="Z65" i="35"/>
  <c r="Q65" i="35"/>
  <c r="R65" i="35" s="1"/>
  <c r="S65" i="35" s="1"/>
  <c r="Z64" i="35"/>
  <c r="Q64" i="35"/>
  <c r="R64" i="35" s="1"/>
  <c r="S64" i="35" s="1"/>
  <c r="Z63" i="35"/>
  <c r="Q63" i="35"/>
  <c r="R63" i="35" s="1"/>
  <c r="S63" i="35" s="1"/>
  <c r="Z61" i="35"/>
  <c r="Q61" i="35"/>
  <c r="R61" i="35" s="1"/>
  <c r="S61" i="35" s="1"/>
  <c r="Z60" i="35"/>
  <c r="Q60" i="35"/>
  <c r="R60" i="35" s="1"/>
  <c r="S60" i="35" s="1"/>
  <c r="Z58" i="35"/>
  <c r="Q58" i="35"/>
  <c r="R58" i="35" s="1"/>
  <c r="S58" i="35" s="1"/>
  <c r="Z39" i="35"/>
  <c r="Q39" i="35"/>
  <c r="R39" i="35" s="1"/>
  <c r="S39" i="35" s="1"/>
  <c r="Z57" i="35"/>
  <c r="Q57" i="35"/>
  <c r="R57" i="35" s="1"/>
  <c r="S57" i="35" s="1"/>
  <c r="Z35" i="35"/>
  <c r="Q35" i="35"/>
  <c r="R35" i="35" s="1"/>
  <c r="S35" i="35" s="1"/>
  <c r="Z34" i="35"/>
  <c r="Q34" i="35"/>
  <c r="R34" i="35" s="1"/>
  <c r="S34" i="35" s="1"/>
  <c r="Z37" i="35"/>
  <c r="Q37" i="35"/>
  <c r="R37" i="35" s="1"/>
  <c r="S37" i="35" s="1"/>
  <c r="Z33" i="35"/>
  <c r="Q33" i="35"/>
  <c r="R33" i="35" s="1"/>
  <c r="S33" i="35" s="1"/>
  <c r="Z32" i="35"/>
  <c r="Q32" i="35"/>
  <c r="R32" i="35" s="1"/>
  <c r="S32" i="35" s="1"/>
  <c r="Z31" i="35"/>
  <c r="Q31" i="35"/>
  <c r="R31" i="35" s="1"/>
  <c r="S31" i="35" s="1"/>
  <c r="Z30" i="35"/>
  <c r="Q30" i="35"/>
  <c r="R30" i="35" s="1"/>
  <c r="S30" i="35" s="1"/>
  <c r="Z472" i="35"/>
  <c r="Q472" i="35"/>
  <c r="R472" i="35" s="1"/>
  <c r="S472" i="35" s="1"/>
  <c r="Z471" i="35"/>
  <c r="Q471" i="35"/>
  <c r="R471" i="35" s="1"/>
  <c r="S471" i="35" s="1"/>
  <c r="Z470" i="35"/>
  <c r="Q470" i="35"/>
  <c r="R470" i="35" s="1"/>
  <c r="S470" i="35" s="1"/>
  <c r="Z469" i="35"/>
  <c r="Q469" i="35"/>
  <c r="R469" i="35" s="1"/>
  <c r="S469" i="35" s="1"/>
  <c r="Z468" i="35"/>
  <c r="Q468" i="35"/>
  <c r="R468" i="35" s="1"/>
  <c r="S468" i="35" s="1"/>
  <c r="Z552" i="35"/>
  <c r="Q552" i="35"/>
  <c r="R552" i="35" s="1"/>
  <c r="S552" i="35" s="1"/>
  <c r="Z550" i="35"/>
  <c r="Q550" i="35"/>
  <c r="R550" i="35" s="1"/>
  <c r="S550" i="35" s="1"/>
  <c r="Z548" i="35"/>
  <c r="Q548" i="35"/>
  <c r="R548" i="35" s="1"/>
  <c r="S548" i="35" s="1"/>
  <c r="Z547" i="35"/>
  <c r="Q547" i="35"/>
  <c r="R547" i="35" s="1"/>
  <c r="S547" i="35" s="1"/>
  <c r="Z546" i="35"/>
  <c r="Q546" i="35"/>
  <c r="R546" i="35" s="1"/>
  <c r="S546" i="35" s="1"/>
  <c r="Z545" i="35"/>
  <c r="Q545" i="35"/>
  <c r="R545" i="35" s="1"/>
  <c r="S545" i="35" s="1"/>
  <c r="Z544" i="35"/>
  <c r="Q544" i="35"/>
  <c r="R544" i="35" s="1"/>
  <c r="S544" i="35" s="1"/>
  <c r="Z543" i="35"/>
  <c r="Q543" i="35"/>
  <c r="R543" i="35" s="1"/>
  <c r="S543" i="35" s="1"/>
  <c r="Z144" i="35"/>
  <c r="Q144" i="35"/>
  <c r="R144" i="35" s="1"/>
  <c r="S144" i="35" s="1"/>
  <c r="Z141" i="35"/>
  <c r="Q141" i="35"/>
  <c r="R141" i="35" s="1"/>
  <c r="S141" i="35" s="1"/>
  <c r="Z138" i="35"/>
  <c r="Q138" i="35"/>
  <c r="R138" i="35" s="1"/>
  <c r="S138" i="35" s="1"/>
  <c r="Z137" i="35"/>
  <c r="Q137" i="35"/>
  <c r="R137" i="35" s="1"/>
  <c r="S137" i="35" s="1"/>
  <c r="Z136" i="35"/>
  <c r="Q136" i="35"/>
  <c r="R136" i="35" s="1"/>
  <c r="S136" i="35" s="1"/>
  <c r="Z135" i="35"/>
  <c r="Q135" i="35"/>
  <c r="R135" i="35" s="1"/>
  <c r="S135" i="35" s="1"/>
  <c r="Z134" i="35"/>
  <c r="Q134" i="35"/>
  <c r="R134" i="35" s="1"/>
  <c r="S134" i="35" s="1"/>
  <c r="Z495" i="35"/>
  <c r="Q495" i="35"/>
  <c r="R495" i="35" s="1"/>
  <c r="S495" i="35" s="1"/>
  <c r="Z494" i="35"/>
  <c r="Q494" i="35"/>
  <c r="R494" i="35" s="1"/>
  <c r="S494" i="35" s="1"/>
  <c r="Z493" i="35"/>
  <c r="Q493" i="35"/>
  <c r="R493" i="35" s="1"/>
  <c r="S493" i="35" s="1"/>
  <c r="Z492" i="35"/>
  <c r="Q492" i="35"/>
  <c r="R492" i="35" s="1"/>
  <c r="S492" i="35" s="1"/>
  <c r="Z491" i="35"/>
  <c r="Q491" i="35"/>
  <c r="R491" i="35" s="1"/>
  <c r="S491" i="35" s="1"/>
  <c r="Z490" i="35"/>
  <c r="Q490" i="35"/>
  <c r="R490" i="35" s="1"/>
  <c r="S490" i="35" s="1"/>
  <c r="Z489" i="35"/>
  <c r="Q489" i="35"/>
  <c r="R489" i="35" s="1"/>
  <c r="S489" i="35" s="1"/>
  <c r="Z488" i="35"/>
  <c r="Q488" i="35"/>
  <c r="R488" i="35" s="1"/>
  <c r="S488" i="35" s="1"/>
  <c r="Z487" i="35"/>
  <c r="Q487" i="35"/>
  <c r="R487" i="35" s="1"/>
  <c r="S487" i="35" s="1"/>
  <c r="Z486" i="35"/>
  <c r="Q486" i="35"/>
  <c r="R486" i="35" s="1"/>
  <c r="S486" i="35" s="1"/>
  <c r="Z485" i="35"/>
  <c r="Q485" i="35"/>
  <c r="R485" i="35" s="1"/>
  <c r="S485" i="35" s="1"/>
  <c r="Z497" i="35"/>
  <c r="Q497" i="35"/>
  <c r="R497" i="35" s="1"/>
  <c r="S497" i="35" s="1"/>
  <c r="Z484" i="35"/>
  <c r="Q484" i="35"/>
  <c r="R484" i="35" s="1"/>
  <c r="S484" i="35" s="1"/>
  <c r="Z483" i="35"/>
  <c r="Q483" i="35"/>
  <c r="R483" i="35" s="1"/>
  <c r="S483" i="35" s="1"/>
  <c r="Z186" i="35"/>
  <c r="Q186" i="35"/>
  <c r="R186" i="35" s="1"/>
  <c r="S186" i="35" s="1"/>
  <c r="Z185" i="35"/>
  <c r="Q185" i="35"/>
  <c r="R185" i="35" s="1"/>
  <c r="S185" i="35" s="1"/>
  <c r="Z184" i="35"/>
  <c r="Q184" i="35"/>
  <c r="R184" i="35" s="1"/>
  <c r="S184" i="35" s="1"/>
  <c r="Z183" i="35"/>
  <c r="Q183" i="35"/>
  <c r="R183" i="35" s="1"/>
  <c r="S183" i="35" s="1"/>
  <c r="Z182" i="35"/>
  <c r="Q182" i="35"/>
  <c r="R182" i="35" s="1"/>
  <c r="S182" i="35" s="1"/>
  <c r="Z181" i="35"/>
  <c r="Q181" i="35"/>
  <c r="R181" i="35" s="1"/>
  <c r="S181" i="35" s="1"/>
  <c r="Z180" i="35"/>
  <c r="Q180" i="35"/>
  <c r="R180" i="35" s="1"/>
  <c r="S180" i="35" s="1"/>
  <c r="Z179" i="35"/>
  <c r="Q179" i="35"/>
  <c r="R179" i="35" s="1"/>
  <c r="S179" i="35" s="1"/>
  <c r="Z178" i="35"/>
  <c r="Q178" i="35"/>
  <c r="R178" i="35" s="1"/>
  <c r="S178" i="35" s="1"/>
  <c r="Z177" i="35"/>
  <c r="Q177" i="35"/>
  <c r="R177" i="35" s="1"/>
  <c r="S177" i="35" s="1"/>
  <c r="Z176" i="35"/>
  <c r="Q176" i="35"/>
  <c r="R176" i="35" s="1"/>
  <c r="S176" i="35" s="1"/>
  <c r="Z175" i="35"/>
  <c r="Q175" i="35"/>
  <c r="R175" i="35" s="1"/>
  <c r="S175" i="35" s="1"/>
  <c r="Z173" i="35"/>
  <c r="Q173" i="35"/>
  <c r="R173" i="35" s="1"/>
  <c r="S173" i="35" s="1"/>
  <c r="Z172" i="35"/>
  <c r="Q172" i="35"/>
  <c r="R172" i="35" s="1"/>
  <c r="S172" i="35" s="1"/>
  <c r="Z171" i="35"/>
  <c r="Q171" i="35"/>
  <c r="R171" i="35" s="1"/>
  <c r="S171" i="35" s="1"/>
  <c r="Z605" i="35"/>
  <c r="Q605" i="35"/>
  <c r="R605" i="35" s="1"/>
  <c r="S605" i="35" s="1"/>
  <c r="Z602" i="35"/>
  <c r="Q602" i="35"/>
  <c r="R602" i="35" s="1"/>
  <c r="S602" i="35" s="1"/>
  <c r="Z601" i="35"/>
  <c r="Q601" i="35"/>
  <c r="R601" i="35" s="1"/>
  <c r="S601" i="35" s="1"/>
  <c r="Z600" i="35"/>
  <c r="Q600" i="35"/>
  <c r="R600" i="35" s="1"/>
  <c r="S600" i="35" s="1"/>
  <c r="Z599" i="35"/>
  <c r="Q599" i="35"/>
  <c r="R599" i="35" s="1"/>
  <c r="S599" i="35" s="1"/>
  <c r="Z598" i="35"/>
  <c r="Q598" i="35"/>
  <c r="R598" i="35" s="1"/>
  <c r="S598" i="35" s="1"/>
  <c r="Z597" i="35"/>
  <c r="Q597" i="35"/>
  <c r="R597" i="35" s="1"/>
  <c r="S597" i="35" s="1"/>
  <c r="Z596" i="35"/>
  <c r="Q596" i="35"/>
  <c r="R596" i="35" s="1"/>
  <c r="S596" i="35" s="1"/>
  <c r="Z595" i="35"/>
  <c r="Q595" i="35"/>
  <c r="R595" i="35" s="1"/>
  <c r="S595" i="35" s="1"/>
  <c r="Z594" i="35"/>
  <c r="Q594" i="35"/>
  <c r="R594" i="35" s="1"/>
  <c r="S594" i="35" s="1"/>
  <c r="Z593" i="35"/>
  <c r="Q593" i="35"/>
  <c r="R593" i="35" s="1"/>
  <c r="S593" i="35" s="1"/>
  <c r="Z592" i="35"/>
  <c r="Q592" i="35"/>
  <c r="R592" i="35" s="1"/>
  <c r="S592" i="35" s="1"/>
  <c r="Z169" i="35"/>
  <c r="Q169" i="35"/>
  <c r="R169" i="35" s="1"/>
  <c r="S169" i="35" s="1"/>
  <c r="Z168" i="35"/>
  <c r="Q168" i="35"/>
  <c r="R168" i="35" s="1"/>
  <c r="S168" i="35" s="1"/>
  <c r="Z167" i="35"/>
  <c r="Q167" i="35"/>
  <c r="R167" i="35" s="1"/>
  <c r="S167" i="35" s="1"/>
  <c r="Z166" i="35"/>
  <c r="Q166" i="35"/>
  <c r="R166" i="35" s="1"/>
  <c r="S166" i="35" s="1"/>
  <c r="Z165" i="35"/>
  <c r="Q165" i="35"/>
  <c r="R165" i="35" s="1"/>
  <c r="S165" i="35" s="1"/>
  <c r="Z164" i="35"/>
  <c r="Q164" i="35"/>
  <c r="R164" i="35" s="1"/>
  <c r="S164" i="35" s="1"/>
  <c r="Z163" i="35"/>
  <c r="Q163" i="35"/>
  <c r="R163" i="35" s="1"/>
  <c r="S163" i="35" s="1"/>
  <c r="Z162" i="35"/>
  <c r="Q162" i="35"/>
  <c r="R162" i="35" s="1"/>
  <c r="S162" i="35" s="1"/>
  <c r="Z161" i="35"/>
  <c r="Q161" i="35"/>
  <c r="R161" i="35" s="1"/>
  <c r="S161" i="35" s="1"/>
  <c r="Z160" i="35"/>
  <c r="Q160" i="35"/>
  <c r="R160" i="35" s="1"/>
  <c r="S160" i="35" s="1"/>
  <c r="Z343" i="35"/>
  <c r="Q343" i="35"/>
  <c r="R343" i="35" s="1"/>
  <c r="S343" i="35" s="1"/>
  <c r="Z342" i="35"/>
  <c r="Q342" i="35"/>
  <c r="R342" i="35" s="1"/>
  <c r="S342" i="35" s="1"/>
  <c r="Z341" i="35"/>
  <c r="Q341" i="35"/>
  <c r="R341" i="35" s="1"/>
  <c r="S341" i="35" s="1"/>
  <c r="Z340" i="35"/>
  <c r="Q340" i="35"/>
  <c r="R340" i="35" s="1"/>
  <c r="S340" i="35" s="1"/>
  <c r="Z338" i="35"/>
  <c r="Q338" i="35"/>
  <c r="R338" i="35" s="1"/>
  <c r="S338" i="35" s="1"/>
  <c r="Z337" i="35"/>
  <c r="Q337" i="35"/>
  <c r="R337" i="35" s="1"/>
  <c r="S337" i="35" s="1"/>
  <c r="Z336" i="35"/>
  <c r="Q336" i="35"/>
  <c r="R336" i="35" s="1"/>
  <c r="S336" i="35" s="1"/>
  <c r="Z335" i="35"/>
  <c r="Q335" i="35"/>
  <c r="R335" i="35" s="1"/>
  <c r="S335" i="35" s="1"/>
  <c r="Z334" i="35"/>
  <c r="Q334" i="35"/>
  <c r="R334" i="35" s="1"/>
  <c r="S334" i="35" s="1"/>
  <c r="Z541" i="35"/>
  <c r="Q541" i="35"/>
  <c r="R541" i="35" s="1"/>
  <c r="S541" i="35" s="1"/>
  <c r="Z539" i="35"/>
  <c r="Q539" i="35"/>
  <c r="R539" i="35" s="1"/>
  <c r="S539" i="35" s="1"/>
  <c r="Z538" i="35"/>
  <c r="Q538" i="35"/>
  <c r="R538" i="35" s="1"/>
  <c r="S538" i="35" s="1"/>
  <c r="Z537" i="35"/>
  <c r="Q537" i="35"/>
  <c r="R537" i="35" s="1"/>
  <c r="S537" i="35" s="1"/>
  <c r="Z536" i="35"/>
  <c r="Q536" i="35"/>
  <c r="R536" i="35" s="1"/>
  <c r="S536" i="35" s="1"/>
  <c r="Z535" i="35"/>
  <c r="Q535" i="35"/>
  <c r="R535" i="35" s="1"/>
  <c r="S535" i="35" s="1"/>
  <c r="Z534" i="35"/>
  <c r="Q534" i="35"/>
  <c r="R534" i="35" s="1"/>
  <c r="S534" i="35" s="1"/>
  <c r="Z533" i="35"/>
  <c r="Q533" i="35"/>
  <c r="R533" i="35" s="1"/>
  <c r="S533" i="35" s="1"/>
  <c r="Z532" i="35"/>
  <c r="Q532" i="35"/>
  <c r="R532" i="35" s="1"/>
  <c r="S532" i="35" s="1"/>
  <c r="Z622" i="35"/>
  <c r="Q622" i="35"/>
  <c r="R622" i="35" s="1"/>
  <c r="S622" i="35" s="1"/>
  <c r="Z620" i="35"/>
  <c r="Q620" i="35"/>
  <c r="R620" i="35" s="1"/>
  <c r="S620" i="35" s="1"/>
  <c r="Z619" i="35"/>
  <c r="Q619" i="35"/>
  <c r="R619" i="35" s="1"/>
  <c r="S619" i="35" s="1"/>
  <c r="Z618" i="35"/>
  <c r="Q618" i="35"/>
  <c r="R618" i="35" s="1"/>
  <c r="S618" i="35" s="1"/>
  <c r="Z507" i="35"/>
  <c r="Q507" i="35"/>
  <c r="R507" i="35" s="1"/>
  <c r="S507" i="35" s="1"/>
  <c r="Z506" i="35"/>
  <c r="Q506" i="35"/>
  <c r="R506" i="35" s="1"/>
  <c r="S506" i="35" s="1"/>
  <c r="Z505" i="35"/>
  <c r="Q505" i="35"/>
  <c r="R505" i="35" s="1"/>
  <c r="S505" i="35" s="1"/>
  <c r="Z504" i="35"/>
  <c r="Q504" i="35"/>
  <c r="R504" i="35" s="1"/>
  <c r="S504" i="35" s="1"/>
  <c r="Z503" i="35"/>
  <c r="Q503" i="35"/>
  <c r="R503" i="35" s="1"/>
  <c r="S503" i="35" s="1"/>
  <c r="Z502" i="35"/>
  <c r="Q502" i="35"/>
  <c r="R502" i="35" s="1"/>
  <c r="S502" i="35" s="1"/>
  <c r="Z501" i="35"/>
  <c r="Q501" i="35"/>
  <c r="R501" i="35" s="1"/>
  <c r="S501" i="35" s="1"/>
  <c r="Z500" i="35"/>
  <c r="Q500" i="35"/>
  <c r="R500" i="35" s="1"/>
  <c r="S500" i="35" s="1"/>
  <c r="Z499" i="35"/>
  <c r="Q499" i="35"/>
  <c r="R499" i="35" s="1"/>
  <c r="S499" i="35" s="1"/>
  <c r="Z498" i="35"/>
  <c r="Q498" i="35"/>
  <c r="R498" i="35" s="1"/>
  <c r="S498" i="35" s="1"/>
  <c r="Z263" i="35"/>
  <c r="Q263" i="35"/>
  <c r="R263" i="35" s="1"/>
  <c r="S263" i="35" s="1"/>
  <c r="Z261" i="35"/>
  <c r="Q261" i="35"/>
  <c r="R261" i="35" s="1"/>
  <c r="S261" i="35" s="1"/>
  <c r="Z260" i="35"/>
  <c r="Q260" i="35"/>
  <c r="R260" i="35" s="1"/>
  <c r="S260" i="35" s="1"/>
  <c r="Z259" i="35"/>
  <c r="Q259" i="35"/>
  <c r="R259" i="35" s="1"/>
  <c r="S259" i="35" s="1"/>
  <c r="Z258" i="35"/>
  <c r="Q258" i="35"/>
  <c r="R258" i="35" s="1"/>
  <c r="S258" i="35" s="1"/>
  <c r="Z257" i="35"/>
  <c r="Q257" i="35"/>
  <c r="R257" i="35" s="1"/>
  <c r="S257" i="35" s="1"/>
  <c r="Z256" i="35"/>
  <c r="Q256" i="35"/>
  <c r="R256" i="35" s="1"/>
  <c r="S256" i="35" s="1"/>
  <c r="Z255" i="35"/>
  <c r="Q255" i="35"/>
  <c r="R255" i="35" s="1"/>
  <c r="S255" i="35" s="1"/>
  <c r="Z254" i="35"/>
  <c r="Q254" i="35"/>
  <c r="R254" i="35" s="1"/>
  <c r="S254" i="35" s="1"/>
  <c r="Z253" i="35"/>
  <c r="Q253" i="35"/>
  <c r="R253" i="35" s="1"/>
  <c r="S253" i="35" s="1"/>
  <c r="Z252" i="35"/>
  <c r="Q252" i="35"/>
  <c r="R252" i="35" s="1"/>
  <c r="S252" i="35" s="1"/>
  <c r="Z158" i="35"/>
  <c r="Q158" i="35"/>
  <c r="R158" i="35" s="1"/>
  <c r="S158" i="35" s="1"/>
  <c r="Z154" i="35"/>
  <c r="Q154" i="35"/>
  <c r="R154" i="35" s="1"/>
  <c r="S154" i="35" s="1"/>
  <c r="Z153" i="35"/>
  <c r="Q153" i="35"/>
  <c r="R153" i="35" s="1"/>
  <c r="S153" i="35" s="1"/>
  <c r="Z152" i="35"/>
  <c r="Q152" i="35"/>
  <c r="R152" i="35" s="1"/>
  <c r="S152" i="35" s="1"/>
  <c r="Z151" i="35"/>
  <c r="Q151" i="35"/>
  <c r="R151" i="35" s="1"/>
  <c r="S151" i="35" s="1"/>
  <c r="Z150" i="35"/>
  <c r="Q150" i="35"/>
  <c r="R150" i="35" s="1"/>
  <c r="S150" i="35" s="1"/>
  <c r="Z149" i="35"/>
  <c r="Q149" i="35"/>
  <c r="R149" i="35" s="1"/>
  <c r="S149" i="35" s="1"/>
  <c r="Z148" i="35"/>
  <c r="Q148" i="35"/>
  <c r="R148" i="35" s="1"/>
  <c r="S148" i="35" s="1"/>
  <c r="Z147" i="35"/>
  <c r="Q147" i="35"/>
  <c r="R147" i="35" s="1"/>
  <c r="S147" i="35" s="1"/>
  <c r="Z146" i="35"/>
  <c r="Q146" i="35"/>
  <c r="R146" i="35" s="1"/>
  <c r="S146" i="35" s="1"/>
  <c r="Z145" i="35"/>
  <c r="Q145" i="35"/>
  <c r="R145" i="35" s="1"/>
  <c r="S145" i="35" s="1"/>
  <c r="Z56" i="35"/>
  <c r="Q56" i="35"/>
  <c r="R56" i="35" s="1"/>
  <c r="S56" i="35" s="1"/>
  <c r="Z55" i="35"/>
  <c r="Q55" i="35"/>
  <c r="R55" i="35" s="1"/>
  <c r="S55" i="35" s="1"/>
  <c r="Z54" i="35"/>
  <c r="Q54" i="35"/>
  <c r="R54" i="35" s="1"/>
  <c r="S54" i="35" s="1"/>
  <c r="Z52" i="35"/>
  <c r="Q52" i="35"/>
  <c r="R52" i="35" s="1"/>
  <c r="S52" i="35" s="1"/>
  <c r="Z51" i="35"/>
  <c r="Q51" i="35"/>
  <c r="R51" i="35" s="1"/>
  <c r="S51" i="35" s="1"/>
  <c r="Z50" i="35"/>
  <c r="Q50" i="35"/>
  <c r="R50" i="35" s="1"/>
  <c r="S50" i="35" s="1"/>
  <c r="Z49" i="35"/>
  <c r="Q49" i="35"/>
  <c r="R49" i="35" s="1"/>
  <c r="S49" i="35" s="1"/>
  <c r="Z48" i="35"/>
  <c r="Q48" i="35"/>
  <c r="R48" i="35" s="1"/>
  <c r="S48" i="35" s="1"/>
  <c r="Z47" i="35"/>
  <c r="Q47" i="35"/>
  <c r="R47" i="35" s="1"/>
  <c r="S47" i="35" s="1"/>
  <c r="Z43" i="35"/>
  <c r="Q43" i="35"/>
  <c r="R43" i="35" s="1"/>
  <c r="S43" i="35" s="1"/>
  <c r="Z38" i="35"/>
  <c r="Q38" i="35"/>
  <c r="R38" i="35" s="1"/>
  <c r="S38" i="35" s="1"/>
  <c r="Z42" i="35"/>
  <c r="Q42" i="35"/>
  <c r="R42" i="35" s="1"/>
  <c r="S42" i="35" s="1"/>
  <c r="Z41" i="35"/>
  <c r="Q41" i="35"/>
  <c r="R41" i="35" s="1"/>
  <c r="S41" i="35" s="1"/>
  <c r="Z105" i="35"/>
  <c r="Q105" i="35"/>
  <c r="R105" i="35" s="1"/>
  <c r="S105" i="35" s="1"/>
  <c r="Z104" i="35"/>
  <c r="Q104" i="35"/>
  <c r="R104" i="35" s="1"/>
  <c r="S104" i="35" s="1"/>
  <c r="Z103" i="35"/>
  <c r="Q103" i="35"/>
  <c r="R103" i="35" s="1"/>
  <c r="S103" i="35" s="1"/>
  <c r="Z102" i="35"/>
  <c r="Q102" i="35"/>
  <c r="R102" i="35" s="1"/>
  <c r="S102" i="35" s="1"/>
  <c r="Z101" i="35"/>
  <c r="Q101" i="35"/>
  <c r="R101" i="35" s="1"/>
  <c r="S101" i="35" s="1"/>
  <c r="Z99" i="35"/>
  <c r="Q99" i="35"/>
  <c r="R99" i="35" s="1"/>
  <c r="S99" i="35" s="1"/>
  <c r="Z98" i="35"/>
  <c r="Q98" i="35"/>
  <c r="R98" i="35" s="1"/>
  <c r="S98" i="35" s="1"/>
  <c r="Z97" i="35"/>
  <c r="Q97" i="35"/>
  <c r="R97" i="35" s="1"/>
  <c r="S97" i="35" s="1"/>
  <c r="Z96" i="35"/>
  <c r="Q96" i="35"/>
  <c r="R96" i="35" s="1"/>
  <c r="S96" i="35" s="1"/>
  <c r="Z566" i="35"/>
  <c r="Q566" i="35"/>
  <c r="R566" i="35" s="1"/>
  <c r="S566" i="35" s="1"/>
  <c r="Z564" i="35"/>
  <c r="Q564" i="35"/>
  <c r="R564" i="35" s="1"/>
  <c r="S564" i="35" s="1"/>
  <c r="Z563" i="35"/>
  <c r="Q563" i="35"/>
  <c r="R563" i="35" s="1"/>
  <c r="S563" i="35" s="1"/>
  <c r="Z562" i="35"/>
  <c r="Q562" i="35"/>
  <c r="R562" i="35" s="1"/>
  <c r="S562" i="35" s="1"/>
  <c r="Z561" i="35"/>
  <c r="Q561" i="35"/>
  <c r="R561" i="35" s="1"/>
  <c r="S561" i="35" s="1"/>
  <c r="Z560" i="35"/>
  <c r="Q560" i="35"/>
  <c r="R560" i="35" s="1"/>
  <c r="S560" i="35" s="1"/>
  <c r="Z559" i="35"/>
  <c r="Q559" i="35"/>
  <c r="R559" i="35" s="1"/>
  <c r="S559" i="35" s="1"/>
  <c r="Z558" i="35"/>
  <c r="Q558" i="35"/>
  <c r="R558" i="35" s="1"/>
  <c r="S558" i="35" s="1"/>
  <c r="Z557" i="35"/>
  <c r="Q557" i="35"/>
  <c r="R557" i="35" s="1"/>
  <c r="S557" i="35" s="1"/>
  <c r="Z556" i="35"/>
  <c r="Q556" i="35"/>
  <c r="R556" i="35" s="1"/>
  <c r="S556" i="35" s="1"/>
  <c r="Z555" i="35"/>
  <c r="Q555" i="35"/>
  <c r="R555" i="35" s="1"/>
  <c r="S555" i="35" s="1"/>
  <c r="Z554" i="35"/>
  <c r="Q554" i="35"/>
  <c r="R554" i="35" s="1"/>
  <c r="S554" i="35" s="1"/>
  <c r="Z648" i="35"/>
  <c r="Q648" i="35"/>
  <c r="R648" i="35" s="1"/>
  <c r="S648" i="35" s="1"/>
  <c r="Z647" i="35"/>
  <c r="Q647" i="35"/>
  <c r="R647" i="35" s="1"/>
  <c r="S647" i="35" s="1"/>
  <c r="Z646" i="35"/>
  <c r="Q646" i="35"/>
  <c r="R646" i="35" s="1"/>
  <c r="S646" i="35" s="1"/>
  <c r="Z645" i="35"/>
  <c r="Q645" i="35"/>
  <c r="R645" i="35" s="1"/>
  <c r="S645" i="35" s="1"/>
  <c r="Z644" i="35"/>
  <c r="Q644" i="35"/>
  <c r="R644" i="35" s="1"/>
  <c r="S644" i="35" s="1"/>
  <c r="Z643" i="35"/>
  <c r="Q643" i="35"/>
  <c r="R643" i="35" s="1"/>
  <c r="S643" i="35" s="1"/>
  <c r="Z642" i="35"/>
  <c r="Q642" i="35"/>
  <c r="R642" i="35" s="1"/>
  <c r="S642" i="35" s="1"/>
  <c r="Z641" i="35"/>
  <c r="Q641" i="35"/>
  <c r="R641" i="35" s="1"/>
  <c r="S641" i="35" s="1"/>
  <c r="Z296" i="35"/>
  <c r="Q296" i="35"/>
  <c r="R296" i="35" s="1"/>
  <c r="S296" i="35" s="1"/>
  <c r="Z294" i="35"/>
  <c r="Q294" i="35"/>
  <c r="R294" i="35" s="1"/>
  <c r="S294" i="35" s="1"/>
  <c r="Z293" i="35"/>
  <c r="Q293" i="35"/>
  <c r="R293" i="35" s="1"/>
  <c r="S293" i="35" s="1"/>
  <c r="Z292" i="35"/>
  <c r="Q292" i="35"/>
  <c r="R292" i="35" s="1"/>
  <c r="S292" i="35" s="1"/>
  <c r="Z291" i="35"/>
  <c r="Q291" i="35"/>
  <c r="R291" i="35" s="1"/>
  <c r="S291" i="35" s="1"/>
  <c r="Z290" i="35"/>
  <c r="Q290" i="35"/>
  <c r="R290" i="35" s="1"/>
  <c r="S290" i="35" s="1"/>
  <c r="Z289" i="35"/>
  <c r="Q289" i="35"/>
  <c r="R289" i="35" s="1"/>
  <c r="S289" i="35" s="1"/>
  <c r="Z287" i="35"/>
  <c r="Q287" i="35"/>
  <c r="R287" i="35" s="1"/>
  <c r="S287" i="35" s="1"/>
  <c r="Z285" i="35"/>
  <c r="Q285" i="35"/>
  <c r="R285" i="35" s="1"/>
  <c r="S285" i="35" s="1"/>
  <c r="Z313" i="35"/>
  <c r="Q313" i="35"/>
  <c r="R313" i="35" s="1"/>
  <c r="S313" i="35" s="1"/>
  <c r="Z311" i="35"/>
  <c r="Q311" i="35"/>
  <c r="R311" i="35" s="1"/>
  <c r="S311" i="35" s="1"/>
  <c r="Z310" i="35"/>
  <c r="Q310" i="35"/>
  <c r="R310" i="35" s="1"/>
  <c r="S310" i="35" s="1"/>
  <c r="Z309" i="35"/>
  <c r="Q309" i="35"/>
  <c r="R309" i="35" s="1"/>
  <c r="S309" i="35" s="1"/>
  <c r="Z308" i="35"/>
  <c r="Q308" i="35"/>
  <c r="R308" i="35" s="1"/>
  <c r="S308" i="35" s="1"/>
  <c r="Z307" i="35"/>
  <c r="Q307" i="35"/>
  <c r="R307" i="35" s="1"/>
  <c r="S307" i="35" s="1"/>
  <c r="Z306" i="35"/>
  <c r="Q306" i="35"/>
  <c r="R306" i="35" s="1"/>
  <c r="S306" i="35" s="1"/>
  <c r="Z305" i="35"/>
  <c r="Q305" i="35"/>
  <c r="R305" i="35" s="1"/>
  <c r="S305" i="35" s="1"/>
  <c r="Z29" i="35"/>
  <c r="Q29" i="35"/>
  <c r="R29" i="35" s="1"/>
  <c r="S29" i="35" s="1"/>
  <c r="Z27" i="35"/>
  <c r="Q27" i="35"/>
  <c r="R27" i="35" s="1"/>
  <c r="S27" i="35" s="1"/>
  <c r="Z25" i="35"/>
  <c r="Q25" i="35"/>
  <c r="R25" i="35" s="1"/>
  <c r="S25" i="35" s="1"/>
  <c r="Z24" i="35"/>
  <c r="Q24" i="35"/>
  <c r="R24" i="35" s="1"/>
  <c r="S24" i="35" s="1"/>
  <c r="Z22" i="35"/>
  <c r="Q22" i="35"/>
  <c r="R22" i="35" s="1"/>
  <c r="S22" i="35" s="1"/>
  <c r="Z21" i="35"/>
  <c r="Q21" i="35"/>
  <c r="R21" i="35" s="1"/>
  <c r="S21" i="35" s="1"/>
  <c r="Z20" i="35"/>
  <c r="Q20" i="35"/>
  <c r="R20" i="35" s="1"/>
  <c r="S20" i="35" s="1"/>
  <c r="Z553" i="35"/>
  <c r="Q553" i="35"/>
  <c r="R553" i="35" s="1"/>
  <c r="S553" i="35" s="1"/>
  <c r="Z375" i="35"/>
  <c r="Q375" i="35"/>
  <c r="R375" i="35" s="1"/>
  <c r="S375" i="35" s="1"/>
  <c r="Z374" i="35"/>
  <c r="Q374" i="35"/>
  <c r="R374" i="35" s="1"/>
  <c r="S374" i="35" s="1"/>
  <c r="Z373" i="35"/>
  <c r="Q373" i="35"/>
  <c r="R373" i="35" s="1"/>
  <c r="S373" i="35" s="1"/>
  <c r="Z372" i="35"/>
  <c r="Q372" i="35"/>
  <c r="R372" i="35" s="1"/>
  <c r="S372" i="35" s="1"/>
  <c r="Z371" i="35"/>
  <c r="Q371" i="35"/>
  <c r="R371" i="35" s="1"/>
  <c r="S371" i="35" s="1"/>
  <c r="Z370" i="35"/>
  <c r="Q370" i="35"/>
  <c r="R370" i="35" s="1"/>
  <c r="S370" i="35" s="1"/>
  <c r="Z369" i="35"/>
  <c r="Q369" i="35"/>
  <c r="R369" i="35" s="1"/>
  <c r="S369" i="35" s="1"/>
  <c r="Z368" i="35"/>
  <c r="Q368" i="35"/>
  <c r="R368" i="35" s="1"/>
  <c r="S368" i="35" s="1"/>
  <c r="Z366" i="35"/>
  <c r="Q366" i="35"/>
  <c r="R366" i="35" s="1"/>
  <c r="S366" i="35" s="1"/>
  <c r="Z365" i="35"/>
  <c r="Q365" i="35"/>
  <c r="R365" i="35" s="1"/>
  <c r="S365" i="35" s="1"/>
  <c r="Z364" i="35"/>
  <c r="Q364" i="35"/>
  <c r="R364" i="35" s="1"/>
  <c r="S364" i="35" s="1"/>
  <c r="Z363" i="35"/>
  <c r="Q363" i="35"/>
  <c r="R363" i="35" s="1"/>
  <c r="S363" i="35" s="1"/>
  <c r="Z362" i="35"/>
  <c r="Q362" i="35"/>
  <c r="R362" i="35" s="1"/>
  <c r="S362" i="35" s="1"/>
  <c r="Z376" i="35"/>
  <c r="Q376" i="35"/>
  <c r="R376" i="35" s="1"/>
  <c r="S376" i="35" s="1"/>
  <c r="Z361" i="35"/>
  <c r="Q361" i="35"/>
  <c r="R361" i="35" s="1"/>
  <c r="S361" i="35" s="1"/>
  <c r="Z359" i="35"/>
  <c r="Q359" i="35"/>
  <c r="R359" i="35" s="1"/>
  <c r="S359" i="35" s="1"/>
  <c r="Z358" i="35"/>
  <c r="Q358" i="35"/>
  <c r="R358" i="35" s="1"/>
  <c r="S358" i="35" s="1"/>
  <c r="Z357" i="35"/>
  <c r="Q357" i="35"/>
  <c r="R357" i="35" s="1"/>
  <c r="S357" i="35" s="1"/>
  <c r="Z467" i="35"/>
  <c r="Q467" i="35"/>
  <c r="R467" i="35" s="1"/>
  <c r="S467" i="35" s="1"/>
  <c r="Z464" i="35"/>
  <c r="Q464" i="35"/>
  <c r="R464" i="35" s="1"/>
  <c r="S464" i="35" s="1"/>
  <c r="Z463" i="35"/>
  <c r="Q463" i="35"/>
  <c r="R463" i="35" s="1"/>
  <c r="S463" i="35" s="1"/>
  <c r="Z462" i="35"/>
  <c r="Q462" i="35"/>
  <c r="R462" i="35" s="1"/>
  <c r="S462" i="35" s="1"/>
  <c r="Z461" i="35"/>
  <c r="Q461" i="35"/>
  <c r="R461" i="35" s="1"/>
  <c r="S461" i="35" s="1"/>
  <c r="Z460" i="35"/>
  <c r="Q460" i="35"/>
  <c r="R460" i="35" s="1"/>
  <c r="S460" i="35" s="1"/>
  <c r="Z459" i="35"/>
  <c r="Q459" i="35"/>
  <c r="R459" i="35" s="1"/>
  <c r="S459" i="35" s="1"/>
  <c r="Z458" i="35"/>
  <c r="Q458" i="35"/>
  <c r="R458" i="35" s="1"/>
  <c r="S458" i="35" s="1"/>
  <c r="Z457" i="35"/>
  <c r="Q457" i="35"/>
  <c r="R457" i="35" s="1"/>
  <c r="S457" i="35" s="1"/>
  <c r="Z456" i="35"/>
  <c r="Q456" i="35"/>
  <c r="R456" i="35" s="1"/>
  <c r="S456" i="35" s="1"/>
  <c r="Z455" i="35"/>
  <c r="Q455" i="35"/>
  <c r="R455" i="35" s="1"/>
  <c r="S455" i="35" s="1"/>
  <c r="Z639" i="35"/>
  <c r="Q639" i="35"/>
  <c r="R639" i="35" s="1"/>
  <c r="S639" i="35" s="1"/>
  <c r="Z634" i="35"/>
  <c r="Q634" i="35"/>
  <c r="R634" i="35" s="1"/>
  <c r="S634" i="35" s="1"/>
  <c r="Z633" i="35"/>
  <c r="Q633" i="35"/>
  <c r="R633" i="35" s="1"/>
  <c r="S633" i="35" s="1"/>
  <c r="Z631" i="35"/>
  <c r="Q631" i="35"/>
  <c r="R631" i="35" s="1"/>
  <c r="S631" i="35" s="1"/>
  <c r="Z630" i="35"/>
  <c r="Q630" i="35"/>
  <c r="R630" i="35" s="1"/>
  <c r="S630" i="35" s="1"/>
  <c r="Z629" i="35"/>
  <c r="Q629" i="35"/>
  <c r="R629" i="35" s="1"/>
  <c r="S629" i="35" s="1"/>
  <c r="Z628" i="35"/>
  <c r="Q628" i="35"/>
  <c r="R628" i="35" s="1"/>
  <c r="S628" i="35" s="1"/>
  <c r="Z627" i="35"/>
  <c r="Q627" i="35"/>
  <c r="R627" i="35" s="1"/>
  <c r="S627" i="35" s="1"/>
  <c r="Z626" i="35"/>
  <c r="Q626" i="35"/>
  <c r="R626" i="35" s="1"/>
  <c r="S626" i="35" s="1"/>
  <c r="Z625" i="35"/>
  <c r="Q625" i="35"/>
  <c r="R625" i="35" s="1"/>
  <c r="S625" i="35" s="1"/>
  <c r="Z624" i="35"/>
  <c r="Q624" i="35"/>
  <c r="R624" i="35" s="1"/>
  <c r="S624" i="35" s="1"/>
  <c r="Z623" i="35"/>
  <c r="Q623" i="35"/>
  <c r="R623" i="35" s="1"/>
  <c r="S623" i="35" s="1"/>
  <c r="Z19" i="35"/>
  <c r="Q19" i="35"/>
  <c r="R19" i="35" s="1"/>
  <c r="S19" i="35" s="1"/>
  <c r="Z16" i="35"/>
  <c r="Q16" i="35"/>
  <c r="R16" i="35" s="1"/>
  <c r="S16" i="35" s="1"/>
  <c r="Z15" i="35"/>
  <c r="Q15" i="35"/>
  <c r="R15" i="35" s="1"/>
  <c r="S15" i="35" s="1"/>
  <c r="Z14" i="35"/>
  <c r="Q14" i="35"/>
  <c r="R14" i="35" s="1"/>
  <c r="S14" i="35" s="1"/>
  <c r="Z13" i="35"/>
  <c r="Q13" i="35"/>
  <c r="R13" i="35" s="1"/>
  <c r="S13" i="35" s="1"/>
  <c r="Z12" i="35"/>
  <c r="Q12" i="35"/>
  <c r="R12" i="35" s="1"/>
  <c r="S12" i="35" s="1"/>
  <c r="Z11" i="35"/>
  <c r="Q11" i="35"/>
  <c r="R11" i="35" s="1"/>
  <c r="S11" i="35" s="1"/>
  <c r="Z9" i="35"/>
  <c r="Q9" i="35"/>
  <c r="R9" i="35" s="1"/>
  <c r="S9" i="35" s="1"/>
  <c r="Q8" i="35"/>
  <c r="R8" i="35" s="1"/>
  <c r="Z236" i="35"/>
  <c r="Q236" i="35"/>
  <c r="R236" i="35" s="1"/>
  <c r="S236" i="35" s="1"/>
  <c r="Z235" i="35"/>
  <c r="Q235" i="35"/>
  <c r="R235" i="35" s="1"/>
  <c r="S235" i="35" s="1"/>
  <c r="Z234" i="35"/>
  <c r="Q234" i="35"/>
  <c r="R234" i="35" s="1"/>
  <c r="S234" i="35" s="1"/>
  <c r="Z232" i="35"/>
  <c r="Q232" i="35"/>
  <c r="R232" i="35" s="1"/>
  <c r="S232" i="35" s="1"/>
  <c r="Z231" i="35"/>
  <c r="Q231" i="35"/>
  <c r="R231" i="35" s="1"/>
  <c r="S231" i="35" s="1"/>
  <c r="Z230" i="35"/>
  <c r="Q230" i="35"/>
  <c r="R230" i="35" s="1"/>
  <c r="S230" i="35" s="1"/>
  <c r="Z229" i="35"/>
  <c r="Q229" i="35"/>
  <c r="R229" i="35" s="1"/>
  <c r="S229" i="35" s="1"/>
  <c r="Z228" i="35"/>
  <c r="Q228" i="35"/>
  <c r="R228" i="35" s="1"/>
  <c r="S228" i="35" s="1"/>
  <c r="Z237" i="35"/>
  <c r="Q237" i="35"/>
  <c r="R237" i="35" s="1"/>
  <c r="S237" i="35" s="1"/>
  <c r="Z227" i="35"/>
  <c r="Q227" i="35"/>
  <c r="R227" i="35" s="1"/>
  <c r="S227" i="35" s="1"/>
  <c r="Z226" i="35"/>
  <c r="Q226" i="35"/>
  <c r="R226" i="35" s="1"/>
  <c r="S226" i="35" s="1"/>
  <c r="Z396" i="35"/>
  <c r="Q396" i="35"/>
  <c r="R396" i="35" s="1"/>
  <c r="S396" i="35" s="1"/>
  <c r="Z392" i="35"/>
  <c r="Q392" i="35"/>
  <c r="R392" i="35" s="1"/>
  <c r="S392" i="35" s="1"/>
  <c r="Z391" i="35"/>
  <c r="Q391" i="35"/>
  <c r="R391" i="35" s="1"/>
  <c r="S391" i="35" s="1"/>
  <c r="Z390" i="35"/>
  <c r="Q390" i="35"/>
  <c r="R390" i="35" s="1"/>
  <c r="S390" i="35" s="1"/>
  <c r="Z389" i="35"/>
  <c r="Q389" i="35"/>
  <c r="R389" i="35" s="1"/>
  <c r="S389" i="35" s="1"/>
  <c r="Z388" i="35"/>
  <c r="Q388" i="35"/>
  <c r="R388" i="35" s="1"/>
  <c r="S388" i="35" s="1"/>
  <c r="Z387" i="35"/>
  <c r="Q387" i="35"/>
  <c r="R387" i="35" s="1"/>
  <c r="S387" i="35" s="1"/>
  <c r="Z386" i="35"/>
  <c r="Q386" i="35"/>
  <c r="R386" i="35" s="1"/>
  <c r="S386" i="35" s="1"/>
  <c r="Z385" i="35"/>
  <c r="Q385" i="35"/>
  <c r="R385" i="35" s="1"/>
  <c r="S385" i="35" s="1"/>
  <c r="Z384" i="35"/>
  <c r="Q384" i="35"/>
  <c r="R384" i="35" s="1"/>
  <c r="S384" i="35" s="1"/>
  <c r="Z383" i="35"/>
  <c r="Q383" i="35"/>
  <c r="R383" i="35" s="1"/>
  <c r="S383" i="35" s="1"/>
  <c r="Z382" i="35"/>
  <c r="Q382" i="35"/>
  <c r="R382" i="35" s="1"/>
  <c r="S382" i="35" s="1"/>
  <c r="Z381" i="35"/>
  <c r="Q381" i="35"/>
  <c r="R381" i="35" s="1"/>
  <c r="S381" i="35" s="1"/>
  <c r="Z380" i="35"/>
  <c r="Q380" i="35"/>
  <c r="R380" i="35" s="1"/>
  <c r="S380" i="35" s="1"/>
  <c r="Z379" i="35"/>
  <c r="Q379" i="35"/>
  <c r="R379" i="35" s="1"/>
  <c r="S379" i="35" s="1"/>
  <c r="Z378" i="35"/>
  <c r="Q378" i="35"/>
  <c r="R378" i="35" s="1"/>
  <c r="S378" i="35" s="1"/>
  <c r="Z377" i="35"/>
  <c r="Q377" i="35"/>
  <c r="R377" i="35" s="1"/>
  <c r="S377" i="35" s="1"/>
  <c r="Z111" i="35"/>
  <c r="Q111" i="35"/>
  <c r="R111" i="35" s="1"/>
  <c r="S111" i="35" s="1"/>
  <c r="Z109" i="35"/>
  <c r="Q109" i="35"/>
  <c r="R109" i="35" s="1"/>
  <c r="S109" i="35" s="1"/>
  <c r="Z108" i="35"/>
  <c r="Q108" i="35"/>
  <c r="R108" i="35" s="1"/>
  <c r="S108" i="35" s="1"/>
  <c r="Z107" i="35"/>
  <c r="Q107" i="35"/>
  <c r="R107" i="35" s="1"/>
  <c r="S107" i="35" s="1"/>
  <c r="Z106" i="35"/>
  <c r="Q106" i="35"/>
  <c r="R106" i="35" s="1"/>
  <c r="S106" i="35" s="1"/>
  <c r="Z591" i="35"/>
  <c r="Q591" i="35"/>
  <c r="R591" i="35" s="1"/>
  <c r="S591" i="35" s="1"/>
  <c r="Z588" i="35"/>
  <c r="Q588" i="35"/>
  <c r="R588" i="35" s="1"/>
  <c r="S588" i="35" s="1"/>
  <c r="Z586" i="35"/>
  <c r="Q586" i="35"/>
  <c r="R586" i="35" s="1"/>
  <c r="S586" i="35" s="1"/>
  <c r="Z133" i="35"/>
  <c r="Q133" i="35"/>
  <c r="R133" i="35" s="1"/>
  <c r="S133" i="35" s="1"/>
  <c r="Z131" i="35"/>
  <c r="Q131" i="35"/>
  <c r="R131" i="35" s="1"/>
  <c r="S131" i="35" s="1"/>
  <c r="Z130" i="35"/>
  <c r="Q130" i="35"/>
  <c r="R130" i="35" s="1"/>
  <c r="S130" i="35" s="1"/>
  <c r="Z129" i="35"/>
  <c r="Q129" i="35"/>
  <c r="R129" i="35" s="1"/>
  <c r="S129" i="35" s="1"/>
  <c r="Z128" i="35"/>
  <c r="Q128" i="35"/>
  <c r="R128" i="35" s="1"/>
  <c r="S128" i="35" s="1"/>
  <c r="Z127" i="35"/>
  <c r="Q127" i="35"/>
  <c r="R127" i="35" s="1"/>
  <c r="S127" i="35" s="1"/>
  <c r="Z126" i="35"/>
  <c r="Q126" i="35"/>
  <c r="R126" i="35" s="1"/>
  <c r="S126" i="35" s="1"/>
  <c r="Z125" i="35"/>
  <c r="Q125" i="35"/>
  <c r="R125" i="35" s="1"/>
  <c r="S125" i="35" s="1"/>
  <c r="Z529" i="35"/>
  <c r="Q529" i="35"/>
  <c r="R529" i="35" s="1"/>
  <c r="S529" i="35" s="1"/>
  <c r="Z525" i="35"/>
  <c r="Q525" i="35"/>
  <c r="R525" i="35" s="1"/>
  <c r="S525" i="35" s="1"/>
  <c r="Z524" i="35"/>
  <c r="Q524" i="35"/>
  <c r="R524" i="35" s="1"/>
  <c r="S524" i="35" s="1"/>
  <c r="Z523" i="35"/>
  <c r="Q523" i="35"/>
  <c r="R523" i="35" s="1"/>
  <c r="S523" i="35" s="1"/>
  <c r="Z522" i="35"/>
  <c r="Q522" i="35"/>
  <c r="R522" i="35" s="1"/>
  <c r="S522" i="35" s="1"/>
  <c r="Z521" i="35"/>
  <c r="Q521" i="35"/>
  <c r="R521" i="35" s="1"/>
  <c r="S521" i="35" s="1"/>
  <c r="Z520" i="35"/>
  <c r="Q520" i="35"/>
  <c r="R520" i="35" s="1"/>
  <c r="S520" i="35" s="1"/>
  <c r="Z519" i="35"/>
  <c r="Q519" i="35"/>
  <c r="R519" i="35" s="1"/>
  <c r="S519" i="35" s="1"/>
  <c r="Z518" i="35"/>
  <c r="Q518" i="35"/>
  <c r="R518" i="35" s="1"/>
  <c r="S518" i="35" s="1"/>
  <c r="Z517" i="35"/>
  <c r="Q517" i="35"/>
  <c r="R517" i="35" s="1"/>
  <c r="S517" i="35" s="1"/>
  <c r="Z516" i="35"/>
  <c r="Q516" i="35"/>
  <c r="R516" i="35" s="1"/>
  <c r="S516" i="35" s="1"/>
  <c r="Z515" i="35"/>
  <c r="Q515" i="35"/>
  <c r="R515" i="35" s="1"/>
  <c r="S515" i="35" s="1"/>
  <c r="Z514" i="35"/>
  <c r="Q514" i="35"/>
  <c r="R514" i="35" s="1"/>
  <c r="S514" i="35" s="1"/>
  <c r="Z513" i="35"/>
  <c r="Q513" i="35"/>
  <c r="R513" i="35" s="1"/>
  <c r="S513" i="35" s="1"/>
  <c r="Z512" i="35"/>
  <c r="Q512" i="35"/>
  <c r="R512" i="35" s="1"/>
  <c r="S512" i="35" s="1"/>
  <c r="Z511" i="35"/>
  <c r="Q511" i="35"/>
  <c r="R511" i="35" s="1"/>
  <c r="S511" i="35" s="1"/>
  <c r="Z510" i="35"/>
  <c r="Q510" i="35"/>
  <c r="R510" i="35" s="1"/>
  <c r="S510" i="35" s="1"/>
  <c r="Z509" i="35"/>
  <c r="Q509" i="35"/>
  <c r="R509" i="35" s="1"/>
  <c r="S509" i="35" s="1"/>
  <c r="Z508" i="35"/>
  <c r="Q508" i="35"/>
  <c r="R508" i="35" s="1"/>
  <c r="S508" i="35" s="1"/>
  <c r="Z95" i="35"/>
  <c r="Q95" i="35"/>
  <c r="R95" i="35" s="1"/>
  <c r="S95" i="35" s="1"/>
  <c r="Z94" i="35"/>
  <c r="Q94" i="35"/>
  <c r="R94" i="35" s="1"/>
  <c r="S94" i="35" s="1"/>
  <c r="Z93" i="35"/>
  <c r="Q93" i="35"/>
  <c r="R93" i="35" s="1"/>
  <c r="S93" i="35" s="1"/>
  <c r="Z92" i="35"/>
  <c r="Q92" i="35"/>
  <c r="R92" i="35" s="1"/>
  <c r="S92" i="35" s="1"/>
  <c r="Z91" i="35"/>
  <c r="Q91" i="35"/>
  <c r="R91" i="35" s="1"/>
  <c r="S91" i="35" s="1"/>
  <c r="Z90" i="35"/>
  <c r="Q90" i="35"/>
  <c r="R90" i="35" s="1"/>
  <c r="S90" i="35" s="1"/>
  <c r="Z89" i="35"/>
  <c r="Q89" i="35"/>
  <c r="R89" i="35" s="1"/>
  <c r="S89" i="35" s="1"/>
  <c r="Z88" i="35"/>
  <c r="Q88" i="35"/>
  <c r="R88" i="35" s="1"/>
  <c r="S88" i="35" s="1"/>
  <c r="Z87" i="35"/>
  <c r="Q87" i="35"/>
  <c r="R87" i="35" s="1"/>
  <c r="S87" i="35" s="1"/>
  <c r="Z86" i="35"/>
  <c r="Q86" i="35"/>
  <c r="R86" i="35" s="1"/>
  <c r="S86" i="35" s="1"/>
  <c r="Z85" i="35"/>
  <c r="Q85" i="35"/>
  <c r="R85" i="35" s="1"/>
  <c r="S85" i="35" s="1"/>
  <c r="Z84" i="35"/>
  <c r="Q84" i="35"/>
  <c r="R84" i="35" s="1"/>
  <c r="S84" i="35" s="1"/>
  <c r="Z432" i="35"/>
  <c r="Q432" i="35"/>
  <c r="R432" i="35" s="1"/>
  <c r="S432" i="35" s="1"/>
  <c r="Z428" i="35"/>
  <c r="Q428" i="35"/>
  <c r="R428" i="35" s="1"/>
  <c r="S428" i="35" s="1"/>
  <c r="Z427" i="35"/>
  <c r="Q427" i="35"/>
  <c r="R427" i="35" s="1"/>
  <c r="S427" i="35" s="1"/>
  <c r="Q426" i="35"/>
  <c r="R426" i="35" s="1"/>
  <c r="S426" i="35" s="1"/>
  <c r="Z425" i="35"/>
  <c r="Q425" i="35"/>
  <c r="R425" i="35" s="1"/>
  <c r="S425" i="35" s="1"/>
  <c r="Z424" i="35"/>
  <c r="Q424" i="35"/>
  <c r="R424" i="35" s="1"/>
  <c r="S424" i="35" s="1"/>
  <c r="Z616" i="35"/>
  <c r="Q616" i="35"/>
  <c r="R616" i="35" s="1"/>
  <c r="S616" i="35" s="1"/>
  <c r="Z615" i="35"/>
  <c r="Q615" i="35"/>
  <c r="R615" i="35" s="1"/>
  <c r="S615" i="35" s="1"/>
  <c r="Z614" i="35"/>
  <c r="Q614" i="35"/>
  <c r="R614" i="35" s="1"/>
  <c r="S614" i="35" s="1"/>
  <c r="Z617" i="35"/>
  <c r="Q617" i="35"/>
  <c r="R617" i="35" s="1"/>
  <c r="S617" i="35" s="1"/>
  <c r="Z613" i="35"/>
  <c r="Q613" i="35"/>
  <c r="R613" i="35" s="1"/>
  <c r="S613" i="35" s="1"/>
  <c r="Z612" i="35"/>
  <c r="Q612" i="35"/>
  <c r="R612" i="35" s="1"/>
  <c r="S612" i="35" s="1"/>
  <c r="Z611" i="35"/>
  <c r="Q611" i="35"/>
  <c r="R611" i="35" s="1"/>
  <c r="S611" i="35" s="1"/>
  <c r="Z610" i="35"/>
  <c r="Q610" i="35"/>
  <c r="R610" i="35" s="1"/>
  <c r="S610" i="35" s="1"/>
  <c r="Z609" i="35"/>
  <c r="Q609" i="35"/>
  <c r="R609" i="35" s="1"/>
  <c r="S609" i="35" s="1"/>
  <c r="Z608" i="35"/>
  <c r="Q608" i="35"/>
  <c r="R608" i="35" s="1"/>
  <c r="S608" i="35" s="1"/>
  <c r="Z607" i="35"/>
  <c r="Q607" i="35"/>
  <c r="R607" i="35" s="1"/>
  <c r="S607" i="35" s="1"/>
  <c r="Z606" i="35"/>
  <c r="Q606" i="35"/>
  <c r="R606" i="35" s="1"/>
  <c r="S606" i="35" s="1"/>
  <c r="Z222" i="35"/>
  <c r="Q222" i="35"/>
  <c r="R222" i="35" s="1"/>
  <c r="S222" i="35" s="1"/>
  <c r="Z221" i="35"/>
  <c r="Q221" i="35"/>
  <c r="R221" i="35" s="1"/>
  <c r="S221" i="35" s="1"/>
  <c r="Z220" i="35"/>
  <c r="Q220" i="35"/>
  <c r="R220" i="35" s="1"/>
  <c r="S220" i="35" s="1"/>
  <c r="Z219" i="35"/>
  <c r="Q219" i="35"/>
  <c r="R219" i="35" s="1"/>
  <c r="S219" i="35" s="1"/>
  <c r="Z223" i="35"/>
  <c r="Q223" i="35"/>
  <c r="R223" i="35" s="1"/>
  <c r="S223" i="35" s="1"/>
  <c r="Z217" i="35"/>
  <c r="Q217" i="35"/>
  <c r="R217" i="35" s="1"/>
  <c r="S217" i="35" s="1"/>
  <c r="Z216" i="35"/>
  <c r="Q216" i="35"/>
  <c r="R216" i="35" s="1"/>
  <c r="S216" i="35" s="1"/>
  <c r="Z215" i="35"/>
  <c r="Q215" i="35"/>
  <c r="R215" i="35" s="1"/>
  <c r="S215" i="35" s="1"/>
  <c r="Z214" i="35"/>
  <c r="Q214" i="35"/>
  <c r="R214" i="35" s="1"/>
  <c r="S214" i="35" s="1"/>
  <c r="Z225" i="35"/>
  <c r="Q225" i="35"/>
  <c r="R225" i="35" s="1"/>
  <c r="S225" i="35" s="1"/>
  <c r="Z213" i="35"/>
  <c r="Q213" i="35"/>
  <c r="R213" i="35" s="1"/>
  <c r="S213" i="35" s="1"/>
  <c r="Z284" i="35"/>
  <c r="Q284" i="35"/>
  <c r="R284" i="35" s="1"/>
  <c r="S284" i="35" s="1"/>
  <c r="Z283" i="35"/>
  <c r="Q283" i="35"/>
  <c r="R283" i="35" s="1"/>
  <c r="S283" i="35" s="1"/>
  <c r="Z282" i="35"/>
  <c r="Q282" i="35"/>
  <c r="R282" i="35" s="1"/>
  <c r="S282" i="35" s="1"/>
  <c r="Z281" i="35"/>
  <c r="Q281" i="35"/>
  <c r="R281" i="35" s="1"/>
  <c r="S281" i="35" s="1"/>
  <c r="Z280" i="35"/>
  <c r="Q280" i="35"/>
  <c r="R280" i="35" s="1"/>
  <c r="S280" i="35" s="1"/>
  <c r="Z279" i="35"/>
  <c r="Q279" i="35"/>
  <c r="R279" i="35" s="1"/>
  <c r="S279" i="35" s="1"/>
  <c r="Z278" i="35"/>
  <c r="Q278" i="35"/>
  <c r="R278" i="35" s="1"/>
  <c r="S278" i="35" s="1"/>
  <c r="Z275" i="35"/>
  <c r="Q275" i="35"/>
  <c r="R275" i="35" s="1"/>
  <c r="S275" i="35" s="1"/>
  <c r="Z274" i="35"/>
  <c r="Q274" i="35"/>
  <c r="R274" i="35" s="1"/>
  <c r="S274" i="35" s="1"/>
  <c r="Z272" i="35"/>
  <c r="Q272" i="35"/>
  <c r="R272" i="35" s="1"/>
  <c r="S272" i="35" s="1"/>
  <c r="Z270" i="35"/>
  <c r="Q270" i="35"/>
  <c r="R270" i="35" s="1"/>
  <c r="S270" i="35" s="1"/>
  <c r="Z423" i="35"/>
  <c r="Q423" i="35"/>
  <c r="R423" i="35" s="1"/>
  <c r="S423" i="35" s="1"/>
  <c r="Z422" i="35"/>
  <c r="Q422" i="35"/>
  <c r="R422" i="35" s="1"/>
  <c r="S422" i="35" s="1"/>
  <c r="Z421" i="35"/>
  <c r="Q421" i="35"/>
  <c r="R421" i="35" s="1"/>
  <c r="S421" i="35" s="1"/>
  <c r="Z420" i="35"/>
  <c r="Q420" i="35"/>
  <c r="R420" i="35" s="1"/>
  <c r="S420" i="35" s="1"/>
  <c r="Z419" i="35"/>
  <c r="Q419" i="35"/>
  <c r="R419" i="35" s="1"/>
  <c r="S419" i="35" s="1"/>
  <c r="Z418" i="35"/>
  <c r="Q418" i="35"/>
  <c r="R418" i="35" s="1"/>
  <c r="S418" i="35" s="1"/>
  <c r="Z417" i="35"/>
  <c r="Q417" i="35"/>
  <c r="R417" i="35" s="1"/>
  <c r="S417" i="35" s="1"/>
  <c r="Z482" i="35"/>
  <c r="Q482" i="35"/>
  <c r="R482" i="35" s="1"/>
  <c r="S482" i="35" s="1"/>
  <c r="Z481" i="35"/>
  <c r="Q481" i="35"/>
  <c r="R481" i="35" s="1"/>
  <c r="S481" i="35" s="1"/>
  <c r="Z480" i="35"/>
  <c r="Q480" i="35"/>
  <c r="R480" i="35" s="1"/>
  <c r="S480" i="35" s="1"/>
  <c r="Z479" i="35"/>
  <c r="Q479" i="35"/>
  <c r="R479" i="35" s="1"/>
  <c r="S479" i="35" s="1"/>
  <c r="Z478" i="35"/>
  <c r="Q478" i="35"/>
  <c r="R478" i="35" s="1"/>
  <c r="S478" i="35" s="1"/>
  <c r="Z477" i="35"/>
  <c r="Q477" i="35"/>
  <c r="R477" i="35" s="1"/>
  <c r="S477" i="35" s="1"/>
  <c r="Z476" i="35"/>
  <c r="Q476" i="35"/>
  <c r="R476" i="35" s="1"/>
  <c r="S476" i="35" s="1"/>
  <c r="Z475" i="35"/>
  <c r="Q475" i="35"/>
  <c r="R475" i="35" s="1"/>
  <c r="S475" i="35" s="1"/>
  <c r="Z474" i="35"/>
  <c r="Q474" i="35"/>
  <c r="R474" i="35" s="1"/>
  <c r="S474" i="35" s="1"/>
  <c r="Z473" i="35"/>
  <c r="Q473" i="35"/>
  <c r="R473" i="35" s="1"/>
  <c r="S473" i="35" s="1"/>
  <c r="Z112" i="35"/>
  <c r="Q112" i="35"/>
  <c r="R112" i="35" s="1"/>
  <c r="S112" i="35" s="1"/>
  <c r="Z331" i="35"/>
  <c r="Q331" i="35"/>
  <c r="R331" i="35" s="1"/>
  <c r="S331" i="35" s="1"/>
  <c r="Z329" i="35"/>
  <c r="Q329" i="35"/>
  <c r="R329" i="35" s="1"/>
  <c r="S329" i="35" s="1"/>
  <c r="Z328" i="35"/>
  <c r="Q328" i="35"/>
  <c r="R328" i="35" s="1"/>
  <c r="S328" i="35" s="1"/>
  <c r="Z327" i="35"/>
  <c r="Q327" i="35"/>
  <c r="R327" i="35" s="1"/>
  <c r="S327" i="35" s="1"/>
  <c r="Z326" i="35"/>
  <c r="Q326" i="35"/>
  <c r="R326" i="35" s="1"/>
  <c r="S326" i="35" s="1"/>
  <c r="Z325" i="35"/>
  <c r="Q325" i="35"/>
  <c r="R325" i="35" s="1"/>
  <c r="S325" i="35" s="1"/>
  <c r="Z324" i="35"/>
  <c r="Q324" i="35"/>
  <c r="R324" i="35" s="1"/>
  <c r="S324" i="35" s="1"/>
  <c r="Z323" i="35"/>
  <c r="Q323" i="35"/>
  <c r="R323" i="35" s="1"/>
  <c r="S323" i="35" s="1"/>
  <c r="Z322" i="35"/>
  <c r="Q322" i="35"/>
  <c r="R322" i="35" s="1"/>
  <c r="S322" i="35" s="1"/>
  <c r="Z321" i="35"/>
  <c r="Q321" i="35"/>
  <c r="R321" i="35" s="1"/>
  <c r="S321" i="35" s="1"/>
  <c r="Z320" i="35"/>
  <c r="Q320" i="35"/>
  <c r="R320" i="35" s="1"/>
  <c r="S320" i="35" s="1"/>
  <c r="Z319" i="35"/>
  <c r="Q319" i="35"/>
  <c r="R319" i="35" s="1"/>
  <c r="S319" i="35" s="1"/>
  <c r="Z318" i="35"/>
  <c r="Q318" i="35"/>
  <c r="R318" i="35" s="1"/>
  <c r="S318" i="35" s="1"/>
  <c r="Z317" i="35"/>
  <c r="Q317" i="35"/>
  <c r="R317" i="35" s="1"/>
  <c r="S317" i="35" s="1"/>
  <c r="Z316" i="35"/>
  <c r="Q316" i="35"/>
  <c r="R316" i="35" s="1"/>
  <c r="S316" i="35" s="1"/>
  <c r="Z315" i="35"/>
  <c r="Q315" i="35"/>
  <c r="R315" i="35" s="1"/>
  <c r="Z314" i="35"/>
  <c r="S314" i="35"/>
  <c r="Z542" i="35"/>
  <c r="S542" i="35"/>
  <c r="U6" i="35"/>
  <c r="P2" i="35"/>
  <c r="F2" i="32"/>
  <c r="I6" i="32"/>
  <c r="S8" i="35" l="1"/>
  <c r="N7" i="7"/>
  <c r="N9" i="7"/>
  <c r="N11" i="7"/>
  <c r="N13" i="7"/>
  <c r="N15" i="7"/>
  <c r="N17" i="7"/>
  <c r="N19" i="7"/>
  <c r="N21" i="7"/>
  <c r="N23" i="7"/>
  <c r="N25" i="7"/>
  <c r="N27" i="7"/>
  <c r="N29" i="7"/>
  <c r="N31" i="7"/>
  <c r="N33" i="7"/>
  <c r="N35" i="7"/>
  <c r="N37" i="7"/>
  <c r="N39" i="7"/>
  <c r="N41" i="7"/>
  <c r="N43" i="7"/>
  <c r="N45" i="7"/>
  <c r="N47" i="7"/>
  <c r="N49" i="7"/>
  <c r="N51" i="7"/>
  <c r="N53" i="7"/>
  <c r="N55" i="7"/>
  <c r="N57" i="7"/>
  <c r="N59" i="7"/>
  <c r="N61" i="7"/>
  <c r="N63" i="7"/>
  <c r="N65" i="7"/>
  <c r="N67" i="7"/>
  <c r="N69" i="7"/>
  <c r="N71" i="7"/>
  <c r="N73" i="7"/>
  <c r="N75" i="7"/>
  <c r="N77" i="7"/>
  <c r="N79" i="7"/>
  <c r="N81" i="7"/>
  <c r="N83" i="7"/>
  <c r="N85" i="7"/>
  <c r="N87" i="7"/>
  <c r="N89" i="7"/>
  <c r="N91" i="7"/>
  <c r="N93" i="7"/>
  <c r="N95" i="7"/>
  <c r="N97" i="7"/>
  <c r="N99" i="7"/>
  <c r="M6" i="7"/>
  <c r="M11" i="7"/>
  <c r="M17" i="7"/>
  <c r="M21" i="7"/>
  <c r="M25" i="7"/>
  <c r="M31" i="7"/>
  <c r="M37" i="7"/>
  <c r="M43" i="7"/>
  <c r="M8" i="7"/>
  <c r="M10" i="7"/>
  <c r="M12" i="7"/>
  <c r="M14" i="7"/>
  <c r="M16" i="7"/>
  <c r="M18" i="7"/>
  <c r="M20" i="7"/>
  <c r="M22" i="7"/>
  <c r="M24" i="7"/>
  <c r="M26" i="7"/>
  <c r="M28" i="7"/>
  <c r="M30" i="7"/>
  <c r="M32" i="7"/>
  <c r="M34" i="7"/>
  <c r="M36" i="7"/>
  <c r="M38" i="7"/>
  <c r="M40" i="7"/>
  <c r="M42" i="7"/>
  <c r="M44" i="7"/>
  <c r="M46" i="7"/>
  <c r="M48" i="7"/>
  <c r="M50" i="7"/>
  <c r="M52" i="7"/>
  <c r="M54" i="7"/>
  <c r="M56" i="7"/>
  <c r="M58" i="7"/>
  <c r="M60" i="7"/>
  <c r="M62" i="7"/>
  <c r="M64" i="7"/>
  <c r="M66" i="7"/>
  <c r="M68" i="7"/>
  <c r="M70" i="7"/>
  <c r="M72" i="7"/>
  <c r="M74" i="7"/>
  <c r="M76" i="7"/>
  <c r="M78" i="7"/>
  <c r="M80" i="7"/>
  <c r="M82" i="7"/>
  <c r="M84" i="7"/>
  <c r="M86" i="7"/>
  <c r="M88" i="7"/>
  <c r="M90" i="7"/>
  <c r="M92" i="7"/>
  <c r="M94" i="7"/>
  <c r="M96" i="7"/>
  <c r="M98" i="7"/>
  <c r="M100" i="7"/>
  <c r="M9" i="7"/>
  <c r="M15" i="7"/>
  <c r="M23" i="7"/>
  <c r="M29" i="7"/>
  <c r="M35" i="7"/>
  <c r="M41" i="7"/>
  <c r="M45" i="7"/>
  <c r="M49" i="7"/>
  <c r="M53" i="7"/>
  <c r="M57" i="7"/>
  <c r="M61" i="7"/>
  <c r="M63" i="7"/>
  <c r="M67" i="7"/>
  <c r="M71" i="7"/>
  <c r="M75" i="7"/>
  <c r="M79" i="7"/>
  <c r="M83" i="7"/>
  <c r="M87" i="7"/>
  <c r="M91" i="7"/>
  <c r="M95" i="7"/>
  <c r="M99" i="7"/>
  <c r="N8" i="7"/>
  <c r="N10" i="7"/>
  <c r="N12" i="7"/>
  <c r="N14" i="7"/>
  <c r="N16" i="7"/>
  <c r="N18" i="7"/>
  <c r="N20" i="7"/>
  <c r="N22" i="7"/>
  <c r="N24" i="7"/>
  <c r="N26" i="7"/>
  <c r="N28" i="7"/>
  <c r="N30" i="7"/>
  <c r="N32" i="7"/>
  <c r="N34" i="7"/>
  <c r="N36" i="7"/>
  <c r="N38" i="7"/>
  <c r="N40" i="7"/>
  <c r="N42" i="7"/>
  <c r="N44" i="7"/>
  <c r="N46" i="7"/>
  <c r="N48" i="7"/>
  <c r="N50" i="7"/>
  <c r="N52" i="7"/>
  <c r="N54" i="7"/>
  <c r="N56" i="7"/>
  <c r="N58" i="7"/>
  <c r="N60" i="7"/>
  <c r="N62" i="7"/>
  <c r="N64" i="7"/>
  <c r="N66" i="7"/>
  <c r="N68" i="7"/>
  <c r="N70" i="7"/>
  <c r="N72" i="7"/>
  <c r="N74" i="7"/>
  <c r="N76" i="7"/>
  <c r="N78" i="7"/>
  <c r="N80" i="7"/>
  <c r="N82" i="7"/>
  <c r="N84" i="7"/>
  <c r="N86" i="7"/>
  <c r="N88" i="7"/>
  <c r="N90" i="7"/>
  <c r="N92" i="7"/>
  <c r="N94" i="7"/>
  <c r="N96" i="7"/>
  <c r="N98" i="7"/>
  <c r="N100" i="7"/>
  <c r="M7" i="7"/>
  <c r="M13" i="7"/>
  <c r="M19" i="7"/>
  <c r="M27" i="7"/>
  <c r="M33" i="7"/>
  <c r="M39" i="7"/>
  <c r="M47" i="7"/>
  <c r="M51" i="7"/>
  <c r="M55" i="7"/>
  <c r="M59" i="7"/>
  <c r="M65" i="7"/>
  <c r="M69" i="7"/>
  <c r="M73" i="7"/>
  <c r="M77" i="7"/>
  <c r="M81" i="7"/>
  <c r="M85" i="7"/>
  <c r="M89" i="7"/>
  <c r="M93" i="7"/>
  <c r="M97" i="7"/>
  <c r="N6" i="7"/>
  <c r="S315" i="35"/>
  <c r="G7" i="7"/>
  <c r="K7" i="7"/>
  <c r="O7" i="7"/>
  <c r="S7" i="7"/>
  <c r="W7" i="7"/>
  <c r="AA7" i="7"/>
  <c r="AE7" i="7"/>
  <c r="AI7" i="7"/>
  <c r="AM7" i="7"/>
  <c r="AQ7" i="7"/>
  <c r="AU7" i="7"/>
  <c r="AY7" i="7"/>
  <c r="BC7" i="7"/>
  <c r="BG7" i="7"/>
  <c r="H8" i="7"/>
  <c r="L8" i="7"/>
  <c r="P8" i="7"/>
  <c r="T8" i="7"/>
  <c r="X8" i="7"/>
  <c r="AB8" i="7"/>
  <c r="AF8" i="7"/>
  <c r="AJ8" i="7"/>
  <c r="AN8" i="7"/>
  <c r="AR8" i="7"/>
  <c r="AV8" i="7"/>
  <c r="AZ8" i="7"/>
  <c r="BD8" i="7"/>
  <c r="BH8" i="7"/>
  <c r="I9" i="7"/>
  <c r="Q9" i="7"/>
  <c r="U9" i="7"/>
  <c r="Y9" i="7"/>
  <c r="AC9" i="7"/>
  <c r="AG9" i="7"/>
  <c r="AK9" i="7"/>
  <c r="AO9" i="7"/>
  <c r="AS9" i="7"/>
  <c r="AW9" i="7"/>
  <c r="BA9" i="7"/>
  <c r="BE9" i="7"/>
  <c r="BI9" i="7"/>
  <c r="J10" i="7"/>
  <c r="R10" i="7"/>
  <c r="V10" i="7"/>
  <c r="Z10" i="7"/>
  <c r="AD10" i="7"/>
  <c r="AH10" i="7"/>
  <c r="AL10" i="7"/>
  <c r="AP10" i="7"/>
  <c r="AT10" i="7"/>
  <c r="AX10" i="7"/>
  <c r="BB10" i="7"/>
  <c r="BF10" i="7"/>
  <c r="G11" i="7"/>
  <c r="K11" i="7"/>
  <c r="O11" i="7"/>
  <c r="S11" i="7"/>
  <c r="W11" i="7"/>
  <c r="AA11" i="7"/>
  <c r="AE11" i="7"/>
  <c r="AI11" i="7"/>
  <c r="AM11" i="7"/>
  <c r="AQ11" i="7"/>
  <c r="AU11" i="7"/>
  <c r="AY11" i="7"/>
  <c r="BC11" i="7"/>
  <c r="BG11" i="7"/>
  <c r="H12" i="7"/>
  <c r="L12" i="7"/>
  <c r="P12" i="7"/>
  <c r="T12" i="7"/>
  <c r="X12" i="7"/>
  <c r="AB12" i="7"/>
  <c r="AF12" i="7"/>
  <c r="AJ12" i="7"/>
  <c r="AN12" i="7"/>
  <c r="AR12" i="7"/>
  <c r="AV12" i="7"/>
  <c r="AZ12" i="7"/>
  <c r="BD12" i="7"/>
  <c r="BH12" i="7"/>
  <c r="I13" i="7"/>
  <c r="H7" i="7"/>
  <c r="L7" i="7"/>
  <c r="P7" i="7"/>
  <c r="T7" i="7"/>
  <c r="X7" i="7"/>
  <c r="AB7" i="7"/>
  <c r="AF7" i="7"/>
  <c r="AJ7" i="7"/>
  <c r="AN7" i="7"/>
  <c r="AR7" i="7"/>
  <c r="AV7" i="7"/>
  <c r="AZ7" i="7"/>
  <c r="BD7" i="7"/>
  <c r="BH7" i="7"/>
  <c r="I8" i="7"/>
  <c r="Q8" i="7"/>
  <c r="U8" i="7"/>
  <c r="Y8" i="7"/>
  <c r="AC8" i="7"/>
  <c r="AG8" i="7"/>
  <c r="AK8" i="7"/>
  <c r="AO8" i="7"/>
  <c r="AS8" i="7"/>
  <c r="AW8" i="7"/>
  <c r="BA8" i="7"/>
  <c r="BE8" i="7"/>
  <c r="BI8" i="7"/>
  <c r="J9" i="7"/>
  <c r="R9" i="7"/>
  <c r="V9" i="7"/>
  <c r="Z9" i="7"/>
  <c r="AD9" i="7"/>
  <c r="AH9" i="7"/>
  <c r="AL9" i="7"/>
  <c r="AP9" i="7"/>
  <c r="AT9" i="7"/>
  <c r="AX9" i="7"/>
  <c r="BB9" i="7"/>
  <c r="BF9" i="7"/>
  <c r="G10" i="7"/>
  <c r="K10" i="7"/>
  <c r="O10" i="7"/>
  <c r="S10" i="7"/>
  <c r="W10" i="7"/>
  <c r="AA10" i="7"/>
  <c r="AE10" i="7"/>
  <c r="AI10" i="7"/>
  <c r="AM10" i="7"/>
  <c r="AQ10" i="7"/>
  <c r="AU10" i="7"/>
  <c r="AY10" i="7"/>
  <c r="BC10" i="7"/>
  <c r="BG10" i="7"/>
  <c r="H11" i="7"/>
  <c r="L11" i="7"/>
  <c r="P11" i="7"/>
  <c r="T11" i="7"/>
  <c r="X11" i="7"/>
  <c r="AB11" i="7"/>
  <c r="AF11" i="7"/>
  <c r="AJ11" i="7"/>
  <c r="AN11" i="7"/>
  <c r="AR11" i="7"/>
  <c r="AV11" i="7"/>
  <c r="AZ11" i="7"/>
  <c r="BD11" i="7"/>
  <c r="BH11" i="7"/>
  <c r="I12" i="7"/>
  <c r="Q12" i="7"/>
  <c r="U12" i="7"/>
  <c r="Y12" i="7"/>
  <c r="AC12" i="7"/>
  <c r="AG12" i="7"/>
  <c r="AK12" i="7"/>
  <c r="AO12" i="7"/>
  <c r="AS12" i="7"/>
  <c r="AW12" i="7"/>
  <c r="BA12" i="7"/>
  <c r="BE12" i="7"/>
  <c r="BI12" i="7"/>
  <c r="J13" i="7"/>
  <c r="I7" i="7"/>
  <c r="Q7" i="7"/>
  <c r="U7" i="7"/>
  <c r="Y7" i="7"/>
  <c r="AC7" i="7"/>
  <c r="AG7" i="7"/>
  <c r="AK7" i="7"/>
  <c r="AO7" i="7"/>
  <c r="AS7" i="7"/>
  <c r="AW7" i="7"/>
  <c r="BA7" i="7"/>
  <c r="BE7" i="7"/>
  <c r="BI7" i="7"/>
  <c r="J8" i="7"/>
  <c r="R8" i="7"/>
  <c r="V8" i="7"/>
  <c r="Z8" i="7"/>
  <c r="AD8" i="7"/>
  <c r="AH8" i="7"/>
  <c r="AL8" i="7"/>
  <c r="AP8" i="7"/>
  <c r="AT8" i="7"/>
  <c r="AX8" i="7"/>
  <c r="BB8" i="7"/>
  <c r="BF8" i="7"/>
  <c r="G9" i="7"/>
  <c r="K9" i="7"/>
  <c r="O9" i="7"/>
  <c r="S9" i="7"/>
  <c r="W9" i="7"/>
  <c r="AA9" i="7"/>
  <c r="AE9" i="7"/>
  <c r="AI9" i="7"/>
  <c r="AM9" i="7"/>
  <c r="AQ9" i="7"/>
  <c r="AU9" i="7"/>
  <c r="AY9" i="7"/>
  <c r="BC9" i="7"/>
  <c r="BG9" i="7"/>
  <c r="H10" i="7"/>
  <c r="L10" i="7"/>
  <c r="P10" i="7"/>
  <c r="T10" i="7"/>
  <c r="X10" i="7"/>
  <c r="AB10" i="7"/>
  <c r="AF10" i="7"/>
  <c r="AJ10" i="7"/>
  <c r="AN10" i="7"/>
  <c r="AR10" i="7"/>
  <c r="AV10" i="7"/>
  <c r="AZ10" i="7"/>
  <c r="BD10" i="7"/>
  <c r="BH10" i="7"/>
  <c r="I11" i="7"/>
  <c r="Q11" i="7"/>
  <c r="U11" i="7"/>
  <c r="Y11" i="7"/>
  <c r="AC11" i="7"/>
  <c r="AG11" i="7"/>
  <c r="AK11" i="7"/>
  <c r="AO11" i="7"/>
  <c r="AS11" i="7"/>
  <c r="AW11" i="7"/>
  <c r="BA11" i="7"/>
  <c r="BE11" i="7"/>
  <c r="BI11" i="7"/>
  <c r="J12" i="7"/>
  <c r="R12" i="7"/>
  <c r="V12" i="7"/>
  <c r="Z12" i="7"/>
  <c r="AD12" i="7"/>
  <c r="J7" i="7"/>
  <c r="Z7" i="7"/>
  <c r="AP7" i="7"/>
  <c r="BF7" i="7"/>
  <c r="S8" i="7"/>
  <c r="AI8" i="7"/>
  <c r="AY8" i="7"/>
  <c r="L9" i="7"/>
  <c r="AB9" i="7"/>
  <c r="AR9" i="7"/>
  <c r="BH9" i="7"/>
  <c r="U10" i="7"/>
  <c r="AK10" i="7"/>
  <c r="BA10" i="7"/>
  <c r="AD11" i="7"/>
  <c r="AT11" i="7"/>
  <c r="G12" i="7"/>
  <c r="W12" i="7"/>
  <c r="AI12" i="7"/>
  <c r="AQ12" i="7"/>
  <c r="AY12" i="7"/>
  <c r="BG12" i="7"/>
  <c r="L13" i="7"/>
  <c r="R13" i="7"/>
  <c r="V13" i="7"/>
  <c r="Z13" i="7"/>
  <c r="AD13" i="7"/>
  <c r="AH13" i="7"/>
  <c r="AL13" i="7"/>
  <c r="AP13" i="7"/>
  <c r="AT13" i="7"/>
  <c r="AX13" i="7"/>
  <c r="BB13" i="7"/>
  <c r="BF13" i="7"/>
  <c r="G14" i="7"/>
  <c r="K14" i="7"/>
  <c r="O14" i="7"/>
  <c r="S14" i="7"/>
  <c r="W14" i="7"/>
  <c r="AA14" i="7"/>
  <c r="AE14" i="7"/>
  <c r="AI14" i="7"/>
  <c r="AM14" i="7"/>
  <c r="AQ14" i="7"/>
  <c r="AU14" i="7"/>
  <c r="AY14" i="7"/>
  <c r="BC14" i="7"/>
  <c r="BG14" i="7"/>
  <c r="H15" i="7"/>
  <c r="L15" i="7"/>
  <c r="P15" i="7"/>
  <c r="T15" i="7"/>
  <c r="X15" i="7"/>
  <c r="AB15" i="7"/>
  <c r="AF15" i="7"/>
  <c r="AJ15" i="7"/>
  <c r="AN15" i="7"/>
  <c r="AR15" i="7"/>
  <c r="AV15" i="7"/>
  <c r="AZ15" i="7"/>
  <c r="BD15" i="7"/>
  <c r="BH15" i="7"/>
  <c r="I16" i="7"/>
  <c r="Q16" i="7"/>
  <c r="U16" i="7"/>
  <c r="Y16" i="7"/>
  <c r="AC16" i="7"/>
  <c r="AG16" i="7"/>
  <c r="AK16" i="7"/>
  <c r="AO16" i="7"/>
  <c r="AS16" i="7"/>
  <c r="AW16" i="7"/>
  <c r="BA16" i="7"/>
  <c r="BE16" i="7"/>
  <c r="BI16" i="7"/>
  <c r="J17" i="7"/>
  <c r="R17" i="7"/>
  <c r="V17" i="7"/>
  <c r="Z17" i="7"/>
  <c r="AD17" i="7"/>
  <c r="AH17" i="7"/>
  <c r="AL17" i="7"/>
  <c r="AP17" i="7"/>
  <c r="AT17" i="7"/>
  <c r="AX17" i="7"/>
  <c r="BB17" i="7"/>
  <c r="BF17" i="7"/>
  <c r="G18" i="7"/>
  <c r="K18" i="7"/>
  <c r="O18" i="7"/>
  <c r="S18" i="7"/>
  <c r="W18" i="7"/>
  <c r="AA18" i="7"/>
  <c r="AE18" i="7"/>
  <c r="AI18" i="7"/>
  <c r="AM18" i="7"/>
  <c r="AQ18" i="7"/>
  <c r="AU18" i="7"/>
  <c r="AY18" i="7"/>
  <c r="BC18" i="7"/>
  <c r="BG18" i="7"/>
  <c r="H19" i="7"/>
  <c r="L19" i="7"/>
  <c r="P19" i="7"/>
  <c r="T19" i="7"/>
  <c r="X19" i="7"/>
  <c r="AB19" i="7"/>
  <c r="AF19" i="7"/>
  <c r="AJ19" i="7"/>
  <c r="AN19" i="7"/>
  <c r="AR19" i="7"/>
  <c r="AV19" i="7"/>
  <c r="AZ19" i="7"/>
  <c r="BD19" i="7"/>
  <c r="BH19" i="7"/>
  <c r="I20" i="7"/>
  <c r="Q20" i="7"/>
  <c r="U20" i="7"/>
  <c r="Y20" i="7"/>
  <c r="AC20" i="7"/>
  <c r="AG20" i="7"/>
  <c r="AK20" i="7"/>
  <c r="AO20" i="7"/>
  <c r="AS20" i="7"/>
  <c r="AW20" i="7"/>
  <c r="BA20" i="7"/>
  <c r="BE20" i="7"/>
  <c r="BI20" i="7"/>
  <c r="J21" i="7"/>
  <c r="R21" i="7"/>
  <c r="V21" i="7"/>
  <c r="Z21" i="7"/>
  <c r="AD21" i="7"/>
  <c r="AH21" i="7"/>
  <c r="AL21" i="7"/>
  <c r="AP21" i="7"/>
  <c r="AT21" i="7"/>
  <c r="AX21" i="7"/>
  <c r="BB21" i="7"/>
  <c r="BF21" i="7"/>
  <c r="G22" i="7"/>
  <c r="K22" i="7"/>
  <c r="O22" i="7"/>
  <c r="S22" i="7"/>
  <c r="W22" i="7"/>
  <c r="AA22" i="7"/>
  <c r="AE22" i="7"/>
  <c r="AI22" i="7"/>
  <c r="AM22" i="7"/>
  <c r="AQ22" i="7"/>
  <c r="AU22" i="7"/>
  <c r="AY22" i="7"/>
  <c r="BC22" i="7"/>
  <c r="BG22" i="7"/>
  <c r="H23" i="7"/>
  <c r="L23" i="7"/>
  <c r="P23" i="7"/>
  <c r="T23" i="7"/>
  <c r="X23" i="7"/>
  <c r="AB23" i="7"/>
  <c r="AF23" i="7"/>
  <c r="AJ23" i="7"/>
  <c r="AN23" i="7"/>
  <c r="AR23" i="7"/>
  <c r="AV23" i="7"/>
  <c r="AD7" i="7"/>
  <c r="AT7" i="7"/>
  <c r="G8" i="7"/>
  <c r="W8" i="7"/>
  <c r="AM8" i="7"/>
  <c r="BC8" i="7"/>
  <c r="P9" i="7"/>
  <c r="AF9" i="7"/>
  <c r="AV9" i="7"/>
  <c r="I10" i="7"/>
  <c r="Y10" i="7"/>
  <c r="AO10" i="7"/>
  <c r="BE10" i="7"/>
  <c r="R11" i="7"/>
  <c r="AH11" i="7"/>
  <c r="AX11" i="7"/>
  <c r="K12" i="7"/>
  <c r="AA12" i="7"/>
  <c r="AL12" i="7"/>
  <c r="AT12" i="7"/>
  <c r="BB12" i="7"/>
  <c r="G13" i="7"/>
  <c r="O13" i="7"/>
  <c r="S13" i="7"/>
  <c r="W13" i="7"/>
  <c r="AA13" i="7"/>
  <c r="AE13" i="7"/>
  <c r="AI13" i="7"/>
  <c r="AM13" i="7"/>
  <c r="AQ13" i="7"/>
  <c r="AU13" i="7"/>
  <c r="AY13" i="7"/>
  <c r="BC13" i="7"/>
  <c r="BG13" i="7"/>
  <c r="H14" i="7"/>
  <c r="L14" i="7"/>
  <c r="P14" i="7"/>
  <c r="T14" i="7"/>
  <c r="X14" i="7"/>
  <c r="AB14" i="7"/>
  <c r="AF14" i="7"/>
  <c r="AJ14" i="7"/>
  <c r="AN14" i="7"/>
  <c r="AR14" i="7"/>
  <c r="AV14" i="7"/>
  <c r="AZ14" i="7"/>
  <c r="BD14" i="7"/>
  <c r="BH14" i="7"/>
  <c r="I15" i="7"/>
  <c r="Q15" i="7"/>
  <c r="U15" i="7"/>
  <c r="Y15" i="7"/>
  <c r="AC15" i="7"/>
  <c r="AG15" i="7"/>
  <c r="AK15" i="7"/>
  <c r="AO15" i="7"/>
  <c r="AS15" i="7"/>
  <c r="AW15" i="7"/>
  <c r="BA15" i="7"/>
  <c r="BE15" i="7"/>
  <c r="BI15" i="7"/>
  <c r="J16" i="7"/>
  <c r="R16" i="7"/>
  <c r="V16" i="7"/>
  <c r="Z16" i="7"/>
  <c r="AD16" i="7"/>
  <c r="AH16" i="7"/>
  <c r="AL16" i="7"/>
  <c r="AP16" i="7"/>
  <c r="AT16" i="7"/>
  <c r="AX16" i="7"/>
  <c r="BB16" i="7"/>
  <c r="BF16" i="7"/>
  <c r="G17" i="7"/>
  <c r="K17" i="7"/>
  <c r="O17" i="7"/>
  <c r="S17" i="7"/>
  <c r="W17" i="7"/>
  <c r="AA17" i="7"/>
  <c r="AE17" i="7"/>
  <c r="AI17" i="7"/>
  <c r="AM17" i="7"/>
  <c r="AQ17" i="7"/>
  <c r="AU17" i="7"/>
  <c r="AY17" i="7"/>
  <c r="BC17" i="7"/>
  <c r="BG17" i="7"/>
  <c r="H18" i="7"/>
  <c r="L18" i="7"/>
  <c r="P18" i="7"/>
  <c r="T18" i="7"/>
  <c r="X18" i="7"/>
  <c r="AB18" i="7"/>
  <c r="AF18" i="7"/>
  <c r="AJ18" i="7"/>
  <c r="AN18" i="7"/>
  <c r="AR18" i="7"/>
  <c r="AV18" i="7"/>
  <c r="AZ18" i="7"/>
  <c r="BD18" i="7"/>
  <c r="BH18" i="7"/>
  <c r="I19" i="7"/>
  <c r="Q19" i="7"/>
  <c r="U19" i="7"/>
  <c r="Y19" i="7"/>
  <c r="AC19" i="7"/>
  <c r="AG19" i="7"/>
  <c r="AK19" i="7"/>
  <c r="AO19" i="7"/>
  <c r="AS19" i="7"/>
  <c r="AW19" i="7"/>
  <c r="BA19" i="7"/>
  <c r="BE19" i="7"/>
  <c r="BI19" i="7"/>
  <c r="J20" i="7"/>
  <c r="R20" i="7"/>
  <c r="V20" i="7"/>
  <c r="Z20" i="7"/>
  <c r="AD20" i="7"/>
  <c r="AH20" i="7"/>
  <c r="AL20" i="7"/>
  <c r="AP20" i="7"/>
  <c r="AT20" i="7"/>
  <c r="AX20" i="7"/>
  <c r="BB20" i="7"/>
  <c r="BF20" i="7"/>
  <c r="G21" i="7"/>
  <c r="K21" i="7"/>
  <c r="O21" i="7"/>
  <c r="S21" i="7"/>
  <c r="W21" i="7"/>
  <c r="AA21" i="7"/>
  <c r="AE21" i="7"/>
  <c r="AI21" i="7"/>
  <c r="R7" i="7"/>
  <c r="AH7" i="7"/>
  <c r="AX7" i="7"/>
  <c r="K8" i="7"/>
  <c r="AA8" i="7"/>
  <c r="AQ8" i="7"/>
  <c r="BG8" i="7"/>
  <c r="T9" i="7"/>
  <c r="AJ9" i="7"/>
  <c r="AZ9" i="7"/>
  <c r="AC10" i="7"/>
  <c r="AS10" i="7"/>
  <c r="BI10" i="7"/>
  <c r="V11" i="7"/>
  <c r="AL11" i="7"/>
  <c r="BB11" i="7"/>
  <c r="O12" i="7"/>
  <c r="AE12" i="7"/>
  <c r="AM12" i="7"/>
  <c r="AU12" i="7"/>
  <c r="BC12" i="7"/>
  <c r="H13" i="7"/>
  <c r="P13" i="7"/>
  <c r="T13" i="7"/>
  <c r="X13" i="7"/>
  <c r="AB13" i="7"/>
  <c r="AF13" i="7"/>
  <c r="AJ13" i="7"/>
  <c r="V7" i="7"/>
  <c r="AE8" i="7"/>
  <c r="AN9" i="7"/>
  <c r="AW10" i="7"/>
  <c r="BF11" i="7"/>
  <c r="AX12" i="7"/>
  <c r="U13" i="7"/>
  <c r="AK13" i="7"/>
  <c r="AS13" i="7"/>
  <c r="BA13" i="7"/>
  <c r="BI13" i="7"/>
  <c r="V14" i="7"/>
  <c r="AD14" i="7"/>
  <c r="AL14" i="7"/>
  <c r="AT14" i="7"/>
  <c r="BB14" i="7"/>
  <c r="G15" i="7"/>
  <c r="O15" i="7"/>
  <c r="W15" i="7"/>
  <c r="AE15" i="7"/>
  <c r="AM15" i="7"/>
  <c r="AU15" i="7"/>
  <c r="AL7" i="7"/>
  <c r="AU8" i="7"/>
  <c r="BD9" i="7"/>
  <c r="J11" i="7"/>
  <c r="S12" i="7"/>
  <c r="BF12" i="7"/>
  <c r="Y13" i="7"/>
  <c r="AN13" i="7"/>
  <c r="AV13" i="7"/>
  <c r="BD13" i="7"/>
  <c r="I14" i="7"/>
  <c r="Q14" i="7"/>
  <c r="Y14" i="7"/>
  <c r="AG14" i="7"/>
  <c r="AO14" i="7"/>
  <c r="AW14" i="7"/>
  <c r="BE14" i="7"/>
  <c r="J15" i="7"/>
  <c r="R15" i="7"/>
  <c r="Z15" i="7"/>
  <c r="AH15" i="7"/>
  <c r="AP15" i="7"/>
  <c r="AX15" i="7"/>
  <c r="BF15" i="7"/>
  <c r="K16" i="7"/>
  <c r="S16" i="7"/>
  <c r="AA16" i="7"/>
  <c r="AI16" i="7"/>
  <c r="AQ16" i="7"/>
  <c r="AY16" i="7"/>
  <c r="BG16" i="7"/>
  <c r="L17" i="7"/>
  <c r="T17" i="7"/>
  <c r="AB17" i="7"/>
  <c r="AJ17" i="7"/>
  <c r="AR17" i="7"/>
  <c r="AZ17" i="7"/>
  <c r="BH17" i="7"/>
  <c r="U18" i="7"/>
  <c r="AC18" i="7"/>
  <c r="AK18" i="7"/>
  <c r="AS18" i="7"/>
  <c r="BA18" i="7"/>
  <c r="BI18" i="7"/>
  <c r="BB7" i="7"/>
  <c r="H9" i="7"/>
  <c r="Q10" i="7"/>
  <c r="Z11" i="7"/>
  <c r="AH12" i="7"/>
  <c r="K13" i="7"/>
  <c r="AC13" i="7"/>
  <c r="AO13" i="7"/>
  <c r="AW13" i="7"/>
  <c r="BE13" i="7"/>
  <c r="J14" i="7"/>
  <c r="R14" i="7"/>
  <c r="Z14" i="7"/>
  <c r="AH14" i="7"/>
  <c r="AP14" i="7"/>
  <c r="AX14" i="7"/>
  <c r="BF14" i="7"/>
  <c r="K15" i="7"/>
  <c r="S15" i="7"/>
  <c r="AA15" i="7"/>
  <c r="AI15" i="7"/>
  <c r="AQ15" i="7"/>
  <c r="AY15" i="7"/>
  <c r="BG15" i="7"/>
  <c r="L16" i="7"/>
  <c r="T16" i="7"/>
  <c r="AB16" i="7"/>
  <c r="AJ16" i="7"/>
  <c r="AR16" i="7"/>
  <c r="AZ16" i="7"/>
  <c r="BH16" i="7"/>
  <c r="U17" i="7"/>
  <c r="AC17" i="7"/>
  <c r="AK17" i="7"/>
  <c r="AS17" i="7"/>
  <c r="BA17" i="7"/>
  <c r="BI17" i="7"/>
  <c r="V18" i="7"/>
  <c r="AD18" i="7"/>
  <c r="AL18" i="7"/>
  <c r="AT18" i="7"/>
  <c r="BB18" i="7"/>
  <c r="G19" i="7"/>
  <c r="O19" i="7"/>
  <c r="W19" i="7"/>
  <c r="AE19" i="7"/>
  <c r="AM19" i="7"/>
  <c r="AU19" i="7"/>
  <c r="BC19" i="7"/>
  <c r="H20" i="7"/>
  <c r="P20" i="7"/>
  <c r="X20" i="7"/>
  <c r="AF20" i="7"/>
  <c r="AN20" i="7"/>
  <c r="AV20" i="7"/>
  <c r="BD20" i="7"/>
  <c r="I21" i="7"/>
  <c r="Q21" i="7"/>
  <c r="Y21" i="7"/>
  <c r="AG21" i="7"/>
  <c r="AN21" i="7"/>
  <c r="AS21" i="7"/>
  <c r="AY21" i="7"/>
  <c r="BD21" i="7"/>
  <c r="BI21" i="7"/>
  <c r="L22" i="7"/>
  <c r="Q22" i="7"/>
  <c r="V22" i="7"/>
  <c r="AB22" i="7"/>
  <c r="AG22" i="7"/>
  <c r="AL22" i="7"/>
  <c r="AR22" i="7"/>
  <c r="AW22" i="7"/>
  <c r="BB22" i="7"/>
  <c r="BH22" i="7"/>
  <c r="J23" i="7"/>
  <c r="O23" i="7"/>
  <c r="U23" i="7"/>
  <c r="Z23" i="7"/>
  <c r="AE23" i="7"/>
  <c r="AK23" i="7"/>
  <c r="AP23" i="7"/>
  <c r="AU23" i="7"/>
  <c r="O8" i="7"/>
  <c r="AP12" i="7"/>
  <c r="AZ13" i="7"/>
  <c r="AC14" i="7"/>
  <c r="BI14" i="7"/>
  <c r="AL15" i="7"/>
  <c r="G16" i="7"/>
  <c r="W16" i="7"/>
  <c r="AM16" i="7"/>
  <c r="BC16" i="7"/>
  <c r="P17" i="7"/>
  <c r="AF17" i="7"/>
  <c r="AV17" i="7"/>
  <c r="I18" i="7"/>
  <c r="Y18" i="7"/>
  <c r="AO18" i="7"/>
  <c r="BE18" i="7"/>
  <c r="R19" i="7"/>
  <c r="AA19" i="7"/>
  <c r="AL19" i="7"/>
  <c r="AX19" i="7"/>
  <c r="BG19" i="7"/>
  <c r="O20" i="7"/>
  <c r="AA20" i="7"/>
  <c r="AJ20" i="7"/>
  <c r="AU20" i="7"/>
  <c r="BG20" i="7"/>
  <c r="X21" i="7"/>
  <c r="AJ21" i="7"/>
  <c r="AQ21" i="7"/>
  <c r="AW21" i="7"/>
  <c r="BE21" i="7"/>
  <c r="I22" i="7"/>
  <c r="P22" i="7"/>
  <c r="X22" i="7"/>
  <c r="AD22" i="7"/>
  <c r="AK22" i="7"/>
  <c r="AS22" i="7"/>
  <c r="AZ22" i="7"/>
  <c r="BF22" i="7"/>
  <c r="K23" i="7"/>
  <c r="R23" i="7"/>
  <c r="Y23" i="7"/>
  <c r="AG23" i="7"/>
  <c r="AM23" i="7"/>
  <c r="AT23" i="7"/>
  <c r="AZ23" i="7"/>
  <c r="BD23" i="7"/>
  <c r="BH23" i="7"/>
  <c r="I24" i="7"/>
  <c r="Q24" i="7"/>
  <c r="U24" i="7"/>
  <c r="Y24" i="7"/>
  <c r="AC24" i="7"/>
  <c r="AG24" i="7"/>
  <c r="AK24" i="7"/>
  <c r="AO24" i="7"/>
  <c r="AS24" i="7"/>
  <c r="AW24" i="7"/>
  <c r="BA24" i="7"/>
  <c r="BE24" i="7"/>
  <c r="BI24" i="7"/>
  <c r="J25" i="7"/>
  <c r="R25" i="7"/>
  <c r="V25" i="7"/>
  <c r="Z25" i="7"/>
  <c r="AD25" i="7"/>
  <c r="AH25" i="7"/>
  <c r="AL25" i="7"/>
  <c r="AP25" i="7"/>
  <c r="AT25" i="7"/>
  <c r="AX25" i="7"/>
  <c r="BB25" i="7"/>
  <c r="BF25" i="7"/>
  <c r="G26" i="7"/>
  <c r="K26" i="7"/>
  <c r="O26" i="7"/>
  <c r="S26" i="7"/>
  <c r="W26" i="7"/>
  <c r="AA26" i="7"/>
  <c r="AE26" i="7"/>
  <c r="AI26" i="7"/>
  <c r="AM26" i="7"/>
  <c r="AQ26" i="7"/>
  <c r="AU26" i="7"/>
  <c r="AY26" i="7"/>
  <c r="BC26" i="7"/>
  <c r="BG26" i="7"/>
  <c r="H27" i="7"/>
  <c r="L27" i="7"/>
  <c r="P27" i="7"/>
  <c r="T27" i="7"/>
  <c r="X27" i="7"/>
  <c r="AB27" i="7"/>
  <c r="AF27" i="7"/>
  <c r="AJ27" i="7"/>
  <c r="AN27" i="7"/>
  <c r="AR27" i="7"/>
  <c r="AV27" i="7"/>
  <c r="AZ27" i="7"/>
  <c r="BD27" i="7"/>
  <c r="BH27" i="7"/>
  <c r="I28" i="7"/>
  <c r="Q28" i="7"/>
  <c r="U28" i="7"/>
  <c r="Y28" i="7"/>
  <c r="AC28" i="7"/>
  <c r="AG28" i="7"/>
  <c r="AK28" i="7"/>
  <c r="AO28" i="7"/>
  <c r="AS28" i="7"/>
  <c r="AW28" i="7"/>
  <c r="BA28" i="7"/>
  <c r="BE28" i="7"/>
  <c r="BI28" i="7"/>
  <c r="X9" i="7"/>
  <c r="Q13" i="7"/>
  <c r="BH13" i="7"/>
  <c r="AK14" i="7"/>
  <c r="AT15" i="7"/>
  <c r="H16" i="7"/>
  <c r="X16" i="7"/>
  <c r="AN16" i="7"/>
  <c r="BD16" i="7"/>
  <c r="Q17" i="7"/>
  <c r="AG17" i="7"/>
  <c r="AW17" i="7"/>
  <c r="J18" i="7"/>
  <c r="Z18" i="7"/>
  <c r="AP18" i="7"/>
  <c r="BF18" i="7"/>
  <c r="S19" i="7"/>
  <c r="AD19" i="7"/>
  <c r="AP19" i="7"/>
  <c r="AY19" i="7"/>
  <c r="G20" i="7"/>
  <c r="S20" i="7"/>
  <c r="AB20" i="7"/>
  <c r="AM20" i="7"/>
  <c r="AY20" i="7"/>
  <c r="BH20" i="7"/>
  <c r="P21" i="7"/>
  <c r="AB21" i="7"/>
  <c r="AK21" i="7"/>
  <c r="AR21" i="7"/>
  <c r="AZ21" i="7"/>
  <c r="BG21" i="7"/>
  <c r="J22" i="7"/>
  <c r="R22" i="7"/>
  <c r="Y22" i="7"/>
  <c r="AF22" i="7"/>
  <c r="AN22" i="7"/>
  <c r="AT22" i="7"/>
  <c r="BA22" i="7"/>
  <c r="BI22" i="7"/>
  <c r="S23" i="7"/>
  <c r="AA23" i="7"/>
  <c r="AH23" i="7"/>
  <c r="AO23" i="7"/>
  <c r="AW23" i="7"/>
  <c r="BA23" i="7"/>
  <c r="BE23" i="7"/>
  <c r="BI23" i="7"/>
  <c r="J24" i="7"/>
  <c r="R24" i="7"/>
  <c r="V24" i="7"/>
  <c r="Z24" i="7"/>
  <c r="AD24" i="7"/>
  <c r="AH24" i="7"/>
  <c r="AL24" i="7"/>
  <c r="AP24" i="7"/>
  <c r="AT24" i="7"/>
  <c r="AX24" i="7"/>
  <c r="BB24" i="7"/>
  <c r="BF24" i="7"/>
  <c r="G25" i="7"/>
  <c r="K25" i="7"/>
  <c r="O25" i="7"/>
  <c r="S25" i="7"/>
  <c r="W25" i="7"/>
  <c r="AA25" i="7"/>
  <c r="AE25" i="7"/>
  <c r="AI25" i="7"/>
  <c r="AM25" i="7"/>
  <c r="AQ25" i="7"/>
  <c r="AU25" i="7"/>
  <c r="AY25" i="7"/>
  <c r="BC25" i="7"/>
  <c r="BG25" i="7"/>
  <c r="H26" i="7"/>
  <c r="L26" i="7"/>
  <c r="P26" i="7"/>
  <c r="T26" i="7"/>
  <c r="X26" i="7"/>
  <c r="AB26" i="7"/>
  <c r="AF26" i="7"/>
  <c r="AJ26" i="7"/>
  <c r="AN26" i="7"/>
  <c r="AR26" i="7"/>
  <c r="AG10" i="7"/>
  <c r="AG13" i="7"/>
  <c r="AS14" i="7"/>
  <c r="V15" i="7"/>
  <c r="BB15" i="7"/>
  <c r="O16" i="7"/>
  <c r="AE16" i="7"/>
  <c r="AU16" i="7"/>
  <c r="H17" i="7"/>
  <c r="X17" i="7"/>
  <c r="AN17" i="7"/>
  <c r="BD17" i="7"/>
  <c r="Q18" i="7"/>
  <c r="AG18" i="7"/>
  <c r="AW18" i="7"/>
  <c r="J19" i="7"/>
  <c r="V19" i="7"/>
  <c r="AH19" i="7"/>
  <c r="AQ19" i="7"/>
  <c r="BB19" i="7"/>
  <c r="K20" i="7"/>
  <c r="T20" i="7"/>
  <c r="AE20" i="7"/>
  <c r="AQ20" i="7"/>
  <c r="AZ20" i="7"/>
  <c r="H21" i="7"/>
  <c r="T21" i="7"/>
  <c r="AC21" i="7"/>
  <c r="AM21" i="7"/>
  <c r="AU21" i="7"/>
  <c r="BA21" i="7"/>
  <c r="BH21" i="7"/>
  <c r="T22" i="7"/>
  <c r="Z22" i="7"/>
  <c r="AH22" i="7"/>
  <c r="AO22" i="7"/>
  <c r="AV22" i="7"/>
  <c r="BD22" i="7"/>
  <c r="G23" i="7"/>
  <c r="V23" i="7"/>
  <c r="AC23" i="7"/>
  <c r="AI23" i="7"/>
  <c r="AQ23" i="7"/>
  <c r="AX23" i="7"/>
  <c r="BB23" i="7"/>
  <c r="BF23" i="7"/>
  <c r="G24" i="7"/>
  <c r="K24" i="7"/>
  <c r="O24" i="7"/>
  <c r="S24" i="7"/>
  <c r="W24" i="7"/>
  <c r="AA24" i="7"/>
  <c r="AE24" i="7"/>
  <c r="AI24" i="7"/>
  <c r="AM24" i="7"/>
  <c r="AQ24" i="7"/>
  <c r="AU24" i="7"/>
  <c r="AY24" i="7"/>
  <c r="BC24" i="7"/>
  <c r="BG24" i="7"/>
  <c r="H25" i="7"/>
  <c r="L25" i="7"/>
  <c r="P25" i="7"/>
  <c r="T25" i="7"/>
  <c r="X25" i="7"/>
  <c r="AB25" i="7"/>
  <c r="AF25" i="7"/>
  <c r="AJ25" i="7"/>
  <c r="AN25" i="7"/>
  <c r="AR25" i="7"/>
  <c r="AV25" i="7"/>
  <c r="AZ25" i="7"/>
  <c r="BD25" i="7"/>
  <c r="BH25" i="7"/>
  <c r="I26" i="7"/>
  <c r="Q26" i="7"/>
  <c r="U26" i="7"/>
  <c r="Y26" i="7"/>
  <c r="AC26" i="7"/>
  <c r="AG26" i="7"/>
  <c r="AK26" i="7"/>
  <c r="AO26" i="7"/>
  <c r="AS26" i="7"/>
  <c r="AW26" i="7"/>
  <c r="BA26" i="7"/>
  <c r="BE26" i="7"/>
  <c r="BI26" i="7"/>
  <c r="J27" i="7"/>
  <c r="R27" i="7"/>
  <c r="V27" i="7"/>
  <c r="Z27" i="7"/>
  <c r="AD27" i="7"/>
  <c r="AH27" i="7"/>
  <c r="AL27" i="7"/>
  <c r="AP27" i="7"/>
  <c r="AT27" i="7"/>
  <c r="AX27" i="7"/>
  <c r="BB27" i="7"/>
  <c r="BF27" i="7"/>
  <c r="G28" i="7"/>
  <c r="K28" i="7"/>
  <c r="O28" i="7"/>
  <c r="S28" i="7"/>
  <c r="W28" i="7"/>
  <c r="AA28" i="7"/>
  <c r="AE28" i="7"/>
  <c r="AI28" i="7"/>
  <c r="AM28" i="7"/>
  <c r="AQ28" i="7"/>
  <c r="AU28" i="7"/>
  <c r="AY28" i="7"/>
  <c r="BC28" i="7"/>
  <c r="BG28" i="7"/>
  <c r="H29" i="7"/>
  <c r="L29" i="7"/>
  <c r="P29" i="7"/>
  <c r="T29" i="7"/>
  <c r="X29" i="7"/>
  <c r="AB29" i="7"/>
  <c r="AF29" i="7"/>
  <c r="AJ29" i="7"/>
  <c r="AN29" i="7"/>
  <c r="AR29" i="7"/>
  <c r="AV29" i="7"/>
  <c r="AZ29" i="7"/>
  <c r="BD29" i="7"/>
  <c r="BH29" i="7"/>
  <c r="I30" i="7"/>
  <c r="Q30" i="7"/>
  <c r="U30" i="7"/>
  <c r="Y30" i="7"/>
  <c r="AC30" i="7"/>
  <c r="AG30" i="7"/>
  <c r="AK30" i="7"/>
  <c r="AO30" i="7"/>
  <c r="AS30" i="7"/>
  <c r="AW30" i="7"/>
  <c r="BA30" i="7"/>
  <c r="BE30" i="7"/>
  <c r="BI30" i="7"/>
  <c r="J31" i="7"/>
  <c r="R31" i="7"/>
  <c r="V31" i="7"/>
  <c r="Z31" i="7"/>
  <c r="AD31" i="7"/>
  <c r="AH31" i="7"/>
  <c r="AL31" i="7"/>
  <c r="AP31" i="7"/>
  <c r="AT31" i="7"/>
  <c r="AX31" i="7"/>
  <c r="BB31" i="7"/>
  <c r="BF31" i="7"/>
  <c r="G32" i="7"/>
  <c r="K32" i="7"/>
  <c r="O32" i="7"/>
  <c r="S32" i="7"/>
  <c r="W32" i="7"/>
  <c r="AA32" i="7"/>
  <c r="AE32" i="7"/>
  <c r="AI32" i="7"/>
  <c r="AM32" i="7"/>
  <c r="AQ32" i="7"/>
  <c r="AU32" i="7"/>
  <c r="AP11" i="7"/>
  <c r="AR13" i="7"/>
  <c r="U14" i="7"/>
  <c r="BA14" i="7"/>
  <c r="AD15" i="7"/>
  <c r="BC15" i="7"/>
  <c r="P16" i="7"/>
  <c r="AF16" i="7"/>
  <c r="AV16" i="7"/>
  <c r="I17" i="7"/>
  <c r="Y17" i="7"/>
  <c r="AO17" i="7"/>
  <c r="BE17" i="7"/>
  <c r="R18" i="7"/>
  <c r="AH18" i="7"/>
  <c r="AX18" i="7"/>
  <c r="K19" i="7"/>
  <c r="Z19" i="7"/>
  <c r="AI19" i="7"/>
  <c r="AT19" i="7"/>
  <c r="BF19" i="7"/>
  <c r="L20" i="7"/>
  <c r="W20" i="7"/>
  <c r="AI20" i="7"/>
  <c r="AR20" i="7"/>
  <c r="BC20" i="7"/>
  <c r="L21" i="7"/>
  <c r="U21" i="7"/>
  <c r="AF21" i="7"/>
  <c r="AO21" i="7"/>
  <c r="AV21" i="7"/>
  <c r="BC21" i="7"/>
  <c r="H22" i="7"/>
  <c r="U22" i="7"/>
  <c r="AC22" i="7"/>
  <c r="AJ22" i="7"/>
  <c r="AP22" i="7"/>
  <c r="AX22" i="7"/>
  <c r="BE22" i="7"/>
  <c r="I23" i="7"/>
  <c r="Q23" i="7"/>
  <c r="W23" i="7"/>
  <c r="AD23" i="7"/>
  <c r="AL23" i="7"/>
  <c r="AS23" i="7"/>
  <c r="AY23" i="7"/>
  <c r="BC23" i="7"/>
  <c r="BG23" i="7"/>
  <c r="H24" i="7"/>
  <c r="L24" i="7"/>
  <c r="P24" i="7"/>
  <c r="T24" i="7"/>
  <c r="X24" i="7"/>
  <c r="AB24" i="7"/>
  <c r="AF24" i="7"/>
  <c r="AJ24" i="7"/>
  <c r="AN24" i="7"/>
  <c r="AR24" i="7"/>
  <c r="AV24" i="7"/>
  <c r="AZ24" i="7"/>
  <c r="BD24" i="7"/>
  <c r="BH24" i="7"/>
  <c r="I25" i="7"/>
  <c r="Q25" i="7"/>
  <c r="U25" i="7"/>
  <c r="Y25" i="7"/>
  <c r="AC25" i="7"/>
  <c r="AG25" i="7"/>
  <c r="AK25" i="7"/>
  <c r="AO25" i="7"/>
  <c r="AS25" i="7"/>
  <c r="AW25" i="7"/>
  <c r="BA25" i="7"/>
  <c r="BE25" i="7"/>
  <c r="BI25" i="7"/>
  <c r="J26" i="7"/>
  <c r="R26" i="7"/>
  <c r="V26" i="7"/>
  <c r="Z26" i="7"/>
  <c r="AD26" i="7"/>
  <c r="AH26" i="7"/>
  <c r="AV26" i="7"/>
  <c r="BD26" i="7"/>
  <c r="I27" i="7"/>
  <c r="Q27" i="7"/>
  <c r="Y27" i="7"/>
  <c r="AG27" i="7"/>
  <c r="AO27" i="7"/>
  <c r="AW27" i="7"/>
  <c r="BE27" i="7"/>
  <c r="J28" i="7"/>
  <c r="R28" i="7"/>
  <c r="Z28" i="7"/>
  <c r="AH28" i="7"/>
  <c r="AP28" i="7"/>
  <c r="AX28" i="7"/>
  <c r="BF28" i="7"/>
  <c r="J29" i="7"/>
  <c r="O29" i="7"/>
  <c r="U29" i="7"/>
  <c r="Z29" i="7"/>
  <c r="AE29" i="7"/>
  <c r="AK29" i="7"/>
  <c r="AP29" i="7"/>
  <c r="AU29" i="7"/>
  <c r="BA29" i="7"/>
  <c r="BF29" i="7"/>
  <c r="H30" i="7"/>
  <c r="S30" i="7"/>
  <c r="X30" i="7"/>
  <c r="AD30" i="7"/>
  <c r="AI30" i="7"/>
  <c r="AN30" i="7"/>
  <c r="AT30" i="7"/>
  <c r="AY30" i="7"/>
  <c r="BD30" i="7"/>
  <c r="G31" i="7"/>
  <c r="L31" i="7"/>
  <c r="Q31" i="7"/>
  <c r="W31" i="7"/>
  <c r="AB31" i="7"/>
  <c r="AG31" i="7"/>
  <c r="AM31" i="7"/>
  <c r="AR31" i="7"/>
  <c r="AW31" i="7"/>
  <c r="BC31" i="7"/>
  <c r="BH31" i="7"/>
  <c r="J32" i="7"/>
  <c r="P32" i="7"/>
  <c r="U32" i="7"/>
  <c r="Z32" i="7"/>
  <c r="AF32" i="7"/>
  <c r="AK32" i="7"/>
  <c r="AP32" i="7"/>
  <c r="AV32" i="7"/>
  <c r="AZ32" i="7"/>
  <c r="BD32" i="7"/>
  <c r="BH32" i="7"/>
  <c r="I33" i="7"/>
  <c r="Q33" i="7"/>
  <c r="U33" i="7"/>
  <c r="Y33" i="7"/>
  <c r="AC33" i="7"/>
  <c r="AG33" i="7"/>
  <c r="AK33" i="7"/>
  <c r="AO33" i="7"/>
  <c r="AS33" i="7"/>
  <c r="AW33" i="7"/>
  <c r="BA33" i="7"/>
  <c r="BE33" i="7"/>
  <c r="BI33" i="7"/>
  <c r="J34" i="7"/>
  <c r="R34" i="7"/>
  <c r="V34" i="7"/>
  <c r="Z34" i="7"/>
  <c r="AD34" i="7"/>
  <c r="AH34" i="7"/>
  <c r="AL34" i="7"/>
  <c r="AP34" i="7"/>
  <c r="AT34" i="7"/>
  <c r="AX34" i="7"/>
  <c r="BB34" i="7"/>
  <c r="BF34" i="7"/>
  <c r="G35" i="7"/>
  <c r="K35" i="7"/>
  <c r="O35" i="7"/>
  <c r="S35" i="7"/>
  <c r="W35" i="7"/>
  <c r="AA35" i="7"/>
  <c r="AE35" i="7"/>
  <c r="AI35" i="7"/>
  <c r="AM35" i="7"/>
  <c r="AQ35" i="7"/>
  <c r="AU35" i="7"/>
  <c r="AY35" i="7"/>
  <c r="BC35" i="7"/>
  <c r="BG35" i="7"/>
  <c r="H36" i="7"/>
  <c r="L36" i="7"/>
  <c r="P36" i="7"/>
  <c r="T36" i="7"/>
  <c r="X36" i="7"/>
  <c r="AB36" i="7"/>
  <c r="AF36" i="7"/>
  <c r="AJ36" i="7"/>
  <c r="AN36" i="7"/>
  <c r="AR36" i="7"/>
  <c r="AV36" i="7"/>
  <c r="AZ36" i="7"/>
  <c r="BD36" i="7"/>
  <c r="BH36" i="7"/>
  <c r="I37" i="7"/>
  <c r="Q37" i="7"/>
  <c r="U37" i="7"/>
  <c r="Y37" i="7"/>
  <c r="AC37" i="7"/>
  <c r="AG37" i="7"/>
  <c r="AK37" i="7"/>
  <c r="AO37" i="7"/>
  <c r="AS37" i="7"/>
  <c r="AW37" i="7"/>
  <c r="BA37" i="7"/>
  <c r="BE37" i="7"/>
  <c r="BI37" i="7"/>
  <c r="J38" i="7"/>
  <c r="R38" i="7"/>
  <c r="V38" i="7"/>
  <c r="Z38" i="7"/>
  <c r="AD38" i="7"/>
  <c r="AH38" i="7"/>
  <c r="AL38" i="7"/>
  <c r="AP38" i="7"/>
  <c r="AT38" i="7"/>
  <c r="AX38" i="7"/>
  <c r="BB38" i="7"/>
  <c r="BF38" i="7"/>
  <c r="G39" i="7"/>
  <c r="K39" i="7"/>
  <c r="O39" i="7"/>
  <c r="S39" i="7"/>
  <c r="W39" i="7"/>
  <c r="AA39" i="7"/>
  <c r="AE39" i="7"/>
  <c r="AI39" i="7"/>
  <c r="AM39" i="7"/>
  <c r="AQ39" i="7"/>
  <c r="AU39" i="7"/>
  <c r="AY39" i="7"/>
  <c r="BC39" i="7"/>
  <c r="BG39" i="7"/>
  <c r="H40" i="7"/>
  <c r="L40" i="7"/>
  <c r="P40" i="7"/>
  <c r="T40" i="7"/>
  <c r="X40" i="7"/>
  <c r="AB40" i="7"/>
  <c r="AF40" i="7"/>
  <c r="AJ40" i="7"/>
  <c r="AN40" i="7"/>
  <c r="AR40" i="7"/>
  <c r="AV40" i="7"/>
  <c r="AZ40" i="7"/>
  <c r="BD40" i="7"/>
  <c r="BH40" i="7"/>
  <c r="I41" i="7"/>
  <c r="Q41" i="7"/>
  <c r="U41" i="7"/>
  <c r="Y41" i="7"/>
  <c r="AC41" i="7"/>
  <c r="AG41" i="7"/>
  <c r="AK41" i="7"/>
  <c r="AO41" i="7"/>
  <c r="AS41" i="7"/>
  <c r="AW41" i="7"/>
  <c r="BA41" i="7"/>
  <c r="BE41" i="7"/>
  <c r="BI41" i="7"/>
  <c r="J42" i="7"/>
  <c r="R42" i="7"/>
  <c r="AL26" i="7"/>
  <c r="AX26" i="7"/>
  <c r="BF26" i="7"/>
  <c r="K27" i="7"/>
  <c r="S27" i="7"/>
  <c r="AA27" i="7"/>
  <c r="AI27" i="7"/>
  <c r="AQ27" i="7"/>
  <c r="AY27" i="7"/>
  <c r="BG27" i="7"/>
  <c r="L28" i="7"/>
  <c r="T28" i="7"/>
  <c r="AB28" i="7"/>
  <c r="AJ28" i="7"/>
  <c r="AR28" i="7"/>
  <c r="AZ28" i="7"/>
  <c r="BH28" i="7"/>
  <c r="K29" i="7"/>
  <c r="Q29" i="7"/>
  <c r="V29" i="7"/>
  <c r="AA29" i="7"/>
  <c r="AG29" i="7"/>
  <c r="AL29" i="7"/>
  <c r="AQ29" i="7"/>
  <c r="AW29" i="7"/>
  <c r="BB29" i="7"/>
  <c r="BG29" i="7"/>
  <c r="J30" i="7"/>
  <c r="O30" i="7"/>
  <c r="T30" i="7"/>
  <c r="Z30" i="7"/>
  <c r="AE30" i="7"/>
  <c r="AJ30" i="7"/>
  <c r="AP30" i="7"/>
  <c r="AU30" i="7"/>
  <c r="AZ30" i="7"/>
  <c r="BF30" i="7"/>
  <c r="H31" i="7"/>
  <c r="S31" i="7"/>
  <c r="X31" i="7"/>
  <c r="AC31" i="7"/>
  <c r="AI31" i="7"/>
  <c r="AN31" i="7"/>
  <c r="AS31" i="7"/>
  <c r="AY31" i="7"/>
  <c r="BD31" i="7"/>
  <c r="BI31" i="7"/>
  <c r="L32" i="7"/>
  <c r="Q32" i="7"/>
  <c r="V32" i="7"/>
  <c r="AB32" i="7"/>
  <c r="AG32" i="7"/>
  <c r="AL32" i="7"/>
  <c r="AR32" i="7"/>
  <c r="AW32" i="7"/>
  <c r="BA32" i="7"/>
  <c r="BE32" i="7"/>
  <c r="BI32" i="7"/>
  <c r="J33" i="7"/>
  <c r="R33" i="7"/>
  <c r="V33" i="7"/>
  <c r="Z33" i="7"/>
  <c r="AD33" i="7"/>
  <c r="AH33" i="7"/>
  <c r="AL33" i="7"/>
  <c r="AP33" i="7"/>
  <c r="AT33" i="7"/>
  <c r="AX33" i="7"/>
  <c r="BB33" i="7"/>
  <c r="BF33" i="7"/>
  <c r="G34" i="7"/>
  <c r="K34" i="7"/>
  <c r="O34" i="7"/>
  <c r="S34" i="7"/>
  <c r="W34" i="7"/>
  <c r="AA34" i="7"/>
  <c r="AE34" i="7"/>
  <c r="AI34" i="7"/>
  <c r="AM34" i="7"/>
  <c r="AQ34" i="7"/>
  <c r="AU34" i="7"/>
  <c r="AY34" i="7"/>
  <c r="BC34" i="7"/>
  <c r="BG34" i="7"/>
  <c r="H35" i="7"/>
  <c r="L35" i="7"/>
  <c r="P35" i="7"/>
  <c r="T35" i="7"/>
  <c r="X35" i="7"/>
  <c r="AB35" i="7"/>
  <c r="AF35" i="7"/>
  <c r="AJ35" i="7"/>
  <c r="AN35" i="7"/>
  <c r="AR35" i="7"/>
  <c r="AV35" i="7"/>
  <c r="AZ35" i="7"/>
  <c r="BD35" i="7"/>
  <c r="BH35" i="7"/>
  <c r="I36" i="7"/>
  <c r="Q36" i="7"/>
  <c r="U36" i="7"/>
  <c r="Y36" i="7"/>
  <c r="AC36" i="7"/>
  <c r="AG36" i="7"/>
  <c r="AK36" i="7"/>
  <c r="AO36" i="7"/>
  <c r="AS36" i="7"/>
  <c r="AW36" i="7"/>
  <c r="BA36" i="7"/>
  <c r="BE36" i="7"/>
  <c r="BI36" i="7"/>
  <c r="J37" i="7"/>
  <c r="R37" i="7"/>
  <c r="V37" i="7"/>
  <c r="Z37" i="7"/>
  <c r="AD37" i="7"/>
  <c r="AH37" i="7"/>
  <c r="AL37" i="7"/>
  <c r="AP37" i="7"/>
  <c r="AT37" i="7"/>
  <c r="AX37" i="7"/>
  <c r="BB37" i="7"/>
  <c r="BF37" i="7"/>
  <c r="G38" i="7"/>
  <c r="K38" i="7"/>
  <c r="O38" i="7"/>
  <c r="S38" i="7"/>
  <c r="W38" i="7"/>
  <c r="AA38" i="7"/>
  <c r="AE38" i="7"/>
  <c r="AI38" i="7"/>
  <c r="AM38" i="7"/>
  <c r="AQ38" i="7"/>
  <c r="AU38" i="7"/>
  <c r="AY38" i="7"/>
  <c r="BC38" i="7"/>
  <c r="BG38" i="7"/>
  <c r="H39" i="7"/>
  <c r="L39" i="7"/>
  <c r="P39" i="7"/>
  <c r="T39" i="7"/>
  <c r="X39" i="7"/>
  <c r="AB39" i="7"/>
  <c r="AF39" i="7"/>
  <c r="AJ39" i="7"/>
  <c r="AN39" i="7"/>
  <c r="AR39" i="7"/>
  <c r="AV39" i="7"/>
  <c r="AZ39" i="7"/>
  <c r="BD39" i="7"/>
  <c r="BH39" i="7"/>
  <c r="I40" i="7"/>
  <c r="Q40" i="7"/>
  <c r="U40" i="7"/>
  <c r="Y40" i="7"/>
  <c r="AC40" i="7"/>
  <c r="AG40" i="7"/>
  <c r="AK40" i="7"/>
  <c r="AO40" i="7"/>
  <c r="AS40" i="7"/>
  <c r="AW40" i="7"/>
  <c r="BA40" i="7"/>
  <c r="BE40" i="7"/>
  <c r="BI40" i="7"/>
  <c r="J41" i="7"/>
  <c r="AP26" i="7"/>
  <c r="AZ26" i="7"/>
  <c r="BH26" i="7"/>
  <c r="U27" i="7"/>
  <c r="AC27" i="7"/>
  <c r="AK27" i="7"/>
  <c r="AS27" i="7"/>
  <c r="BA27" i="7"/>
  <c r="BI27" i="7"/>
  <c r="V28" i="7"/>
  <c r="AD28" i="7"/>
  <c r="AL28" i="7"/>
  <c r="AT28" i="7"/>
  <c r="BB28" i="7"/>
  <c r="G29" i="7"/>
  <c r="R29" i="7"/>
  <c r="W29" i="7"/>
  <c r="AC29" i="7"/>
  <c r="AH29" i="7"/>
  <c r="AM29" i="7"/>
  <c r="AS29" i="7"/>
  <c r="AX29" i="7"/>
  <c r="BC29" i="7"/>
  <c r="BI29" i="7"/>
  <c r="K30" i="7"/>
  <c r="P30" i="7"/>
  <c r="V30" i="7"/>
  <c r="AA30" i="7"/>
  <c r="AF30" i="7"/>
  <c r="AL30" i="7"/>
  <c r="AQ30" i="7"/>
  <c r="AV30" i="7"/>
  <c r="BB30" i="7"/>
  <c r="BG30" i="7"/>
  <c r="I31" i="7"/>
  <c r="O31" i="7"/>
  <c r="T31" i="7"/>
  <c r="Y31" i="7"/>
  <c r="AE31" i="7"/>
  <c r="AJ31" i="7"/>
  <c r="AO31" i="7"/>
  <c r="AU31" i="7"/>
  <c r="AZ31" i="7"/>
  <c r="BE31" i="7"/>
  <c r="H32" i="7"/>
  <c r="R32" i="7"/>
  <c r="X32" i="7"/>
  <c r="AC32" i="7"/>
  <c r="AH32" i="7"/>
  <c r="AN32" i="7"/>
  <c r="AS32" i="7"/>
  <c r="AX32" i="7"/>
  <c r="BB32" i="7"/>
  <c r="BF32" i="7"/>
  <c r="G33" i="7"/>
  <c r="K33" i="7"/>
  <c r="O33" i="7"/>
  <c r="S33" i="7"/>
  <c r="W33" i="7"/>
  <c r="AA33" i="7"/>
  <c r="AE33" i="7"/>
  <c r="AI33" i="7"/>
  <c r="AM33" i="7"/>
  <c r="AQ33" i="7"/>
  <c r="AU33" i="7"/>
  <c r="AY33" i="7"/>
  <c r="BC33" i="7"/>
  <c r="BG33" i="7"/>
  <c r="H34" i="7"/>
  <c r="L34" i="7"/>
  <c r="P34" i="7"/>
  <c r="T34" i="7"/>
  <c r="X34" i="7"/>
  <c r="AB34" i="7"/>
  <c r="AF34" i="7"/>
  <c r="AJ34" i="7"/>
  <c r="AN34" i="7"/>
  <c r="AR34" i="7"/>
  <c r="AV34" i="7"/>
  <c r="AZ34" i="7"/>
  <c r="BD34" i="7"/>
  <c r="BH34" i="7"/>
  <c r="I35" i="7"/>
  <c r="Q35" i="7"/>
  <c r="U35" i="7"/>
  <c r="Y35" i="7"/>
  <c r="AC35" i="7"/>
  <c r="AG35" i="7"/>
  <c r="AK35" i="7"/>
  <c r="AO35" i="7"/>
  <c r="AS35" i="7"/>
  <c r="AW35" i="7"/>
  <c r="BA35" i="7"/>
  <c r="BE35" i="7"/>
  <c r="BI35" i="7"/>
  <c r="J36" i="7"/>
  <c r="R36" i="7"/>
  <c r="V36" i="7"/>
  <c r="Z36" i="7"/>
  <c r="AD36" i="7"/>
  <c r="AH36" i="7"/>
  <c r="AL36" i="7"/>
  <c r="AP36" i="7"/>
  <c r="AT36" i="7"/>
  <c r="AX36" i="7"/>
  <c r="BB36" i="7"/>
  <c r="BF36" i="7"/>
  <c r="G37" i="7"/>
  <c r="K37" i="7"/>
  <c r="O37" i="7"/>
  <c r="S37" i="7"/>
  <c r="W37" i="7"/>
  <c r="AA37" i="7"/>
  <c r="AE37" i="7"/>
  <c r="AI37" i="7"/>
  <c r="AM37" i="7"/>
  <c r="AQ37" i="7"/>
  <c r="AU37" i="7"/>
  <c r="AY37" i="7"/>
  <c r="AT26" i="7"/>
  <c r="W27" i="7"/>
  <c r="BC27" i="7"/>
  <c r="AF28" i="7"/>
  <c r="I29" i="7"/>
  <c r="AD29" i="7"/>
  <c r="AY29" i="7"/>
  <c r="R30" i="7"/>
  <c r="AM30" i="7"/>
  <c r="BH30" i="7"/>
  <c r="AA31" i="7"/>
  <c r="AV31" i="7"/>
  <c r="AJ32" i="7"/>
  <c r="BC32" i="7"/>
  <c r="P33" i="7"/>
  <c r="AF33" i="7"/>
  <c r="AV33" i="7"/>
  <c r="I34" i="7"/>
  <c r="Y34" i="7"/>
  <c r="AO34" i="7"/>
  <c r="BE34" i="7"/>
  <c r="R35" i="7"/>
  <c r="AH35" i="7"/>
  <c r="AX35" i="7"/>
  <c r="K36" i="7"/>
  <c r="AA36" i="7"/>
  <c r="AQ36" i="7"/>
  <c r="BG36" i="7"/>
  <c r="T37" i="7"/>
  <c r="AJ37" i="7"/>
  <c r="AZ37" i="7"/>
  <c r="BH37" i="7"/>
  <c r="U38" i="7"/>
  <c r="AC38" i="7"/>
  <c r="AK38" i="7"/>
  <c r="AS38" i="7"/>
  <c r="BA38" i="7"/>
  <c r="BI38" i="7"/>
  <c r="V39" i="7"/>
  <c r="AD39" i="7"/>
  <c r="AL39" i="7"/>
  <c r="AT39" i="7"/>
  <c r="BB39" i="7"/>
  <c r="G40" i="7"/>
  <c r="O40" i="7"/>
  <c r="W40" i="7"/>
  <c r="AE40" i="7"/>
  <c r="AM40" i="7"/>
  <c r="AU40" i="7"/>
  <c r="BC40" i="7"/>
  <c r="H41" i="7"/>
  <c r="O41" i="7"/>
  <c r="T41" i="7"/>
  <c r="Z41" i="7"/>
  <c r="AE41" i="7"/>
  <c r="AJ41" i="7"/>
  <c r="AP41" i="7"/>
  <c r="AU41" i="7"/>
  <c r="AZ41" i="7"/>
  <c r="BF41" i="7"/>
  <c r="H42" i="7"/>
  <c r="S42" i="7"/>
  <c r="W42" i="7"/>
  <c r="AA42" i="7"/>
  <c r="AE42" i="7"/>
  <c r="AI42" i="7"/>
  <c r="AM42" i="7"/>
  <c r="AQ42" i="7"/>
  <c r="AU42" i="7"/>
  <c r="AY42" i="7"/>
  <c r="BC42" i="7"/>
  <c r="BG42" i="7"/>
  <c r="H43" i="7"/>
  <c r="L43" i="7"/>
  <c r="P43" i="7"/>
  <c r="T43" i="7"/>
  <c r="X43" i="7"/>
  <c r="AB43" i="7"/>
  <c r="AF43" i="7"/>
  <c r="AJ43" i="7"/>
  <c r="AN43" i="7"/>
  <c r="AR43" i="7"/>
  <c r="AV43" i="7"/>
  <c r="AZ43" i="7"/>
  <c r="BD43" i="7"/>
  <c r="BH43" i="7"/>
  <c r="I44" i="7"/>
  <c r="Q44" i="7"/>
  <c r="U44" i="7"/>
  <c r="Y44" i="7"/>
  <c r="AC44" i="7"/>
  <c r="AG44" i="7"/>
  <c r="AK44" i="7"/>
  <c r="AO44" i="7"/>
  <c r="AS44" i="7"/>
  <c r="AW44" i="7"/>
  <c r="BA44" i="7"/>
  <c r="BE44" i="7"/>
  <c r="BI44" i="7"/>
  <c r="J45" i="7"/>
  <c r="R45" i="7"/>
  <c r="V45" i="7"/>
  <c r="Z45" i="7"/>
  <c r="AD45" i="7"/>
  <c r="AH45" i="7"/>
  <c r="AL45" i="7"/>
  <c r="AP45" i="7"/>
  <c r="AT45" i="7"/>
  <c r="AX45" i="7"/>
  <c r="BB45" i="7"/>
  <c r="BF45" i="7"/>
  <c r="G46" i="7"/>
  <c r="K46" i="7"/>
  <c r="O46" i="7"/>
  <c r="S46" i="7"/>
  <c r="W46" i="7"/>
  <c r="AA46" i="7"/>
  <c r="AE46" i="7"/>
  <c r="AI46" i="7"/>
  <c r="AM46" i="7"/>
  <c r="AQ46" i="7"/>
  <c r="AU46" i="7"/>
  <c r="AY46" i="7"/>
  <c r="BC46" i="7"/>
  <c r="BG46" i="7"/>
  <c r="H47" i="7"/>
  <c r="L47" i="7"/>
  <c r="P47" i="7"/>
  <c r="T47" i="7"/>
  <c r="X47" i="7"/>
  <c r="AB47" i="7"/>
  <c r="AF47" i="7"/>
  <c r="AJ47" i="7"/>
  <c r="AN47" i="7"/>
  <c r="AR47" i="7"/>
  <c r="AV47" i="7"/>
  <c r="AZ47" i="7"/>
  <c r="BD47" i="7"/>
  <c r="BH47" i="7"/>
  <c r="I48" i="7"/>
  <c r="Q48" i="7"/>
  <c r="U48" i="7"/>
  <c r="Y48" i="7"/>
  <c r="AC48" i="7"/>
  <c r="AG48" i="7"/>
  <c r="AK48" i="7"/>
  <c r="AO48" i="7"/>
  <c r="AS48" i="7"/>
  <c r="AW48" i="7"/>
  <c r="BA48" i="7"/>
  <c r="BE48" i="7"/>
  <c r="BI48" i="7"/>
  <c r="J49" i="7"/>
  <c r="R49" i="7"/>
  <c r="V49" i="7"/>
  <c r="Z49" i="7"/>
  <c r="AD49" i="7"/>
  <c r="AH49" i="7"/>
  <c r="AL49" i="7"/>
  <c r="AP49" i="7"/>
  <c r="AT49" i="7"/>
  <c r="AX49" i="7"/>
  <c r="BB49" i="7"/>
  <c r="BF49" i="7"/>
  <c r="G50" i="7"/>
  <c r="K50" i="7"/>
  <c r="O50" i="7"/>
  <c r="S50" i="7"/>
  <c r="W50" i="7"/>
  <c r="AA50" i="7"/>
  <c r="AE50" i="7"/>
  <c r="AI50" i="7"/>
  <c r="AM50" i="7"/>
  <c r="AQ50" i="7"/>
  <c r="AU50" i="7"/>
  <c r="AY50" i="7"/>
  <c r="BC50" i="7"/>
  <c r="BG50" i="7"/>
  <c r="H51" i="7"/>
  <c r="L51" i="7"/>
  <c r="P51" i="7"/>
  <c r="T51" i="7"/>
  <c r="X51" i="7"/>
  <c r="AB51" i="7"/>
  <c r="AF51" i="7"/>
  <c r="AJ51" i="7"/>
  <c r="AN51" i="7"/>
  <c r="AR51" i="7"/>
  <c r="AV51" i="7"/>
  <c r="AZ51" i="7"/>
  <c r="BD51" i="7"/>
  <c r="BH51" i="7"/>
  <c r="I52" i="7"/>
  <c r="Q52" i="7"/>
  <c r="U52" i="7"/>
  <c r="Y52" i="7"/>
  <c r="AC52" i="7"/>
  <c r="AG52" i="7"/>
  <c r="AK52" i="7"/>
  <c r="AO52" i="7"/>
  <c r="AS52" i="7"/>
  <c r="AW52" i="7"/>
  <c r="BA52" i="7"/>
  <c r="BE52" i="7"/>
  <c r="BI52" i="7"/>
  <c r="J53" i="7"/>
  <c r="R53" i="7"/>
  <c r="V53" i="7"/>
  <c r="Z53" i="7"/>
  <c r="AD53" i="7"/>
  <c r="AH53" i="7"/>
  <c r="AL53" i="7"/>
  <c r="AP53" i="7"/>
  <c r="AT53" i="7"/>
  <c r="AX53" i="7"/>
  <c r="BB53" i="7"/>
  <c r="BF53" i="7"/>
  <c r="G54" i="7"/>
  <c r="K54" i="7"/>
  <c r="O54" i="7"/>
  <c r="S54" i="7"/>
  <c r="W54" i="7"/>
  <c r="AA54" i="7"/>
  <c r="AE54" i="7"/>
  <c r="AI54" i="7"/>
  <c r="AM54" i="7"/>
  <c r="AQ54" i="7"/>
  <c r="AU54" i="7"/>
  <c r="AY54" i="7"/>
  <c r="BC54" i="7"/>
  <c r="BG54" i="7"/>
  <c r="H55" i="7"/>
  <c r="L55" i="7"/>
  <c r="P55" i="7"/>
  <c r="T55" i="7"/>
  <c r="X55" i="7"/>
  <c r="AB55" i="7"/>
  <c r="AF55" i="7"/>
  <c r="AJ55" i="7"/>
  <c r="AN55" i="7"/>
  <c r="AR55" i="7"/>
  <c r="AV55" i="7"/>
  <c r="AZ55" i="7"/>
  <c r="BD55" i="7"/>
  <c r="BH55" i="7"/>
  <c r="I56" i="7"/>
  <c r="Q56" i="7"/>
  <c r="U56" i="7"/>
  <c r="Y56" i="7"/>
  <c r="AC56" i="7"/>
  <c r="AG56" i="7"/>
  <c r="AK56" i="7"/>
  <c r="AO56" i="7"/>
  <c r="AS56" i="7"/>
  <c r="AW56" i="7"/>
  <c r="BA56" i="7"/>
  <c r="BE56" i="7"/>
  <c r="BI56" i="7"/>
  <c r="J57" i="7"/>
  <c r="R57" i="7"/>
  <c r="V57" i="7"/>
  <c r="Z57" i="7"/>
  <c r="AD57" i="7"/>
  <c r="AH57" i="7"/>
  <c r="AL57" i="7"/>
  <c r="AP57" i="7"/>
  <c r="AT57" i="7"/>
  <c r="AX57" i="7"/>
  <c r="BB57" i="7"/>
  <c r="BF57" i="7"/>
  <c r="G58" i="7"/>
  <c r="K58" i="7"/>
  <c r="O58" i="7"/>
  <c r="S58" i="7"/>
  <c r="W58" i="7"/>
  <c r="AA58" i="7"/>
  <c r="AE58" i="7"/>
  <c r="AI58" i="7"/>
  <c r="AM58" i="7"/>
  <c r="AQ58" i="7"/>
  <c r="AU58" i="7"/>
  <c r="AY58" i="7"/>
  <c r="BC58" i="7"/>
  <c r="BG58" i="7"/>
  <c r="H59" i="7"/>
  <c r="L59" i="7"/>
  <c r="P59" i="7"/>
  <c r="T59" i="7"/>
  <c r="X59" i="7"/>
  <c r="AB59" i="7"/>
  <c r="AF59" i="7"/>
  <c r="AJ59" i="7"/>
  <c r="AN59" i="7"/>
  <c r="AR59" i="7"/>
  <c r="AV59" i="7"/>
  <c r="AZ59" i="7"/>
  <c r="BD59" i="7"/>
  <c r="BH59" i="7"/>
  <c r="I60" i="7"/>
  <c r="Q60" i="7"/>
  <c r="U60" i="7"/>
  <c r="Y60" i="7"/>
  <c r="AC60" i="7"/>
  <c r="AG60" i="7"/>
  <c r="AK60" i="7"/>
  <c r="AO60" i="7"/>
  <c r="AS60" i="7"/>
  <c r="AW60" i="7"/>
  <c r="BA60" i="7"/>
  <c r="BE60" i="7"/>
  <c r="BI60" i="7"/>
  <c r="J61" i="7"/>
  <c r="R61" i="7"/>
  <c r="V61" i="7"/>
  <c r="Z61" i="7"/>
  <c r="AD61" i="7"/>
  <c r="AH61" i="7"/>
  <c r="AL61" i="7"/>
  <c r="AP61" i="7"/>
  <c r="AT61" i="7"/>
  <c r="AX61" i="7"/>
  <c r="BB61" i="7"/>
  <c r="BF61" i="7"/>
  <c r="G62" i="7"/>
  <c r="K62" i="7"/>
  <c r="O62" i="7"/>
  <c r="S62" i="7"/>
  <c r="BB26" i="7"/>
  <c r="AE27" i="7"/>
  <c r="H28" i="7"/>
  <c r="AN28" i="7"/>
  <c r="AI29" i="7"/>
  <c r="BE29" i="7"/>
  <c r="W30" i="7"/>
  <c r="AR30" i="7"/>
  <c r="K31" i="7"/>
  <c r="AF31" i="7"/>
  <c r="BA31" i="7"/>
  <c r="T32" i="7"/>
  <c r="AO32" i="7"/>
  <c r="BG32" i="7"/>
  <c r="T33" i="7"/>
  <c r="AJ33" i="7"/>
  <c r="AZ33" i="7"/>
  <c r="AC34" i="7"/>
  <c r="AS34" i="7"/>
  <c r="BI34" i="7"/>
  <c r="V35" i="7"/>
  <c r="AL35" i="7"/>
  <c r="BB35" i="7"/>
  <c r="O36" i="7"/>
  <c r="AE36" i="7"/>
  <c r="AU36" i="7"/>
  <c r="H37" i="7"/>
  <c r="X37" i="7"/>
  <c r="AN37" i="7"/>
  <c r="BC37" i="7"/>
  <c r="H38" i="7"/>
  <c r="P38" i="7"/>
  <c r="X38" i="7"/>
  <c r="AF38" i="7"/>
  <c r="AN38" i="7"/>
  <c r="AV38" i="7"/>
  <c r="BD38" i="7"/>
  <c r="I39" i="7"/>
  <c r="Q39" i="7"/>
  <c r="Y39" i="7"/>
  <c r="AG39" i="7"/>
  <c r="AO39" i="7"/>
  <c r="AW39" i="7"/>
  <c r="BE39" i="7"/>
  <c r="J40" i="7"/>
  <c r="R40" i="7"/>
  <c r="Z40" i="7"/>
  <c r="AH40" i="7"/>
  <c r="AP40" i="7"/>
  <c r="AX40" i="7"/>
  <c r="BF40" i="7"/>
  <c r="K41" i="7"/>
  <c r="P41" i="7"/>
  <c r="V41" i="7"/>
  <c r="AA41" i="7"/>
  <c r="AF41" i="7"/>
  <c r="AL41" i="7"/>
  <c r="AQ41" i="7"/>
  <c r="AV41" i="7"/>
  <c r="BB41" i="7"/>
  <c r="BG41" i="7"/>
  <c r="I42" i="7"/>
  <c r="O42" i="7"/>
  <c r="T42" i="7"/>
  <c r="X42" i="7"/>
  <c r="AB42" i="7"/>
  <c r="AF42" i="7"/>
  <c r="AJ42" i="7"/>
  <c r="AN42" i="7"/>
  <c r="AR42" i="7"/>
  <c r="AV42" i="7"/>
  <c r="AZ42" i="7"/>
  <c r="BD42" i="7"/>
  <c r="BH42" i="7"/>
  <c r="I43" i="7"/>
  <c r="Q43" i="7"/>
  <c r="U43" i="7"/>
  <c r="Y43" i="7"/>
  <c r="AC43" i="7"/>
  <c r="AG43" i="7"/>
  <c r="AK43" i="7"/>
  <c r="AO43" i="7"/>
  <c r="AS43" i="7"/>
  <c r="AW43" i="7"/>
  <c r="BA43" i="7"/>
  <c r="BE43" i="7"/>
  <c r="BI43" i="7"/>
  <c r="J44" i="7"/>
  <c r="R44" i="7"/>
  <c r="V44" i="7"/>
  <c r="Z44" i="7"/>
  <c r="AD44" i="7"/>
  <c r="AH44" i="7"/>
  <c r="AL44" i="7"/>
  <c r="AP44" i="7"/>
  <c r="AT44" i="7"/>
  <c r="AX44" i="7"/>
  <c r="BB44" i="7"/>
  <c r="BF44" i="7"/>
  <c r="G45" i="7"/>
  <c r="K45" i="7"/>
  <c r="O45" i="7"/>
  <c r="S45" i="7"/>
  <c r="W45" i="7"/>
  <c r="AA45" i="7"/>
  <c r="AE45" i="7"/>
  <c r="AI45" i="7"/>
  <c r="AM45" i="7"/>
  <c r="AQ45" i="7"/>
  <c r="AU45" i="7"/>
  <c r="AY45" i="7"/>
  <c r="BC45" i="7"/>
  <c r="BG45" i="7"/>
  <c r="H46" i="7"/>
  <c r="L46" i="7"/>
  <c r="P46" i="7"/>
  <c r="T46" i="7"/>
  <c r="X46" i="7"/>
  <c r="AB46" i="7"/>
  <c r="AF46" i="7"/>
  <c r="AJ46" i="7"/>
  <c r="AN46" i="7"/>
  <c r="AR46" i="7"/>
  <c r="AV46" i="7"/>
  <c r="AZ46" i="7"/>
  <c r="BD46" i="7"/>
  <c r="BH46" i="7"/>
  <c r="I47" i="7"/>
  <c r="Q47" i="7"/>
  <c r="U47" i="7"/>
  <c r="Y47" i="7"/>
  <c r="AC47" i="7"/>
  <c r="AG47" i="7"/>
  <c r="AK47" i="7"/>
  <c r="AO47" i="7"/>
  <c r="AS47" i="7"/>
  <c r="AW47" i="7"/>
  <c r="BA47" i="7"/>
  <c r="BE47" i="7"/>
  <c r="BI47" i="7"/>
  <c r="J48" i="7"/>
  <c r="R48" i="7"/>
  <c r="V48" i="7"/>
  <c r="Z48" i="7"/>
  <c r="AD48" i="7"/>
  <c r="AH48" i="7"/>
  <c r="AL48" i="7"/>
  <c r="AP48" i="7"/>
  <c r="AT48" i="7"/>
  <c r="AX48" i="7"/>
  <c r="BB48" i="7"/>
  <c r="BF48" i="7"/>
  <c r="G49" i="7"/>
  <c r="K49" i="7"/>
  <c r="O49" i="7"/>
  <c r="S49" i="7"/>
  <c r="W49" i="7"/>
  <c r="AA49" i="7"/>
  <c r="AE49" i="7"/>
  <c r="AI49" i="7"/>
  <c r="AM49" i="7"/>
  <c r="AQ49" i="7"/>
  <c r="AU49" i="7"/>
  <c r="AY49" i="7"/>
  <c r="BC49" i="7"/>
  <c r="BG49" i="7"/>
  <c r="H50" i="7"/>
  <c r="L50" i="7"/>
  <c r="P50" i="7"/>
  <c r="T50" i="7"/>
  <c r="X50" i="7"/>
  <c r="AB50" i="7"/>
  <c r="AF50" i="7"/>
  <c r="AJ50" i="7"/>
  <c r="AN50" i="7"/>
  <c r="AR50" i="7"/>
  <c r="AV50" i="7"/>
  <c r="AZ50" i="7"/>
  <c r="BD50" i="7"/>
  <c r="BH50" i="7"/>
  <c r="I51" i="7"/>
  <c r="Q51" i="7"/>
  <c r="U51" i="7"/>
  <c r="Y51" i="7"/>
  <c r="AC51" i="7"/>
  <c r="AG51" i="7"/>
  <c r="AK51" i="7"/>
  <c r="AO51" i="7"/>
  <c r="AS51" i="7"/>
  <c r="AW51" i="7"/>
  <c r="BA51" i="7"/>
  <c r="BE51" i="7"/>
  <c r="BI51" i="7"/>
  <c r="J52" i="7"/>
  <c r="R52" i="7"/>
  <c r="V52" i="7"/>
  <c r="Z52" i="7"/>
  <c r="AD52" i="7"/>
  <c r="AH52" i="7"/>
  <c r="AL52" i="7"/>
  <c r="AP52" i="7"/>
  <c r="AT52" i="7"/>
  <c r="AX52" i="7"/>
  <c r="BB52" i="7"/>
  <c r="BF52" i="7"/>
  <c r="G53" i="7"/>
  <c r="K53" i="7"/>
  <c r="O53" i="7"/>
  <c r="S53" i="7"/>
  <c r="W53" i="7"/>
  <c r="AA53" i="7"/>
  <c r="AE53" i="7"/>
  <c r="AI53" i="7"/>
  <c r="AM53" i="7"/>
  <c r="AQ53" i="7"/>
  <c r="AU53" i="7"/>
  <c r="AY53" i="7"/>
  <c r="BC53" i="7"/>
  <c r="BG53" i="7"/>
  <c r="H54" i="7"/>
  <c r="L54" i="7"/>
  <c r="P54" i="7"/>
  <c r="T54" i="7"/>
  <c r="X54" i="7"/>
  <c r="AB54" i="7"/>
  <c r="AF54" i="7"/>
  <c r="AJ54" i="7"/>
  <c r="AN54" i="7"/>
  <c r="AR54" i="7"/>
  <c r="AV54" i="7"/>
  <c r="AZ54" i="7"/>
  <c r="BD54" i="7"/>
  <c r="BH54" i="7"/>
  <c r="I55" i="7"/>
  <c r="Q55" i="7"/>
  <c r="U55" i="7"/>
  <c r="Y55" i="7"/>
  <c r="AC55" i="7"/>
  <c r="AG55" i="7"/>
  <c r="AK55" i="7"/>
  <c r="AO55" i="7"/>
  <c r="AS55" i="7"/>
  <c r="AW55" i="7"/>
  <c r="BA55" i="7"/>
  <c r="BE55" i="7"/>
  <c r="BI55" i="7"/>
  <c r="J56" i="7"/>
  <c r="R56" i="7"/>
  <c r="G27" i="7"/>
  <c r="AM27" i="7"/>
  <c r="P28" i="7"/>
  <c r="AV28" i="7"/>
  <c r="S29" i="7"/>
  <c r="AO29" i="7"/>
  <c r="G30" i="7"/>
  <c r="AB30" i="7"/>
  <c r="AX30" i="7"/>
  <c r="P31" i="7"/>
  <c r="AK31" i="7"/>
  <c r="BG31" i="7"/>
  <c r="Y32" i="7"/>
  <c r="AT32" i="7"/>
  <c r="H33" i="7"/>
  <c r="X33" i="7"/>
  <c r="AN33" i="7"/>
  <c r="BD33" i="7"/>
  <c r="Q34" i="7"/>
  <c r="AG34" i="7"/>
  <c r="AW34" i="7"/>
  <c r="J35" i="7"/>
  <c r="Z35" i="7"/>
  <c r="AP35" i="7"/>
  <c r="BF35" i="7"/>
  <c r="S36" i="7"/>
  <c r="AI36" i="7"/>
  <c r="AY36" i="7"/>
  <c r="L37" i="7"/>
  <c r="AB37" i="7"/>
  <c r="AR37" i="7"/>
  <c r="BD37" i="7"/>
  <c r="I38" i="7"/>
  <c r="Q38" i="7"/>
  <c r="Y38" i="7"/>
  <c r="AG38" i="7"/>
  <c r="AO38" i="7"/>
  <c r="AW38" i="7"/>
  <c r="BE38" i="7"/>
  <c r="J39" i="7"/>
  <c r="R39" i="7"/>
  <c r="Z39" i="7"/>
  <c r="AH39" i="7"/>
  <c r="AP39" i="7"/>
  <c r="AX39" i="7"/>
  <c r="BF39" i="7"/>
  <c r="K40" i="7"/>
  <c r="S40" i="7"/>
  <c r="AA40" i="7"/>
  <c r="AI40" i="7"/>
  <c r="AQ40" i="7"/>
  <c r="AY40" i="7"/>
  <c r="BG40" i="7"/>
  <c r="L41" i="7"/>
  <c r="R41" i="7"/>
  <c r="W41" i="7"/>
  <c r="AB41" i="7"/>
  <c r="AH41" i="7"/>
  <c r="AM41" i="7"/>
  <c r="AR41" i="7"/>
  <c r="AX41" i="7"/>
  <c r="BC41" i="7"/>
  <c r="BH41" i="7"/>
  <c r="K42" i="7"/>
  <c r="P42" i="7"/>
  <c r="U42" i="7"/>
  <c r="Y42" i="7"/>
  <c r="AC42" i="7"/>
  <c r="AG42" i="7"/>
  <c r="AK42" i="7"/>
  <c r="AO42" i="7"/>
  <c r="AS42" i="7"/>
  <c r="AW42" i="7"/>
  <c r="BA42" i="7"/>
  <c r="BE42" i="7"/>
  <c r="BI42" i="7"/>
  <c r="J43" i="7"/>
  <c r="R43" i="7"/>
  <c r="V43" i="7"/>
  <c r="Z43" i="7"/>
  <c r="AD43" i="7"/>
  <c r="AH43" i="7"/>
  <c r="AL43" i="7"/>
  <c r="AP43" i="7"/>
  <c r="AT43" i="7"/>
  <c r="AX43" i="7"/>
  <c r="BB43" i="7"/>
  <c r="BF43" i="7"/>
  <c r="G44" i="7"/>
  <c r="K44" i="7"/>
  <c r="O44" i="7"/>
  <c r="S44" i="7"/>
  <c r="W44" i="7"/>
  <c r="AA44" i="7"/>
  <c r="AE44" i="7"/>
  <c r="AI44" i="7"/>
  <c r="AM44" i="7"/>
  <c r="AQ44" i="7"/>
  <c r="AU44" i="7"/>
  <c r="AY44" i="7"/>
  <c r="BC44" i="7"/>
  <c r="BG44" i="7"/>
  <c r="H45" i="7"/>
  <c r="L45" i="7"/>
  <c r="P45" i="7"/>
  <c r="T45" i="7"/>
  <c r="X45" i="7"/>
  <c r="AB45" i="7"/>
  <c r="AF45" i="7"/>
  <c r="AJ45" i="7"/>
  <c r="AN45" i="7"/>
  <c r="AR45" i="7"/>
  <c r="AV45" i="7"/>
  <c r="AZ45" i="7"/>
  <c r="BD45" i="7"/>
  <c r="BH45" i="7"/>
  <c r="I46" i="7"/>
  <c r="Q46" i="7"/>
  <c r="U46" i="7"/>
  <c r="Y46" i="7"/>
  <c r="AC46" i="7"/>
  <c r="AG46" i="7"/>
  <c r="AK46" i="7"/>
  <c r="AO46" i="7"/>
  <c r="AS46" i="7"/>
  <c r="AW46" i="7"/>
  <c r="BA46" i="7"/>
  <c r="BE46" i="7"/>
  <c r="BI46" i="7"/>
  <c r="J47" i="7"/>
  <c r="R47" i="7"/>
  <c r="V47" i="7"/>
  <c r="Z47" i="7"/>
  <c r="AD47" i="7"/>
  <c r="AH47" i="7"/>
  <c r="AL47" i="7"/>
  <c r="AP47" i="7"/>
  <c r="AT47" i="7"/>
  <c r="AX47" i="7"/>
  <c r="BB47" i="7"/>
  <c r="BF47" i="7"/>
  <c r="G48" i="7"/>
  <c r="K48" i="7"/>
  <c r="O48" i="7"/>
  <c r="S48" i="7"/>
  <c r="W48" i="7"/>
  <c r="AA48" i="7"/>
  <c r="AE48" i="7"/>
  <c r="AI48" i="7"/>
  <c r="AM48" i="7"/>
  <c r="AQ48" i="7"/>
  <c r="AU48" i="7"/>
  <c r="AY48" i="7"/>
  <c r="BC48" i="7"/>
  <c r="BG48" i="7"/>
  <c r="H49" i="7"/>
  <c r="L49" i="7"/>
  <c r="P49" i="7"/>
  <c r="T49" i="7"/>
  <c r="X49" i="7"/>
  <c r="AB49" i="7"/>
  <c r="AF49" i="7"/>
  <c r="AJ49" i="7"/>
  <c r="AN49" i="7"/>
  <c r="AR49" i="7"/>
  <c r="AV49" i="7"/>
  <c r="AZ49" i="7"/>
  <c r="BD49" i="7"/>
  <c r="BH49" i="7"/>
  <c r="I50" i="7"/>
  <c r="Q50" i="7"/>
  <c r="U50" i="7"/>
  <c r="Y50" i="7"/>
  <c r="AC50" i="7"/>
  <c r="AG50" i="7"/>
  <c r="AK50" i="7"/>
  <c r="AO50" i="7"/>
  <c r="AS50" i="7"/>
  <c r="AW50" i="7"/>
  <c r="BA50" i="7"/>
  <c r="BE50" i="7"/>
  <c r="BI50" i="7"/>
  <c r="J51" i="7"/>
  <c r="R51" i="7"/>
  <c r="V51" i="7"/>
  <c r="Z51" i="7"/>
  <c r="AD51" i="7"/>
  <c r="AH51" i="7"/>
  <c r="AL51" i="7"/>
  <c r="AP51" i="7"/>
  <c r="AT51" i="7"/>
  <c r="AX51" i="7"/>
  <c r="BB51" i="7"/>
  <c r="BF51" i="7"/>
  <c r="G52" i="7"/>
  <c r="K52" i="7"/>
  <c r="O52" i="7"/>
  <c r="S52" i="7"/>
  <c r="W52" i="7"/>
  <c r="AA52" i="7"/>
  <c r="AE52" i="7"/>
  <c r="AI52" i="7"/>
  <c r="AM52" i="7"/>
  <c r="AQ52" i="7"/>
  <c r="AU52" i="7"/>
  <c r="AY52" i="7"/>
  <c r="BC52" i="7"/>
  <c r="BG52" i="7"/>
  <c r="H53" i="7"/>
  <c r="L53" i="7"/>
  <c r="P53" i="7"/>
  <c r="T53" i="7"/>
  <c r="X53" i="7"/>
  <c r="AB53" i="7"/>
  <c r="AF53" i="7"/>
  <c r="AJ53" i="7"/>
  <c r="AN53" i="7"/>
  <c r="AR53" i="7"/>
  <c r="AV53" i="7"/>
  <c r="AZ53" i="7"/>
  <c r="BD53" i="7"/>
  <c r="BH53" i="7"/>
  <c r="I54" i="7"/>
  <c r="Q54" i="7"/>
  <c r="U54" i="7"/>
  <c r="Y54" i="7"/>
  <c r="AC54" i="7"/>
  <c r="AG54" i="7"/>
  <c r="AK54" i="7"/>
  <c r="AO54" i="7"/>
  <c r="AS54" i="7"/>
  <c r="AW54" i="7"/>
  <c r="BA54" i="7"/>
  <c r="BE54" i="7"/>
  <c r="BI54" i="7"/>
  <c r="J55" i="7"/>
  <c r="R55" i="7"/>
  <c r="V55" i="7"/>
  <c r="Z55" i="7"/>
  <c r="AD55" i="7"/>
  <c r="AH55" i="7"/>
  <c r="AL55" i="7"/>
  <c r="AP55" i="7"/>
  <c r="AT55" i="7"/>
  <c r="O27" i="7"/>
  <c r="Y29" i="7"/>
  <c r="BC30" i="7"/>
  <c r="AD32" i="7"/>
  <c r="AR33" i="7"/>
  <c r="BA34" i="7"/>
  <c r="G36" i="7"/>
  <c r="P37" i="7"/>
  <c r="L38" i="7"/>
  <c r="AR38" i="7"/>
  <c r="U39" i="7"/>
  <c r="BA39" i="7"/>
  <c r="AD40" i="7"/>
  <c r="G41" i="7"/>
  <c r="AD41" i="7"/>
  <c r="AY41" i="7"/>
  <c r="Q42" i="7"/>
  <c r="AH42" i="7"/>
  <c r="AX42" i="7"/>
  <c r="K43" i="7"/>
  <c r="AA43" i="7"/>
  <c r="AQ43" i="7"/>
  <c r="BG43" i="7"/>
  <c r="T44" i="7"/>
  <c r="AJ44" i="7"/>
  <c r="AZ44" i="7"/>
  <c r="AC45" i="7"/>
  <c r="AS45" i="7"/>
  <c r="BI45" i="7"/>
  <c r="V46" i="7"/>
  <c r="AL46" i="7"/>
  <c r="BB46" i="7"/>
  <c r="O47" i="7"/>
  <c r="AE47" i="7"/>
  <c r="AU47" i="7"/>
  <c r="H48" i="7"/>
  <c r="X48" i="7"/>
  <c r="AN48" i="7"/>
  <c r="BD48" i="7"/>
  <c r="Q49" i="7"/>
  <c r="AG49" i="7"/>
  <c r="AW49" i="7"/>
  <c r="J50" i="7"/>
  <c r="Z50" i="7"/>
  <c r="AP50" i="7"/>
  <c r="BF50" i="7"/>
  <c r="S51" i="7"/>
  <c r="AI51" i="7"/>
  <c r="AY51" i="7"/>
  <c r="L52" i="7"/>
  <c r="AB52" i="7"/>
  <c r="AR52" i="7"/>
  <c r="BH52" i="7"/>
  <c r="U53" i="7"/>
  <c r="AK53" i="7"/>
  <c r="BA53" i="7"/>
  <c r="AD54" i="7"/>
  <c r="AT54" i="7"/>
  <c r="G55" i="7"/>
  <c r="W55" i="7"/>
  <c r="AM55" i="7"/>
  <c r="AY55" i="7"/>
  <c r="BG55" i="7"/>
  <c r="L56" i="7"/>
  <c r="T56" i="7"/>
  <c r="Z56" i="7"/>
  <c r="AE56" i="7"/>
  <c r="AJ56" i="7"/>
  <c r="AP56" i="7"/>
  <c r="AU56" i="7"/>
  <c r="AZ56" i="7"/>
  <c r="BF56" i="7"/>
  <c r="H57" i="7"/>
  <c r="S57" i="7"/>
  <c r="X57" i="7"/>
  <c r="AC57" i="7"/>
  <c r="AI57" i="7"/>
  <c r="AN57" i="7"/>
  <c r="AS57" i="7"/>
  <c r="AY57" i="7"/>
  <c r="BD57" i="7"/>
  <c r="BI57" i="7"/>
  <c r="L58" i="7"/>
  <c r="Q58" i="7"/>
  <c r="V58" i="7"/>
  <c r="AB58" i="7"/>
  <c r="AG58" i="7"/>
  <c r="AL58" i="7"/>
  <c r="AR58" i="7"/>
  <c r="AW58" i="7"/>
  <c r="BB58" i="7"/>
  <c r="BH58" i="7"/>
  <c r="J59" i="7"/>
  <c r="O59" i="7"/>
  <c r="U59" i="7"/>
  <c r="Z59" i="7"/>
  <c r="AE59" i="7"/>
  <c r="AK59" i="7"/>
  <c r="AP59" i="7"/>
  <c r="AU59" i="7"/>
  <c r="BA59" i="7"/>
  <c r="BF59" i="7"/>
  <c r="H60" i="7"/>
  <c r="S60" i="7"/>
  <c r="X60" i="7"/>
  <c r="AD60" i="7"/>
  <c r="AI60" i="7"/>
  <c r="AN60" i="7"/>
  <c r="AT60" i="7"/>
  <c r="AY60" i="7"/>
  <c r="BD60" i="7"/>
  <c r="G61" i="7"/>
  <c r="L61" i="7"/>
  <c r="Q61" i="7"/>
  <c r="W61" i="7"/>
  <c r="AB61" i="7"/>
  <c r="AG61" i="7"/>
  <c r="AM61" i="7"/>
  <c r="AR61" i="7"/>
  <c r="AW61" i="7"/>
  <c r="BC61" i="7"/>
  <c r="BH61" i="7"/>
  <c r="J62" i="7"/>
  <c r="P62" i="7"/>
  <c r="U62" i="7"/>
  <c r="Y62" i="7"/>
  <c r="AC62" i="7"/>
  <c r="AG62" i="7"/>
  <c r="AK62" i="7"/>
  <c r="AO62" i="7"/>
  <c r="AS62" i="7"/>
  <c r="AW62" i="7"/>
  <c r="BA62" i="7"/>
  <c r="BE62" i="7"/>
  <c r="BI62" i="7"/>
  <c r="J63" i="7"/>
  <c r="R63" i="7"/>
  <c r="V63" i="7"/>
  <c r="Z63" i="7"/>
  <c r="AD63" i="7"/>
  <c r="AH63" i="7"/>
  <c r="AL63" i="7"/>
  <c r="AP63" i="7"/>
  <c r="AT63" i="7"/>
  <c r="AX63" i="7"/>
  <c r="BB63" i="7"/>
  <c r="BF63" i="7"/>
  <c r="G64" i="7"/>
  <c r="K64" i="7"/>
  <c r="O64" i="7"/>
  <c r="S64" i="7"/>
  <c r="W64" i="7"/>
  <c r="AA64" i="7"/>
  <c r="AE64" i="7"/>
  <c r="AI64" i="7"/>
  <c r="AM64" i="7"/>
  <c r="AQ64" i="7"/>
  <c r="AU64" i="7"/>
  <c r="AY64" i="7"/>
  <c r="BC64" i="7"/>
  <c r="BG64" i="7"/>
  <c r="H65" i="7"/>
  <c r="L65" i="7"/>
  <c r="P65" i="7"/>
  <c r="T65" i="7"/>
  <c r="X65" i="7"/>
  <c r="AB65" i="7"/>
  <c r="AF65" i="7"/>
  <c r="AJ65" i="7"/>
  <c r="AN65" i="7"/>
  <c r="AR65" i="7"/>
  <c r="AV65" i="7"/>
  <c r="AZ65" i="7"/>
  <c r="BD65" i="7"/>
  <c r="BH65" i="7"/>
  <c r="I66" i="7"/>
  <c r="Q66" i="7"/>
  <c r="U66" i="7"/>
  <c r="Y66" i="7"/>
  <c r="AC66" i="7"/>
  <c r="AG66" i="7"/>
  <c r="AK66" i="7"/>
  <c r="AO66" i="7"/>
  <c r="AS66" i="7"/>
  <c r="AW66" i="7"/>
  <c r="BA66" i="7"/>
  <c r="BE66" i="7"/>
  <c r="BI66" i="7"/>
  <c r="J67" i="7"/>
  <c r="R67" i="7"/>
  <c r="V67" i="7"/>
  <c r="Z67" i="7"/>
  <c r="AD67" i="7"/>
  <c r="AH67" i="7"/>
  <c r="AL67" i="7"/>
  <c r="AP67" i="7"/>
  <c r="AT67" i="7"/>
  <c r="AX67" i="7"/>
  <c r="BB67" i="7"/>
  <c r="BF67" i="7"/>
  <c r="G68" i="7"/>
  <c r="K68" i="7"/>
  <c r="O68" i="7"/>
  <c r="S68" i="7"/>
  <c r="W68" i="7"/>
  <c r="AA68" i="7"/>
  <c r="AE68" i="7"/>
  <c r="AI68" i="7"/>
  <c r="AM68" i="7"/>
  <c r="AQ68" i="7"/>
  <c r="AU68" i="7"/>
  <c r="AY68" i="7"/>
  <c r="BC68" i="7"/>
  <c r="BG68" i="7"/>
  <c r="H69" i="7"/>
  <c r="L69" i="7"/>
  <c r="P69" i="7"/>
  <c r="T69" i="7"/>
  <c r="X69" i="7"/>
  <c r="AB69" i="7"/>
  <c r="AF69" i="7"/>
  <c r="AJ69" i="7"/>
  <c r="AN69" i="7"/>
  <c r="AR69" i="7"/>
  <c r="AV69" i="7"/>
  <c r="AZ69" i="7"/>
  <c r="BD69" i="7"/>
  <c r="BH69" i="7"/>
  <c r="I70" i="7"/>
  <c r="Q70" i="7"/>
  <c r="U70" i="7"/>
  <c r="Y70" i="7"/>
  <c r="AC70" i="7"/>
  <c r="AG70" i="7"/>
  <c r="AK70" i="7"/>
  <c r="AO70" i="7"/>
  <c r="AU27" i="7"/>
  <c r="AT29" i="7"/>
  <c r="U31" i="7"/>
  <c r="AY32" i="7"/>
  <c r="BH33" i="7"/>
  <c r="W36" i="7"/>
  <c r="AF37" i="7"/>
  <c r="T38" i="7"/>
  <c r="AZ38" i="7"/>
  <c r="AC39" i="7"/>
  <c r="BI39" i="7"/>
  <c r="AL40" i="7"/>
  <c r="AI41" i="7"/>
  <c r="BD41" i="7"/>
  <c r="V42" i="7"/>
  <c r="AL42" i="7"/>
  <c r="BB42" i="7"/>
  <c r="O43" i="7"/>
  <c r="AE43" i="7"/>
  <c r="AU43" i="7"/>
  <c r="H44" i="7"/>
  <c r="X44" i="7"/>
  <c r="AN44" i="7"/>
  <c r="BD44" i="7"/>
  <c r="Q45" i="7"/>
  <c r="AG45" i="7"/>
  <c r="AW45" i="7"/>
  <c r="J46" i="7"/>
  <c r="Z46" i="7"/>
  <c r="AP46" i="7"/>
  <c r="BF46" i="7"/>
  <c r="S47" i="7"/>
  <c r="AI47" i="7"/>
  <c r="AY47" i="7"/>
  <c r="L48" i="7"/>
  <c r="AB48" i="7"/>
  <c r="AR48" i="7"/>
  <c r="BH48" i="7"/>
  <c r="U49" i="7"/>
  <c r="AK49" i="7"/>
  <c r="BA49" i="7"/>
  <c r="AD50" i="7"/>
  <c r="AT50" i="7"/>
  <c r="G51" i="7"/>
  <c r="W51" i="7"/>
  <c r="AM51" i="7"/>
  <c r="BC51" i="7"/>
  <c r="P52" i="7"/>
  <c r="AF52" i="7"/>
  <c r="AV52" i="7"/>
  <c r="I53" i="7"/>
  <c r="Y53" i="7"/>
  <c r="AO53" i="7"/>
  <c r="BE53" i="7"/>
  <c r="R54" i="7"/>
  <c r="AH54" i="7"/>
  <c r="AX54" i="7"/>
  <c r="K55" i="7"/>
  <c r="AA55" i="7"/>
  <c r="AQ55" i="7"/>
  <c r="BB55" i="7"/>
  <c r="G56" i="7"/>
  <c r="O56" i="7"/>
  <c r="V56" i="7"/>
  <c r="AA56" i="7"/>
  <c r="AF56" i="7"/>
  <c r="AL56" i="7"/>
  <c r="AQ56" i="7"/>
  <c r="AV56" i="7"/>
  <c r="BB56" i="7"/>
  <c r="BG56" i="7"/>
  <c r="I57" i="7"/>
  <c r="O57" i="7"/>
  <c r="T57" i="7"/>
  <c r="Y57" i="7"/>
  <c r="AE57" i="7"/>
  <c r="AJ57" i="7"/>
  <c r="AO57" i="7"/>
  <c r="AU57" i="7"/>
  <c r="AZ57" i="7"/>
  <c r="BE57" i="7"/>
  <c r="H58" i="7"/>
  <c r="R58" i="7"/>
  <c r="X58" i="7"/>
  <c r="AC58" i="7"/>
  <c r="AH58" i="7"/>
  <c r="AN58" i="7"/>
  <c r="AS58" i="7"/>
  <c r="AX58" i="7"/>
  <c r="BD58" i="7"/>
  <c r="BI58" i="7"/>
  <c r="K59" i="7"/>
  <c r="Q59" i="7"/>
  <c r="V59" i="7"/>
  <c r="AA59" i="7"/>
  <c r="AG59" i="7"/>
  <c r="AL59" i="7"/>
  <c r="AQ59" i="7"/>
  <c r="AW59" i="7"/>
  <c r="BB59" i="7"/>
  <c r="BG59" i="7"/>
  <c r="J60" i="7"/>
  <c r="O60" i="7"/>
  <c r="T60" i="7"/>
  <c r="Z60" i="7"/>
  <c r="AE60" i="7"/>
  <c r="AJ60" i="7"/>
  <c r="AP60" i="7"/>
  <c r="AU60" i="7"/>
  <c r="AZ60" i="7"/>
  <c r="BF60" i="7"/>
  <c r="H61" i="7"/>
  <c r="S61" i="7"/>
  <c r="X61" i="7"/>
  <c r="AC61" i="7"/>
  <c r="AI61" i="7"/>
  <c r="AN61" i="7"/>
  <c r="AS61" i="7"/>
  <c r="AY61" i="7"/>
  <c r="BD61" i="7"/>
  <c r="BI61" i="7"/>
  <c r="L62" i="7"/>
  <c r="Q62" i="7"/>
  <c r="V62" i="7"/>
  <c r="Z62" i="7"/>
  <c r="AD62" i="7"/>
  <c r="AH62" i="7"/>
  <c r="AL62" i="7"/>
  <c r="AP62" i="7"/>
  <c r="AT62" i="7"/>
  <c r="AX62" i="7"/>
  <c r="BB62" i="7"/>
  <c r="BF62" i="7"/>
  <c r="G63" i="7"/>
  <c r="K63" i="7"/>
  <c r="O63" i="7"/>
  <c r="S63" i="7"/>
  <c r="W63" i="7"/>
  <c r="AA63" i="7"/>
  <c r="AE63" i="7"/>
  <c r="AI63" i="7"/>
  <c r="AM63" i="7"/>
  <c r="AQ63" i="7"/>
  <c r="AU63" i="7"/>
  <c r="AY63" i="7"/>
  <c r="BC63" i="7"/>
  <c r="BG63" i="7"/>
  <c r="H64" i="7"/>
  <c r="L64" i="7"/>
  <c r="P64" i="7"/>
  <c r="T64" i="7"/>
  <c r="X64" i="7"/>
  <c r="AB64" i="7"/>
  <c r="AF64" i="7"/>
  <c r="AJ64" i="7"/>
  <c r="AN64" i="7"/>
  <c r="AR64" i="7"/>
  <c r="AV64" i="7"/>
  <c r="AZ64" i="7"/>
  <c r="BD64" i="7"/>
  <c r="BH64" i="7"/>
  <c r="I65" i="7"/>
  <c r="Q65" i="7"/>
  <c r="U65" i="7"/>
  <c r="Y65" i="7"/>
  <c r="AC65" i="7"/>
  <c r="AG65" i="7"/>
  <c r="AK65" i="7"/>
  <c r="AO65" i="7"/>
  <c r="AS65" i="7"/>
  <c r="AW65" i="7"/>
  <c r="BA65" i="7"/>
  <c r="BE65" i="7"/>
  <c r="BI65" i="7"/>
  <c r="J66" i="7"/>
  <c r="R66" i="7"/>
  <c r="V66" i="7"/>
  <c r="Z66" i="7"/>
  <c r="AD66" i="7"/>
  <c r="AH66" i="7"/>
  <c r="AL66" i="7"/>
  <c r="AP66" i="7"/>
  <c r="AT66" i="7"/>
  <c r="AX66" i="7"/>
  <c r="BB66" i="7"/>
  <c r="BF66" i="7"/>
  <c r="G67" i="7"/>
  <c r="K67" i="7"/>
  <c r="O67" i="7"/>
  <c r="S67" i="7"/>
  <c r="W67" i="7"/>
  <c r="AA67" i="7"/>
  <c r="AE67" i="7"/>
  <c r="AI67" i="7"/>
  <c r="AM67" i="7"/>
  <c r="AQ67" i="7"/>
  <c r="AU67" i="7"/>
  <c r="AY67" i="7"/>
  <c r="BC67" i="7"/>
  <c r="BG67" i="7"/>
  <c r="H68" i="7"/>
  <c r="L68" i="7"/>
  <c r="P68" i="7"/>
  <c r="T68" i="7"/>
  <c r="X68" i="7"/>
  <c r="AB68" i="7"/>
  <c r="AF68" i="7"/>
  <c r="AJ68" i="7"/>
  <c r="AN68" i="7"/>
  <c r="AR68" i="7"/>
  <c r="AV68" i="7"/>
  <c r="AZ68" i="7"/>
  <c r="BD68" i="7"/>
  <c r="BH68" i="7"/>
  <c r="I69" i="7"/>
  <c r="Q69" i="7"/>
  <c r="U69" i="7"/>
  <c r="Y69" i="7"/>
  <c r="AC69" i="7"/>
  <c r="AG69" i="7"/>
  <c r="AK69" i="7"/>
  <c r="AO69" i="7"/>
  <c r="AS69" i="7"/>
  <c r="AW69" i="7"/>
  <c r="BA69" i="7"/>
  <c r="BE69" i="7"/>
  <c r="BI69" i="7"/>
  <c r="J70" i="7"/>
  <c r="R70" i="7"/>
  <c r="V70" i="7"/>
  <c r="Z70" i="7"/>
  <c r="AD70" i="7"/>
  <c r="AH70" i="7"/>
  <c r="AL70" i="7"/>
  <c r="AP70" i="7"/>
  <c r="AT70" i="7"/>
  <c r="AX70" i="7"/>
  <c r="BB70" i="7"/>
  <c r="BF70" i="7"/>
  <c r="G71" i="7"/>
  <c r="K71" i="7"/>
  <c r="O71" i="7"/>
  <c r="S71" i="7"/>
  <c r="W71" i="7"/>
  <c r="AA71" i="7"/>
  <c r="AE71" i="7"/>
  <c r="X28" i="7"/>
  <c r="L30" i="7"/>
  <c r="AQ31" i="7"/>
  <c r="L33" i="7"/>
  <c r="U34" i="7"/>
  <c r="AD35" i="7"/>
  <c r="AM36" i="7"/>
  <c r="AV37" i="7"/>
  <c r="AB38" i="7"/>
  <c r="BH38" i="7"/>
  <c r="AK39" i="7"/>
  <c r="AT40" i="7"/>
  <c r="S41" i="7"/>
  <c r="AN41" i="7"/>
  <c r="G42" i="7"/>
  <c r="Z42" i="7"/>
  <c r="AP42" i="7"/>
  <c r="BF42" i="7"/>
  <c r="S43" i="7"/>
  <c r="AI43" i="7"/>
  <c r="AY43" i="7"/>
  <c r="L44" i="7"/>
  <c r="AB44" i="7"/>
  <c r="AR44" i="7"/>
  <c r="BH44" i="7"/>
  <c r="U45" i="7"/>
  <c r="AK45" i="7"/>
  <c r="BA45" i="7"/>
  <c r="AD46" i="7"/>
  <c r="AT46" i="7"/>
  <c r="G47" i="7"/>
  <c r="W47" i="7"/>
  <c r="AM47" i="7"/>
  <c r="BC47" i="7"/>
  <c r="P48" i="7"/>
  <c r="AF48" i="7"/>
  <c r="AV48" i="7"/>
  <c r="I49" i="7"/>
  <c r="Y49" i="7"/>
  <c r="AO49" i="7"/>
  <c r="BE49" i="7"/>
  <c r="R50" i="7"/>
  <c r="AH50" i="7"/>
  <c r="AX50" i="7"/>
  <c r="K51" i="7"/>
  <c r="AA51" i="7"/>
  <c r="AQ51" i="7"/>
  <c r="BG51" i="7"/>
  <c r="T52" i="7"/>
  <c r="AJ52" i="7"/>
  <c r="AZ52" i="7"/>
  <c r="AC53" i="7"/>
  <c r="AS53" i="7"/>
  <c r="BI53" i="7"/>
  <c r="V54" i="7"/>
  <c r="AL54" i="7"/>
  <c r="BB54" i="7"/>
  <c r="O55" i="7"/>
  <c r="AE55" i="7"/>
  <c r="AU55" i="7"/>
  <c r="BC55" i="7"/>
  <c r="H56" i="7"/>
  <c r="P56" i="7"/>
  <c r="W56" i="7"/>
  <c r="AB56" i="7"/>
  <c r="AH56" i="7"/>
  <c r="AM56" i="7"/>
  <c r="AR56" i="7"/>
  <c r="AX56" i="7"/>
  <c r="BC56" i="7"/>
  <c r="BH56" i="7"/>
  <c r="K57" i="7"/>
  <c r="P57" i="7"/>
  <c r="U57" i="7"/>
  <c r="AA57" i="7"/>
  <c r="AF57" i="7"/>
  <c r="AK57" i="7"/>
  <c r="AQ57" i="7"/>
  <c r="AV57" i="7"/>
  <c r="BA57" i="7"/>
  <c r="BG57" i="7"/>
  <c r="I58" i="7"/>
  <c r="T58" i="7"/>
  <c r="Y58" i="7"/>
  <c r="AD58" i="7"/>
  <c r="AJ58" i="7"/>
  <c r="AO58" i="7"/>
  <c r="AT58" i="7"/>
  <c r="AZ58" i="7"/>
  <c r="BE58" i="7"/>
  <c r="G59" i="7"/>
  <c r="R59" i="7"/>
  <c r="W59" i="7"/>
  <c r="AC59" i="7"/>
  <c r="AH59" i="7"/>
  <c r="AM59" i="7"/>
  <c r="AS59" i="7"/>
  <c r="AX59" i="7"/>
  <c r="BC59" i="7"/>
  <c r="BI59" i="7"/>
  <c r="K60" i="7"/>
  <c r="P60" i="7"/>
  <c r="V60" i="7"/>
  <c r="AA60" i="7"/>
  <c r="AF60" i="7"/>
  <c r="AL60" i="7"/>
  <c r="AQ60" i="7"/>
  <c r="AV60" i="7"/>
  <c r="BB60" i="7"/>
  <c r="BG60" i="7"/>
  <c r="I61" i="7"/>
  <c r="O61" i="7"/>
  <c r="T61" i="7"/>
  <c r="Y61" i="7"/>
  <c r="AE61" i="7"/>
  <c r="AJ61" i="7"/>
  <c r="AO61" i="7"/>
  <c r="AU61" i="7"/>
  <c r="AZ61" i="7"/>
  <c r="BE61" i="7"/>
  <c r="H62" i="7"/>
  <c r="R62" i="7"/>
  <c r="W62" i="7"/>
  <c r="AA62" i="7"/>
  <c r="AE62" i="7"/>
  <c r="AI62" i="7"/>
  <c r="AM62" i="7"/>
  <c r="AQ62" i="7"/>
  <c r="AU62" i="7"/>
  <c r="AY62" i="7"/>
  <c r="BC62" i="7"/>
  <c r="BG62" i="7"/>
  <c r="H63" i="7"/>
  <c r="L63" i="7"/>
  <c r="P63" i="7"/>
  <c r="T63" i="7"/>
  <c r="X63" i="7"/>
  <c r="AB63" i="7"/>
  <c r="AF63" i="7"/>
  <c r="AJ63" i="7"/>
  <c r="AN63" i="7"/>
  <c r="AR63" i="7"/>
  <c r="AV63" i="7"/>
  <c r="AZ63" i="7"/>
  <c r="BD63" i="7"/>
  <c r="BH63" i="7"/>
  <c r="I64" i="7"/>
  <c r="Q64" i="7"/>
  <c r="U64" i="7"/>
  <c r="Y64" i="7"/>
  <c r="AC64" i="7"/>
  <c r="AG64" i="7"/>
  <c r="AK64" i="7"/>
  <c r="AO64" i="7"/>
  <c r="AS64" i="7"/>
  <c r="AW64" i="7"/>
  <c r="BA64" i="7"/>
  <c r="BE64" i="7"/>
  <c r="BI64" i="7"/>
  <c r="J65" i="7"/>
  <c r="R65" i="7"/>
  <c r="V65" i="7"/>
  <c r="Z65" i="7"/>
  <c r="AD65" i="7"/>
  <c r="AH65" i="7"/>
  <c r="AL65" i="7"/>
  <c r="AP65" i="7"/>
  <c r="AT65" i="7"/>
  <c r="AX65" i="7"/>
  <c r="BB65" i="7"/>
  <c r="BF65" i="7"/>
  <c r="G66" i="7"/>
  <c r="K66" i="7"/>
  <c r="O66" i="7"/>
  <c r="S66" i="7"/>
  <c r="W66" i="7"/>
  <c r="AA66" i="7"/>
  <c r="AE66" i="7"/>
  <c r="AI66" i="7"/>
  <c r="AM66" i="7"/>
  <c r="AQ66" i="7"/>
  <c r="AU66" i="7"/>
  <c r="AY66" i="7"/>
  <c r="BC66" i="7"/>
  <c r="BG66" i="7"/>
  <c r="H67" i="7"/>
  <c r="L67" i="7"/>
  <c r="P67" i="7"/>
  <c r="T67" i="7"/>
  <c r="X67" i="7"/>
  <c r="AB67" i="7"/>
  <c r="AF67" i="7"/>
  <c r="AJ67" i="7"/>
  <c r="AN67" i="7"/>
  <c r="AR67" i="7"/>
  <c r="AV67" i="7"/>
  <c r="AZ67" i="7"/>
  <c r="BD67" i="7"/>
  <c r="BH67" i="7"/>
  <c r="I68" i="7"/>
  <c r="Q68" i="7"/>
  <c r="U68" i="7"/>
  <c r="Y68" i="7"/>
  <c r="AC68" i="7"/>
  <c r="AG68" i="7"/>
  <c r="AK68" i="7"/>
  <c r="AO68" i="7"/>
  <c r="AS68" i="7"/>
  <c r="AW68" i="7"/>
  <c r="BA68" i="7"/>
  <c r="BE68" i="7"/>
  <c r="BI68" i="7"/>
  <c r="J69" i="7"/>
  <c r="R69" i="7"/>
  <c r="V69" i="7"/>
  <c r="Z69" i="7"/>
  <c r="AD69" i="7"/>
  <c r="AH69" i="7"/>
  <c r="AL69" i="7"/>
  <c r="AP69" i="7"/>
  <c r="AT69" i="7"/>
  <c r="AX69" i="7"/>
  <c r="BB69" i="7"/>
  <c r="BF69" i="7"/>
  <c r="G70" i="7"/>
  <c r="K70" i="7"/>
  <c r="O70" i="7"/>
  <c r="S70" i="7"/>
  <c r="W70" i="7"/>
  <c r="AA70" i="7"/>
  <c r="AE70" i="7"/>
  <c r="AI70" i="7"/>
  <c r="AM70" i="7"/>
  <c r="AQ70" i="7"/>
  <c r="AU70" i="7"/>
  <c r="AY70" i="7"/>
  <c r="BC70" i="7"/>
  <c r="BG70" i="7"/>
  <c r="H71" i="7"/>
  <c r="L71" i="7"/>
  <c r="P71" i="7"/>
  <c r="T71" i="7"/>
  <c r="X71" i="7"/>
  <c r="AB71" i="7"/>
  <c r="AF71" i="7"/>
  <c r="AJ71" i="7"/>
  <c r="AN71" i="7"/>
  <c r="AR71" i="7"/>
  <c r="AV71" i="7"/>
  <c r="AZ71" i="7"/>
  <c r="BD71" i="7"/>
  <c r="BH71" i="7"/>
  <c r="I72" i="7"/>
  <c r="Q72" i="7"/>
  <c r="U72" i="7"/>
  <c r="Y72" i="7"/>
  <c r="AC72" i="7"/>
  <c r="AG72" i="7"/>
  <c r="AK72" i="7"/>
  <c r="AO72" i="7"/>
  <c r="AS72" i="7"/>
  <c r="AW72" i="7"/>
  <c r="BA72" i="7"/>
  <c r="BE72" i="7"/>
  <c r="BI72" i="7"/>
  <c r="J73" i="7"/>
  <c r="R73" i="7"/>
  <c r="V73" i="7"/>
  <c r="Z73" i="7"/>
  <c r="AD73" i="7"/>
  <c r="AH73" i="7"/>
  <c r="AL73" i="7"/>
  <c r="AP73" i="7"/>
  <c r="AT73" i="7"/>
  <c r="AX73" i="7"/>
  <c r="BB73" i="7"/>
  <c r="BF73" i="7"/>
  <c r="G74" i="7"/>
  <c r="K74" i="7"/>
  <c r="O74" i="7"/>
  <c r="S74" i="7"/>
  <c r="W74" i="7"/>
  <c r="AA74" i="7"/>
  <c r="AE74" i="7"/>
  <c r="AI74" i="7"/>
  <c r="AM74" i="7"/>
  <c r="AQ74" i="7"/>
  <c r="AU74" i="7"/>
  <c r="AY74" i="7"/>
  <c r="BC74" i="7"/>
  <c r="BG74" i="7"/>
  <c r="H75" i="7"/>
  <c r="L75" i="7"/>
  <c r="P75" i="7"/>
  <c r="T75" i="7"/>
  <c r="X75" i="7"/>
  <c r="AB75" i="7"/>
  <c r="AF75" i="7"/>
  <c r="AJ75" i="7"/>
  <c r="AN75" i="7"/>
  <c r="AR75" i="7"/>
  <c r="AV75" i="7"/>
  <c r="AZ75" i="7"/>
  <c r="BD75" i="7"/>
  <c r="BH75" i="7"/>
  <c r="I76" i="7"/>
  <c r="Q76" i="7"/>
  <c r="U76" i="7"/>
  <c r="Y76" i="7"/>
  <c r="AC76" i="7"/>
  <c r="AG76" i="7"/>
  <c r="AK76" i="7"/>
  <c r="AO76" i="7"/>
  <c r="AS76" i="7"/>
  <c r="AW76" i="7"/>
  <c r="BA76" i="7"/>
  <c r="BE76" i="7"/>
  <c r="BI76" i="7"/>
  <c r="J77" i="7"/>
  <c r="R77" i="7"/>
  <c r="V77" i="7"/>
  <c r="Z77" i="7"/>
  <c r="AD77" i="7"/>
  <c r="AH77" i="7"/>
  <c r="AL77" i="7"/>
  <c r="AP77" i="7"/>
  <c r="AT77" i="7"/>
  <c r="BD28" i="7"/>
  <c r="AK34" i="7"/>
  <c r="AJ38" i="7"/>
  <c r="BB40" i="7"/>
  <c r="AD42" i="7"/>
  <c r="AM43" i="7"/>
  <c r="AV44" i="7"/>
  <c r="BE45" i="7"/>
  <c r="K47" i="7"/>
  <c r="T48" i="7"/>
  <c r="AC49" i="7"/>
  <c r="AL50" i="7"/>
  <c r="AU51" i="7"/>
  <c r="BD52" i="7"/>
  <c r="J54" i="7"/>
  <c r="S55" i="7"/>
  <c r="K56" i="7"/>
  <c r="AI56" i="7"/>
  <c r="BD56" i="7"/>
  <c r="W57" i="7"/>
  <c r="AR57" i="7"/>
  <c r="J58" i="7"/>
  <c r="AF58" i="7"/>
  <c r="BA58" i="7"/>
  <c r="S59" i="7"/>
  <c r="AO59" i="7"/>
  <c r="G60" i="7"/>
  <c r="AB60" i="7"/>
  <c r="AX60" i="7"/>
  <c r="P61" i="7"/>
  <c r="AK61" i="7"/>
  <c r="BG61" i="7"/>
  <c r="X62" i="7"/>
  <c r="AN62" i="7"/>
  <c r="BD62" i="7"/>
  <c r="Q63" i="7"/>
  <c r="AG63" i="7"/>
  <c r="AW63" i="7"/>
  <c r="J64" i="7"/>
  <c r="Z64" i="7"/>
  <c r="AP64" i="7"/>
  <c r="BF64" i="7"/>
  <c r="S65" i="7"/>
  <c r="AI65" i="7"/>
  <c r="AY65" i="7"/>
  <c r="L66" i="7"/>
  <c r="AB66" i="7"/>
  <c r="AR66" i="7"/>
  <c r="BH66" i="7"/>
  <c r="U67" i="7"/>
  <c r="AK67" i="7"/>
  <c r="BA67" i="7"/>
  <c r="AD68" i="7"/>
  <c r="AT68" i="7"/>
  <c r="G69" i="7"/>
  <c r="W69" i="7"/>
  <c r="AM69" i="7"/>
  <c r="BC69" i="7"/>
  <c r="P70" i="7"/>
  <c r="AF70" i="7"/>
  <c r="AS70" i="7"/>
  <c r="BA70" i="7"/>
  <c r="BI70" i="7"/>
  <c r="V71" i="7"/>
  <c r="AD71" i="7"/>
  <c r="AK71" i="7"/>
  <c r="AP71" i="7"/>
  <c r="AU71" i="7"/>
  <c r="BA71" i="7"/>
  <c r="BF71" i="7"/>
  <c r="H72" i="7"/>
  <c r="S72" i="7"/>
  <c r="X72" i="7"/>
  <c r="AD72" i="7"/>
  <c r="AI72" i="7"/>
  <c r="AN72" i="7"/>
  <c r="AT72" i="7"/>
  <c r="AY72" i="7"/>
  <c r="BD72" i="7"/>
  <c r="G73" i="7"/>
  <c r="L73" i="7"/>
  <c r="Q73" i="7"/>
  <c r="W73" i="7"/>
  <c r="AB73" i="7"/>
  <c r="AG73" i="7"/>
  <c r="AM73" i="7"/>
  <c r="AR73" i="7"/>
  <c r="AW73" i="7"/>
  <c r="BC73" i="7"/>
  <c r="BH73" i="7"/>
  <c r="J74" i="7"/>
  <c r="P74" i="7"/>
  <c r="U74" i="7"/>
  <c r="Z74" i="7"/>
  <c r="AF74" i="7"/>
  <c r="AK74" i="7"/>
  <c r="AP74" i="7"/>
  <c r="AV74" i="7"/>
  <c r="BA74" i="7"/>
  <c r="BF74" i="7"/>
  <c r="I75" i="7"/>
  <c r="S75" i="7"/>
  <c r="Y75" i="7"/>
  <c r="AD75" i="7"/>
  <c r="AI75" i="7"/>
  <c r="AO75" i="7"/>
  <c r="AT75" i="7"/>
  <c r="AY75" i="7"/>
  <c r="BE75" i="7"/>
  <c r="G76" i="7"/>
  <c r="L76" i="7"/>
  <c r="R76" i="7"/>
  <c r="W76" i="7"/>
  <c r="AB76" i="7"/>
  <c r="AH76" i="7"/>
  <c r="AM76" i="7"/>
  <c r="AR76" i="7"/>
  <c r="AX76" i="7"/>
  <c r="BC76" i="7"/>
  <c r="BH76" i="7"/>
  <c r="K77" i="7"/>
  <c r="P77" i="7"/>
  <c r="U77" i="7"/>
  <c r="AA77" i="7"/>
  <c r="AF77" i="7"/>
  <c r="AK77" i="7"/>
  <c r="AQ77" i="7"/>
  <c r="AV77" i="7"/>
  <c r="AZ77" i="7"/>
  <c r="BD77" i="7"/>
  <c r="BH77" i="7"/>
  <c r="I78" i="7"/>
  <c r="Q78" i="7"/>
  <c r="U78" i="7"/>
  <c r="Y78" i="7"/>
  <c r="AC78" i="7"/>
  <c r="AG78" i="7"/>
  <c r="AK78" i="7"/>
  <c r="AO78" i="7"/>
  <c r="AS78" i="7"/>
  <c r="AW78" i="7"/>
  <c r="BA78" i="7"/>
  <c r="BE78" i="7"/>
  <c r="BI78" i="7"/>
  <c r="J79" i="7"/>
  <c r="R79" i="7"/>
  <c r="V79" i="7"/>
  <c r="Z79" i="7"/>
  <c r="AD79" i="7"/>
  <c r="AH79" i="7"/>
  <c r="AL79" i="7"/>
  <c r="AP79" i="7"/>
  <c r="AT79" i="7"/>
  <c r="AX79" i="7"/>
  <c r="BB79" i="7"/>
  <c r="BF79" i="7"/>
  <c r="G80" i="7"/>
  <c r="K80" i="7"/>
  <c r="O80" i="7"/>
  <c r="S80" i="7"/>
  <c r="W80" i="7"/>
  <c r="AA80" i="7"/>
  <c r="AE80" i="7"/>
  <c r="AI80" i="7"/>
  <c r="AM80" i="7"/>
  <c r="AQ80" i="7"/>
  <c r="AU80" i="7"/>
  <c r="AY80" i="7"/>
  <c r="BC80" i="7"/>
  <c r="BG80" i="7"/>
  <c r="H81" i="7"/>
  <c r="L81" i="7"/>
  <c r="P81" i="7"/>
  <c r="T81" i="7"/>
  <c r="X81" i="7"/>
  <c r="AB81" i="7"/>
  <c r="AF81" i="7"/>
  <c r="AJ81" i="7"/>
  <c r="AN81" i="7"/>
  <c r="AR81" i="7"/>
  <c r="AV81" i="7"/>
  <c r="AZ81" i="7"/>
  <c r="BD81" i="7"/>
  <c r="BH81" i="7"/>
  <c r="I82" i="7"/>
  <c r="Q82" i="7"/>
  <c r="U82" i="7"/>
  <c r="Y82" i="7"/>
  <c r="AC82" i="7"/>
  <c r="AG82" i="7"/>
  <c r="AK82" i="7"/>
  <c r="AO82" i="7"/>
  <c r="AS82" i="7"/>
  <c r="AW82" i="7"/>
  <c r="BA82" i="7"/>
  <c r="BE82" i="7"/>
  <c r="BI82" i="7"/>
  <c r="J83" i="7"/>
  <c r="R83" i="7"/>
  <c r="V83" i="7"/>
  <c r="Z83" i="7"/>
  <c r="AD83" i="7"/>
  <c r="AH83" i="7"/>
  <c r="AL83" i="7"/>
  <c r="AP83" i="7"/>
  <c r="AT83" i="7"/>
  <c r="AX83" i="7"/>
  <c r="BB83" i="7"/>
  <c r="BF83" i="7"/>
  <c r="G84" i="7"/>
  <c r="K84" i="7"/>
  <c r="O84" i="7"/>
  <c r="S84" i="7"/>
  <c r="W84" i="7"/>
  <c r="AA84" i="7"/>
  <c r="AE84" i="7"/>
  <c r="AI84" i="7"/>
  <c r="AM84" i="7"/>
  <c r="AQ84" i="7"/>
  <c r="AU84" i="7"/>
  <c r="AY84" i="7"/>
  <c r="BC84" i="7"/>
  <c r="BG84" i="7"/>
  <c r="H85" i="7"/>
  <c r="L85" i="7"/>
  <c r="P85" i="7"/>
  <c r="T85" i="7"/>
  <c r="X85" i="7"/>
  <c r="AB85" i="7"/>
  <c r="AF85" i="7"/>
  <c r="AJ85" i="7"/>
  <c r="AN85" i="7"/>
  <c r="AR85" i="7"/>
  <c r="AV85" i="7"/>
  <c r="AZ85" i="7"/>
  <c r="BD85" i="7"/>
  <c r="BH85" i="7"/>
  <c r="I86" i="7"/>
  <c r="Q86" i="7"/>
  <c r="U86" i="7"/>
  <c r="Y86" i="7"/>
  <c r="AC86" i="7"/>
  <c r="AG86" i="7"/>
  <c r="AK86" i="7"/>
  <c r="AO86" i="7"/>
  <c r="AS86" i="7"/>
  <c r="AW86" i="7"/>
  <c r="BA86" i="7"/>
  <c r="BE86" i="7"/>
  <c r="BI86" i="7"/>
  <c r="J87" i="7"/>
  <c r="R87" i="7"/>
  <c r="V87" i="7"/>
  <c r="Z87" i="7"/>
  <c r="AD87" i="7"/>
  <c r="AH87" i="7"/>
  <c r="AL87" i="7"/>
  <c r="AP87" i="7"/>
  <c r="AT87" i="7"/>
  <c r="AX87" i="7"/>
  <c r="BB87" i="7"/>
  <c r="BF87" i="7"/>
  <c r="G88" i="7"/>
  <c r="K88" i="7"/>
  <c r="O88" i="7"/>
  <c r="S88" i="7"/>
  <c r="W88" i="7"/>
  <c r="AA88" i="7"/>
  <c r="AE88" i="7"/>
  <c r="AI88" i="7"/>
  <c r="AM88" i="7"/>
  <c r="AQ88" i="7"/>
  <c r="AU88" i="7"/>
  <c r="AY88" i="7"/>
  <c r="BC88" i="7"/>
  <c r="BG88" i="7"/>
  <c r="H89" i="7"/>
  <c r="L89" i="7"/>
  <c r="P89" i="7"/>
  <c r="T89" i="7"/>
  <c r="X89" i="7"/>
  <c r="AB89" i="7"/>
  <c r="AF89" i="7"/>
  <c r="AJ89" i="7"/>
  <c r="AN89" i="7"/>
  <c r="AR89" i="7"/>
  <c r="AV89" i="7"/>
  <c r="AZ89" i="7"/>
  <c r="BD89" i="7"/>
  <c r="BH89" i="7"/>
  <c r="I90" i="7"/>
  <c r="Q90" i="7"/>
  <c r="U90" i="7"/>
  <c r="Y90" i="7"/>
  <c r="AC90" i="7"/>
  <c r="AG90" i="7"/>
  <c r="AK90" i="7"/>
  <c r="AO90" i="7"/>
  <c r="AS90" i="7"/>
  <c r="AW90" i="7"/>
  <c r="BA90" i="7"/>
  <c r="BE90" i="7"/>
  <c r="BI90" i="7"/>
  <c r="J91" i="7"/>
  <c r="R91" i="7"/>
  <c r="V91" i="7"/>
  <c r="Z91" i="7"/>
  <c r="AD91" i="7"/>
  <c r="AH91" i="7"/>
  <c r="AL91" i="7"/>
  <c r="AP91" i="7"/>
  <c r="AT91" i="7"/>
  <c r="AX91" i="7"/>
  <c r="BB91" i="7"/>
  <c r="BF91" i="7"/>
  <c r="G92" i="7"/>
  <c r="K92" i="7"/>
  <c r="O92" i="7"/>
  <c r="S92" i="7"/>
  <c r="W92" i="7"/>
  <c r="AA92" i="7"/>
  <c r="AE92" i="7"/>
  <c r="AI92" i="7"/>
  <c r="AM92" i="7"/>
  <c r="AQ92" i="7"/>
  <c r="AU92" i="7"/>
  <c r="AY92" i="7"/>
  <c r="BC92" i="7"/>
  <c r="BG92" i="7"/>
  <c r="H93" i="7"/>
  <c r="L93" i="7"/>
  <c r="P93" i="7"/>
  <c r="T93" i="7"/>
  <c r="X93" i="7"/>
  <c r="AB93" i="7"/>
  <c r="AF93" i="7"/>
  <c r="AJ93" i="7"/>
  <c r="AN93" i="7"/>
  <c r="AR93" i="7"/>
  <c r="AV93" i="7"/>
  <c r="AZ93" i="7"/>
  <c r="BD93" i="7"/>
  <c r="BH93" i="7"/>
  <c r="I94" i="7"/>
  <c r="Q94" i="7"/>
  <c r="U94" i="7"/>
  <c r="Y94" i="7"/>
  <c r="AC94" i="7"/>
  <c r="AG94" i="7"/>
  <c r="AK94" i="7"/>
  <c r="AO94" i="7"/>
  <c r="AS94" i="7"/>
  <c r="AW94" i="7"/>
  <c r="BA94" i="7"/>
  <c r="BE94" i="7"/>
  <c r="BI94" i="7"/>
  <c r="J95" i="7"/>
  <c r="R95" i="7"/>
  <c r="V95" i="7"/>
  <c r="Z95" i="7"/>
  <c r="AD95" i="7"/>
  <c r="AH95" i="7"/>
  <c r="AL95" i="7"/>
  <c r="AP95" i="7"/>
  <c r="AT95" i="7"/>
  <c r="AX95" i="7"/>
  <c r="BB95" i="7"/>
  <c r="BF95" i="7"/>
  <c r="G96" i="7"/>
  <c r="K96" i="7"/>
  <c r="O96" i="7"/>
  <c r="S96" i="7"/>
  <c r="W96" i="7"/>
  <c r="AA96" i="7"/>
  <c r="AE96" i="7"/>
  <c r="AI96" i="7"/>
  <c r="AM96" i="7"/>
  <c r="AQ96" i="7"/>
  <c r="AU96" i="7"/>
  <c r="AY96" i="7"/>
  <c r="BC96" i="7"/>
  <c r="BG96" i="7"/>
  <c r="H97" i="7"/>
  <c r="L97" i="7"/>
  <c r="P97" i="7"/>
  <c r="T97" i="7"/>
  <c r="X97" i="7"/>
  <c r="AB97" i="7"/>
  <c r="AF97" i="7"/>
  <c r="AJ97" i="7"/>
  <c r="AN97" i="7"/>
  <c r="AR97" i="7"/>
  <c r="AV97" i="7"/>
  <c r="AZ97" i="7"/>
  <c r="BD97" i="7"/>
  <c r="BH97" i="7"/>
  <c r="I98" i="7"/>
  <c r="Q98" i="7"/>
  <c r="U98" i="7"/>
  <c r="Y98" i="7"/>
  <c r="AC98" i="7"/>
  <c r="AG98" i="7"/>
  <c r="AK98" i="7"/>
  <c r="AO98" i="7"/>
  <c r="AS98" i="7"/>
  <c r="AW98" i="7"/>
  <c r="BA98" i="7"/>
  <c r="BE98" i="7"/>
  <c r="BI98" i="7"/>
  <c r="J99" i="7"/>
  <c r="R99" i="7"/>
  <c r="V99" i="7"/>
  <c r="Z99" i="7"/>
  <c r="AD99" i="7"/>
  <c r="AH99" i="7"/>
  <c r="AL99" i="7"/>
  <c r="AP99" i="7"/>
  <c r="AT99" i="7"/>
  <c r="AX99" i="7"/>
  <c r="BB99" i="7"/>
  <c r="BF99" i="7"/>
  <c r="G100" i="7"/>
  <c r="K100" i="7"/>
  <c r="O100" i="7"/>
  <c r="S100" i="7"/>
  <c r="W100" i="7"/>
  <c r="AA100" i="7"/>
  <c r="AE100" i="7"/>
  <c r="AI100" i="7"/>
  <c r="AM100" i="7"/>
  <c r="AQ100" i="7"/>
  <c r="AU100" i="7"/>
  <c r="AY100" i="7"/>
  <c r="BC100" i="7"/>
  <c r="BG100" i="7"/>
  <c r="BG6" i="7"/>
  <c r="BC6" i="7"/>
  <c r="AY6" i="7"/>
  <c r="AU6" i="7"/>
  <c r="AQ6" i="7"/>
  <c r="AM6" i="7"/>
  <c r="AI6" i="7"/>
  <c r="AE6" i="7"/>
  <c r="AA6" i="7"/>
  <c r="W6" i="7"/>
  <c r="S6" i="7"/>
  <c r="O6" i="7"/>
  <c r="K6" i="7"/>
  <c r="AZ72" i="7"/>
  <c r="L74" i="7"/>
  <c r="V74" i="7"/>
  <c r="AL74" i="7"/>
  <c r="AR74" i="7"/>
  <c r="BH74" i="7"/>
  <c r="O75" i="7"/>
  <c r="Z75" i="7"/>
  <c r="AE75" i="7"/>
  <c r="AP75" i="7"/>
  <c r="BA75" i="7"/>
  <c r="H76" i="7"/>
  <c r="S76" i="7"/>
  <c r="AD76" i="7"/>
  <c r="AN76" i="7"/>
  <c r="AY76" i="7"/>
  <c r="G77" i="7"/>
  <c r="Q77" i="7"/>
  <c r="AB77" i="7"/>
  <c r="AM77" i="7"/>
  <c r="AW77" i="7"/>
  <c r="BE77" i="7"/>
  <c r="J78" i="7"/>
  <c r="V78" i="7"/>
  <c r="AD78" i="7"/>
  <c r="AL78" i="7"/>
  <c r="AT78" i="7"/>
  <c r="BB78" i="7"/>
  <c r="G79" i="7"/>
  <c r="O79" i="7"/>
  <c r="W79" i="7"/>
  <c r="AE79" i="7"/>
  <c r="AM79" i="7"/>
  <c r="AU79" i="7"/>
  <c r="BC79" i="7"/>
  <c r="H80" i="7"/>
  <c r="P80" i="7"/>
  <c r="X80" i="7"/>
  <c r="AF80" i="7"/>
  <c r="AN80" i="7"/>
  <c r="AV80" i="7"/>
  <c r="BD80" i="7"/>
  <c r="BH80" i="7"/>
  <c r="Q81" i="7"/>
  <c r="Y81" i="7"/>
  <c r="AC81" i="7"/>
  <c r="AK81" i="7"/>
  <c r="AS81" i="7"/>
  <c r="BA81" i="7"/>
  <c r="BI81" i="7"/>
  <c r="V82" i="7"/>
  <c r="AD82" i="7"/>
  <c r="AL82" i="7"/>
  <c r="AT82" i="7"/>
  <c r="BB82" i="7"/>
  <c r="G83" i="7"/>
  <c r="O83" i="7"/>
  <c r="W83" i="7"/>
  <c r="AA83" i="7"/>
  <c r="AE83" i="7"/>
  <c r="AI83" i="7"/>
  <c r="AM83" i="7"/>
  <c r="AQ83" i="7"/>
  <c r="AU83" i="7"/>
  <c r="AY83" i="7"/>
  <c r="BC83" i="7"/>
  <c r="BG83" i="7"/>
  <c r="H84" i="7"/>
  <c r="L84" i="7"/>
  <c r="P84" i="7"/>
  <c r="T84" i="7"/>
  <c r="X84" i="7"/>
  <c r="AB84" i="7"/>
  <c r="AF84" i="7"/>
  <c r="AJ84" i="7"/>
  <c r="AN84" i="7"/>
  <c r="AR84" i="7"/>
  <c r="AV84" i="7"/>
  <c r="AZ84" i="7"/>
  <c r="BD84" i="7"/>
  <c r="BH84" i="7"/>
  <c r="I85" i="7"/>
  <c r="Q85" i="7"/>
  <c r="U85" i="7"/>
  <c r="Y85" i="7"/>
  <c r="AC85" i="7"/>
  <c r="AG85" i="7"/>
  <c r="AK85" i="7"/>
  <c r="AO85" i="7"/>
  <c r="AS85" i="7"/>
  <c r="AW85" i="7"/>
  <c r="BA85" i="7"/>
  <c r="BE85" i="7"/>
  <c r="BI85" i="7"/>
  <c r="J86" i="7"/>
  <c r="R86" i="7"/>
  <c r="V86" i="7"/>
  <c r="Z86" i="7"/>
  <c r="AD86" i="7"/>
  <c r="AH86" i="7"/>
  <c r="AL86" i="7"/>
  <c r="AP86" i="7"/>
  <c r="AT86" i="7"/>
  <c r="AX86" i="7"/>
  <c r="BB86" i="7"/>
  <c r="BF86" i="7"/>
  <c r="K87" i="7"/>
  <c r="O87" i="7"/>
  <c r="W87" i="7"/>
  <c r="AE87" i="7"/>
  <c r="AM87" i="7"/>
  <c r="AU87" i="7"/>
  <c r="BC87" i="7"/>
  <c r="BG87" i="7"/>
  <c r="L88" i="7"/>
  <c r="T88" i="7"/>
  <c r="AB88" i="7"/>
  <c r="AJ88" i="7"/>
  <c r="AR88" i="7"/>
  <c r="AZ88" i="7"/>
  <c r="BH88" i="7"/>
  <c r="U89" i="7"/>
  <c r="AC89" i="7"/>
  <c r="AK89" i="7"/>
  <c r="AS89" i="7"/>
  <c r="BA89" i="7"/>
  <c r="BI89" i="7"/>
  <c r="V90" i="7"/>
  <c r="AD90" i="7"/>
  <c r="AL90" i="7"/>
  <c r="AT90" i="7"/>
  <c r="BB90" i="7"/>
  <c r="G91" i="7"/>
  <c r="O91" i="7"/>
  <c r="W91" i="7"/>
  <c r="AE91" i="7"/>
  <c r="AM91" i="7"/>
  <c r="AU91" i="7"/>
  <c r="BC91" i="7"/>
  <c r="BG91" i="7"/>
  <c r="L92" i="7"/>
  <c r="T92" i="7"/>
  <c r="AB92" i="7"/>
  <c r="AJ92" i="7"/>
  <c r="AR92" i="7"/>
  <c r="AZ92" i="7"/>
  <c r="BH92" i="7"/>
  <c r="U93" i="7"/>
  <c r="AC93" i="7"/>
  <c r="AK93" i="7"/>
  <c r="AS93" i="7"/>
  <c r="BA93" i="7"/>
  <c r="BI93" i="7"/>
  <c r="V94" i="7"/>
  <c r="AD94" i="7"/>
  <c r="AL94" i="7"/>
  <c r="AT94" i="7"/>
  <c r="BB94" i="7"/>
  <c r="G95" i="7"/>
  <c r="O95" i="7"/>
  <c r="S95" i="7"/>
  <c r="AA95" i="7"/>
  <c r="AI95" i="7"/>
  <c r="AQ95" i="7"/>
  <c r="AY95" i="7"/>
  <c r="BG95" i="7"/>
  <c r="L96" i="7"/>
  <c r="T96" i="7"/>
  <c r="AB96" i="7"/>
  <c r="AJ96" i="7"/>
  <c r="AR96" i="7"/>
  <c r="AZ96" i="7"/>
  <c r="BH96" i="7"/>
  <c r="U97" i="7"/>
  <c r="AC97" i="7"/>
  <c r="AK97" i="7"/>
  <c r="AS97" i="7"/>
  <c r="BA97" i="7"/>
  <c r="BI97" i="7"/>
  <c r="V98" i="7"/>
  <c r="AD98" i="7"/>
  <c r="AH98" i="7"/>
  <c r="AP98" i="7"/>
  <c r="AX98" i="7"/>
  <c r="BF98" i="7"/>
  <c r="K99" i="7"/>
  <c r="S99" i="7"/>
  <c r="AA99" i="7"/>
  <c r="AI99" i="7"/>
  <c r="AQ99" i="7"/>
  <c r="AY99" i="7"/>
  <c r="BG99" i="7"/>
  <c r="L100" i="7"/>
  <c r="T100" i="7"/>
  <c r="AB100" i="7"/>
  <c r="AJ100" i="7"/>
  <c r="AR100" i="7"/>
  <c r="AZ100" i="7"/>
  <c r="BH100" i="7"/>
  <c r="BF6" i="7"/>
  <c r="AX6" i="7"/>
  <c r="AP6" i="7"/>
  <c r="AH6" i="7"/>
  <c r="Z6" i="7"/>
  <c r="R6" i="7"/>
  <c r="J6" i="7"/>
  <c r="BC36" i="7"/>
  <c r="AT41" i="7"/>
  <c r="AH30" i="7"/>
  <c r="AT35" i="7"/>
  <c r="X41" i="7"/>
  <c r="AT42" i="7"/>
  <c r="BC43" i="7"/>
  <c r="I45" i="7"/>
  <c r="R46" i="7"/>
  <c r="AA47" i="7"/>
  <c r="AJ48" i="7"/>
  <c r="AS49" i="7"/>
  <c r="BB50" i="7"/>
  <c r="H52" i="7"/>
  <c r="Q53" i="7"/>
  <c r="Z54" i="7"/>
  <c r="AI55" i="7"/>
  <c r="S56" i="7"/>
  <c r="AN56" i="7"/>
  <c r="G57" i="7"/>
  <c r="AB57" i="7"/>
  <c r="AW57" i="7"/>
  <c r="P58" i="7"/>
  <c r="AK58" i="7"/>
  <c r="BF58" i="7"/>
  <c r="Y59" i="7"/>
  <c r="AT59" i="7"/>
  <c r="L60" i="7"/>
  <c r="AH60" i="7"/>
  <c r="BC60" i="7"/>
  <c r="U61" i="7"/>
  <c r="AQ61" i="7"/>
  <c r="I62" i="7"/>
  <c r="AB62" i="7"/>
  <c r="AR62" i="7"/>
  <c r="BH62" i="7"/>
  <c r="U63" i="7"/>
  <c r="AK63" i="7"/>
  <c r="BA63" i="7"/>
  <c r="AD64" i="7"/>
  <c r="AT64" i="7"/>
  <c r="G65" i="7"/>
  <c r="W65" i="7"/>
  <c r="AM65" i="7"/>
  <c r="BC65" i="7"/>
  <c r="P66" i="7"/>
  <c r="AF66" i="7"/>
  <c r="AV66" i="7"/>
  <c r="I67" i="7"/>
  <c r="Y67" i="7"/>
  <c r="AO67" i="7"/>
  <c r="BE67" i="7"/>
  <c r="R68" i="7"/>
  <c r="AH68" i="7"/>
  <c r="AX68" i="7"/>
  <c r="K69" i="7"/>
  <c r="AA69" i="7"/>
  <c r="AQ69" i="7"/>
  <c r="BG69" i="7"/>
  <c r="T70" i="7"/>
  <c r="AJ70" i="7"/>
  <c r="AV70" i="7"/>
  <c r="BD70" i="7"/>
  <c r="I71" i="7"/>
  <c r="Q71" i="7"/>
  <c r="Y71" i="7"/>
  <c r="AG71" i="7"/>
  <c r="AL71" i="7"/>
  <c r="AQ71" i="7"/>
  <c r="AW71" i="7"/>
  <c r="BB71" i="7"/>
  <c r="BG71" i="7"/>
  <c r="J72" i="7"/>
  <c r="O72" i="7"/>
  <c r="T72" i="7"/>
  <c r="Z72" i="7"/>
  <c r="AE72" i="7"/>
  <c r="AJ72" i="7"/>
  <c r="AP72" i="7"/>
  <c r="AU72" i="7"/>
  <c r="BF72" i="7"/>
  <c r="H73" i="7"/>
  <c r="S73" i="7"/>
  <c r="X73" i="7"/>
  <c r="AC73" i="7"/>
  <c r="AI73" i="7"/>
  <c r="AN73" i="7"/>
  <c r="AS73" i="7"/>
  <c r="AY73" i="7"/>
  <c r="BD73" i="7"/>
  <c r="BI73" i="7"/>
  <c r="Q74" i="7"/>
  <c r="AB74" i="7"/>
  <c r="AG74" i="7"/>
  <c r="AW74" i="7"/>
  <c r="BB74" i="7"/>
  <c r="J75" i="7"/>
  <c r="U75" i="7"/>
  <c r="AK75" i="7"/>
  <c r="AU75" i="7"/>
  <c r="BF75" i="7"/>
  <c r="X76" i="7"/>
  <c r="AI76" i="7"/>
  <c r="AT76" i="7"/>
  <c r="BD76" i="7"/>
  <c r="L77" i="7"/>
  <c r="W77" i="7"/>
  <c r="AG77" i="7"/>
  <c r="AR77" i="7"/>
  <c r="BA77" i="7"/>
  <c r="BI77" i="7"/>
  <c r="R78" i="7"/>
  <c r="Z78" i="7"/>
  <c r="AH78" i="7"/>
  <c r="AP78" i="7"/>
  <c r="AX78" i="7"/>
  <c r="BF78" i="7"/>
  <c r="K79" i="7"/>
  <c r="S79" i="7"/>
  <c r="AA79" i="7"/>
  <c r="AI79" i="7"/>
  <c r="AQ79" i="7"/>
  <c r="AY79" i="7"/>
  <c r="BG79" i="7"/>
  <c r="L80" i="7"/>
  <c r="T80" i="7"/>
  <c r="AB80" i="7"/>
  <c r="AJ80" i="7"/>
  <c r="AR80" i="7"/>
  <c r="AZ80" i="7"/>
  <c r="I81" i="7"/>
  <c r="U81" i="7"/>
  <c r="AG81" i="7"/>
  <c r="AO81" i="7"/>
  <c r="AW81" i="7"/>
  <c r="BE81" i="7"/>
  <c r="J82" i="7"/>
  <c r="R82" i="7"/>
  <c r="Z82" i="7"/>
  <c r="AH82" i="7"/>
  <c r="AP82" i="7"/>
  <c r="AX82" i="7"/>
  <c r="BF82" i="7"/>
  <c r="K83" i="7"/>
  <c r="S83" i="7"/>
  <c r="G87" i="7"/>
  <c r="S87" i="7"/>
  <c r="AA87" i="7"/>
  <c r="AI87" i="7"/>
  <c r="AQ87" i="7"/>
  <c r="AY87" i="7"/>
  <c r="H88" i="7"/>
  <c r="P88" i="7"/>
  <c r="X88" i="7"/>
  <c r="AF88" i="7"/>
  <c r="AN88" i="7"/>
  <c r="AV88" i="7"/>
  <c r="BD88" i="7"/>
  <c r="I89" i="7"/>
  <c r="Q89" i="7"/>
  <c r="Y89" i="7"/>
  <c r="AG89" i="7"/>
  <c r="AO89" i="7"/>
  <c r="AW89" i="7"/>
  <c r="BE89" i="7"/>
  <c r="J90" i="7"/>
  <c r="R90" i="7"/>
  <c r="Z90" i="7"/>
  <c r="AH90" i="7"/>
  <c r="AP90" i="7"/>
  <c r="AX90" i="7"/>
  <c r="BF90" i="7"/>
  <c r="K91" i="7"/>
  <c r="S91" i="7"/>
  <c r="AA91" i="7"/>
  <c r="AI91" i="7"/>
  <c r="AQ91" i="7"/>
  <c r="AY91" i="7"/>
  <c r="H92" i="7"/>
  <c r="P92" i="7"/>
  <c r="X92" i="7"/>
  <c r="AF92" i="7"/>
  <c r="AN92" i="7"/>
  <c r="AV92" i="7"/>
  <c r="BD92" i="7"/>
  <c r="I93" i="7"/>
  <c r="Q93" i="7"/>
  <c r="Y93" i="7"/>
  <c r="AG93" i="7"/>
  <c r="AO93" i="7"/>
  <c r="AW93" i="7"/>
  <c r="BE93" i="7"/>
  <c r="J94" i="7"/>
  <c r="R94" i="7"/>
  <c r="Z94" i="7"/>
  <c r="AH94" i="7"/>
  <c r="AP94" i="7"/>
  <c r="AX94" i="7"/>
  <c r="BF94" i="7"/>
  <c r="K95" i="7"/>
  <c r="W95" i="7"/>
  <c r="AE95" i="7"/>
  <c r="AM95" i="7"/>
  <c r="AU95" i="7"/>
  <c r="BC95" i="7"/>
  <c r="H96" i="7"/>
  <c r="P96" i="7"/>
  <c r="X96" i="7"/>
  <c r="AF96" i="7"/>
  <c r="AN96" i="7"/>
  <c r="AV96" i="7"/>
  <c r="BD96" i="7"/>
  <c r="I97" i="7"/>
  <c r="Q97" i="7"/>
  <c r="Y97" i="7"/>
  <c r="AG97" i="7"/>
  <c r="AO97" i="7"/>
  <c r="AW97" i="7"/>
  <c r="BE97" i="7"/>
  <c r="J98" i="7"/>
  <c r="R98" i="7"/>
  <c r="Z98" i="7"/>
  <c r="AL98" i="7"/>
  <c r="AT98" i="7"/>
  <c r="BB98" i="7"/>
  <c r="G99" i="7"/>
  <c r="O99" i="7"/>
  <c r="W99" i="7"/>
  <c r="AE99" i="7"/>
  <c r="AM99" i="7"/>
  <c r="AU99" i="7"/>
  <c r="BC99" i="7"/>
  <c r="H100" i="7"/>
  <c r="P100" i="7"/>
  <c r="X100" i="7"/>
  <c r="AF100" i="7"/>
  <c r="AN100" i="7"/>
  <c r="AV100" i="7"/>
  <c r="BD100" i="7"/>
  <c r="BB6" i="7"/>
  <c r="AT6" i="7"/>
  <c r="AL6" i="7"/>
  <c r="AD6" i="7"/>
  <c r="V6" i="7"/>
  <c r="I32" i="7"/>
  <c r="AS39" i="7"/>
  <c r="G43" i="7"/>
  <c r="AB33" i="7"/>
  <c r="W43" i="7"/>
  <c r="AO45" i="7"/>
  <c r="BG47" i="7"/>
  <c r="V50" i="7"/>
  <c r="AN52" i="7"/>
  <c r="BF54" i="7"/>
  <c r="AD56" i="7"/>
  <c r="Q57" i="7"/>
  <c r="BH57" i="7"/>
  <c r="AV58" i="7"/>
  <c r="AI59" i="7"/>
  <c r="W60" i="7"/>
  <c r="K61" i="7"/>
  <c r="BA61" i="7"/>
  <c r="AJ62" i="7"/>
  <c r="AS63" i="7"/>
  <c r="V64" i="7"/>
  <c r="BB64" i="7"/>
  <c r="AE65" i="7"/>
  <c r="H66" i="7"/>
  <c r="AN66" i="7"/>
  <c r="Q67" i="7"/>
  <c r="AW67" i="7"/>
  <c r="Z68" i="7"/>
  <c r="BF68" i="7"/>
  <c r="AI69" i="7"/>
  <c r="L70" i="7"/>
  <c r="AR70" i="7"/>
  <c r="BH70" i="7"/>
  <c r="U71" i="7"/>
  <c r="AI71" i="7"/>
  <c r="AT71" i="7"/>
  <c r="BE71" i="7"/>
  <c r="L72" i="7"/>
  <c r="W72" i="7"/>
  <c r="AH72" i="7"/>
  <c r="AR72" i="7"/>
  <c r="BC72" i="7"/>
  <c r="K73" i="7"/>
  <c r="U73" i="7"/>
  <c r="AF73" i="7"/>
  <c r="AQ73" i="7"/>
  <c r="BA73" i="7"/>
  <c r="I74" i="7"/>
  <c r="T74" i="7"/>
  <c r="AD74" i="7"/>
  <c r="AO74" i="7"/>
  <c r="AZ74" i="7"/>
  <c r="G75" i="7"/>
  <c r="R75" i="7"/>
  <c r="AC75" i="7"/>
  <c r="AM75" i="7"/>
  <c r="AX75" i="7"/>
  <c r="BI75" i="7"/>
  <c r="P76" i="7"/>
  <c r="AA76" i="7"/>
  <c r="AL76" i="7"/>
  <c r="AV76" i="7"/>
  <c r="BG76" i="7"/>
  <c r="O77" i="7"/>
  <c r="Y77" i="7"/>
  <c r="AJ77" i="7"/>
  <c r="AU77" i="7"/>
  <c r="BC77" i="7"/>
  <c r="H78" i="7"/>
  <c r="P78" i="7"/>
  <c r="X78" i="7"/>
  <c r="AF78" i="7"/>
  <c r="AN78" i="7"/>
  <c r="AV78" i="7"/>
  <c r="BD78" i="7"/>
  <c r="I79" i="7"/>
  <c r="Q79" i="7"/>
  <c r="Y79" i="7"/>
  <c r="AG79" i="7"/>
  <c r="AO79" i="7"/>
  <c r="AW79" i="7"/>
  <c r="BE79" i="7"/>
  <c r="J80" i="7"/>
  <c r="R80" i="7"/>
  <c r="Z80" i="7"/>
  <c r="AH80" i="7"/>
  <c r="AP80" i="7"/>
  <c r="AX80" i="7"/>
  <c r="BF80" i="7"/>
  <c r="K81" i="7"/>
  <c r="S81" i="7"/>
  <c r="AA81" i="7"/>
  <c r="AI81" i="7"/>
  <c r="AQ81" i="7"/>
  <c r="AY81" i="7"/>
  <c r="BG81" i="7"/>
  <c r="L82" i="7"/>
  <c r="T82" i="7"/>
  <c r="AB82" i="7"/>
  <c r="AJ82" i="7"/>
  <c r="AR82" i="7"/>
  <c r="AZ82" i="7"/>
  <c r="BH82" i="7"/>
  <c r="U83" i="7"/>
  <c r="AC83" i="7"/>
  <c r="AK83" i="7"/>
  <c r="AS83" i="7"/>
  <c r="BA83" i="7"/>
  <c r="BI83" i="7"/>
  <c r="V84" i="7"/>
  <c r="AD84" i="7"/>
  <c r="AL84" i="7"/>
  <c r="AT84" i="7"/>
  <c r="BB84" i="7"/>
  <c r="G85" i="7"/>
  <c r="O85" i="7"/>
  <c r="W85" i="7"/>
  <c r="AE85" i="7"/>
  <c r="AM85" i="7"/>
  <c r="AU85" i="7"/>
  <c r="BC85" i="7"/>
  <c r="H86" i="7"/>
  <c r="P86" i="7"/>
  <c r="X86" i="7"/>
  <c r="AF86" i="7"/>
  <c r="AN86" i="7"/>
  <c r="AV86" i="7"/>
  <c r="BD86" i="7"/>
  <c r="I87" i="7"/>
  <c r="Q87" i="7"/>
  <c r="Y87" i="7"/>
  <c r="AG87" i="7"/>
  <c r="AO87" i="7"/>
  <c r="AW87" i="7"/>
  <c r="BE87" i="7"/>
  <c r="J88" i="7"/>
  <c r="R88" i="7"/>
  <c r="Z88" i="7"/>
  <c r="AH88" i="7"/>
  <c r="AP88" i="7"/>
  <c r="AX88" i="7"/>
  <c r="BF88" i="7"/>
  <c r="K89" i="7"/>
  <c r="S89" i="7"/>
  <c r="BG37" i="7"/>
  <c r="P44" i="7"/>
  <c r="AH46" i="7"/>
  <c r="AZ48" i="7"/>
  <c r="O51" i="7"/>
  <c r="AG53" i="7"/>
  <c r="AX55" i="7"/>
  <c r="AT56" i="7"/>
  <c r="AG57" i="7"/>
  <c r="U58" i="7"/>
  <c r="I59" i="7"/>
  <c r="AY59" i="7"/>
  <c r="AM60" i="7"/>
  <c r="AA61" i="7"/>
  <c r="AV62" i="7"/>
  <c r="Y63" i="7"/>
  <c r="BE63" i="7"/>
  <c r="AH64" i="7"/>
  <c r="K65" i="7"/>
  <c r="AQ65" i="7"/>
  <c r="T66" i="7"/>
  <c r="AZ66" i="7"/>
  <c r="AC67" i="7"/>
  <c r="BI67" i="7"/>
  <c r="AL68" i="7"/>
  <c r="O69" i="7"/>
  <c r="AU69" i="7"/>
  <c r="X70" i="7"/>
  <c r="AW70" i="7"/>
  <c r="J71" i="7"/>
  <c r="Z71" i="7"/>
  <c r="AM71" i="7"/>
  <c r="AX71" i="7"/>
  <c r="BI71" i="7"/>
  <c r="P72" i="7"/>
  <c r="AA72" i="7"/>
  <c r="AL72" i="7"/>
  <c r="AV72" i="7"/>
  <c r="BG72" i="7"/>
  <c r="O73" i="7"/>
  <c r="Y73" i="7"/>
  <c r="AJ73" i="7"/>
  <c r="AU73" i="7"/>
  <c r="BE73" i="7"/>
  <c r="X74" i="7"/>
  <c r="AH74" i="7"/>
  <c r="AS74" i="7"/>
  <c r="BD74" i="7"/>
  <c r="K75" i="7"/>
  <c r="V75" i="7"/>
  <c r="AG75" i="7"/>
  <c r="AQ75" i="7"/>
  <c r="BB75" i="7"/>
  <c r="J76" i="7"/>
  <c r="T76" i="7"/>
  <c r="AE76" i="7"/>
  <c r="AP76" i="7"/>
  <c r="AZ76" i="7"/>
  <c r="H77" i="7"/>
  <c r="S77" i="7"/>
  <c r="AC77" i="7"/>
  <c r="AN77" i="7"/>
  <c r="AX77" i="7"/>
  <c r="BF77" i="7"/>
  <c r="K78" i="7"/>
  <c r="S78" i="7"/>
  <c r="AA78" i="7"/>
  <c r="AI78" i="7"/>
  <c r="AQ78" i="7"/>
  <c r="AY78" i="7"/>
  <c r="BG78" i="7"/>
  <c r="L79" i="7"/>
  <c r="T79" i="7"/>
  <c r="AB79" i="7"/>
  <c r="AJ79" i="7"/>
  <c r="AR79" i="7"/>
  <c r="AZ79" i="7"/>
  <c r="BH79" i="7"/>
  <c r="U80" i="7"/>
  <c r="AC80" i="7"/>
  <c r="AK80" i="7"/>
  <c r="AS80" i="7"/>
  <c r="BA80" i="7"/>
  <c r="BI80" i="7"/>
  <c r="V81" i="7"/>
  <c r="AD81" i="7"/>
  <c r="AL81" i="7"/>
  <c r="AT81" i="7"/>
  <c r="BB81" i="7"/>
  <c r="G82" i="7"/>
  <c r="O82" i="7"/>
  <c r="W82" i="7"/>
  <c r="AE82" i="7"/>
  <c r="AM82" i="7"/>
  <c r="AU82" i="7"/>
  <c r="BC82" i="7"/>
  <c r="H83" i="7"/>
  <c r="P83" i="7"/>
  <c r="X83" i="7"/>
  <c r="AF83" i="7"/>
  <c r="AN83" i="7"/>
  <c r="AV83" i="7"/>
  <c r="BD83" i="7"/>
  <c r="I84" i="7"/>
  <c r="Q84" i="7"/>
  <c r="Y84" i="7"/>
  <c r="AG84" i="7"/>
  <c r="AO84" i="7"/>
  <c r="AW84" i="7"/>
  <c r="BE84" i="7"/>
  <c r="J85" i="7"/>
  <c r="R85" i="7"/>
  <c r="Z85" i="7"/>
  <c r="AH85" i="7"/>
  <c r="AP85" i="7"/>
  <c r="AX85" i="7"/>
  <c r="BF85" i="7"/>
  <c r="K86" i="7"/>
  <c r="S86" i="7"/>
  <c r="AA86" i="7"/>
  <c r="AI86" i="7"/>
  <c r="AQ86" i="7"/>
  <c r="AY86" i="7"/>
  <c r="BG86" i="7"/>
  <c r="L87" i="7"/>
  <c r="T87" i="7"/>
  <c r="AB87" i="7"/>
  <c r="AJ87" i="7"/>
  <c r="AR87" i="7"/>
  <c r="AZ87" i="7"/>
  <c r="BH87" i="7"/>
  <c r="U88" i="7"/>
  <c r="AC88" i="7"/>
  <c r="AK88" i="7"/>
  <c r="AS88" i="7"/>
  <c r="BA88" i="7"/>
  <c r="BI88" i="7"/>
  <c r="V89" i="7"/>
  <c r="AD89" i="7"/>
  <c r="AL89" i="7"/>
  <c r="AT89" i="7"/>
  <c r="BB89" i="7"/>
  <c r="G90" i="7"/>
  <c r="O90" i="7"/>
  <c r="W90" i="7"/>
  <c r="AE90" i="7"/>
  <c r="AM90" i="7"/>
  <c r="AU90" i="7"/>
  <c r="BC90" i="7"/>
  <c r="H91" i="7"/>
  <c r="P91" i="7"/>
  <c r="X91" i="7"/>
  <c r="AF91" i="7"/>
  <c r="AN91" i="7"/>
  <c r="AV91" i="7"/>
  <c r="BD91" i="7"/>
  <c r="I92" i="7"/>
  <c r="Q92" i="7"/>
  <c r="Y92" i="7"/>
  <c r="AG92" i="7"/>
  <c r="AO92" i="7"/>
  <c r="AW92" i="7"/>
  <c r="BE92" i="7"/>
  <c r="J93" i="7"/>
  <c r="R93" i="7"/>
  <c r="Z93" i="7"/>
  <c r="AH93" i="7"/>
  <c r="AP93" i="7"/>
  <c r="AX93" i="7"/>
  <c r="BF93" i="7"/>
  <c r="K94" i="7"/>
  <c r="S94" i="7"/>
  <c r="AA94" i="7"/>
  <c r="AI94" i="7"/>
  <c r="AQ94" i="7"/>
  <c r="AY94" i="7"/>
  <c r="BG94" i="7"/>
  <c r="L95" i="7"/>
  <c r="T95" i="7"/>
  <c r="AB95" i="7"/>
  <c r="AJ95" i="7"/>
  <c r="AR95" i="7"/>
  <c r="AZ95" i="7"/>
  <c r="BH95" i="7"/>
  <c r="U96" i="7"/>
  <c r="AC96" i="7"/>
  <c r="AK96" i="7"/>
  <c r="AS96" i="7"/>
  <c r="BA96" i="7"/>
  <c r="BI96" i="7"/>
  <c r="V97" i="7"/>
  <c r="AD97" i="7"/>
  <c r="AL97" i="7"/>
  <c r="AT97" i="7"/>
  <c r="BB97" i="7"/>
  <c r="G98" i="7"/>
  <c r="O98" i="7"/>
  <c r="W98" i="7"/>
  <c r="AE98" i="7"/>
  <c r="AM98" i="7"/>
  <c r="AU98" i="7"/>
  <c r="BC98" i="7"/>
  <c r="H99" i="7"/>
  <c r="P99" i="7"/>
  <c r="X99" i="7"/>
  <c r="AF99" i="7"/>
  <c r="AN99" i="7"/>
  <c r="AV99" i="7"/>
  <c r="BD99" i="7"/>
  <c r="I100" i="7"/>
  <c r="Q100" i="7"/>
  <c r="Y100" i="7"/>
  <c r="AG100" i="7"/>
  <c r="AO100" i="7"/>
  <c r="AW100" i="7"/>
  <c r="BE100" i="7"/>
  <c r="BE6" i="7"/>
  <c r="AW6" i="7"/>
  <c r="AO6" i="7"/>
  <c r="AG6" i="7"/>
  <c r="Y6" i="7"/>
  <c r="Q6" i="7"/>
  <c r="I6" i="7"/>
  <c r="V40" i="7"/>
  <c r="AF44" i="7"/>
  <c r="AX46" i="7"/>
  <c r="AE51" i="7"/>
  <c r="AW53" i="7"/>
  <c r="BF55" i="7"/>
  <c r="AY56" i="7"/>
  <c r="AM57" i="7"/>
  <c r="Z58" i="7"/>
  <c r="BE59" i="7"/>
  <c r="AR60" i="7"/>
  <c r="AF61" i="7"/>
  <c r="T62" i="7"/>
  <c r="AZ62" i="7"/>
  <c r="AC63" i="7"/>
  <c r="BI63" i="7"/>
  <c r="AL64" i="7"/>
  <c r="O65" i="7"/>
  <c r="AU65" i="7"/>
  <c r="X66" i="7"/>
  <c r="BD66" i="7"/>
  <c r="AG67" i="7"/>
  <c r="J68" i="7"/>
  <c r="AP68" i="7"/>
  <c r="S69" i="7"/>
  <c r="AY69" i="7"/>
  <c r="AB70" i="7"/>
  <c r="AZ70" i="7"/>
  <c r="AC71" i="7"/>
  <c r="AO71" i="7"/>
  <c r="AY71" i="7"/>
  <c r="G72" i="7"/>
  <c r="R72" i="7"/>
  <c r="AB72" i="7"/>
  <c r="AM72" i="7"/>
  <c r="AX72" i="7"/>
  <c r="BH72" i="7"/>
  <c r="P73" i="7"/>
  <c r="AA73" i="7"/>
  <c r="AK73" i="7"/>
  <c r="AV73" i="7"/>
  <c r="BG73" i="7"/>
  <c r="Y74" i="7"/>
  <c r="AJ74" i="7"/>
  <c r="AT74" i="7"/>
  <c r="BE74" i="7"/>
  <c r="W75" i="7"/>
  <c r="AH75" i="7"/>
  <c r="AS75" i="7"/>
  <c r="BC75" i="7"/>
  <c r="K76" i="7"/>
  <c r="V76" i="7"/>
  <c r="AF76" i="7"/>
  <c r="AQ76" i="7"/>
  <c r="BB76" i="7"/>
  <c r="I77" i="7"/>
  <c r="T77" i="7"/>
  <c r="AE77" i="7"/>
  <c r="AO77" i="7"/>
  <c r="AY77" i="7"/>
  <c r="BG77" i="7"/>
  <c r="L78" i="7"/>
  <c r="T78" i="7"/>
  <c r="AB78" i="7"/>
  <c r="AJ78" i="7"/>
  <c r="AR78" i="7"/>
  <c r="AZ78" i="7"/>
  <c r="BH78" i="7"/>
  <c r="U79" i="7"/>
  <c r="AC79" i="7"/>
  <c r="AK79" i="7"/>
  <c r="AS79" i="7"/>
  <c r="BA79" i="7"/>
  <c r="BI79" i="7"/>
  <c r="V80" i="7"/>
  <c r="AD80" i="7"/>
  <c r="AL80" i="7"/>
  <c r="AT80" i="7"/>
  <c r="BB80" i="7"/>
  <c r="G81" i="7"/>
  <c r="O81" i="7"/>
  <c r="W81" i="7"/>
  <c r="AE81" i="7"/>
  <c r="AM81" i="7"/>
  <c r="AU81" i="7"/>
  <c r="BC81" i="7"/>
  <c r="H82" i="7"/>
  <c r="P82" i="7"/>
  <c r="X82" i="7"/>
  <c r="AF82" i="7"/>
  <c r="AN82" i="7"/>
  <c r="AV82" i="7"/>
  <c r="BD82" i="7"/>
  <c r="I83" i="7"/>
  <c r="Q83" i="7"/>
  <c r="Y83" i="7"/>
  <c r="AG83" i="7"/>
  <c r="AO83" i="7"/>
  <c r="AW83" i="7"/>
  <c r="BE83" i="7"/>
  <c r="J84" i="7"/>
  <c r="R84" i="7"/>
  <c r="Z84" i="7"/>
  <c r="L42" i="7"/>
  <c r="X52" i="7"/>
  <c r="BC57" i="7"/>
  <c r="BH60" i="7"/>
  <c r="AO63" i="7"/>
  <c r="BG65" i="7"/>
  <c r="V68" i="7"/>
  <c r="AN70" i="7"/>
  <c r="AS71" i="7"/>
  <c r="AF72" i="7"/>
  <c r="T73" i="7"/>
  <c r="H74" i="7"/>
  <c r="AX74" i="7"/>
  <c r="AL75" i="7"/>
  <c r="Z76" i="7"/>
  <c r="BB77" i="7"/>
  <c r="AE78" i="7"/>
  <c r="H79" i="7"/>
  <c r="AN79" i="7"/>
  <c r="Q80" i="7"/>
  <c r="AW80" i="7"/>
  <c r="Z81" i="7"/>
  <c r="BF81" i="7"/>
  <c r="AI82" i="7"/>
  <c r="L83" i="7"/>
  <c r="AR83" i="7"/>
  <c r="U84" i="7"/>
  <c r="AP84" i="7"/>
  <c r="BF84" i="7"/>
  <c r="S85" i="7"/>
  <c r="AI85" i="7"/>
  <c r="AY85" i="7"/>
  <c r="L86" i="7"/>
  <c r="AB86" i="7"/>
  <c r="AR86" i="7"/>
  <c r="BH86" i="7"/>
  <c r="U87" i="7"/>
  <c r="AK87" i="7"/>
  <c r="BA87" i="7"/>
  <c r="AD88" i="7"/>
  <c r="AT88" i="7"/>
  <c r="G89" i="7"/>
  <c r="W89" i="7"/>
  <c r="AH89" i="7"/>
  <c r="AQ89" i="7"/>
  <c r="BC89" i="7"/>
  <c r="K90" i="7"/>
  <c r="T90" i="7"/>
  <c r="AF90" i="7"/>
  <c r="AQ90" i="7"/>
  <c r="AZ90" i="7"/>
  <c r="I91" i="7"/>
  <c r="T91" i="7"/>
  <c r="AC91" i="7"/>
  <c r="AO91" i="7"/>
  <c r="AZ91" i="7"/>
  <c r="BI91" i="7"/>
  <c r="R92" i="7"/>
  <c r="AC92" i="7"/>
  <c r="AL92" i="7"/>
  <c r="AX92" i="7"/>
  <c r="BI92" i="7"/>
  <c r="O93" i="7"/>
  <c r="AA93" i="7"/>
  <c r="AL93" i="7"/>
  <c r="AU93" i="7"/>
  <c r="BG93" i="7"/>
  <c r="O94" i="7"/>
  <c r="X94" i="7"/>
  <c r="AJ94" i="7"/>
  <c r="AU94" i="7"/>
  <c r="BD94" i="7"/>
  <c r="X95" i="7"/>
  <c r="AG95" i="7"/>
  <c r="AS95" i="7"/>
  <c r="BD95" i="7"/>
  <c r="J96" i="7"/>
  <c r="V96" i="7"/>
  <c r="AG96" i="7"/>
  <c r="AP96" i="7"/>
  <c r="BB96" i="7"/>
  <c r="J97" i="7"/>
  <c r="S97" i="7"/>
  <c r="AE97" i="7"/>
  <c r="AP97" i="7"/>
  <c r="AY97" i="7"/>
  <c r="H98" i="7"/>
  <c r="S98" i="7"/>
  <c r="AB98" i="7"/>
  <c r="AN98" i="7"/>
  <c r="AY98" i="7"/>
  <c r="BH98" i="7"/>
  <c r="Q99" i="7"/>
  <c r="AB99" i="7"/>
  <c r="AK99" i="7"/>
  <c r="AW99" i="7"/>
  <c r="BH99" i="7"/>
  <c r="Z100" i="7"/>
  <c r="AK100" i="7"/>
  <c r="AT100" i="7"/>
  <c r="BF100" i="7"/>
  <c r="BA6" i="7"/>
  <c r="AR6" i="7"/>
  <c r="AF6" i="7"/>
  <c r="U6" i="7"/>
  <c r="L6" i="7"/>
  <c r="AQ47" i="7"/>
  <c r="AD59" i="7"/>
  <c r="AX64" i="7"/>
  <c r="AE69" i="7"/>
  <c r="K72" i="7"/>
  <c r="AO73" i="7"/>
  <c r="Q75" i="7"/>
  <c r="AU76" i="7"/>
  <c r="O78" i="7"/>
  <c r="X79" i="7"/>
  <c r="AG80" i="7"/>
  <c r="AP81" i="7"/>
  <c r="AY82" i="7"/>
  <c r="BH83" i="7"/>
  <c r="AX84" i="7"/>
  <c r="AA85" i="7"/>
  <c r="BG85" i="7"/>
  <c r="AJ86" i="7"/>
  <c r="AS87" i="7"/>
  <c r="V88" i="7"/>
  <c r="BB88" i="7"/>
  <c r="AA89" i="7"/>
  <c r="AX89" i="7"/>
  <c r="P90" i="7"/>
  <c r="AJ90" i="7"/>
  <c r="BG90" i="7"/>
  <c r="Y91" i="7"/>
  <c r="AJ91" i="7"/>
  <c r="BE91" i="7"/>
  <c r="V92" i="7"/>
  <c r="AS92" i="7"/>
  <c r="K93" i="7"/>
  <c r="AE93" i="7"/>
  <c r="BB93" i="7"/>
  <c r="T94" i="7"/>
  <c r="AN94" i="7"/>
  <c r="H95" i="7"/>
  <c r="AC95" i="7"/>
  <c r="AW95" i="7"/>
  <c r="Q96" i="7"/>
  <c r="AL96" i="7"/>
  <c r="BF96" i="7"/>
  <c r="Z97" i="7"/>
  <c r="AU97" i="7"/>
  <c r="L98" i="7"/>
  <c r="AI98" i="7"/>
  <c r="BD98" i="7"/>
  <c r="U99" i="7"/>
  <c r="AR99" i="7"/>
  <c r="J100" i="7"/>
  <c r="AD100" i="7"/>
  <c r="BA100" i="7"/>
  <c r="AV6" i="7"/>
  <c r="AB6" i="7"/>
  <c r="BI49" i="7"/>
  <c r="R60" i="7"/>
  <c r="AA65" i="7"/>
  <c r="H70" i="7"/>
  <c r="V72" i="7"/>
  <c r="AZ73" i="7"/>
  <c r="AA75" i="7"/>
  <c r="BF76" i="7"/>
  <c r="W78" i="7"/>
  <c r="AF79" i="7"/>
  <c r="AO80" i="7"/>
  <c r="AX81" i="7"/>
  <c r="AJ83" i="7"/>
  <c r="BA84" i="7"/>
  <c r="AD85" i="7"/>
  <c r="W86" i="7"/>
  <c r="BC86" i="7"/>
  <c r="AF87" i="7"/>
  <c r="I88" i="7"/>
  <c r="AO88" i="7"/>
  <c r="R89" i="7"/>
  <c r="AP89" i="7"/>
  <c r="H90" i="7"/>
  <c r="AB90" i="7"/>
  <c r="AY90" i="7"/>
  <c r="Q91" i="7"/>
  <c r="AK91" i="7"/>
  <c r="AW91" i="7"/>
  <c r="Z92" i="7"/>
  <c r="AT92" i="7"/>
  <c r="AI93" i="7"/>
  <c r="AT93" i="7"/>
  <c r="L94" i="7"/>
  <c r="AF94" i="7"/>
  <c r="BC94" i="7"/>
  <c r="U95" i="7"/>
  <c r="AO95" i="7"/>
  <c r="I96" i="7"/>
  <c r="AD96" i="7"/>
  <c r="AX96" i="7"/>
  <c r="R97" i="7"/>
  <c r="AM97" i="7"/>
  <c r="BG97" i="7"/>
  <c r="AA98" i="7"/>
  <c r="AV98" i="7"/>
  <c r="AJ99" i="7"/>
  <c r="BE99" i="7"/>
  <c r="AH100" i="7"/>
  <c r="BB100" i="7"/>
  <c r="AS6" i="7"/>
  <c r="X6" i="7"/>
  <c r="Y45" i="7"/>
  <c r="AP54" i="7"/>
  <c r="AP58" i="7"/>
  <c r="AV61" i="7"/>
  <c r="R64" i="7"/>
  <c r="AJ66" i="7"/>
  <c r="BB68" i="7"/>
  <c r="BE70" i="7"/>
  <c r="BC71" i="7"/>
  <c r="AQ72" i="7"/>
  <c r="AE73" i="7"/>
  <c r="R74" i="7"/>
  <c r="BI74" i="7"/>
  <c r="AW75" i="7"/>
  <c r="AJ76" i="7"/>
  <c r="X77" i="7"/>
  <c r="G78" i="7"/>
  <c r="AM78" i="7"/>
  <c r="P79" i="7"/>
  <c r="AV79" i="7"/>
  <c r="Y80" i="7"/>
  <c r="BE80" i="7"/>
  <c r="AH81" i="7"/>
  <c r="K82" i="7"/>
  <c r="AQ82" i="7"/>
  <c r="T83" i="7"/>
  <c r="AZ83" i="7"/>
  <c r="AC84" i="7"/>
  <c r="AS84" i="7"/>
  <c r="BI84" i="7"/>
  <c r="V85" i="7"/>
  <c r="AL85" i="7"/>
  <c r="BB85" i="7"/>
  <c r="O86" i="7"/>
  <c r="AE86" i="7"/>
  <c r="AU86" i="7"/>
  <c r="H87" i="7"/>
  <c r="X87" i="7"/>
  <c r="AN87" i="7"/>
  <c r="BD87" i="7"/>
  <c r="Q88" i="7"/>
  <c r="AG88" i="7"/>
  <c r="AW88" i="7"/>
  <c r="J89" i="7"/>
  <c r="Z89" i="7"/>
  <c r="AI89" i="7"/>
  <c r="AU89" i="7"/>
  <c r="BF89" i="7"/>
  <c r="L90" i="7"/>
  <c r="X90" i="7"/>
  <c r="AI90" i="7"/>
  <c r="AR90" i="7"/>
  <c r="BD90" i="7"/>
  <c r="L91" i="7"/>
  <c r="U91" i="7"/>
  <c r="AG91" i="7"/>
  <c r="AR91" i="7"/>
  <c r="BA91" i="7"/>
  <c r="J92" i="7"/>
  <c r="U92" i="7"/>
  <c r="AD92" i="7"/>
  <c r="AP92" i="7"/>
  <c r="BA92" i="7"/>
  <c r="G93" i="7"/>
  <c r="S93" i="7"/>
  <c r="AD93" i="7"/>
  <c r="AM93" i="7"/>
  <c r="AY93" i="7"/>
  <c r="G94" i="7"/>
  <c r="P94" i="7"/>
  <c r="AB94" i="7"/>
  <c r="AM94" i="7"/>
  <c r="AV94" i="7"/>
  <c r="BH94" i="7"/>
  <c r="P95" i="7"/>
  <c r="Y95" i="7"/>
  <c r="AK95" i="7"/>
  <c r="AV95" i="7"/>
  <c r="BE95" i="7"/>
  <c r="Y96" i="7"/>
  <c r="AH96" i="7"/>
  <c r="AT96" i="7"/>
  <c r="BE96" i="7"/>
  <c r="K97" i="7"/>
  <c r="W97" i="7"/>
  <c r="AH97" i="7"/>
  <c r="AQ97" i="7"/>
  <c r="BC97" i="7"/>
  <c r="K98" i="7"/>
  <c r="T98" i="7"/>
  <c r="AF98" i="7"/>
  <c r="AQ98" i="7"/>
  <c r="AZ98" i="7"/>
  <c r="I99" i="7"/>
  <c r="T99" i="7"/>
  <c r="AC99" i="7"/>
  <c r="AO99" i="7"/>
  <c r="AZ99" i="7"/>
  <c r="BI99" i="7"/>
  <c r="R100" i="7"/>
  <c r="AC100" i="7"/>
  <c r="AL100" i="7"/>
  <c r="AX100" i="7"/>
  <c r="BI100" i="7"/>
  <c r="BI6" i="7"/>
  <c r="AZ6" i="7"/>
  <c r="AN6" i="7"/>
  <c r="AC6" i="7"/>
  <c r="T6" i="7"/>
  <c r="X56" i="7"/>
  <c r="AF62" i="7"/>
  <c r="R71" i="7"/>
  <c r="BB72" i="7"/>
  <c r="AC74" i="7"/>
  <c r="BG75" i="7"/>
  <c r="AI77" i="7"/>
  <c r="AU78" i="7"/>
  <c r="BD79" i="7"/>
  <c r="J81" i="7"/>
  <c r="S82" i="7"/>
  <c r="AB83" i="7"/>
  <c r="AH84" i="7"/>
  <c r="K85" i="7"/>
  <c r="AQ85" i="7"/>
  <c r="T86" i="7"/>
  <c r="AZ86" i="7"/>
  <c r="AC87" i="7"/>
  <c r="BI87" i="7"/>
  <c r="AL88" i="7"/>
  <c r="O89" i="7"/>
  <c r="AM89" i="7"/>
  <c r="BG89" i="7"/>
  <c r="AA90" i="7"/>
  <c r="AV90" i="7"/>
  <c r="AS91" i="7"/>
  <c r="AH92" i="7"/>
  <c r="BB92" i="7"/>
  <c r="V93" i="7"/>
  <c r="AQ93" i="7"/>
  <c r="H94" i="7"/>
  <c r="AE94" i="7"/>
  <c r="AZ94" i="7"/>
  <c r="Q95" i="7"/>
  <c r="AN95" i="7"/>
  <c r="BI95" i="7"/>
  <c r="Z96" i="7"/>
  <c r="AW96" i="7"/>
  <c r="O97" i="7"/>
  <c r="AI97" i="7"/>
  <c r="BF97" i="7"/>
  <c r="X98" i="7"/>
  <c r="AR98" i="7"/>
  <c r="L99" i="7"/>
  <c r="AG99" i="7"/>
  <c r="BA99" i="7"/>
  <c r="U100" i="7"/>
  <c r="AP100" i="7"/>
  <c r="BH6" i="7"/>
  <c r="AK6" i="7"/>
  <c r="P6" i="7"/>
  <c r="L57" i="7"/>
  <c r="I63" i="7"/>
  <c r="AS67" i="7"/>
  <c r="AH71" i="7"/>
  <c r="I73" i="7"/>
  <c r="AN74" i="7"/>
  <c r="O76" i="7"/>
  <c r="AS77" i="7"/>
  <c r="BC78" i="7"/>
  <c r="I80" i="7"/>
  <c r="R81" i="7"/>
  <c r="AA82" i="7"/>
  <c r="BG82" i="7"/>
  <c r="AK84" i="7"/>
  <c r="AT85" i="7"/>
  <c r="G86" i="7"/>
  <c r="AM86" i="7"/>
  <c r="P87" i="7"/>
  <c r="AV87" i="7"/>
  <c r="Y88" i="7"/>
  <c r="BE88" i="7"/>
  <c r="AE89" i="7"/>
  <c r="AY89" i="7"/>
  <c r="S90" i="7"/>
  <c r="AN90" i="7"/>
  <c r="BH90" i="7"/>
  <c r="AB91" i="7"/>
  <c r="BH91" i="7"/>
  <c r="AK92" i="7"/>
  <c r="BF92" i="7"/>
  <c r="W93" i="7"/>
  <c r="BC93" i="7"/>
  <c r="W94" i="7"/>
  <c r="AR94" i="7"/>
  <c r="I95" i="7"/>
  <c r="AF95" i="7"/>
  <c r="BA95" i="7"/>
  <c r="R96" i="7"/>
  <c r="AO96" i="7"/>
  <c r="G97" i="7"/>
  <c r="AA97" i="7"/>
  <c r="AX97" i="7"/>
  <c r="P98" i="7"/>
  <c r="AJ98" i="7"/>
  <c r="BG98" i="7"/>
  <c r="Y99" i="7"/>
  <c r="AS99" i="7"/>
  <c r="V100" i="7"/>
  <c r="AS100" i="7"/>
  <c r="BD6" i="7"/>
  <c r="AJ6" i="7"/>
  <c r="H6" i="7"/>
  <c r="G6" i="7"/>
  <c r="S721" i="35"/>
  <c r="S333" i="35"/>
  <c r="F9" i="7"/>
  <c r="F13" i="7"/>
  <c r="F17" i="7"/>
  <c r="F21" i="7"/>
  <c r="F25" i="7"/>
  <c r="F29" i="7"/>
  <c r="F33" i="7"/>
  <c r="F37" i="7"/>
  <c r="F41" i="7"/>
  <c r="F45" i="7"/>
  <c r="F49" i="7"/>
  <c r="F53" i="7"/>
  <c r="F57" i="7"/>
  <c r="F61" i="7"/>
  <c r="F65" i="7"/>
  <c r="F69" i="7"/>
  <c r="F73" i="7"/>
  <c r="F77" i="7"/>
  <c r="F81" i="7"/>
  <c r="F85" i="7"/>
  <c r="F89" i="7"/>
  <c r="F93" i="7"/>
  <c r="F97" i="7"/>
  <c r="F6" i="7"/>
  <c r="F24" i="7"/>
  <c r="F36" i="7"/>
  <c r="F52" i="7"/>
  <c r="F64" i="7"/>
  <c r="F76" i="7"/>
  <c r="F88" i="7"/>
  <c r="F100" i="7"/>
  <c r="F10" i="7"/>
  <c r="F14" i="7"/>
  <c r="F18" i="7"/>
  <c r="F22" i="7"/>
  <c r="F26" i="7"/>
  <c r="F30" i="7"/>
  <c r="F34" i="7"/>
  <c r="F38" i="7"/>
  <c r="F42" i="7"/>
  <c r="F46" i="7"/>
  <c r="F50" i="7"/>
  <c r="F54" i="7"/>
  <c r="F58" i="7"/>
  <c r="F62" i="7"/>
  <c r="F66" i="7"/>
  <c r="F70" i="7"/>
  <c r="F74" i="7"/>
  <c r="F78" i="7"/>
  <c r="F82" i="7"/>
  <c r="F86" i="7"/>
  <c r="F90" i="7"/>
  <c r="F94" i="7"/>
  <c r="F98" i="7"/>
  <c r="F8" i="7"/>
  <c r="F16" i="7"/>
  <c r="F28" i="7"/>
  <c r="F40" i="7"/>
  <c r="F48" i="7"/>
  <c r="F60" i="7"/>
  <c r="F72" i="7"/>
  <c r="F80" i="7"/>
  <c r="F96" i="7"/>
  <c r="F7" i="7"/>
  <c r="F11" i="7"/>
  <c r="F15" i="7"/>
  <c r="F19" i="7"/>
  <c r="F23" i="7"/>
  <c r="F27" i="7"/>
  <c r="F31" i="7"/>
  <c r="F35" i="7"/>
  <c r="F39" i="7"/>
  <c r="F43" i="7"/>
  <c r="F47" i="7"/>
  <c r="F51" i="7"/>
  <c r="F55" i="7"/>
  <c r="F59" i="7"/>
  <c r="F63" i="7"/>
  <c r="F67" i="7"/>
  <c r="F71" i="7"/>
  <c r="F75" i="7"/>
  <c r="F79" i="7"/>
  <c r="F83" i="7"/>
  <c r="F87" i="7"/>
  <c r="F91" i="7"/>
  <c r="F95" i="7"/>
  <c r="F99" i="7"/>
  <c r="F12" i="7"/>
  <c r="F20" i="7"/>
  <c r="F32" i="7"/>
  <c r="F44" i="7"/>
  <c r="F56" i="7"/>
  <c r="F68" i="7"/>
  <c r="F84" i="7"/>
  <c r="F92" i="7"/>
  <c r="AG7" i="3"/>
  <c r="AH7" i="3"/>
  <c r="AG8" i="3"/>
  <c r="AH8" i="3"/>
  <c r="AG9" i="3"/>
  <c r="AH9" i="3"/>
  <c r="AG10" i="3"/>
  <c r="AH10" i="3"/>
  <c r="AG11" i="3"/>
  <c r="AH11" i="3"/>
  <c r="AG12" i="3"/>
  <c r="AH12" i="3"/>
  <c r="AG13" i="3"/>
  <c r="AH13" i="3"/>
  <c r="AG14" i="3"/>
  <c r="AH14" i="3"/>
  <c r="AG15" i="3"/>
  <c r="AH15" i="3"/>
  <c r="AG16" i="3"/>
  <c r="AH16" i="3"/>
  <c r="AG17" i="3"/>
  <c r="AH17" i="3"/>
  <c r="AG18" i="3"/>
  <c r="AH18" i="3"/>
  <c r="AG19" i="3"/>
  <c r="AH19" i="3"/>
  <c r="AG20" i="3"/>
  <c r="AH20" i="3"/>
  <c r="AG21" i="3"/>
  <c r="AH21" i="3"/>
  <c r="AG22" i="3"/>
  <c r="AH22" i="3"/>
  <c r="AG23" i="3"/>
  <c r="AH23" i="3"/>
  <c r="AG24" i="3"/>
  <c r="AH24" i="3"/>
  <c r="AG25" i="3"/>
  <c r="AH25" i="3"/>
  <c r="AG26" i="3"/>
  <c r="AH26" i="3"/>
  <c r="AG27" i="3"/>
  <c r="AH27" i="3"/>
  <c r="AG28" i="3"/>
  <c r="AH28" i="3"/>
  <c r="AG29" i="3"/>
  <c r="AH29" i="3"/>
  <c r="AG30" i="3"/>
  <c r="AH30" i="3"/>
  <c r="AG31" i="3"/>
  <c r="AH31" i="3"/>
  <c r="AG32" i="3"/>
  <c r="AH32" i="3"/>
  <c r="AG33" i="3"/>
  <c r="AH33" i="3"/>
  <c r="AG34" i="3"/>
  <c r="AH34" i="3"/>
  <c r="AG35" i="3"/>
  <c r="AH35" i="3"/>
  <c r="AG36" i="3"/>
  <c r="AH36" i="3"/>
  <c r="AG37" i="3"/>
  <c r="AH37" i="3"/>
  <c r="AG38" i="3"/>
  <c r="AH38" i="3"/>
  <c r="AG39" i="3"/>
  <c r="AH39" i="3"/>
  <c r="AG40" i="3"/>
  <c r="AH40" i="3"/>
  <c r="AG41" i="3"/>
  <c r="AH41" i="3"/>
  <c r="AG42" i="3"/>
  <c r="AH42" i="3"/>
  <c r="AG43" i="3"/>
  <c r="AH43" i="3"/>
  <c r="AG44" i="3"/>
  <c r="AH44" i="3"/>
  <c r="AG45" i="3"/>
  <c r="AH45" i="3"/>
  <c r="AG46" i="3"/>
  <c r="AH46" i="3"/>
  <c r="AG47" i="3"/>
  <c r="AH47" i="3"/>
  <c r="AG48" i="3"/>
  <c r="AH48" i="3"/>
  <c r="AG49" i="3"/>
  <c r="AH49" i="3"/>
  <c r="AG50" i="3"/>
  <c r="AH50" i="3"/>
  <c r="AG51" i="3"/>
  <c r="AH51" i="3"/>
  <c r="AG52" i="3"/>
  <c r="AH52" i="3"/>
  <c r="AG53" i="3"/>
  <c r="AH53" i="3"/>
  <c r="AG54" i="3"/>
  <c r="AH54" i="3"/>
  <c r="AG55" i="3"/>
  <c r="AH55" i="3"/>
  <c r="AG56" i="3"/>
  <c r="AH56" i="3"/>
  <c r="AG57" i="3"/>
  <c r="AH57" i="3"/>
  <c r="AG58" i="3"/>
  <c r="AH58" i="3"/>
  <c r="AG59" i="3"/>
  <c r="AH59" i="3"/>
  <c r="AG60" i="3"/>
  <c r="AH60" i="3"/>
  <c r="AG61" i="3"/>
  <c r="AH61" i="3"/>
  <c r="AG62" i="3"/>
  <c r="AH62" i="3"/>
  <c r="AG63" i="3"/>
  <c r="AH63" i="3"/>
  <c r="AG64" i="3"/>
  <c r="AH64" i="3"/>
  <c r="AG65" i="3"/>
  <c r="AH65" i="3"/>
  <c r="AG66" i="3"/>
  <c r="AH66" i="3"/>
  <c r="AG67" i="3"/>
  <c r="AH67" i="3"/>
  <c r="AG68" i="3"/>
  <c r="AH68" i="3"/>
  <c r="AG69" i="3"/>
  <c r="AH69" i="3"/>
  <c r="AG71" i="3"/>
  <c r="AH71" i="3"/>
  <c r="AG72" i="3"/>
  <c r="AH72" i="3"/>
  <c r="AG73" i="3"/>
  <c r="AH73" i="3"/>
  <c r="AG74" i="3"/>
  <c r="AH74" i="3"/>
  <c r="AG75" i="3"/>
  <c r="AH75" i="3"/>
  <c r="AG76" i="3"/>
  <c r="AH76" i="3"/>
  <c r="AG77" i="3"/>
  <c r="AH77" i="3"/>
  <c r="AG78" i="3"/>
  <c r="AH78" i="3"/>
  <c r="AG79" i="3"/>
  <c r="AH79" i="3"/>
  <c r="AG80" i="3"/>
  <c r="AH80" i="3"/>
  <c r="AG81" i="3"/>
  <c r="AH81" i="3"/>
  <c r="AG82" i="3"/>
  <c r="AH82" i="3"/>
  <c r="AG83" i="3"/>
  <c r="AH83" i="3"/>
  <c r="AG84" i="3"/>
  <c r="AH84" i="3"/>
  <c r="AG85" i="3"/>
  <c r="AH85" i="3"/>
  <c r="AG86" i="3"/>
  <c r="AH86" i="3"/>
  <c r="AG87" i="3"/>
  <c r="AH87" i="3"/>
  <c r="AG88" i="3"/>
  <c r="AH88" i="3"/>
  <c r="AG89" i="3"/>
  <c r="AH89" i="3"/>
  <c r="AG90" i="3"/>
  <c r="AH90" i="3"/>
  <c r="AG91" i="3"/>
  <c r="AH91" i="3"/>
  <c r="AG92" i="3"/>
  <c r="AH92" i="3"/>
  <c r="AG93" i="3"/>
  <c r="AH93" i="3"/>
  <c r="AG94" i="3"/>
  <c r="AH94" i="3"/>
  <c r="AG95" i="3"/>
  <c r="AH95" i="3"/>
  <c r="AG96" i="3"/>
  <c r="AH96" i="3"/>
  <c r="AG97" i="3"/>
  <c r="AH97" i="3"/>
  <c r="AG98" i="3"/>
  <c r="AH98" i="3"/>
  <c r="AG99" i="3"/>
  <c r="AH99" i="3"/>
  <c r="AG100" i="3"/>
  <c r="AH100" i="3"/>
  <c r="AH6" i="3"/>
  <c r="AG6" i="3"/>
  <c r="BI7" i="3"/>
  <c r="H49" i="3" l="1"/>
  <c r="AV97" i="3" l="1"/>
  <c r="AU97" i="3"/>
  <c r="AV94" i="3"/>
  <c r="AU94" i="3"/>
  <c r="AV92" i="3"/>
  <c r="AU92" i="3"/>
  <c r="AV91" i="3"/>
  <c r="AU91" i="3"/>
  <c r="AV90" i="3"/>
  <c r="AU90" i="3"/>
  <c r="AV89" i="3"/>
  <c r="AU89" i="3"/>
  <c r="AV88" i="3"/>
  <c r="AU88" i="3"/>
  <c r="AV86" i="3"/>
  <c r="AU86" i="3"/>
  <c r="AV84" i="3"/>
  <c r="AU84" i="3"/>
  <c r="AV77" i="3"/>
  <c r="AU77" i="3"/>
  <c r="AV73" i="3"/>
  <c r="AU73" i="3"/>
  <c r="AV71" i="3"/>
  <c r="AU71" i="3"/>
  <c r="AV68" i="3"/>
  <c r="AU68" i="3"/>
  <c r="AV67" i="3"/>
  <c r="AU67" i="3"/>
  <c r="AV66" i="3"/>
  <c r="AU66" i="3"/>
  <c r="AV58" i="3"/>
  <c r="AU58" i="3"/>
  <c r="AV55" i="3"/>
  <c r="AU55" i="3"/>
  <c r="AV51" i="3"/>
  <c r="AU51" i="3"/>
  <c r="AV49" i="3"/>
  <c r="AU49" i="3"/>
  <c r="AV47" i="3"/>
  <c r="AU47" i="3"/>
  <c r="AV46" i="3"/>
  <c r="AU46" i="3"/>
  <c r="AV45" i="3"/>
  <c r="AU45" i="3"/>
  <c r="AV44" i="3"/>
  <c r="AU44" i="3"/>
  <c r="AV36" i="3"/>
  <c r="AU36" i="3"/>
  <c r="AV35" i="3"/>
  <c r="AU35" i="3"/>
  <c r="AV34" i="3"/>
  <c r="AU34" i="3"/>
  <c r="AV32" i="3"/>
  <c r="AU32" i="3"/>
  <c r="AV31" i="3"/>
  <c r="AU31" i="3"/>
  <c r="AV30" i="3"/>
  <c r="AU30" i="3"/>
  <c r="AV29" i="3"/>
  <c r="AU29" i="3"/>
  <c r="AV25" i="3"/>
  <c r="AU25" i="3"/>
  <c r="AV24" i="3"/>
  <c r="AU24" i="3"/>
  <c r="AV18" i="3"/>
  <c r="AU18" i="3"/>
  <c r="AV17" i="3"/>
  <c r="AU17" i="3"/>
  <c r="AV16" i="3"/>
  <c r="AU16" i="3"/>
  <c r="AV15" i="3"/>
  <c r="AU15" i="3"/>
  <c r="AV10" i="3"/>
  <c r="AU10" i="3"/>
  <c r="AV9" i="3"/>
  <c r="AU9" i="3"/>
  <c r="AV7" i="3"/>
  <c r="AU7" i="3"/>
  <c r="AV6" i="3"/>
  <c r="AU6" i="3"/>
  <c r="H97" i="3"/>
  <c r="H94" i="3"/>
  <c r="H92" i="3"/>
  <c r="H91" i="3"/>
  <c r="H90" i="3"/>
  <c r="H89" i="3"/>
  <c r="H88" i="3"/>
  <c r="H86" i="3"/>
  <c r="H84" i="3"/>
  <c r="H77" i="3"/>
  <c r="H73" i="3"/>
  <c r="H71" i="3"/>
  <c r="H68" i="3"/>
  <c r="H67" i="3"/>
  <c r="H66" i="3"/>
  <c r="H58" i="3"/>
  <c r="H55" i="3"/>
  <c r="H51" i="3"/>
  <c r="H47" i="3"/>
  <c r="H46" i="3"/>
  <c r="H45" i="3"/>
  <c r="H44" i="3"/>
  <c r="H36" i="3"/>
  <c r="H35" i="3"/>
  <c r="H34" i="3"/>
  <c r="H32" i="3"/>
  <c r="H31" i="3"/>
  <c r="H30" i="3"/>
  <c r="H29" i="3"/>
  <c r="H25" i="3"/>
  <c r="H24" i="3"/>
  <c r="H18" i="3"/>
  <c r="H17" i="3"/>
  <c r="H16" i="3"/>
  <c r="H15" i="3"/>
  <c r="H10" i="3"/>
  <c r="H9" i="3"/>
  <c r="H7" i="3"/>
  <c r="H6" i="3"/>
  <c r="AU8" i="3"/>
  <c r="AV8" i="3"/>
  <c r="AU11" i="3"/>
  <c r="AV11" i="3"/>
  <c r="AU12" i="3"/>
  <c r="AV12" i="3"/>
  <c r="AU13" i="3"/>
  <c r="AV13" i="3"/>
  <c r="AU14" i="3"/>
  <c r="AV14" i="3"/>
  <c r="AU19" i="3"/>
  <c r="AV19" i="3"/>
  <c r="AU20" i="3"/>
  <c r="AV20" i="3"/>
  <c r="AU21" i="3"/>
  <c r="AV21" i="3"/>
  <c r="AU22" i="3"/>
  <c r="AV22" i="3"/>
  <c r="AU23" i="3"/>
  <c r="AV23" i="3"/>
  <c r="AU26" i="3"/>
  <c r="AV26" i="3"/>
  <c r="AU27" i="3"/>
  <c r="AV27" i="3"/>
  <c r="AU28" i="3"/>
  <c r="AV28" i="3"/>
  <c r="AU33" i="3"/>
  <c r="AV33" i="3"/>
  <c r="AU37" i="3"/>
  <c r="AV37" i="3"/>
  <c r="AU38" i="3"/>
  <c r="AV38" i="3"/>
  <c r="AU39" i="3"/>
  <c r="AV39" i="3"/>
  <c r="AU40" i="3"/>
  <c r="AV40" i="3"/>
  <c r="AU41" i="3"/>
  <c r="AV41" i="3"/>
  <c r="AU42" i="3"/>
  <c r="AV42" i="3"/>
  <c r="AU43" i="3"/>
  <c r="AV43" i="3"/>
  <c r="AU48" i="3"/>
  <c r="AV48" i="3"/>
  <c r="AU50" i="3"/>
  <c r="AV50" i="3"/>
  <c r="AU52" i="3"/>
  <c r="AV52" i="3"/>
  <c r="AU53" i="3"/>
  <c r="AV53" i="3"/>
  <c r="AU54" i="3"/>
  <c r="AV54" i="3"/>
  <c r="AU56" i="3"/>
  <c r="AV56" i="3"/>
  <c r="AU57" i="3"/>
  <c r="AV57" i="3"/>
  <c r="AU59" i="3"/>
  <c r="AV59" i="3"/>
  <c r="AU60" i="3"/>
  <c r="AV60" i="3"/>
  <c r="AU61" i="3"/>
  <c r="AV61" i="3"/>
  <c r="AU62" i="3"/>
  <c r="AV62" i="3"/>
  <c r="AU63" i="3"/>
  <c r="AV63" i="3"/>
  <c r="AU64" i="3"/>
  <c r="AV64" i="3"/>
  <c r="AU65" i="3"/>
  <c r="AV65" i="3"/>
  <c r="AU69" i="3"/>
  <c r="AV69" i="3"/>
  <c r="AU72" i="3"/>
  <c r="AV72" i="3"/>
  <c r="AU74" i="3"/>
  <c r="AV74" i="3"/>
  <c r="AU75" i="3"/>
  <c r="AV75" i="3"/>
  <c r="AU76" i="3"/>
  <c r="AV76" i="3"/>
  <c r="AU78" i="3"/>
  <c r="AV78" i="3"/>
  <c r="AU79" i="3"/>
  <c r="AV79" i="3"/>
  <c r="AU80" i="3"/>
  <c r="AV80" i="3"/>
  <c r="AU81" i="3"/>
  <c r="AV81" i="3"/>
  <c r="AU82" i="3"/>
  <c r="AV82" i="3"/>
  <c r="AU83" i="3"/>
  <c r="AV83" i="3"/>
  <c r="AU85" i="3"/>
  <c r="AV85" i="3"/>
  <c r="AU87" i="3"/>
  <c r="AV87" i="3"/>
  <c r="AU93" i="3"/>
  <c r="AV93" i="3"/>
  <c r="AU95" i="3"/>
  <c r="AV95" i="3"/>
  <c r="AU96" i="3"/>
  <c r="AV96" i="3"/>
  <c r="AU98" i="3"/>
  <c r="AV98" i="3"/>
  <c r="AU99" i="3"/>
  <c r="AV99" i="3"/>
  <c r="AU100" i="3"/>
  <c r="AV100" i="3"/>
  <c r="AU103" i="3"/>
  <c r="AV103" i="3"/>
  <c r="AV102" i="3" l="1"/>
  <c r="AU102" i="3"/>
  <c r="BG7" i="4" l="1"/>
  <c r="BH7" i="4"/>
  <c r="BG8" i="4"/>
  <c r="BH8" i="4"/>
  <c r="BG9" i="4"/>
  <c r="BH9" i="4"/>
  <c r="BG10" i="4"/>
  <c r="BH10" i="4"/>
  <c r="BG11" i="4"/>
  <c r="BH11" i="4"/>
  <c r="BG12" i="4"/>
  <c r="BH12" i="4"/>
  <c r="BG13" i="4"/>
  <c r="BH13" i="4"/>
  <c r="BG14" i="4"/>
  <c r="BH14" i="4"/>
  <c r="BG15" i="4"/>
  <c r="BH15" i="4"/>
  <c r="BG16" i="4"/>
  <c r="BH16" i="4"/>
  <c r="BG17" i="4"/>
  <c r="BH17" i="4"/>
  <c r="BG18" i="4"/>
  <c r="BH18" i="4"/>
  <c r="BG19" i="4"/>
  <c r="BH19" i="4"/>
  <c r="BG20" i="4"/>
  <c r="BH20" i="4"/>
  <c r="BG21" i="4"/>
  <c r="BH21" i="4"/>
  <c r="BG22" i="4"/>
  <c r="BH22" i="4"/>
  <c r="BG23" i="4"/>
  <c r="BH23" i="4"/>
  <c r="BG24" i="4"/>
  <c r="BH24" i="4"/>
  <c r="BG25" i="4"/>
  <c r="BH25" i="4"/>
  <c r="BG26" i="4"/>
  <c r="BH26" i="4"/>
  <c r="BG27" i="4"/>
  <c r="BH27" i="4"/>
  <c r="BG28" i="4"/>
  <c r="BH28" i="4"/>
  <c r="BG29" i="4"/>
  <c r="BH29" i="4"/>
  <c r="BG30" i="4"/>
  <c r="BH30" i="4"/>
  <c r="BG31" i="4"/>
  <c r="BH31" i="4"/>
  <c r="BG32" i="4"/>
  <c r="BH32" i="4"/>
  <c r="BG33" i="4"/>
  <c r="BH33" i="4"/>
  <c r="BG34" i="4"/>
  <c r="BH34" i="4"/>
  <c r="BG35" i="4"/>
  <c r="BH35" i="4"/>
  <c r="BG36" i="4"/>
  <c r="BH36" i="4"/>
  <c r="BG37" i="4"/>
  <c r="BH37" i="4"/>
  <c r="BG38" i="4"/>
  <c r="BH38" i="4"/>
  <c r="BG39" i="4"/>
  <c r="BH39" i="4"/>
  <c r="BG40" i="4"/>
  <c r="BH40" i="4"/>
  <c r="BG41" i="4"/>
  <c r="BH41" i="4"/>
  <c r="BG42" i="4"/>
  <c r="BH42" i="4"/>
  <c r="BG43" i="4"/>
  <c r="BH43" i="4"/>
  <c r="BG44" i="4"/>
  <c r="BH44" i="4"/>
  <c r="BG45" i="4"/>
  <c r="BH45" i="4"/>
  <c r="BG46" i="4"/>
  <c r="BH46" i="4"/>
  <c r="BG47" i="4"/>
  <c r="BH47" i="4"/>
  <c r="BG48" i="4"/>
  <c r="BH48" i="4"/>
  <c r="BG49" i="4"/>
  <c r="BH49" i="4"/>
  <c r="BG50" i="4"/>
  <c r="BH50" i="4"/>
  <c r="BG51" i="4"/>
  <c r="BH51" i="4"/>
  <c r="BG52" i="4"/>
  <c r="BH52" i="4"/>
  <c r="BG53" i="4"/>
  <c r="BH53" i="4"/>
  <c r="BG54" i="4"/>
  <c r="BH54" i="4"/>
  <c r="BG55" i="4"/>
  <c r="BH55" i="4"/>
  <c r="BG56" i="4"/>
  <c r="BH56" i="4"/>
  <c r="BG57" i="4"/>
  <c r="BH57" i="4"/>
  <c r="BG58" i="4"/>
  <c r="BH58" i="4"/>
  <c r="BG59" i="4"/>
  <c r="BH59" i="4"/>
  <c r="BG60" i="4"/>
  <c r="BH60" i="4"/>
  <c r="BG61" i="4"/>
  <c r="BH61" i="4"/>
  <c r="BG62" i="4"/>
  <c r="BH62" i="4"/>
  <c r="BG63" i="4"/>
  <c r="BH63" i="4"/>
  <c r="BG64" i="4"/>
  <c r="BH64" i="4"/>
  <c r="BG65" i="4"/>
  <c r="BH65" i="4"/>
  <c r="BG66" i="4"/>
  <c r="BH66" i="4"/>
  <c r="BG67" i="4"/>
  <c r="BH67" i="4"/>
  <c r="BG68" i="4"/>
  <c r="BH68" i="4"/>
  <c r="BG69" i="4"/>
  <c r="BH69" i="4"/>
  <c r="BG70" i="4"/>
  <c r="BH70" i="4"/>
  <c r="BG71" i="4"/>
  <c r="BH71" i="4"/>
  <c r="BG72" i="4"/>
  <c r="BH72" i="4"/>
  <c r="BG73" i="4"/>
  <c r="BH73" i="4"/>
  <c r="BG74" i="4"/>
  <c r="BH74" i="4"/>
  <c r="BG75" i="4"/>
  <c r="BH75" i="4"/>
  <c r="BG76" i="4"/>
  <c r="BH76" i="4"/>
  <c r="BG77" i="4"/>
  <c r="BH77" i="4"/>
  <c r="BG78" i="4"/>
  <c r="BH78" i="4"/>
  <c r="BG79" i="4"/>
  <c r="BH79" i="4"/>
  <c r="BG80" i="4"/>
  <c r="BH80" i="4"/>
  <c r="BG81" i="4"/>
  <c r="BH81" i="4"/>
  <c r="BG82" i="4"/>
  <c r="BH82" i="4"/>
  <c r="BG83" i="4"/>
  <c r="BH83" i="4"/>
  <c r="BG84" i="4"/>
  <c r="BH84" i="4"/>
  <c r="BG85" i="4"/>
  <c r="BH85" i="4"/>
  <c r="BG86" i="4"/>
  <c r="BH86" i="4"/>
  <c r="BG87" i="4"/>
  <c r="BH87" i="4"/>
  <c r="BG88" i="4"/>
  <c r="BH88" i="4"/>
  <c r="BG89" i="4"/>
  <c r="BH89" i="4"/>
  <c r="BG90" i="4"/>
  <c r="BH90" i="4"/>
  <c r="BG91" i="4"/>
  <c r="BH91" i="4"/>
  <c r="BG92" i="4"/>
  <c r="BH92" i="4"/>
  <c r="BG93" i="4"/>
  <c r="BH93" i="4"/>
  <c r="BG94" i="4"/>
  <c r="BH94" i="4"/>
  <c r="BG95" i="4"/>
  <c r="BH95" i="4"/>
  <c r="BG96" i="4"/>
  <c r="BH96" i="4"/>
  <c r="BG97" i="4"/>
  <c r="BH97" i="4"/>
  <c r="BG98" i="4"/>
  <c r="BH98" i="4"/>
  <c r="BG99" i="4"/>
  <c r="BH99" i="4"/>
  <c r="BG100" i="4"/>
  <c r="BH100" i="4"/>
  <c r="BH6" i="4"/>
  <c r="BG6" i="4"/>
  <c r="BI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BI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BI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BI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BI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BI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BI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BI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BI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BI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BI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BI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BI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BI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BI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BI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BI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BI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BI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BI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BI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BI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BI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BI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BI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BI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BI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BI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BI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BI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BI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BI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BI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BI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BI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BI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BI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BI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BI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BI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BI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BI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BI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BI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BI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BI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BI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BI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BI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BI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BI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BI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BI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BI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BI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BI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BI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BI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BI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BI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BI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BI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BI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BI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BI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BI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BI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BI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BI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BI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BI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BI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BI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BI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BI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BI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BI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BI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BI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BI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BI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BI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BI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BI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BI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BI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BI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BI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BI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BI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BI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BI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BI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BI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BI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89" i="4"/>
  <c r="F70" i="4"/>
  <c r="F46" i="4"/>
  <c r="F44" i="4"/>
  <c r="F36" i="4"/>
  <c r="F32" i="4"/>
  <c r="F30" i="4"/>
  <c r="F15" i="4"/>
  <c r="F100" i="4"/>
  <c r="F99" i="4"/>
  <c r="F98" i="4"/>
  <c r="F97" i="4"/>
  <c r="F96" i="4"/>
  <c r="F95" i="4"/>
  <c r="F94" i="4"/>
  <c r="F93" i="4"/>
  <c r="F92" i="4"/>
  <c r="F91" i="4"/>
  <c r="F90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5" i="4"/>
  <c r="F43" i="4"/>
  <c r="F42" i="4"/>
  <c r="F41" i="4"/>
  <c r="F40" i="4"/>
  <c r="F39" i="4"/>
  <c r="F38" i="4"/>
  <c r="F37" i="4"/>
  <c r="F35" i="4"/>
  <c r="F34" i="4"/>
  <c r="F33" i="4"/>
  <c r="F31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4" i="4"/>
  <c r="F13" i="4"/>
  <c r="F12" i="4"/>
  <c r="F11" i="4"/>
  <c r="F10" i="4"/>
  <c r="F9" i="4"/>
  <c r="F8" i="4"/>
  <c r="F7" i="4"/>
  <c r="F6" i="4"/>
  <c r="BI100" i="3"/>
  <c r="BI99" i="3"/>
  <c r="BI98" i="3"/>
  <c r="BI97" i="3"/>
  <c r="BI96" i="3"/>
  <c r="BI95" i="3"/>
  <c r="BI94" i="3"/>
  <c r="BI93" i="3"/>
  <c r="BI92" i="3"/>
  <c r="BI91" i="3"/>
  <c r="BI90" i="3"/>
  <c r="BI89" i="3"/>
  <c r="BI88" i="3"/>
  <c r="BI87" i="3"/>
  <c r="BI86" i="3"/>
  <c r="BI85" i="3"/>
  <c r="BI84" i="3"/>
  <c r="BI83" i="3"/>
  <c r="BI82" i="3"/>
  <c r="BI81" i="3"/>
  <c r="BI80" i="3"/>
  <c r="BI79" i="3"/>
  <c r="BI78" i="3"/>
  <c r="BI77" i="3"/>
  <c r="BI76" i="3"/>
  <c r="BI75" i="3"/>
  <c r="BI74" i="3"/>
  <c r="BI73" i="3"/>
  <c r="BI72" i="3"/>
  <c r="BI71" i="3"/>
  <c r="BI69" i="3"/>
  <c r="BI68" i="3"/>
  <c r="BI67" i="3"/>
  <c r="BI66" i="3"/>
  <c r="BI65" i="3"/>
  <c r="BI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6" i="3"/>
  <c r="G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I7" i="3"/>
  <c r="AJ7" i="3"/>
  <c r="AK7" i="3"/>
  <c r="AL7" i="3"/>
  <c r="AM7" i="3"/>
  <c r="AN7" i="3"/>
  <c r="AO7" i="3"/>
  <c r="AP7" i="3"/>
  <c r="AQ7" i="3"/>
  <c r="AR7" i="3"/>
  <c r="AS7" i="3"/>
  <c r="AT7" i="3"/>
  <c r="AW7" i="3"/>
  <c r="AX7" i="3"/>
  <c r="AY7" i="3"/>
  <c r="AZ7" i="3"/>
  <c r="BA7" i="3"/>
  <c r="BB7" i="3"/>
  <c r="BE7" i="3"/>
  <c r="BF7" i="3"/>
  <c r="BG7" i="3"/>
  <c r="BH7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I8" i="3"/>
  <c r="AJ8" i="3"/>
  <c r="AK8" i="3"/>
  <c r="AL8" i="3"/>
  <c r="AM8" i="3"/>
  <c r="AN8" i="3"/>
  <c r="AO8" i="3"/>
  <c r="AP8" i="3"/>
  <c r="AQ8" i="3"/>
  <c r="AR8" i="3"/>
  <c r="AS8" i="3"/>
  <c r="AT8" i="3"/>
  <c r="AW8" i="3"/>
  <c r="AX8" i="3"/>
  <c r="AY8" i="3"/>
  <c r="AZ8" i="3"/>
  <c r="BA8" i="3"/>
  <c r="BB8" i="3"/>
  <c r="BE8" i="3"/>
  <c r="BF8" i="3"/>
  <c r="BG8" i="3"/>
  <c r="BH8" i="3"/>
  <c r="G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I9" i="3"/>
  <c r="AJ9" i="3"/>
  <c r="AK9" i="3"/>
  <c r="AL9" i="3"/>
  <c r="AM9" i="3"/>
  <c r="AN9" i="3"/>
  <c r="AO9" i="3"/>
  <c r="AP9" i="3"/>
  <c r="AQ9" i="3"/>
  <c r="AR9" i="3"/>
  <c r="AS9" i="3"/>
  <c r="AT9" i="3"/>
  <c r="AW9" i="3"/>
  <c r="AX9" i="3"/>
  <c r="AY9" i="3"/>
  <c r="AZ9" i="3"/>
  <c r="BA9" i="3"/>
  <c r="BB9" i="3"/>
  <c r="BE9" i="3"/>
  <c r="BF9" i="3"/>
  <c r="BG9" i="3"/>
  <c r="BH9" i="3"/>
  <c r="G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W10" i="3"/>
  <c r="AX10" i="3"/>
  <c r="AY10" i="3"/>
  <c r="AZ10" i="3"/>
  <c r="BA10" i="3"/>
  <c r="BB10" i="3"/>
  <c r="BE10" i="3"/>
  <c r="BF10" i="3"/>
  <c r="BG10" i="3"/>
  <c r="BH10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W11" i="3"/>
  <c r="AX11" i="3"/>
  <c r="AY11" i="3"/>
  <c r="AZ11" i="3"/>
  <c r="BA11" i="3"/>
  <c r="BB11" i="3"/>
  <c r="BE11" i="3"/>
  <c r="BF11" i="3"/>
  <c r="BG11" i="3"/>
  <c r="BH11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W12" i="3"/>
  <c r="AX12" i="3"/>
  <c r="AY12" i="3"/>
  <c r="AZ12" i="3"/>
  <c r="BA12" i="3"/>
  <c r="BB12" i="3"/>
  <c r="BE12" i="3"/>
  <c r="BF12" i="3"/>
  <c r="BG12" i="3"/>
  <c r="BH12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W13" i="3"/>
  <c r="AX13" i="3"/>
  <c r="AY13" i="3"/>
  <c r="AZ13" i="3"/>
  <c r="BA13" i="3"/>
  <c r="BB13" i="3"/>
  <c r="BE13" i="3"/>
  <c r="BF13" i="3"/>
  <c r="BG13" i="3"/>
  <c r="BH13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W14" i="3"/>
  <c r="AX14" i="3"/>
  <c r="AY14" i="3"/>
  <c r="AZ14" i="3"/>
  <c r="BA14" i="3"/>
  <c r="BB14" i="3"/>
  <c r="BE14" i="3"/>
  <c r="BF14" i="3"/>
  <c r="BG14" i="3"/>
  <c r="BH14" i="3"/>
  <c r="G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W15" i="3"/>
  <c r="AX15" i="3"/>
  <c r="AY15" i="3"/>
  <c r="AZ15" i="3"/>
  <c r="BA15" i="3"/>
  <c r="BB15" i="3"/>
  <c r="BE15" i="3"/>
  <c r="BF15" i="3"/>
  <c r="BG15" i="3"/>
  <c r="BH15" i="3"/>
  <c r="G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W16" i="3"/>
  <c r="AX16" i="3"/>
  <c r="AY16" i="3"/>
  <c r="AZ16" i="3"/>
  <c r="BA16" i="3"/>
  <c r="BB16" i="3"/>
  <c r="BE16" i="3"/>
  <c r="BF16" i="3"/>
  <c r="BG16" i="3"/>
  <c r="BH16" i="3"/>
  <c r="G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W17" i="3"/>
  <c r="AX17" i="3"/>
  <c r="AY17" i="3"/>
  <c r="AZ17" i="3"/>
  <c r="BA17" i="3"/>
  <c r="BB17" i="3"/>
  <c r="BE17" i="3"/>
  <c r="BF17" i="3"/>
  <c r="BG17" i="3"/>
  <c r="BH17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W18" i="3"/>
  <c r="AX18" i="3"/>
  <c r="AY18" i="3"/>
  <c r="AZ18" i="3"/>
  <c r="BA18" i="3"/>
  <c r="BB18" i="3"/>
  <c r="BE18" i="3"/>
  <c r="BF18" i="3"/>
  <c r="BG18" i="3"/>
  <c r="BH18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W19" i="3"/>
  <c r="AX19" i="3"/>
  <c r="AY19" i="3"/>
  <c r="AZ19" i="3"/>
  <c r="BA19" i="3"/>
  <c r="BB19" i="3"/>
  <c r="BE19" i="3"/>
  <c r="BF19" i="3"/>
  <c r="BG19" i="3"/>
  <c r="BH19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W20" i="3"/>
  <c r="AX20" i="3"/>
  <c r="AY20" i="3"/>
  <c r="AZ20" i="3"/>
  <c r="BA20" i="3"/>
  <c r="BB20" i="3"/>
  <c r="BE20" i="3"/>
  <c r="BF20" i="3"/>
  <c r="BG20" i="3"/>
  <c r="BH20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W21" i="3"/>
  <c r="AX21" i="3"/>
  <c r="AY21" i="3"/>
  <c r="AZ21" i="3"/>
  <c r="BA21" i="3"/>
  <c r="BB21" i="3"/>
  <c r="BE21" i="3"/>
  <c r="BF21" i="3"/>
  <c r="BG21" i="3"/>
  <c r="BH21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W22" i="3"/>
  <c r="AX22" i="3"/>
  <c r="AY22" i="3"/>
  <c r="AZ22" i="3"/>
  <c r="BA22" i="3"/>
  <c r="BB22" i="3"/>
  <c r="BE22" i="3"/>
  <c r="BF22" i="3"/>
  <c r="BG22" i="3"/>
  <c r="BH22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W23" i="3"/>
  <c r="AX23" i="3"/>
  <c r="AY23" i="3"/>
  <c r="AZ23" i="3"/>
  <c r="BA23" i="3"/>
  <c r="BB23" i="3"/>
  <c r="BE23" i="3"/>
  <c r="BF23" i="3"/>
  <c r="BG23" i="3"/>
  <c r="BH23" i="3"/>
  <c r="G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W24" i="3"/>
  <c r="AX24" i="3"/>
  <c r="AY24" i="3"/>
  <c r="AZ24" i="3"/>
  <c r="BA24" i="3"/>
  <c r="BB24" i="3"/>
  <c r="BE24" i="3"/>
  <c r="BF24" i="3"/>
  <c r="BG24" i="3"/>
  <c r="BH24" i="3"/>
  <c r="G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W25" i="3"/>
  <c r="AX25" i="3"/>
  <c r="AY25" i="3"/>
  <c r="AZ25" i="3"/>
  <c r="BA25" i="3"/>
  <c r="BB25" i="3"/>
  <c r="BE25" i="3"/>
  <c r="BF25" i="3"/>
  <c r="BG25" i="3"/>
  <c r="BH25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W26" i="3"/>
  <c r="AX26" i="3"/>
  <c r="AY26" i="3"/>
  <c r="AZ26" i="3"/>
  <c r="BA26" i="3"/>
  <c r="BB26" i="3"/>
  <c r="BE26" i="3"/>
  <c r="BF26" i="3"/>
  <c r="BG26" i="3"/>
  <c r="BH26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W27" i="3"/>
  <c r="AX27" i="3"/>
  <c r="AY27" i="3"/>
  <c r="AZ27" i="3"/>
  <c r="BA27" i="3"/>
  <c r="BB27" i="3"/>
  <c r="BE27" i="3"/>
  <c r="BF27" i="3"/>
  <c r="BG27" i="3"/>
  <c r="BH27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W28" i="3"/>
  <c r="AX28" i="3"/>
  <c r="AY28" i="3"/>
  <c r="AZ28" i="3"/>
  <c r="BA28" i="3"/>
  <c r="BB28" i="3"/>
  <c r="BE28" i="3"/>
  <c r="BF28" i="3"/>
  <c r="BG28" i="3"/>
  <c r="BH28" i="3"/>
  <c r="G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W29" i="3"/>
  <c r="AX29" i="3"/>
  <c r="AY29" i="3"/>
  <c r="AZ29" i="3"/>
  <c r="BA29" i="3"/>
  <c r="BB29" i="3"/>
  <c r="BE29" i="3"/>
  <c r="BF29" i="3"/>
  <c r="BG29" i="3"/>
  <c r="BH29" i="3"/>
  <c r="G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W30" i="3"/>
  <c r="AX30" i="3"/>
  <c r="AY30" i="3"/>
  <c r="AZ30" i="3"/>
  <c r="BA30" i="3"/>
  <c r="BB30" i="3"/>
  <c r="BE30" i="3"/>
  <c r="BF30" i="3"/>
  <c r="BG30" i="3"/>
  <c r="BH30" i="3"/>
  <c r="G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W31" i="3"/>
  <c r="AX31" i="3"/>
  <c r="AY31" i="3"/>
  <c r="AZ31" i="3"/>
  <c r="BA31" i="3"/>
  <c r="BB31" i="3"/>
  <c r="BE31" i="3"/>
  <c r="BF31" i="3"/>
  <c r="BG31" i="3"/>
  <c r="BH31" i="3"/>
  <c r="G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W32" i="3"/>
  <c r="AX32" i="3"/>
  <c r="AY32" i="3"/>
  <c r="AZ32" i="3"/>
  <c r="BA32" i="3"/>
  <c r="BB32" i="3"/>
  <c r="BE32" i="3"/>
  <c r="BF32" i="3"/>
  <c r="BG32" i="3"/>
  <c r="BH32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W33" i="3"/>
  <c r="AX33" i="3"/>
  <c r="AY33" i="3"/>
  <c r="AZ33" i="3"/>
  <c r="BA33" i="3"/>
  <c r="BB33" i="3"/>
  <c r="BE33" i="3"/>
  <c r="BF33" i="3"/>
  <c r="BG33" i="3"/>
  <c r="BH33" i="3"/>
  <c r="G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W34" i="3"/>
  <c r="AX34" i="3"/>
  <c r="AY34" i="3"/>
  <c r="AZ34" i="3"/>
  <c r="BA34" i="3"/>
  <c r="BB34" i="3"/>
  <c r="BE34" i="3"/>
  <c r="BF34" i="3"/>
  <c r="BG34" i="3"/>
  <c r="BH34" i="3"/>
  <c r="G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W35" i="3"/>
  <c r="AX35" i="3"/>
  <c r="AY35" i="3"/>
  <c r="AZ35" i="3"/>
  <c r="BA35" i="3"/>
  <c r="BB35" i="3"/>
  <c r="BE35" i="3"/>
  <c r="BF35" i="3"/>
  <c r="BG35" i="3"/>
  <c r="BH35" i="3"/>
  <c r="G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W36" i="3"/>
  <c r="AX36" i="3"/>
  <c r="AY36" i="3"/>
  <c r="AZ36" i="3"/>
  <c r="BA36" i="3"/>
  <c r="BB36" i="3"/>
  <c r="BE36" i="3"/>
  <c r="BF36" i="3"/>
  <c r="BG36" i="3"/>
  <c r="BH36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W37" i="3"/>
  <c r="AX37" i="3"/>
  <c r="AY37" i="3"/>
  <c r="AZ37" i="3"/>
  <c r="BA37" i="3"/>
  <c r="BB37" i="3"/>
  <c r="BE37" i="3"/>
  <c r="BF37" i="3"/>
  <c r="BG37" i="3"/>
  <c r="BH37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W38" i="3"/>
  <c r="AX38" i="3"/>
  <c r="AY38" i="3"/>
  <c r="AZ38" i="3"/>
  <c r="BA38" i="3"/>
  <c r="BB38" i="3"/>
  <c r="BE38" i="3"/>
  <c r="BF38" i="3"/>
  <c r="BG38" i="3"/>
  <c r="BH38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W39" i="3"/>
  <c r="AX39" i="3"/>
  <c r="AY39" i="3"/>
  <c r="AZ39" i="3"/>
  <c r="BA39" i="3"/>
  <c r="BB39" i="3"/>
  <c r="BE39" i="3"/>
  <c r="BF39" i="3"/>
  <c r="BG39" i="3"/>
  <c r="BH39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W40" i="3"/>
  <c r="AX40" i="3"/>
  <c r="AY40" i="3"/>
  <c r="AZ40" i="3"/>
  <c r="BA40" i="3"/>
  <c r="BB40" i="3"/>
  <c r="BE40" i="3"/>
  <c r="BF40" i="3"/>
  <c r="BG40" i="3"/>
  <c r="BH40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W41" i="3"/>
  <c r="AX41" i="3"/>
  <c r="AY41" i="3"/>
  <c r="AZ41" i="3"/>
  <c r="BA41" i="3"/>
  <c r="BB41" i="3"/>
  <c r="BE41" i="3"/>
  <c r="BF41" i="3"/>
  <c r="BG41" i="3"/>
  <c r="BH41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W42" i="3"/>
  <c r="AX42" i="3"/>
  <c r="AY42" i="3"/>
  <c r="AZ42" i="3"/>
  <c r="BA42" i="3"/>
  <c r="BB42" i="3"/>
  <c r="BE42" i="3"/>
  <c r="BF42" i="3"/>
  <c r="BG42" i="3"/>
  <c r="BH42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W43" i="3"/>
  <c r="AX43" i="3"/>
  <c r="AY43" i="3"/>
  <c r="AZ43" i="3"/>
  <c r="BA43" i="3"/>
  <c r="BB43" i="3"/>
  <c r="BE43" i="3"/>
  <c r="BF43" i="3"/>
  <c r="BG43" i="3"/>
  <c r="BH43" i="3"/>
  <c r="G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W44" i="3"/>
  <c r="AX44" i="3"/>
  <c r="AY44" i="3"/>
  <c r="AZ44" i="3"/>
  <c r="BA44" i="3"/>
  <c r="BB44" i="3"/>
  <c r="BE44" i="3"/>
  <c r="BF44" i="3"/>
  <c r="BG44" i="3"/>
  <c r="BH44" i="3"/>
  <c r="G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W45" i="3"/>
  <c r="AX45" i="3"/>
  <c r="AY45" i="3"/>
  <c r="AZ45" i="3"/>
  <c r="BA45" i="3"/>
  <c r="BB45" i="3"/>
  <c r="BE45" i="3"/>
  <c r="BF45" i="3"/>
  <c r="BG45" i="3"/>
  <c r="BH45" i="3"/>
  <c r="G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W46" i="3"/>
  <c r="AX46" i="3"/>
  <c r="AY46" i="3"/>
  <c r="AZ46" i="3"/>
  <c r="BA46" i="3"/>
  <c r="BB46" i="3"/>
  <c r="BE46" i="3"/>
  <c r="BF46" i="3"/>
  <c r="BG46" i="3"/>
  <c r="BH46" i="3"/>
  <c r="G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W47" i="3"/>
  <c r="AX47" i="3"/>
  <c r="AY47" i="3"/>
  <c r="AZ47" i="3"/>
  <c r="BA47" i="3"/>
  <c r="BB47" i="3"/>
  <c r="BE47" i="3"/>
  <c r="BF47" i="3"/>
  <c r="BG47" i="3"/>
  <c r="BH47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W48" i="3"/>
  <c r="AX48" i="3"/>
  <c r="AY48" i="3"/>
  <c r="AZ48" i="3"/>
  <c r="BA48" i="3"/>
  <c r="BB48" i="3"/>
  <c r="BE48" i="3"/>
  <c r="BF48" i="3"/>
  <c r="BG48" i="3"/>
  <c r="BH48" i="3"/>
  <c r="G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W49" i="3"/>
  <c r="AX49" i="3"/>
  <c r="AY49" i="3"/>
  <c r="AZ49" i="3"/>
  <c r="BA49" i="3"/>
  <c r="BB49" i="3"/>
  <c r="BE49" i="3"/>
  <c r="BF49" i="3"/>
  <c r="BG49" i="3"/>
  <c r="BH49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W50" i="3"/>
  <c r="AX50" i="3"/>
  <c r="AY50" i="3"/>
  <c r="AZ50" i="3"/>
  <c r="BA50" i="3"/>
  <c r="BB50" i="3"/>
  <c r="BE50" i="3"/>
  <c r="BF50" i="3"/>
  <c r="BG50" i="3"/>
  <c r="BH50" i="3"/>
  <c r="G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W51" i="3"/>
  <c r="AX51" i="3"/>
  <c r="AY51" i="3"/>
  <c r="AZ51" i="3"/>
  <c r="BA51" i="3"/>
  <c r="BB51" i="3"/>
  <c r="BE51" i="3"/>
  <c r="BF51" i="3"/>
  <c r="BG51" i="3"/>
  <c r="BH51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W52" i="3"/>
  <c r="AX52" i="3"/>
  <c r="AY52" i="3"/>
  <c r="AZ52" i="3"/>
  <c r="BA52" i="3"/>
  <c r="BB52" i="3"/>
  <c r="BE52" i="3"/>
  <c r="BF52" i="3"/>
  <c r="BG52" i="3"/>
  <c r="BH52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W53" i="3"/>
  <c r="AX53" i="3"/>
  <c r="AY53" i="3"/>
  <c r="AZ53" i="3"/>
  <c r="BA53" i="3"/>
  <c r="BB53" i="3"/>
  <c r="BE53" i="3"/>
  <c r="BF53" i="3"/>
  <c r="BG53" i="3"/>
  <c r="BH53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W54" i="3"/>
  <c r="AX54" i="3"/>
  <c r="AY54" i="3"/>
  <c r="AZ54" i="3"/>
  <c r="BA54" i="3"/>
  <c r="BB54" i="3"/>
  <c r="BE54" i="3"/>
  <c r="BF54" i="3"/>
  <c r="BG54" i="3"/>
  <c r="BH54" i="3"/>
  <c r="G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W55" i="3"/>
  <c r="AX55" i="3"/>
  <c r="AY55" i="3"/>
  <c r="AZ55" i="3"/>
  <c r="BA55" i="3"/>
  <c r="BB55" i="3"/>
  <c r="BE55" i="3"/>
  <c r="BF55" i="3"/>
  <c r="BG55" i="3"/>
  <c r="BH55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W56" i="3"/>
  <c r="AX56" i="3"/>
  <c r="AY56" i="3"/>
  <c r="AZ56" i="3"/>
  <c r="BA56" i="3"/>
  <c r="BB56" i="3"/>
  <c r="BE56" i="3"/>
  <c r="BF56" i="3"/>
  <c r="BG56" i="3"/>
  <c r="BH56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W57" i="3"/>
  <c r="AX57" i="3"/>
  <c r="AY57" i="3"/>
  <c r="AZ57" i="3"/>
  <c r="BA57" i="3"/>
  <c r="BB57" i="3"/>
  <c r="BE57" i="3"/>
  <c r="BF57" i="3"/>
  <c r="BG57" i="3"/>
  <c r="BH57" i="3"/>
  <c r="G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W58" i="3"/>
  <c r="AX58" i="3"/>
  <c r="AY58" i="3"/>
  <c r="AZ58" i="3"/>
  <c r="BA58" i="3"/>
  <c r="BB58" i="3"/>
  <c r="BE58" i="3"/>
  <c r="BF58" i="3"/>
  <c r="BG58" i="3"/>
  <c r="BH58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W59" i="3"/>
  <c r="AX59" i="3"/>
  <c r="AY59" i="3"/>
  <c r="AZ59" i="3"/>
  <c r="BA59" i="3"/>
  <c r="BB59" i="3"/>
  <c r="BE59" i="3"/>
  <c r="BF59" i="3"/>
  <c r="BG59" i="3"/>
  <c r="BH59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W60" i="3"/>
  <c r="AX60" i="3"/>
  <c r="AY60" i="3"/>
  <c r="AZ60" i="3"/>
  <c r="BA60" i="3"/>
  <c r="BB60" i="3"/>
  <c r="BE60" i="3"/>
  <c r="BF60" i="3"/>
  <c r="BG60" i="3"/>
  <c r="BH60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W61" i="3"/>
  <c r="AX61" i="3"/>
  <c r="AY61" i="3"/>
  <c r="AZ61" i="3"/>
  <c r="BA61" i="3"/>
  <c r="BB61" i="3"/>
  <c r="BE61" i="3"/>
  <c r="BF61" i="3"/>
  <c r="BG61" i="3"/>
  <c r="BH61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W62" i="3"/>
  <c r="AX62" i="3"/>
  <c r="AY62" i="3"/>
  <c r="AZ62" i="3"/>
  <c r="BA62" i="3"/>
  <c r="BB62" i="3"/>
  <c r="BE62" i="3"/>
  <c r="BF62" i="3"/>
  <c r="BG62" i="3"/>
  <c r="BH62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W63" i="3"/>
  <c r="AX63" i="3"/>
  <c r="AY63" i="3"/>
  <c r="AZ63" i="3"/>
  <c r="BA63" i="3"/>
  <c r="BB63" i="3"/>
  <c r="BE63" i="3"/>
  <c r="BF63" i="3"/>
  <c r="BG63" i="3"/>
  <c r="BH63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W64" i="3"/>
  <c r="AX64" i="3"/>
  <c r="AY64" i="3"/>
  <c r="AZ64" i="3"/>
  <c r="BA64" i="3"/>
  <c r="BB64" i="3"/>
  <c r="BE64" i="3"/>
  <c r="BF64" i="3"/>
  <c r="BG64" i="3"/>
  <c r="BH64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W65" i="3"/>
  <c r="AX65" i="3"/>
  <c r="AY65" i="3"/>
  <c r="AZ65" i="3"/>
  <c r="BA65" i="3"/>
  <c r="BB65" i="3"/>
  <c r="BE65" i="3"/>
  <c r="BF65" i="3"/>
  <c r="BG65" i="3"/>
  <c r="BH65" i="3"/>
  <c r="G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W66" i="3"/>
  <c r="AX66" i="3"/>
  <c r="AY66" i="3"/>
  <c r="AZ66" i="3"/>
  <c r="BA66" i="3"/>
  <c r="BB66" i="3"/>
  <c r="BE66" i="3"/>
  <c r="BF66" i="3"/>
  <c r="BG66" i="3"/>
  <c r="BH66" i="3"/>
  <c r="G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W67" i="3"/>
  <c r="AX67" i="3"/>
  <c r="AY67" i="3"/>
  <c r="AZ67" i="3"/>
  <c r="BA67" i="3"/>
  <c r="BB67" i="3"/>
  <c r="BE67" i="3"/>
  <c r="BF67" i="3"/>
  <c r="BG67" i="3"/>
  <c r="BH67" i="3"/>
  <c r="G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W68" i="3"/>
  <c r="AX68" i="3"/>
  <c r="AY68" i="3"/>
  <c r="AZ68" i="3"/>
  <c r="BA68" i="3"/>
  <c r="BB68" i="3"/>
  <c r="BE68" i="3"/>
  <c r="BF68" i="3"/>
  <c r="BG68" i="3"/>
  <c r="BH68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W69" i="3"/>
  <c r="AX69" i="3"/>
  <c r="AY69" i="3"/>
  <c r="AZ69" i="3"/>
  <c r="BA69" i="3"/>
  <c r="BB69" i="3"/>
  <c r="BE69" i="3"/>
  <c r="BF69" i="3"/>
  <c r="BG69" i="3"/>
  <c r="BH69" i="3"/>
  <c r="G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W71" i="3"/>
  <c r="AX71" i="3"/>
  <c r="AY71" i="3"/>
  <c r="AZ71" i="3"/>
  <c r="BA71" i="3"/>
  <c r="BB71" i="3"/>
  <c r="BE71" i="3"/>
  <c r="BF71" i="3"/>
  <c r="BG71" i="3"/>
  <c r="BH71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W72" i="3"/>
  <c r="AX72" i="3"/>
  <c r="AY72" i="3"/>
  <c r="AZ72" i="3"/>
  <c r="BA72" i="3"/>
  <c r="BB72" i="3"/>
  <c r="BE72" i="3"/>
  <c r="BF72" i="3"/>
  <c r="BG72" i="3"/>
  <c r="BH72" i="3"/>
  <c r="G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W73" i="3"/>
  <c r="AX73" i="3"/>
  <c r="AY73" i="3"/>
  <c r="AZ73" i="3"/>
  <c r="BA73" i="3"/>
  <c r="BB73" i="3"/>
  <c r="BE73" i="3"/>
  <c r="BF73" i="3"/>
  <c r="BG73" i="3"/>
  <c r="BH73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W74" i="3"/>
  <c r="AX74" i="3"/>
  <c r="AY74" i="3"/>
  <c r="AZ74" i="3"/>
  <c r="BA74" i="3"/>
  <c r="BB74" i="3"/>
  <c r="BE74" i="3"/>
  <c r="BF74" i="3"/>
  <c r="BG74" i="3"/>
  <c r="BH74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W75" i="3"/>
  <c r="AX75" i="3"/>
  <c r="AY75" i="3"/>
  <c r="AZ75" i="3"/>
  <c r="BA75" i="3"/>
  <c r="BB75" i="3"/>
  <c r="BE75" i="3"/>
  <c r="BF75" i="3"/>
  <c r="BG75" i="3"/>
  <c r="BH75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W76" i="3"/>
  <c r="AX76" i="3"/>
  <c r="AY76" i="3"/>
  <c r="AZ76" i="3"/>
  <c r="BA76" i="3"/>
  <c r="BB76" i="3"/>
  <c r="BE76" i="3"/>
  <c r="BF76" i="3"/>
  <c r="BG76" i="3"/>
  <c r="BH76" i="3"/>
  <c r="G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W77" i="3"/>
  <c r="AX77" i="3"/>
  <c r="AY77" i="3"/>
  <c r="AZ77" i="3"/>
  <c r="BA77" i="3"/>
  <c r="BB77" i="3"/>
  <c r="BE77" i="3"/>
  <c r="BF77" i="3"/>
  <c r="BG77" i="3"/>
  <c r="BH77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W78" i="3"/>
  <c r="AX78" i="3"/>
  <c r="AY78" i="3"/>
  <c r="AZ78" i="3"/>
  <c r="BA78" i="3"/>
  <c r="BB78" i="3"/>
  <c r="BE78" i="3"/>
  <c r="BF78" i="3"/>
  <c r="BG78" i="3"/>
  <c r="BH78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W79" i="3"/>
  <c r="AX79" i="3"/>
  <c r="AY79" i="3"/>
  <c r="AZ79" i="3"/>
  <c r="BA79" i="3"/>
  <c r="BB79" i="3"/>
  <c r="BE79" i="3"/>
  <c r="BF79" i="3"/>
  <c r="BG79" i="3"/>
  <c r="BH79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W80" i="3"/>
  <c r="AX80" i="3"/>
  <c r="AY80" i="3"/>
  <c r="AZ80" i="3"/>
  <c r="BA80" i="3"/>
  <c r="BB80" i="3"/>
  <c r="BE80" i="3"/>
  <c r="BF80" i="3"/>
  <c r="BG80" i="3"/>
  <c r="BH80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W81" i="3"/>
  <c r="AX81" i="3"/>
  <c r="AY81" i="3"/>
  <c r="AZ81" i="3"/>
  <c r="BA81" i="3"/>
  <c r="BB81" i="3"/>
  <c r="BE81" i="3"/>
  <c r="BF81" i="3"/>
  <c r="BG81" i="3"/>
  <c r="BH81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W82" i="3"/>
  <c r="AX82" i="3"/>
  <c r="AY82" i="3"/>
  <c r="AZ82" i="3"/>
  <c r="BA82" i="3"/>
  <c r="BB82" i="3"/>
  <c r="BE82" i="3"/>
  <c r="BF82" i="3"/>
  <c r="BG82" i="3"/>
  <c r="BH82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W83" i="3"/>
  <c r="AX83" i="3"/>
  <c r="AY83" i="3"/>
  <c r="AZ83" i="3"/>
  <c r="BA83" i="3"/>
  <c r="BB83" i="3"/>
  <c r="BE83" i="3"/>
  <c r="BF83" i="3"/>
  <c r="BG83" i="3"/>
  <c r="BH83" i="3"/>
  <c r="G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W84" i="3"/>
  <c r="AX84" i="3"/>
  <c r="AY84" i="3"/>
  <c r="AZ84" i="3"/>
  <c r="BA84" i="3"/>
  <c r="BB84" i="3"/>
  <c r="BE84" i="3"/>
  <c r="BF84" i="3"/>
  <c r="BG84" i="3"/>
  <c r="BH84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W85" i="3"/>
  <c r="AX85" i="3"/>
  <c r="AY85" i="3"/>
  <c r="AZ85" i="3"/>
  <c r="BA85" i="3"/>
  <c r="BB85" i="3"/>
  <c r="BE85" i="3"/>
  <c r="BF85" i="3"/>
  <c r="BG85" i="3"/>
  <c r="BH85" i="3"/>
  <c r="G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W86" i="3"/>
  <c r="AX86" i="3"/>
  <c r="AY86" i="3"/>
  <c r="AZ86" i="3"/>
  <c r="BA86" i="3"/>
  <c r="BB86" i="3"/>
  <c r="BE86" i="3"/>
  <c r="BF86" i="3"/>
  <c r="BG86" i="3"/>
  <c r="BH86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W87" i="3"/>
  <c r="AX87" i="3"/>
  <c r="AY87" i="3"/>
  <c r="AZ87" i="3"/>
  <c r="BA87" i="3"/>
  <c r="BB87" i="3"/>
  <c r="BE87" i="3"/>
  <c r="BF87" i="3"/>
  <c r="BG87" i="3"/>
  <c r="BH87" i="3"/>
  <c r="G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W88" i="3"/>
  <c r="AX88" i="3"/>
  <c r="AY88" i="3"/>
  <c r="AZ88" i="3"/>
  <c r="BA88" i="3"/>
  <c r="BB88" i="3"/>
  <c r="BE88" i="3"/>
  <c r="BF88" i="3"/>
  <c r="BG88" i="3"/>
  <c r="BH88" i="3"/>
  <c r="G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W89" i="3"/>
  <c r="AX89" i="3"/>
  <c r="AY89" i="3"/>
  <c r="AZ89" i="3"/>
  <c r="BA89" i="3"/>
  <c r="BB89" i="3"/>
  <c r="BE89" i="3"/>
  <c r="BF89" i="3"/>
  <c r="BG89" i="3"/>
  <c r="BH89" i="3"/>
  <c r="G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W90" i="3"/>
  <c r="AX90" i="3"/>
  <c r="AY90" i="3"/>
  <c r="AZ90" i="3"/>
  <c r="BA90" i="3"/>
  <c r="BB90" i="3"/>
  <c r="BE90" i="3"/>
  <c r="BF90" i="3"/>
  <c r="BG90" i="3"/>
  <c r="BH90" i="3"/>
  <c r="G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W91" i="3"/>
  <c r="AX91" i="3"/>
  <c r="AY91" i="3"/>
  <c r="AZ91" i="3"/>
  <c r="BA91" i="3"/>
  <c r="BB91" i="3"/>
  <c r="BE91" i="3"/>
  <c r="BF91" i="3"/>
  <c r="BG91" i="3"/>
  <c r="BH91" i="3"/>
  <c r="G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W92" i="3"/>
  <c r="AX92" i="3"/>
  <c r="AY92" i="3"/>
  <c r="AZ92" i="3"/>
  <c r="BA92" i="3"/>
  <c r="BB92" i="3"/>
  <c r="BE92" i="3"/>
  <c r="BF92" i="3"/>
  <c r="BG92" i="3"/>
  <c r="BH92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W93" i="3"/>
  <c r="AX93" i="3"/>
  <c r="AY93" i="3"/>
  <c r="AZ93" i="3"/>
  <c r="BA93" i="3"/>
  <c r="BB93" i="3"/>
  <c r="BE93" i="3"/>
  <c r="BF93" i="3"/>
  <c r="BG93" i="3"/>
  <c r="BH93" i="3"/>
  <c r="G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W94" i="3"/>
  <c r="AX94" i="3"/>
  <c r="AY94" i="3"/>
  <c r="AZ94" i="3"/>
  <c r="BA94" i="3"/>
  <c r="BB94" i="3"/>
  <c r="BE94" i="3"/>
  <c r="BF94" i="3"/>
  <c r="BG94" i="3"/>
  <c r="BH94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W95" i="3"/>
  <c r="AX95" i="3"/>
  <c r="AY95" i="3"/>
  <c r="AZ95" i="3"/>
  <c r="BA95" i="3"/>
  <c r="BB95" i="3"/>
  <c r="BE95" i="3"/>
  <c r="BF95" i="3"/>
  <c r="BG95" i="3"/>
  <c r="BH95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W96" i="3"/>
  <c r="AX96" i="3"/>
  <c r="AY96" i="3"/>
  <c r="AZ96" i="3"/>
  <c r="BA96" i="3"/>
  <c r="BB96" i="3"/>
  <c r="BE96" i="3"/>
  <c r="BF96" i="3"/>
  <c r="BG96" i="3"/>
  <c r="BH96" i="3"/>
  <c r="G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W97" i="3"/>
  <c r="AX97" i="3"/>
  <c r="AY97" i="3"/>
  <c r="AZ97" i="3"/>
  <c r="BA97" i="3"/>
  <c r="BB97" i="3"/>
  <c r="BE97" i="3"/>
  <c r="BF97" i="3"/>
  <c r="BG97" i="3"/>
  <c r="BH97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W98" i="3"/>
  <c r="AX98" i="3"/>
  <c r="AY98" i="3"/>
  <c r="AZ98" i="3"/>
  <c r="BA98" i="3"/>
  <c r="BB98" i="3"/>
  <c r="BE98" i="3"/>
  <c r="BF98" i="3"/>
  <c r="BG98" i="3"/>
  <c r="BH98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W99" i="3"/>
  <c r="AX99" i="3"/>
  <c r="AY99" i="3"/>
  <c r="AZ99" i="3"/>
  <c r="BA99" i="3"/>
  <c r="BB99" i="3"/>
  <c r="BE99" i="3"/>
  <c r="BF99" i="3"/>
  <c r="BG99" i="3"/>
  <c r="BH99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W100" i="3"/>
  <c r="AX100" i="3"/>
  <c r="AY100" i="3"/>
  <c r="AZ100" i="3"/>
  <c r="BA100" i="3"/>
  <c r="BB100" i="3"/>
  <c r="BE100" i="3"/>
  <c r="BF100" i="3"/>
  <c r="BG100" i="3"/>
  <c r="BH100" i="3"/>
  <c r="BH6" i="3"/>
  <c r="BF6" i="3"/>
  <c r="BB6" i="3"/>
  <c r="AZ6" i="3"/>
  <c r="AX6" i="3"/>
  <c r="AT6" i="3"/>
  <c r="AR6" i="3"/>
  <c r="AP6" i="3"/>
  <c r="AN6" i="3"/>
  <c r="AL6" i="3"/>
  <c r="AJ6" i="3"/>
  <c r="AF6" i="3"/>
  <c r="AD6" i="3"/>
  <c r="AB6" i="3"/>
  <c r="Z6" i="3"/>
  <c r="X6" i="3"/>
  <c r="V6" i="3"/>
  <c r="T6" i="3"/>
  <c r="R6" i="3"/>
  <c r="P6" i="3"/>
  <c r="N6" i="3"/>
  <c r="L6" i="3"/>
  <c r="J6" i="3"/>
  <c r="BG6" i="3"/>
  <c r="BE6" i="3"/>
  <c r="BA6" i="3"/>
  <c r="AY6" i="3"/>
  <c r="AW6" i="3"/>
  <c r="AS6" i="3"/>
  <c r="AQ6" i="3"/>
  <c r="AO6" i="3"/>
  <c r="AM6" i="3"/>
  <c r="AK6" i="3"/>
  <c r="AI6" i="3"/>
  <c r="AE6" i="3"/>
  <c r="AC6" i="3"/>
  <c r="AA6" i="3"/>
  <c r="Y6" i="3"/>
  <c r="W6" i="3"/>
  <c r="U6" i="3"/>
  <c r="S6" i="3"/>
  <c r="Q6" i="3"/>
  <c r="O6" i="3"/>
  <c r="M6" i="3"/>
  <c r="K6" i="3"/>
  <c r="I6" i="3"/>
  <c r="BE102" i="4" l="1"/>
  <c r="BG102" i="4"/>
  <c r="BF102" i="4"/>
  <c r="BH102" i="4"/>
  <c r="H104" i="4" l="1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I104" i="4"/>
  <c r="G104" i="4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G103" i="3"/>
  <c r="R102" i="4" l="1"/>
  <c r="AH102" i="4"/>
  <c r="AZ102" i="4"/>
  <c r="J102" i="4"/>
  <c r="Z102" i="4"/>
  <c r="AR102" i="4"/>
  <c r="BK96" i="4"/>
  <c r="BJ96" i="4" s="1"/>
  <c r="BK88" i="4"/>
  <c r="BJ88" i="4" s="1"/>
  <c r="BK84" i="4"/>
  <c r="BJ84" i="4" s="1"/>
  <c r="BK72" i="4"/>
  <c r="BJ72" i="4" s="1"/>
  <c r="BK64" i="4"/>
  <c r="BJ64" i="4" s="1"/>
  <c r="BK60" i="4"/>
  <c r="BJ60" i="4" s="1"/>
  <c r="BK56" i="4"/>
  <c r="BJ56" i="4" s="1"/>
  <c r="BK52" i="4"/>
  <c r="BJ52" i="4" s="1"/>
  <c r="BK48" i="4"/>
  <c r="BJ48" i="4" s="1"/>
  <c r="BK44" i="4"/>
  <c r="BJ44" i="4" s="1"/>
  <c r="BK40" i="4"/>
  <c r="BJ40" i="4" s="1"/>
  <c r="BK36" i="4"/>
  <c r="BJ36" i="4" s="1"/>
  <c r="BK32" i="4"/>
  <c r="BJ32" i="4" s="1"/>
  <c r="BK28" i="4"/>
  <c r="BJ28" i="4" s="1"/>
  <c r="BK24" i="4"/>
  <c r="BJ24" i="4" s="1"/>
  <c r="BK20" i="4"/>
  <c r="BJ20" i="4" s="1"/>
  <c r="BK16" i="4"/>
  <c r="BJ16" i="4" s="1"/>
  <c r="BK12" i="4"/>
  <c r="BJ12" i="4" s="1"/>
  <c r="BK8" i="4"/>
  <c r="BJ8" i="4" s="1"/>
  <c r="BK80" i="4"/>
  <c r="BJ80" i="4" s="1"/>
  <c r="BK76" i="4"/>
  <c r="BJ76" i="4" s="1"/>
  <c r="BK68" i="4"/>
  <c r="BJ68" i="4" s="1"/>
  <c r="L102" i="4"/>
  <c r="T102" i="4"/>
  <c r="AB102" i="4"/>
  <c r="AJ102" i="4"/>
  <c r="AT102" i="4"/>
  <c r="BB102" i="4"/>
  <c r="BK97" i="4"/>
  <c r="BJ97" i="4" s="1"/>
  <c r="BK93" i="4"/>
  <c r="BJ93" i="4" s="1"/>
  <c r="BK89" i="4"/>
  <c r="BJ89" i="4" s="1"/>
  <c r="BK85" i="4"/>
  <c r="BJ85" i="4" s="1"/>
  <c r="BK81" i="4"/>
  <c r="BJ81" i="4" s="1"/>
  <c r="BK77" i="4"/>
  <c r="BJ77" i="4" s="1"/>
  <c r="BK73" i="4"/>
  <c r="BJ73" i="4" s="1"/>
  <c r="BK69" i="4"/>
  <c r="BJ69" i="4" s="1"/>
  <c r="BK65" i="4"/>
  <c r="BJ65" i="4" s="1"/>
  <c r="BK61" i="4"/>
  <c r="BJ61" i="4" s="1"/>
  <c r="BK57" i="4"/>
  <c r="BJ57" i="4" s="1"/>
  <c r="BK53" i="4"/>
  <c r="BJ53" i="4" s="1"/>
  <c r="BK49" i="4"/>
  <c r="BJ49" i="4" s="1"/>
  <c r="BK45" i="4"/>
  <c r="BJ45" i="4" s="1"/>
  <c r="BK41" i="4"/>
  <c r="BJ41" i="4" s="1"/>
  <c r="BK37" i="4"/>
  <c r="BJ37" i="4" s="1"/>
  <c r="BK33" i="4"/>
  <c r="BJ33" i="4" s="1"/>
  <c r="BK29" i="4"/>
  <c r="BJ29" i="4" s="1"/>
  <c r="BK25" i="4"/>
  <c r="BJ25" i="4" s="1"/>
  <c r="BK21" i="4"/>
  <c r="BJ21" i="4" s="1"/>
  <c r="BK17" i="4"/>
  <c r="BJ17" i="4" s="1"/>
  <c r="BK13" i="4"/>
  <c r="BJ13" i="4" s="1"/>
  <c r="BK9" i="4"/>
  <c r="BJ9" i="4" s="1"/>
  <c r="BK100" i="4"/>
  <c r="BJ100" i="4" s="1"/>
  <c r="N102" i="4"/>
  <c r="AD102" i="4"/>
  <c r="AV102" i="4"/>
  <c r="BK98" i="4"/>
  <c r="BJ98" i="4" s="1"/>
  <c r="BK94" i="4"/>
  <c r="BJ94" i="4" s="1"/>
  <c r="BK90" i="4"/>
  <c r="BJ90" i="4" s="1"/>
  <c r="BK86" i="4"/>
  <c r="BJ86" i="4" s="1"/>
  <c r="BK82" i="4"/>
  <c r="BJ82" i="4" s="1"/>
  <c r="BK78" i="4"/>
  <c r="BJ78" i="4" s="1"/>
  <c r="BK74" i="4"/>
  <c r="BJ74" i="4" s="1"/>
  <c r="BK70" i="4"/>
  <c r="BJ70" i="4" s="1"/>
  <c r="BK66" i="4"/>
  <c r="BJ66" i="4" s="1"/>
  <c r="BK62" i="4"/>
  <c r="BJ62" i="4" s="1"/>
  <c r="BK58" i="4"/>
  <c r="BJ58" i="4" s="1"/>
  <c r="BK54" i="4"/>
  <c r="BJ54" i="4" s="1"/>
  <c r="BK50" i="4"/>
  <c r="BJ50" i="4" s="1"/>
  <c r="BK46" i="4"/>
  <c r="BJ46" i="4" s="1"/>
  <c r="BK42" i="4"/>
  <c r="BJ42" i="4" s="1"/>
  <c r="BK38" i="4"/>
  <c r="BJ38" i="4" s="1"/>
  <c r="BK34" i="4"/>
  <c r="BJ34" i="4" s="1"/>
  <c r="BK30" i="4"/>
  <c r="BJ30" i="4" s="1"/>
  <c r="BK26" i="4"/>
  <c r="BJ26" i="4" s="1"/>
  <c r="BK22" i="4"/>
  <c r="BJ22" i="4" s="1"/>
  <c r="BK18" i="4"/>
  <c r="BJ18" i="4" s="1"/>
  <c r="BK14" i="4"/>
  <c r="BJ14" i="4" s="1"/>
  <c r="BK10" i="4"/>
  <c r="BJ10" i="4" s="1"/>
  <c r="BK92" i="4"/>
  <c r="BJ92" i="4" s="1"/>
  <c r="V102" i="4"/>
  <c r="AL102" i="4"/>
  <c r="BD102" i="4"/>
  <c r="H102" i="4"/>
  <c r="P102" i="4"/>
  <c r="X102" i="4"/>
  <c r="AF102" i="4"/>
  <c r="AP102" i="4"/>
  <c r="AX102" i="4"/>
  <c r="BK99" i="4"/>
  <c r="BJ99" i="4" s="1"/>
  <c r="BK95" i="4"/>
  <c r="BJ95" i="4" s="1"/>
  <c r="BK91" i="4"/>
  <c r="BJ91" i="4" s="1"/>
  <c r="BK87" i="4"/>
  <c r="BJ87" i="4" s="1"/>
  <c r="BK83" i="4"/>
  <c r="BJ83" i="4" s="1"/>
  <c r="BK79" i="4"/>
  <c r="BJ79" i="4" s="1"/>
  <c r="BK75" i="4"/>
  <c r="BJ75" i="4" s="1"/>
  <c r="BK71" i="4"/>
  <c r="BJ71" i="4" s="1"/>
  <c r="BK67" i="4"/>
  <c r="BJ67" i="4" s="1"/>
  <c r="BK63" i="4"/>
  <c r="BJ63" i="4" s="1"/>
  <c r="BK59" i="4"/>
  <c r="BJ59" i="4" s="1"/>
  <c r="BK55" i="4"/>
  <c r="BJ55" i="4" s="1"/>
  <c r="BK51" i="4"/>
  <c r="BJ51" i="4" s="1"/>
  <c r="BK47" i="4"/>
  <c r="BJ47" i="4" s="1"/>
  <c r="BK43" i="4"/>
  <c r="BJ43" i="4" s="1"/>
  <c r="BK39" i="4"/>
  <c r="BJ39" i="4" s="1"/>
  <c r="BK35" i="4"/>
  <c r="BJ35" i="4" s="1"/>
  <c r="BK31" i="4"/>
  <c r="BJ31" i="4" s="1"/>
  <c r="BK27" i="4"/>
  <c r="BJ27" i="4" s="1"/>
  <c r="BK23" i="4"/>
  <c r="BJ23" i="4" s="1"/>
  <c r="BK19" i="4"/>
  <c r="BJ19" i="4" s="1"/>
  <c r="BK15" i="4"/>
  <c r="BJ15" i="4" s="1"/>
  <c r="BK11" i="4"/>
  <c r="BJ11" i="4" s="1"/>
  <c r="BK7" i="4"/>
  <c r="BJ7" i="4" s="1"/>
  <c r="I102" i="3"/>
  <c r="U102" i="3"/>
  <c r="AA102" i="3"/>
  <c r="BK6" i="3"/>
  <c r="BJ6" i="3" s="1"/>
  <c r="AF102" i="3"/>
  <c r="BK97" i="3"/>
  <c r="BJ97" i="3" s="1"/>
  <c r="BK93" i="3"/>
  <c r="BJ93" i="3" s="1"/>
  <c r="BK89" i="3"/>
  <c r="BJ89" i="3" s="1"/>
  <c r="BK85" i="3"/>
  <c r="BJ85" i="3" s="1"/>
  <c r="BK81" i="3"/>
  <c r="BJ81" i="3" s="1"/>
  <c r="BK77" i="3"/>
  <c r="BJ77" i="3" s="1"/>
  <c r="BK73" i="3"/>
  <c r="BJ73" i="3" s="1"/>
  <c r="BK65" i="3"/>
  <c r="BJ65" i="3" s="1"/>
  <c r="BK61" i="3"/>
  <c r="BJ61" i="3" s="1"/>
  <c r="BK57" i="3"/>
  <c r="BJ57" i="3" s="1"/>
  <c r="BK53" i="3"/>
  <c r="BJ53" i="3" s="1"/>
  <c r="BK49" i="3"/>
  <c r="BJ49" i="3" s="1"/>
  <c r="BK45" i="3"/>
  <c r="BJ45" i="3" s="1"/>
  <c r="BK41" i="3"/>
  <c r="BJ41" i="3" s="1"/>
  <c r="BK37" i="3"/>
  <c r="BJ37" i="3" s="1"/>
  <c r="BK33" i="3"/>
  <c r="BJ33" i="3" s="1"/>
  <c r="BK29" i="3"/>
  <c r="BJ29" i="3" s="1"/>
  <c r="BK25" i="3"/>
  <c r="BJ25" i="3" s="1"/>
  <c r="BK21" i="3"/>
  <c r="BJ21" i="3" s="1"/>
  <c r="BK17" i="3"/>
  <c r="BJ17" i="3" s="1"/>
  <c r="BK13" i="3"/>
  <c r="BJ13" i="3" s="1"/>
  <c r="BK9" i="3"/>
  <c r="BJ9" i="3" s="1"/>
  <c r="AO102" i="3"/>
  <c r="AW102" i="3"/>
  <c r="BK98" i="3"/>
  <c r="BJ98" i="3" s="1"/>
  <c r="BK94" i="3"/>
  <c r="BJ94" i="3" s="1"/>
  <c r="BK90" i="3"/>
  <c r="BJ90" i="3" s="1"/>
  <c r="BK86" i="3"/>
  <c r="BJ86" i="3" s="1"/>
  <c r="BK82" i="3"/>
  <c r="BJ82" i="3" s="1"/>
  <c r="BK78" i="3"/>
  <c r="BJ78" i="3" s="1"/>
  <c r="BK74" i="3"/>
  <c r="BJ74" i="3" s="1"/>
  <c r="BJ70" i="3"/>
  <c r="BK66" i="3"/>
  <c r="BJ66" i="3" s="1"/>
  <c r="BK62" i="3"/>
  <c r="BJ62" i="3" s="1"/>
  <c r="BK58" i="3"/>
  <c r="BJ58" i="3" s="1"/>
  <c r="BK54" i="3"/>
  <c r="BJ54" i="3" s="1"/>
  <c r="BK50" i="3"/>
  <c r="BJ50" i="3" s="1"/>
  <c r="BK46" i="3"/>
  <c r="BJ46" i="3" s="1"/>
  <c r="BK42" i="3"/>
  <c r="BJ42" i="3" s="1"/>
  <c r="BK38" i="3"/>
  <c r="BJ38" i="3" s="1"/>
  <c r="BK34" i="3"/>
  <c r="BJ34" i="3" s="1"/>
  <c r="BK30" i="3"/>
  <c r="BJ30" i="3" s="1"/>
  <c r="BK26" i="3"/>
  <c r="BJ26" i="3" s="1"/>
  <c r="BK22" i="3"/>
  <c r="BJ22" i="3" s="1"/>
  <c r="BK18" i="3"/>
  <c r="BJ18" i="3" s="1"/>
  <c r="BK14" i="3"/>
  <c r="BJ14" i="3" s="1"/>
  <c r="BK10" i="3"/>
  <c r="BJ10" i="3" s="1"/>
  <c r="BK99" i="3"/>
  <c r="BJ99" i="3" s="1"/>
  <c r="BK95" i="3"/>
  <c r="BJ95" i="3" s="1"/>
  <c r="BK91" i="3"/>
  <c r="BJ91" i="3" s="1"/>
  <c r="BK87" i="3"/>
  <c r="BJ87" i="3" s="1"/>
  <c r="BK83" i="3"/>
  <c r="BJ83" i="3" s="1"/>
  <c r="BK79" i="3"/>
  <c r="BJ79" i="3" s="1"/>
  <c r="BK75" i="3"/>
  <c r="BJ75" i="3" s="1"/>
  <c r="BK71" i="3"/>
  <c r="BJ71" i="3" s="1"/>
  <c r="BK67" i="3"/>
  <c r="BJ67" i="3" s="1"/>
  <c r="BK63" i="3"/>
  <c r="BJ63" i="3" s="1"/>
  <c r="BK59" i="3"/>
  <c r="BJ59" i="3" s="1"/>
  <c r="BK55" i="3"/>
  <c r="BJ55" i="3" s="1"/>
  <c r="BK51" i="3"/>
  <c r="BJ51" i="3" s="1"/>
  <c r="BK47" i="3"/>
  <c r="BJ47" i="3" s="1"/>
  <c r="BK43" i="3"/>
  <c r="BJ43" i="3" s="1"/>
  <c r="BK39" i="3"/>
  <c r="BJ39" i="3" s="1"/>
  <c r="BK35" i="3"/>
  <c r="BJ35" i="3" s="1"/>
  <c r="BK31" i="3"/>
  <c r="BJ31" i="3" s="1"/>
  <c r="BK27" i="3"/>
  <c r="BJ27" i="3" s="1"/>
  <c r="BK23" i="3"/>
  <c r="BJ23" i="3" s="1"/>
  <c r="BK19" i="3"/>
  <c r="BJ19" i="3" s="1"/>
  <c r="BK15" i="3"/>
  <c r="BJ15" i="3" s="1"/>
  <c r="BK11" i="3"/>
  <c r="BJ11" i="3" s="1"/>
  <c r="BK7" i="3"/>
  <c r="BJ7" i="3" s="1"/>
  <c r="AK102" i="3"/>
  <c r="BK100" i="3"/>
  <c r="BJ100" i="3" s="1"/>
  <c r="BK96" i="3"/>
  <c r="BJ96" i="3" s="1"/>
  <c r="O102" i="3"/>
  <c r="BK92" i="3"/>
  <c r="BJ92" i="3" s="1"/>
  <c r="BK88" i="3"/>
  <c r="BJ88" i="3" s="1"/>
  <c r="BK84" i="3"/>
  <c r="BJ84" i="3" s="1"/>
  <c r="BK80" i="3"/>
  <c r="BJ80" i="3" s="1"/>
  <c r="BK76" i="3"/>
  <c r="BJ76" i="3" s="1"/>
  <c r="BK72" i="3"/>
  <c r="BJ72" i="3" s="1"/>
  <c r="BK68" i="3"/>
  <c r="BJ68" i="3" s="1"/>
  <c r="BK64" i="3"/>
  <c r="BJ64" i="3" s="1"/>
  <c r="BK60" i="3"/>
  <c r="BJ60" i="3" s="1"/>
  <c r="BK56" i="3"/>
  <c r="BJ56" i="3" s="1"/>
  <c r="BK52" i="3"/>
  <c r="BJ52" i="3" s="1"/>
  <c r="BK48" i="3"/>
  <c r="BJ48" i="3" s="1"/>
  <c r="BK44" i="3"/>
  <c r="BJ44" i="3" s="1"/>
  <c r="BK40" i="3"/>
  <c r="BJ40" i="3" s="1"/>
  <c r="BK36" i="3"/>
  <c r="BJ36" i="3" s="1"/>
  <c r="BK32" i="3"/>
  <c r="BJ32" i="3" s="1"/>
  <c r="BK28" i="3"/>
  <c r="BJ28" i="3" s="1"/>
  <c r="BK24" i="3"/>
  <c r="BJ24" i="3" s="1"/>
  <c r="BK20" i="3"/>
  <c r="BJ20" i="3" s="1"/>
  <c r="BK16" i="3"/>
  <c r="BJ16" i="3" s="1"/>
  <c r="BK12" i="3"/>
  <c r="BJ12" i="3" s="1"/>
  <c r="BK8" i="3"/>
  <c r="BJ8" i="3" s="1"/>
  <c r="X102" i="3"/>
  <c r="AP102" i="3"/>
  <c r="BG102" i="3"/>
  <c r="Z102" i="3"/>
  <c r="BA102" i="3"/>
  <c r="M102" i="3"/>
  <c r="AN102" i="3"/>
  <c r="H102" i="3"/>
  <c r="AI102" i="3"/>
  <c r="AE102" i="3"/>
  <c r="S102" i="3"/>
  <c r="BF102" i="3"/>
  <c r="AS102" i="3"/>
  <c r="AC102" i="3"/>
  <c r="Y102" i="3"/>
  <c r="AZ102" i="3"/>
  <c r="L102" i="3"/>
  <c r="AY102" i="3"/>
  <c r="AQ102" i="3"/>
  <c r="AM102" i="3"/>
  <c r="W102" i="3"/>
  <c r="K102" i="3"/>
  <c r="AL102" i="3"/>
  <c r="AH102" i="3"/>
  <c r="R102" i="3"/>
  <c r="BI102" i="3"/>
  <c r="BE102" i="3"/>
  <c r="AG102" i="3"/>
  <c r="Q102" i="3"/>
  <c r="BD102" i="3"/>
  <c r="AB102" i="3"/>
  <c r="P102" i="3"/>
  <c r="AX102" i="3"/>
  <c r="BC102" i="3"/>
  <c r="BK69" i="3"/>
  <c r="BJ69" i="3" s="1"/>
  <c r="J102" i="3"/>
  <c r="AR102" i="3"/>
  <c r="AJ102" i="3"/>
  <c r="AT102" i="3"/>
  <c r="BB102" i="3"/>
  <c r="BH102" i="3"/>
  <c r="T102" i="3"/>
  <c r="N102" i="3"/>
  <c r="V102" i="3"/>
  <c r="AD102" i="3"/>
  <c r="AN102" i="4"/>
  <c r="BK102" i="4" l="1"/>
  <c r="BJ101" i="3"/>
  <c r="BK6" i="4"/>
  <c r="BK102" i="3"/>
  <c r="BK101" i="3"/>
  <c r="BC102" i="4"/>
  <c r="BJ3" i="3" l="1"/>
  <c r="BK101" i="4"/>
  <c r="C7" i="20" l="1"/>
  <c r="D8" i="29"/>
  <c r="B1" i="26" l="1"/>
  <c r="BI102" i="4" l="1"/>
  <c r="BA102" i="4"/>
  <c r="AY102" i="4"/>
  <c r="AW102" i="4"/>
  <c r="AU102" i="4"/>
  <c r="AS102" i="4"/>
  <c r="AQ102" i="4"/>
  <c r="AO102" i="4"/>
  <c r="AM102" i="4"/>
  <c r="AK102" i="4"/>
  <c r="AI102" i="4"/>
  <c r="AG102" i="4"/>
  <c r="AE102" i="4"/>
  <c r="AC102" i="4"/>
  <c r="AA102" i="4"/>
  <c r="Y102" i="4"/>
  <c r="W102" i="4"/>
  <c r="U102" i="4"/>
  <c r="S102" i="4"/>
  <c r="Q102" i="4"/>
  <c r="O102" i="4"/>
  <c r="M102" i="4"/>
  <c r="K102" i="4"/>
  <c r="I102" i="4"/>
  <c r="BJ6" i="4" l="1"/>
  <c r="BJ3" i="4"/>
  <c r="J5" i="6" l="1"/>
  <c r="C7" i="5" l="1"/>
  <c r="B1" i="4" l="1"/>
  <c r="B1" i="7"/>
  <c r="C42" i="5"/>
  <c r="D42" i="5"/>
  <c r="C41" i="5"/>
  <c r="D41" i="5"/>
  <c r="C50" i="5"/>
  <c r="D50" i="5"/>
  <c r="C5" i="5"/>
  <c r="D5" i="5"/>
  <c r="C59" i="5"/>
  <c r="D59" i="5"/>
  <c r="C18" i="5"/>
  <c r="D18" i="5"/>
  <c r="C58" i="5"/>
  <c r="D58" i="5"/>
  <c r="C30" i="5"/>
  <c r="D30" i="5"/>
  <c r="C34" i="5"/>
  <c r="D34" i="5"/>
  <c r="C49" i="5"/>
  <c r="D49" i="5"/>
  <c r="D55" i="5"/>
  <c r="C55" i="5"/>
  <c r="C22" i="5"/>
  <c r="D22" i="5"/>
  <c r="C51" i="5"/>
  <c r="D51" i="5"/>
  <c r="C19" i="5"/>
  <c r="D19" i="5"/>
  <c r="C27" i="5"/>
  <c r="D27" i="5"/>
  <c r="C46" i="5"/>
  <c r="D46" i="5"/>
  <c r="C40" i="5"/>
  <c r="D40" i="5"/>
  <c r="C13" i="5"/>
  <c r="D13" i="5"/>
  <c r="C31" i="5"/>
  <c r="D31" i="5"/>
  <c r="C35" i="5"/>
  <c r="D35" i="5"/>
  <c r="C52" i="5"/>
  <c r="D52" i="5"/>
  <c r="C29" i="5"/>
  <c r="D29" i="5"/>
  <c r="C2" i="5"/>
  <c r="D2" i="5"/>
  <c r="C48" i="5"/>
  <c r="D48" i="5"/>
  <c r="C14" i="5"/>
  <c r="D14" i="5"/>
  <c r="C36" i="5"/>
  <c r="D36" i="5"/>
  <c r="C47" i="5"/>
  <c r="D47" i="5"/>
  <c r="C9" i="5"/>
  <c r="D9" i="5"/>
  <c r="C43" i="5"/>
  <c r="D43" i="5"/>
  <c r="C38" i="5"/>
  <c r="D38" i="5"/>
  <c r="C15" i="5"/>
  <c r="D15" i="5"/>
  <c r="C26" i="5"/>
  <c r="D26" i="5"/>
  <c r="C10" i="5"/>
  <c r="D10" i="5"/>
  <c r="C54" i="5"/>
  <c r="D54" i="5"/>
  <c r="C32" i="5"/>
  <c r="D32" i="5"/>
  <c r="C23" i="5"/>
  <c r="D23" i="5"/>
  <c r="C11" i="5"/>
  <c r="D11" i="5"/>
  <c r="C17" i="5"/>
  <c r="D17" i="5"/>
  <c r="C25" i="5"/>
  <c r="D25" i="5"/>
  <c r="C12" i="5"/>
  <c r="D12" i="5"/>
  <c r="C20" i="5"/>
  <c r="D20" i="5"/>
  <c r="C39" i="5"/>
  <c r="D39" i="5"/>
  <c r="C53" i="5"/>
  <c r="D53" i="5"/>
  <c r="C4" i="5"/>
  <c r="D4" i="5"/>
  <c r="D7" i="5"/>
  <c r="C8" i="5"/>
  <c r="D8" i="5"/>
  <c r="C16" i="5"/>
  <c r="D16" i="5"/>
  <c r="C3" i="5"/>
  <c r="D3" i="5"/>
  <c r="C37" i="5"/>
  <c r="D37" i="5"/>
  <c r="C28" i="5"/>
  <c r="D28" i="5"/>
  <c r="C44" i="5"/>
  <c r="D44" i="5"/>
  <c r="C21" i="5"/>
  <c r="D21" i="5"/>
  <c r="C33" i="5"/>
  <c r="D33" i="5"/>
  <c r="C24" i="5"/>
  <c r="D24" i="5"/>
  <c r="C6" i="5"/>
  <c r="D6" i="5"/>
  <c r="C56" i="5"/>
  <c r="D56" i="5"/>
  <c r="C57" i="5"/>
  <c r="D57" i="5"/>
  <c r="B1" i="3"/>
  <c r="F5" i="4" l="1"/>
  <c r="F5" i="3"/>
  <c r="G102" i="3"/>
  <c r="BJ102" i="3" s="1"/>
  <c r="G102" i="4"/>
  <c r="BJ102" i="4" s="1"/>
  <c r="BJ101" i="4" l="1"/>
  <c r="BJ17" i="7" l="1"/>
  <c r="BK17" i="7"/>
  <c r="BJ8" i="7"/>
  <c r="BK26" i="7"/>
  <c r="BJ10" i="7"/>
  <c r="BJ19" i="7"/>
  <c r="BJ12" i="7"/>
  <c r="BJ42" i="7"/>
  <c r="BK11" i="7"/>
  <c r="BJ9" i="7"/>
  <c r="BJ20" i="7"/>
  <c r="BK13" i="7" l="1"/>
  <c r="BJ33" i="7"/>
  <c r="BK30" i="7"/>
  <c r="BJ40" i="7"/>
  <c r="BJ11" i="7"/>
  <c r="BK14" i="7"/>
  <c r="BK31" i="7"/>
  <c r="BK36" i="7"/>
  <c r="BK15" i="7"/>
  <c r="BK27" i="7"/>
  <c r="BK8" i="7"/>
  <c r="BK29" i="7"/>
  <c r="BK19" i="7"/>
  <c r="BK45" i="7"/>
  <c r="BJ30" i="7"/>
  <c r="BJ21" i="7"/>
  <c r="BJ28" i="7"/>
  <c r="BJ32" i="7"/>
  <c r="BJ14" i="7"/>
  <c r="BK41" i="7"/>
  <c r="BK59" i="7"/>
  <c r="BK35" i="7"/>
  <c r="BK55" i="7"/>
  <c r="BJ50" i="7"/>
  <c r="AZ102" i="7"/>
  <c r="BJ15" i="7"/>
  <c r="BK88" i="7"/>
  <c r="BK83" i="7"/>
  <c r="BJ65" i="7"/>
  <c r="BJ25" i="7"/>
  <c r="BK25" i="7"/>
  <c r="BJ54" i="7"/>
  <c r="BK53" i="7"/>
  <c r="BJ53" i="7"/>
  <c r="BJ66" i="7"/>
  <c r="BK50" i="7"/>
  <c r="BJ91" i="7"/>
  <c r="AL102" i="7"/>
  <c r="BK99" i="7"/>
  <c r="BK12" i="7"/>
  <c r="BJ13" i="7"/>
  <c r="BJ47" i="7"/>
  <c r="BJ16" i="7"/>
  <c r="BK40" i="7"/>
  <c r="BK90" i="7"/>
  <c r="BK48" i="7"/>
  <c r="S102" i="7"/>
  <c r="BK97" i="7"/>
  <c r="BK89" i="7"/>
  <c r="BK80" i="7"/>
  <c r="W102" i="7"/>
  <c r="BK91" i="7"/>
  <c r="BJ69" i="7"/>
  <c r="BJ96" i="7"/>
  <c r="BJ89" i="7"/>
  <c r="BK44" i="7"/>
  <c r="BJ74" i="7"/>
  <c r="BK68" i="7"/>
  <c r="BG102" i="7"/>
  <c r="BA102" i="7"/>
  <c r="Y102" i="7"/>
  <c r="AA102" i="7"/>
  <c r="AQ102" i="7"/>
  <c r="AS102" i="7"/>
  <c r="BB102" i="7"/>
  <c r="O102" i="7"/>
  <c r="BJ24" i="7"/>
  <c r="AX102" i="7"/>
  <c r="BK77" i="7"/>
  <c r="BK38" i="7"/>
  <c r="BK67" i="7"/>
  <c r="BK86" i="7"/>
  <c r="BJ49" i="7"/>
  <c r="BK9" i="7"/>
  <c r="Z102" i="7"/>
  <c r="BJ22" i="7"/>
  <c r="BJ70" i="7"/>
  <c r="BJ58" i="7"/>
  <c r="BJ37" i="7"/>
  <c r="BJ90" i="7"/>
  <c r="BK66" i="7"/>
  <c r="BJ39" i="7"/>
  <c r="BK32" i="7"/>
  <c r="BK98" i="7"/>
  <c r="BK10" i="7"/>
  <c r="BJ31" i="7"/>
  <c r="BK42" i="7"/>
  <c r="BJ68" i="7"/>
  <c r="BH102" i="7"/>
  <c r="BJ86" i="7"/>
  <c r="BJ23" i="7"/>
  <c r="AJ102" i="7"/>
  <c r="BK7" i="7"/>
  <c r="BK20" i="7"/>
  <c r="BK21" i="7"/>
  <c r="BK54" i="7"/>
  <c r="AE102" i="7"/>
  <c r="BJ56" i="7"/>
  <c r="BK63" i="7"/>
  <c r="AN102" i="7"/>
  <c r="BJ64" i="7"/>
  <c r="BK46" i="7"/>
  <c r="H102" i="7"/>
  <c r="BK6" i="7"/>
  <c r="BK72" i="7"/>
  <c r="BJ6" i="7"/>
  <c r="G102" i="7"/>
  <c r="BK57" i="7"/>
  <c r="BJ7" i="7"/>
  <c r="BK56" i="7"/>
  <c r="BJ93" i="7"/>
  <c r="BK71" i="7"/>
  <c r="BK100" i="7"/>
  <c r="BK39" i="7"/>
  <c r="BK75" i="7"/>
  <c r="BJ63" i="7"/>
  <c r="BK78" i="7"/>
  <c r="AD102" i="7"/>
  <c r="AP102" i="7"/>
  <c r="V102" i="7"/>
  <c r="BK94" i="7"/>
  <c r="BK51" i="7"/>
  <c r="BJ77" i="7"/>
  <c r="BJ84" i="7"/>
  <c r="BJ82" i="7"/>
  <c r="BK22" i="7"/>
  <c r="BK62" i="7"/>
  <c r="I102" i="7"/>
  <c r="BK16" i="7"/>
  <c r="BK37" i="7"/>
  <c r="BK34" i="7"/>
  <c r="BK61" i="7"/>
  <c r="BJ45" i="7"/>
  <c r="BJ62" i="7"/>
  <c r="BK85" i="7"/>
  <c r="BJ18" i="7"/>
  <c r="BJ36" i="7"/>
  <c r="BJ81" i="7"/>
  <c r="BJ34" i="7"/>
  <c r="BK73" i="7"/>
  <c r="BJ38" i="7"/>
  <c r="BJ99" i="7"/>
  <c r="L102" i="7"/>
  <c r="AB102" i="7"/>
  <c r="BJ51" i="7"/>
  <c r="J102" i="7"/>
  <c r="AG102" i="7"/>
  <c r="BE102" i="7"/>
  <c r="BK74" i="7"/>
  <c r="BJ78" i="7"/>
  <c r="BK84" i="7"/>
  <c r="K102" i="7"/>
  <c r="P102" i="7"/>
  <c r="BK79" i="7"/>
  <c r="BK52" i="7"/>
  <c r="Q102" i="7"/>
  <c r="U102" i="7"/>
  <c r="BJ88" i="7"/>
  <c r="BD102" i="7"/>
  <c r="BJ26" i="7"/>
  <c r="BK92" i="7"/>
  <c r="X102" i="7"/>
  <c r="AR102" i="7"/>
  <c r="BJ87" i="7"/>
  <c r="BK76" i="7"/>
  <c r="BK96" i="7"/>
  <c r="BK47" i="7"/>
  <c r="BJ73" i="7"/>
  <c r="BJ60" i="7"/>
  <c r="BJ100" i="7"/>
  <c r="BK69" i="7"/>
  <c r="BJ55" i="7"/>
  <c r="BK24" i="7"/>
  <c r="BJ61" i="7"/>
  <c r="T102" i="7"/>
  <c r="BJ83" i="7"/>
  <c r="BK81" i="7"/>
  <c r="BJ97" i="7"/>
  <c r="BK18" i="7"/>
  <c r="BK65" i="7"/>
  <c r="BJ67" i="7"/>
  <c r="AI102" i="7"/>
  <c r="BK93" i="7"/>
  <c r="BJ35" i="7"/>
  <c r="BI102" i="7"/>
  <c r="AH102" i="7"/>
  <c r="F5" i="7"/>
  <c r="BF102" i="7"/>
  <c r="BK28" i="7"/>
  <c r="AM102" i="7"/>
  <c r="BJ71" i="7"/>
  <c r="BJ75" i="7"/>
  <c r="BK82" i="7"/>
  <c r="M102" i="7"/>
  <c r="AU102" i="7"/>
  <c r="BJ92" i="7"/>
  <c r="BJ76" i="7"/>
  <c r="BJ94" i="7"/>
  <c r="BK95" i="7"/>
  <c r="R102" i="7"/>
  <c r="BJ48" i="7"/>
  <c r="BK43" i="7"/>
  <c r="BJ79" i="7"/>
  <c r="BJ57" i="7"/>
  <c r="N102" i="7"/>
  <c r="BJ95" i="7"/>
  <c r="BK58" i="7"/>
  <c r="AC102" i="7"/>
  <c r="AY102" i="7"/>
  <c r="BC102" i="7"/>
  <c r="BK60" i="7"/>
  <c r="BK33" i="7"/>
  <c r="AW102" i="7"/>
  <c r="AK102" i="7"/>
  <c r="BJ52" i="7"/>
  <c r="BK70" i="7"/>
  <c r="BJ41" i="7"/>
  <c r="BK23" i="7"/>
  <c r="BJ27" i="7"/>
  <c r="AV102" i="7"/>
  <c r="BJ59" i="7"/>
  <c r="AO102" i="7"/>
  <c r="BJ46" i="7"/>
  <c r="BJ44" i="7"/>
  <c r="BJ85" i="7"/>
  <c r="BJ72" i="7"/>
  <c r="BJ98" i="7"/>
  <c r="BJ80" i="7"/>
  <c r="BK64" i="7"/>
  <c r="BK87" i="7"/>
  <c r="BJ43" i="7"/>
  <c r="AT102" i="7"/>
  <c r="BJ29" i="7"/>
  <c r="BK49" i="7"/>
  <c r="AF102" i="7"/>
  <c r="BK101" i="7" l="1"/>
  <c r="BK102" i="7"/>
  <c r="BJ3" i="7" s="1"/>
  <c r="BJ101" i="7"/>
</calcChain>
</file>

<file path=xl/connections.xml><?xml version="1.0" encoding="utf-8"?>
<connections xmlns="http://schemas.openxmlformats.org/spreadsheetml/2006/main">
  <connection id="1" keepAlive="1" name="Zapytanie — Tabela3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<sst xmlns="http://schemas.openxmlformats.org/spreadsheetml/2006/main" count="22690" uniqueCount="2409">
  <si>
    <t>L.p.</t>
  </si>
  <si>
    <t>Zawód</t>
  </si>
  <si>
    <t>Symbol cyfrowy zawodu</t>
  </si>
  <si>
    <t>Termin turnusu</t>
  </si>
  <si>
    <t>Symbol kwalifikacji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</si>
  <si>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</si>
  <si>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</si>
  <si>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</si>
  <si>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</si>
  <si>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</si>
  <si>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</si>
  <si>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</si>
  <si>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</si>
  <si>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</si>
  <si>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</si>
  <si>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</si>
  <si>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</si>
  <si>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</si>
  <si>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</si>
  <si>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</si>
  <si>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</si>
  <si>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</si>
  <si>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</si>
  <si>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</si>
  <si>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</si>
  <si>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PLAN TURNUSÓW DOKSZTAŁCANIA TEORETYCZNEGO PRACOWNIKÓW MŁODOCIANYCH </t>
  </si>
  <si>
    <t>Zakładane miejsce realizacji turnusu</t>
  </si>
  <si>
    <t>Liczba uczniów
(STOPIEŃ)</t>
  </si>
  <si>
    <t>Szkoła wysyłająca</t>
  </si>
  <si>
    <t>Branżowa szkoła I Stopnia w Zespole Szkół Ponadgimnazjalnych im. H.Cegielskiego w Ziębicach</t>
  </si>
  <si>
    <t>stolarz</t>
  </si>
  <si>
    <t>mechanik pojazdów samochodowych</t>
  </si>
  <si>
    <t>CKZ Ziębice</t>
  </si>
  <si>
    <t>fryzjer</t>
  </si>
  <si>
    <t>cukiernik</t>
  </si>
  <si>
    <t>elektryk</t>
  </si>
  <si>
    <t>murarz-tynkarz</t>
  </si>
  <si>
    <t>CKZ Zielona Góra</t>
  </si>
  <si>
    <t xml:space="preserve">Branżowa Szkoła I Stopnia w POWIATOWYM ZESPOLE SZKÓŁ NR 1 W KRZYŻOWICACH </t>
  </si>
  <si>
    <t>HAN.01.</t>
  </si>
  <si>
    <t>kucharz</t>
  </si>
  <si>
    <t>sprzedawca</t>
  </si>
  <si>
    <t>elektromechanik</t>
  </si>
  <si>
    <t>Miejscowość</t>
  </si>
  <si>
    <t>Ziębice</t>
  </si>
  <si>
    <t>Krzyżowice</t>
  </si>
  <si>
    <t>Wrocław</t>
  </si>
  <si>
    <t>blacharz samochodowy</t>
  </si>
  <si>
    <t>elektromechanik pojazdów samochodowych</t>
  </si>
  <si>
    <t>ELE.02.</t>
  </si>
  <si>
    <t>fotograf</t>
  </si>
  <si>
    <t>monter zabudowy i robót wykończeniowych w budownictwie</t>
  </si>
  <si>
    <t>piekarz</t>
  </si>
  <si>
    <t>tapicer</t>
  </si>
  <si>
    <t>Centrum Kształcenia Zawodowego, 58-105 Świdnica  , ul. Gen. Wł. Sikorskiego 41</t>
  </si>
  <si>
    <t>Centrum Kształcenia Ustawicznego i Praktycznego, 67-400 Wschowa, Plac Kosynierów 1</t>
  </si>
  <si>
    <t>MOT.01.</t>
  </si>
  <si>
    <t>MOT.02.</t>
  </si>
  <si>
    <t>AUD.02.</t>
  </si>
  <si>
    <t>MOT.03.</t>
  </si>
  <si>
    <t>BUD.11.</t>
  </si>
  <si>
    <t>SPC.03.</t>
  </si>
  <si>
    <t>DRM.04.</t>
  </si>
  <si>
    <t>DRM.05.</t>
  </si>
  <si>
    <t>Zespół Szkół Zawodowych i Ogólnokształcących w Kamiennej Górze</t>
  </si>
  <si>
    <t>Kamienna Góra</t>
  </si>
  <si>
    <t>Mechanik pojazdów samochodowych</t>
  </si>
  <si>
    <t>MOT.05.</t>
  </si>
  <si>
    <t>FRK.01.</t>
  </si>
  <si>
    <t>Elektromechanik pojazdów samochodowych</t>
  </si>
  <si>
    <t>Sprzedawca</t>
  </si>
  <si>
    <t>Kucharz</t>
  </si>
  <si>
    <t>HGT.02.</t>
  </si>
  <si>
    <t>Operator obrabiarek skrawających</t>
  </si>
  <si>
    <t>MEC.05.</t>
  </si>
  <si>
    <t>Fotograf</t>
  </si>
  <si>
    <t>Blacharz samochodowy</t>
  </si>
  <si>
    <t>BUD.09.</t>
  </si>
  <si>
    <t>Elektryk</t>
  </si>
  <si>
    <t>Piekarz</t>
  </si>
  <si>
    <t>Stolarz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</si>
  <si>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</si>
  <si>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</si>
  <si>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</si>
  <si>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</si>
  <si>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</si>
  <si>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</si>
  <si>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</si>
  <si>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</si>
  <si>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</si>
  <si>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Lubomierz</t>
  </si>
  <si>
    <t>operator obrabiarek skrawających</t>
  </si>
  <si>
    <t>JCKZ Jelenia Góra</t>
  </si>
  <si>
    <t>CKZ Świdnica</t>
  </si>
  <si>
    <t>BUD.12.</t>
  </si>
  <si>
    <t>Trzebnica</t>
  </si>
  <si>
    <t>Centum Kształenia Zwodowego w CKZiU,  ul. Tadeusza Kosciuszki 27, 56-100 Wołów</t>
  </si>
  <si>
    <t>Branżowa Szkoła I Stopnia w Strzelinie</t>
  </si>
  <si>
    <t>Strzelin</t>
  </si>
  <si>
    <t>Fryzjer</t>
  </si>
  <si>
    <t>Centrum Kształcenia Zawodowego i Ustawicznego w Legnicy, ul. Lotnicza 26</t>
  </si>
  <si>
    <t>Centrum Kształcenia Zawodowego w Oleśnicy, ul. Wojska Polskiego 67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</si>
  <si>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</si>
  <si>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</si>
  <si>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</si>
  <si>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</si>
  <si>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</si>
  <si>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</si>
  <si>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</si>
  <si>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</si>
  <si>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</si>
  <si>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</si>
  <si>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</si>
  <si>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</si>
  <si>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</si>
  <si>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</si>
  <si>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</si>
  <si>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</si>
  <si>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</si>
  <si>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</si>
  <si>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</si>
  <si>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Góra</t>
  </si>
  <si>
    <t>Oława</t>
  </si>
  <si>
    <t>Powiatowe Centrum Kształcenia Zawodowego w Oleśnicy</t>
  </si>
  <si>
    <t>Środa Śląska</t>
  </si>
  <si>
    <t>Monter sieci i instalacji sanitarnych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</si>
  <si>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</si>
  <si>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</si>
  <si>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</si>
  <si>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</si>
  <si>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</si>
  <si>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</si>
  <si>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</si>
  <si>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</si>
  <si>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</si>
  <si>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</si>
  <si>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</si>
  <si>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</si>
  <si>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</si>
  <si>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</si>
  <si>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</si>
  <si>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</si>
  <si>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</si>
  <si>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</si>
  <si>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</si>
  <si>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</si>
  <si>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</si>
  <si>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</si>
  <si>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</si>
  <si>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</si>
  <si>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</si>
  <si>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</si>
  <si>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</si>
  <si>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</si>
  <si>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Ząbkowice Śląskie</t>
  </si>
  <si>
    <t>77.</t>
  </si>
  <si>
    <t>78.</t>
  </si>
  <si>
    <t>79.</t>
  </si>
  <si>
    <t>80.</t>
  </si>
  <si>
    <t>81.</t>
  </si>
  <si>
    <t>82.</t>
  </si>
  <si>
    <t>ELE.01.</t>
  </si>
  <si>
    <t>SPC.01.</t>
  </si>
  <si>
    <t>BUD.03.</t>
  </si>
  <si>
    <t>MEC.08.</t>
  </si>
  <si>
    <t>ROL.02.</t>
  </si>
  <si>
    <t>Branżowa Szkoła I Stopnia im. Stanisława Staszica w Nowej Rudzie</t>
  </si>
  <si>
    <t>Nowa Ruda</t>
  </si>
  <si>
    <t>Bielawa</t>
  </si>
  <si>
    <t>pracownik obsługi hotelowej</t>
  </si>
  <si>
    <t>HGT.03.</t>
  </si>
  <si>
    <t>monter sieci i instalacji sanitarnych</t>
  </si>
  <si>
    <t>ślusarz</t>
  </si>
  <si>
    <t>Twardogóra</t>
  </si>
  <si>
    <t>Syców</t>
  </si>
  <si>
    <t>Cukiernik</t>
  </si>
  <si>
    <t>Elektronik</t>
  </si>
  <si>
    <t>Ślusarz</t>
  </si>
  <si>
    <t>Tapicer</t>
  </si>
  <si>
    <t>Ośrodek Dokształcania i Doskonalenia Zawodowego w Krotoszynie</t>
  </si>
  <si>
    <t>Monter zabudowy i robót wykończeniowych w budownictwie</t>
  </si>
  <si>
    <t>ELM.02.</t>
  </si>
  <si>
    <t>MEP.05.</t>
  </si>
  <si>
    <t>Gryfów Śląski</t>
  </si>
  <si>
    <t>kelner</t>
  </si>
  <si>
    <t>HGT.01.</t>
  </si>
  <si>
    <t>Polkowice</t>
  </si>
  <si>
    <t xml:space="preserve">Branżowa Szkoła I Stopnia w  Zespole Szkół Zawodowych w Wołowie </t>
  </si>
  <si>
    <t>Wołów</t>
  </si>
  <si>
    <t>betoniarz-zbrojarz</t>
  </si>
  <si>
    <t>CKZ Wołów</t>
  </si>
  <si>
    <t>Elektromechanik</t>
  </si>
  <si>
    <t>Lakiernik samochodowy</t>
  </si>
  <si>
    <t>Mechanik-operator pojazdów i maszyn rolniczych</t>
  </si>
  <si>
    <t>Murarz-tynkarz</t>
  </si>
  <si>
    <t>Pracownik pomocniczy obsługi hotelowej</t>
  </si>
  <si>
    <t>Rolnik</t>
  </si>
  <si>
    <t>Blacharz</t>
  </si>
  <si>
    <t>HGT.05.</t>
  </si>
  <si>
    <t>Chocianów</t>
  </si>
  <si>
    <t>Legnica</t>
  </si>
  <si>
    <t>Jawor</t>
  </si>
  <si>
    <t>Wschowa</t>
  </si>
  <si>
    <t>Świdnica</t>
  </si>
  <si>
    <t>Rakowice Wielkie</t>
  </si>
  <si>
    <t>Jelenia Góra</t>
  </si>
  <si>
    <t>elektronik</t>
  </si>
  <si>
    <t>Zespół Szkół Specjalnych w Żmigrodzie</t>
  </si>
  <si>
    <t>Żmigród</t>
  </si>
  <si>
    <t>Branżowa szkoła I Stopnia w Powiatowym Centrum Kształcenia Zawodowego i Ustawicznego im. KEN w Jaworze</t>
  </si>
  <si>
    <t>Przetwórca mięsa</t>
  </si>
  <si>
    <t>Magazynier-logistyk</t>
  </si>
  <si>
    <t>Lubin</t>
  </si>
  <si>
    <t>rolnik</t>
  </si>
  <si>
    <t>Powiatowy Zespół Szkół w Chojnowie</t>
  </si>
  <si>
    <t>Chojnów</t>
  </si>
  <si>
    <t>Zgorzelec</t>
  </si>
  <si>
    <t>SPL.01.</t>
  </si>
  <si>
    <t>MEC.03.</t>
  </si>
  <si>
    <t>Żarów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</si>
  <si>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</si>
  <si>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</si>
  <si>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</si>
  <si>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</si>
  <si>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</si>
  <si>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</si>
  <si>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</si>
  <si>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</si>
  <si>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</si>
  <si>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</si>
  <si>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</si>
  <si>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</si>
  <si>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</si>
  <si>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</si>
  <si>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</si>
  <si>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</si>
  <si>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</si>
  <si>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</si>
  <si>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</si>
  <si>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</si>
  <si>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</si>
  <si>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</si>
  <si>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</si>
  <si>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</si>
  <si>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</si>
  <si>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</si>
  <si>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</si>
  <si>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</si>
  <si>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</si>
  <si>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</si>
  <si>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</si>
  <si>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</si>
  <si>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</si>
  <si>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</si>
  <si>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</si>
  <si>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</si>
  <si>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</si>
  <si>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</si>
  <si>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</si>
  <si>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</si>
  <si>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</si>
  <si>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</si>
  <si>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</si>
  <si>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</si>
  <si>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</si>
  <si>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</si>
  <si>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</si>
  <si>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</si>
  <si>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</si>
  <si>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</si>
  <si>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</si>
  <si>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</si>
  <si>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</si>
  <si>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</si>
  <si>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</si>
  <si>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</si>
  <si>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</si>
  <si>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</si>
  <si>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</si>
  <si>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</si>
  <si>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</si>
  <si>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</si>
  <si>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</si>
  <si>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</si>
  <si>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</si>
  <si>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</si>
  <si>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</si>
  <si>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</si>
  <si>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</si>
  <si>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</si>
  <si>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</si>
  <si>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</si>
  <si>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</si>
  <si>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</si>
  <si>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</si>
  <si>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</si>
  <si>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</si>
  <si>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</si>
  <si>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</si>
  <si>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</si>
  <si>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</si>
  <si>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</si>
  <si>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</si>
  <si>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</si>
  <si>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</si>
  <si>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</si>
  <si>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</si>
  <si>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</si>
  <si>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</si>
  <si>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</si>
  <si>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</si>
  <si>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</si>
  <si>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</si>
  <si>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</si>
  <si>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</si>
  <si>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</si>
  <si>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</si>
  <si>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</si>
  <si>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</si>
  <si>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</si>
  <si>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</si>
  <si>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</si>
  <si>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</si>
  <si>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</si>
  <si>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</si>
  <si>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</si>
  <si>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</si>
  <si>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</si>
  <si>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</si>
  <si>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</si>
  <si>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</si>
  <si>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</si>
  <si>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</si>
  <si>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</si>
  <si>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</si>
  <si>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</si>
  <si>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</si>
  <si>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</si>
  <si>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</si>
  <si>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</si>
  <si>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</si>
  <si>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</si>
  <si>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</si>
  <si>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</si>
  <si>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</si>
  <si>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</si>
  <si>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</si>
  <si>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</si>
  <si>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</si>
  <si>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</si>
  <si>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</si>
  <si>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</si>
  <si>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</si>
  <si>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</si>
  <si>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</si>
  <si>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</si>
  <si>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</si>
  <si>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</si>
  <si>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</si>
  <si>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</si>
  <si>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</si>
  <si>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</si>
  <si>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</si>
  <si>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</si>
  <si>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</si>
  <si>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</si>
  <si>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</si>
  <si>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</si>
  <si>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</si>
  <si>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</si>
  <si>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</si>
  <si>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</si>
  <si>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</si>
  <si>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</si>
  <si>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</si>
  <si>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</si>
  <si>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</si>
  <si>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</si>
  <si>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</si>
  <si>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</si>
  <si>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</si>
  <si>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</si>
  <si>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</si>
  <si>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</si>
  <si>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</si>
  <si>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</si>
  <si>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</si>
  <si>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</si>
  <si>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</si>
  <si>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</si>
  <si>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</si>
  <si>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</si>
  <si>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</si>
  <si>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</si>
  <si>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</si>
  <si>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</si>
  <si>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</si>
  <si>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</si>
  <si>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</si>
  <si>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</si>
  <si>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</si>
  <si>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</si>
  <si>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</si>
  <si>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</si>
  <si>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</si>
  <si>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</si>
  <si>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</si>
  <si>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</si>
  <si>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</si>
  <si>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</si>
  <si>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</si>
  <si>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</si>
  <si>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</si>
  <si>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</si>
  <si>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</si>
  <si>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</si>
  <si>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</si>
  <si>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</si>
  <si>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</si>
  <si>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</si>
  <si>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</si>
  <si>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</si>
  <si>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</si>
  <si>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</si>
  <si>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</si>
  <si>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</si>
  <si>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</si>
  <si>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</si>
  <si>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Dzierżoniów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</si>
  <si>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</si>
  <si>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</si>
  <si>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</si>
  <si>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</si>
  <si>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</si>
  <si>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</si>
  <si>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</si>
  <si>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</si>
  <si>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</si>
  <si>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</si>
  <si>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</si>
  <si>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</si>
  <si>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</si>
  <si>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</si>
  <si>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</si>
  <si>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308.</t>
  </si>
  <si>
    <t>Kierowca mechanik</t>
  </si>
  <si>
    <t>TDR.01.</t>
  </si>
  <si>
    <t>Lubań</t>
  </si>
  <si>
    <t>Drukarz offsetowy</t>
  </si>
  <si>
    <t>Głogów</t>
  </si>
  <si>
    <t>Kłodzko</t>
  </si>
  <si>
    <t>Branżowa Szkoła I stopnia nr 1 w Zespole Szkół Zawodowych im. Marii Skłodowskiej - Curie w Oleśnicy</t>
  </si>
  <si>
    <t>Oleśnica</t>
  </si>
  <si>
    <t>Zespół Szkół w Strzegomiu</t>
  </si>
  <si>
    <t>Strzegom</t>
  </si>
  <si>
    <t>BUD.04.</t>
  </si>
  <si>
    <t>ROL.04.</t>
  </si>
  <si>
    <t>MOD.03.</t>
  </si>
  <si>
    <t>Branżowa Szkoła I Stopnia im. św. Barbary w Zespole Szkół Zawodowych w Bogatyni</t>
  </si>
  <si>
    <t>Bogatynia</t>
  </si>
  <si>
    <t>ogrodnik</t>
  </si>
  <si>
    <t>Zespół Szkół i Placówek Kształcenia Zawodowego Centrum Kształcenia Zawodowego w Zielonej Górze</t>
  </si>
  <si>
    <t>Brzeg Dolny</t>
  </si>
  <si>
    <t>krawiec</t>
  </si>
  <si>
    <t>OGR.02.</t>
  </si>
  <si>
    <t>magazynier-logistyk</t>
  </si>
  <si>
    <t>CHM.02.</t>
  </si>
  <si>
    <t>Bystrzyca Kłodzka</t>
  </si>
  <si>
    <t>Monter stolarki budowlanej</t>
  </si>
  <si>
    <t>Bolesławiec</t>
  </si>
  <si>
    <t xml:space="preserve">Szkoła Wielobranżowa w Bielawie </t>
  </si>
  <si>
    <t>Przemków</t>
  </si>
  <si>
    <t xml:space="preserve"> Głogowskie Centrum Kształcenia Zawodowego w Głogowie</t>
  </si>
  <si>
    <t>Międzybórz</t>
  </si>
  <si>
    <t>Kowary</t>
  </si>
  <si>
    <t>GCKZ Głogów</t>
  </si>
  <si>
    <t>Św</t>
  </si>
  <si>
    <t>JG</t>
  </si>
  <si>
    <t>K</t>
  </si>
  <si>
    <t>Z</t>
  </si>
  <si>
    <t>G</t>
  </si>
  <si>
    <t>Zespół Placówek Oświatowych Centrum Kształcenia Zawodowego nr 2 w Olkuszu, ul. Legionów Polskich 3</t>
  </si>
  <si>
    <t>Nazwa zawodu</t>
  </si>
  <si>
    <t>Betoniarz-zbrojarz</t>
  </si>
  <si>
    <t>Cieśla</t>
  </si>
  <si>
    <t>Dekarz</t>
  </si>
  <si>
    <t>Kamieniarz</t>
  </si>
  <si>
    <t>Kominiarz</t>
  </si>
  <si>
    <t>Monter izolacji budowlanych</t>
  </si>
  <si>
    <t>Monter izolacji przemysłowych</t>
  </si>
  <si>
    <t>Monter konstrukcji budowlanych</t>
  </si>
  <si>
    <t>Operator maszyn i urządzeń do robót ziemnych i drogowych</t>
  </si>
  <si>
    <t>Zdun</t>
  </si>
  <si>
    <t>Operator urządzeń przemysłu ceramicznego</t>
  </si>
  <si>
    <t>Operator urządzeń przemysłu szklarskiego</t>
  </si>
  <si>
    <t>Zdobnik ceramik</t>
  </si>
  <si>
    <t>Operator maszyn i urządzeń do przetwórstwa tworzyw sztucznych</t>
  </si>
  <si>
    <t>Operator urządzeń przemysłu chemicznego</t>
  </si>
  <si>
    <t>Koszykarz-plecionkarz</t>
  </si>
  <si>
    <t>Mechanik-operator maszyn do produkcji drzewnej</t>
  </si>
  <si>
    <t>Pracownik pomocniczy stolarza</t>
  </si>
  <si>
    <t>Automatyk</t>
  </si>
  <si>
    <t>Mechatronik</t>
  </si>
  <si>
    <t>Pracownik pomocniczy fryzjera</t>
  </si>
  <si>
    <t>Górnik eksploatacji otworowej</t>
  </si>
  <si>
    <t>Górnik eksploatacji podziemnej</t>
  </si>
  <si>
    <t>Górnik odkrywkowej eksploatacji złóż</t>
  </si>
  <si>
    <t>Górnik podziemnej eksploatacji kopalin innych niż węgiel kamienny</t>
  </si>
  <si>
    <t>Operator maszyn i urządzeń przeróbczych</t>
  </si>
  <si>
    <t>Wiertacz</t>
  </si>
  <si>
    <t>Kelner</t>
  </si>
  <si>
    <t>Pracownik obsługi hotelowej</t>
  </si>
  <si>
    <t>Pracownik pomocniczy gastronomii</t>
  </si>
  <si>
    <t>Operator maszyn leśnych</t>
  </si>
  <si>
    <t>Kowal</t>
  </si>
  <si>
    <t>Mechanik-monter maszyn i urządzeń</t>
  </si>
  <si>
    <t>Monter systemów rurociągowych</t>
  </si>
  <si>
    <t>Pracownik pomocniczy mechanika</t>
  </si>
  <si>
    <t>Pracownik pomocniczy ślusarza</t>
  </si>
  <si>
    <t>Mechanik precyzyjny</t>
  </si>
  <si>
    <t>Optyk-mechanik</t>
  </si>
  <si>
    <t>Zegarmistrz</t>
  </si>
  <si>
    <t>Złotnik-jubiler</t>
  </si>
  <si>
    <t>Modelarz odlewniczy</t>
  </si>
  <si>
    <t>Operator maszyn i urządzeń odlewniczych</t>
  </si>
  <si>
    <t>Operator maszyn i urządzeń przemysłu metalurgicznego</t>
  </si>
  <si>
    <t>Mechanik motocyklowy</t>
  </si>
  <si>
    <t>Ogrodnik</t>
  </si>
  <si>
    <t>Drukarz fleksograficzny</t>
  </si>
  <si>
    <t>Operator procesów introligatorskich</t>
  </si>
  <si>
    <t>Garbarz skór</t>
  </si>
  <si>
    <t>Kaletnik</t>
  </si>
  <si>
    <t>Krawiec</t>
  </si>
  <si>
    <t>Kuśnierz</t>
  </si>
  <si>
    <t>Obuwnik</t>
  </si>
  <si>
    <t>Operator maszyn w przemyśle włókienniczym</t>
  </si>
  <si>
    <t>Pracownik pomocniczy krawca</t>
  </si>
  <si>
    <t>Rękodzielnik wyrobów włókienniczych</t>
  </si>
  <si>
    <t>Jeździec</t>
  </si>
  <si>
    <t>Pszczelarz</t>
  </si>
  <si>
    <t>Rybak śródlądowy</t>
  </si>
  <si>
    <t>Operator maszyn i urządzeń przemysłu spożywczego</t>
  </si>
  <si>
    <t>Przetwórca ryb</t>
  </si>
  <si>
    <t>Monter sieci i urządzeń telekomunikacyjnych</t>
  </si>
  <si>
    <t>Monter nawierzchni kolejowej</t>
  </si>
  <si>
    <t>Mechanik pojazdów kolejowych</t>
  </si>
  <si>
    <t>Monter budownictwa wodnego</t>
  </si>
  <si>
    <t>Monter jachtów i łodzi</t>
  </si>
  <si>
    <t>Monter kadłubów jednostek pływających</t>
  </si>
  <si>
    <t xml:space="preserve">Symbol </t>
  </si>
  <si>
    <t>Kwalifikacja</t>
  </si>
  <si>
    <t>Centrum Kształcenia Zawodowego</t>
  </si>
  <si>
    <t>Zgłoszonych</t>
  </si>
  <si>
    <t>Zielona Góra</t>
  </si>
  <si>
    <t>Dobrodzień</t>
  </si>
  <si>
    <t>Kluczbork</t>
  </si>
  <si>
    <t>Krotoszyn</t>
  </si>
  <si>
    <t>Olkusz</t>
  </si>
  <si>
    <t>Głubczyce</t>
  </si>
  <si>
    <t>K. Koźle</t>
  </si>
  <si>
    <t> Rejestracja, obróbka i publikacja obrazu</t>
  </si>
  <si>
    <t>Wykonywanie robót zbrojarskich i betoniarskich</t>
  </si>
  <si>
    <t>Wykonywanie robót ciesielskich</t>
  </si>
  <si>
    <t>Wykonywanie robót dekarsko-blacharskich</t>
  </si>
  <si>
    <t> Wykonywanie robót kamieniarskich</t>
  </si>
  <si>
    <t> Wykonywanie robót kominiarskich</t>
  </si>
  <si>
    <t>BUD.05.</t>
  </si>
  <si>
    <t> Wykonywanie izolacji budowlanych</t>
  </si>
  <si>
    <t>BUD.06.</t>
  </si>
  <si>
    <t> Wykonywanie płaszczy ochronnych z blachy, konstrukcji wsporczych i nośnych oraz izolacji przemysłowych</t>
  </si>
  <si>
    <t>BUD.07.</t>
  </si>
  <si>
    <t> Montaż konstrukcji budowlanych</t>
  </si>
  <si>
    <t>BUD.08.</t>
  </si>
  <si>
    <t>Wykonywanie robót związanych z budową, montażem i eksploatacją sieci oraz instalacji sanitarnych</t>
  </si>
  <si>
    <t>Wykonywanie robót związanych z montażem stolarki budowlanej</t>
  </si>
  <si>
    <t> Wykonywanie robót montażowych, okładzinowych i wykończeniowych</t>
  </si>
  <si>
    <t> Wykonywanie robót murarskich i tynkarskich</t>
  </si>
  <si>
    <t> Eksploatacja maszyn i urządzeń do robót ziemnych i drogowych</t>
  </si>
  <si>
    <t>BUD.13.</t>
  </si>
  <si>
    <t>Wykonywanie robót zduńskich</t>
  </si>
  <si>
    <t> Eksploatacja maszyn i urządzeń przemysłu ceramicznego</t>
  </si>
  <si>
    <t>CES.01.</t>
  </si>
  <si>
    <t> Eksploatacja maszyn i urządzeń przemysłu szklarskiego</t>
  </si>
  <si>
    <t>CES.02.</t>
  </si>
  <si>
    <r>
      <t xml:space="preserve"> </t>
    </r>
    <r>
      <rPr>
        <sz val="8"/>
        <color rgb="FFFF0000"/>
        <rFont val="Calibri"/>
        <family val="2"/>
        <charset val="238"/>
        <scheme val="minor"/>
      </rPr>
      <t>Zdobienie wyrobów ceramicznych</t>
    </r>
  </si>
  <si>
    <t>CES.05.</t>
  </si>
  <si>
    <t>Obsługa maszyn i urządzeń do przetwórstwa tworzyw sztucznych</t>
  </si>
  <si>
    <t>Eksploatacja maszyn i urządzeń przemysłu chemicznego</t>
  </si>
  <si>
    <t> Wykonywanie wyrobów koszykarsko-plecionkarskich</t>
  </si>
  <si>
    <t>DRM.01.</t>
  </si>
  <si>
    <t> Montaż i obsługa maszyn i urządzeń przemysłu drzewnego</t>
  </si>
  <si>
    <t>DRM.02.</t>
  </si>
  <si>
    <t>Wytwarzanie prostych wyrobów z drewna i materiałów drewnopochodnych</t>
  </si>
  <si>
    <t> Wytwarzanie wyrobów z drewna i materiałów drewnopochodnych</t>
  </si>
  <si>
    <t>Wykonywanie wyrobów tapicerowanych</t>
  </si>
  <si>
    <t> Montaż i obsługa maszyn i urządzeń elektrycznych</t>
  </si>
  <si>
    <t>Montaż, uruchamianie i konserwacja instalacji, maszyn i urządzeń elektrycznych</t>
  </si>
  <si>
    <t>Montaż, uruchamianie i obsługiwanie układów automatyki przemysłowej</t>
  </si>
  <si>
    <t>Montaż oraz instalowanie układów i urządzeń elektronicznych</t>
  </si>
  <si>
    <t>Montaż, uruchamianie i konserwacja urządzeń i systemów mechatronicznych</t>
  </si>
  <si>
    <t>Wykonywanie usług fryzjerskich</t>
  </si>
  <si>
    <t>Wykonywanie fryzjerskich prac pomocniczych</t>
  </si>
  <si>
    <t>Eksploatacja otworowa złóż</t>
  </si>
  <si>
    <t> Eksploatacja podziemna złóż</t>
  </si>
  <si>
    <t>GIW.02.</t>
  </si>
  <si>
    <t> Eksploatacja złóż metodą odkrywkową</t>
  </si>
  <si>
    <t>GIW.03.</t>
  </si>
  <si>
    <t>Eksploatacja podziemna kopalin innych niż węgiel kamienny</t>
  </si>
  <si>
    <t>Obsługa maszyn i urządzeń do przeróbki mechanicznej kopalin</t>
  </si>
  <si>
    <t> Wykonywanie prac wiertniczych</t>
  </si>
  <si>
    <t>GIW.12.</t>
  </si>
  <si>
    <t>Wykonywanie usług kelnerskich</t>
  </si>
  <si>
    <t>Prowadzenie sprzedaży</t>
  </si>
  <si>
    <t> Przygotowanie i wydawanie dań</t>
  </si>
  <si>
    <t>Obsługa gości w obiekcie świadczącym usługi hotelarskie</t>
  </si>
  <si>
    <t> Wykonywanie prac pomocniczych w obiektach świadczących usługi gastronomiczne</t>
  </si>
  <si>
    <t>HGT.04.</t>
  </si>
  <si>
    <t>Wykonywanie prac pomocniczych w obiektach świadczących usługi hotelarskie</t>
  </si>
  <si>
    <t> Obsługa maszyn stosowanych w gospodarce leśnej</t>
  </si>
  <si>
    <t>LES.01.</t>
  </si>
  <si>
    <t>Wykonywanie i naprawa wyrobów z blachy i profili kształtowych</t>
  </si>
  <si>
    <t>Wykonywanie i naprawa wyrobów kowalskich</t>
  </si>
  <si>
    <t>Montaż i obsługa maszyn i urządzeń</t>
  </si>
  <si>
    <t>Montaż systemów rurociągowych</t>
  </si>
  <si>
    <t> Użytkowanie obrabiarek skrawających</t>
  </si>
  <si>
    <t> Montaż i obsługa prostych elementów maszyn i urządzeń</t>
  </si>
  <si>
    <t>MEC.06.</t>
  </si>
  <si>
    <t> Wykonywanie i naprawa elementów wyrobów oraz prostych części maszyn, urządzeń i narzędzi</t>
  </si>
  <si>
    <t>MEC.07.</t>
  </si>
  <si>
    <t>Wykonywanie i montaż elementów kadłuba jednostek pływających</t>
  </si>
  <si>
    <t>Montaż konstrukcji i wyposażenia jachtów i łodzi</t>
  </si>
  <si>
    <t>Wykonywanie robót regulacyjnych i hydrotechnicznych</t>
  </si>
  <si>
    <r>
      <t xml:space="preserve"> </t>
    </r>
    <r>
      <rPr>
        <sz val="8"/>
        <color rgb="FFFF0000"/>
        <rFont val="Calibri"/>
        <family val="2"/>
        <charset val="238"/>
        <scheme val="minor"/>
      </rPr>
      <t>Wykonywanie robót związanych z utrzymaniem i naprawą pojazdów kolejowych</t>
    </r>
  </si>
  <si>
    <t>TKO.09.</t>
  </si>
  <si>
    <t> Wykonywanie i utrzymywanie nawierzchni kolejowej i podtorza</t>
  </si>
  <si>
    <t>TKO.01.</t>
  </si>
  <si>
    <t> Eksploatacja środków transportu drogowego</t>
  </si>
  <si>
    <t> Montaż i utrzymanie torów telekomunikacyjnych oraz urządzeń abonenckich</t>
  </si>
  <si>
    <t>INF.01.</t>
  </si>
  <si>
    <t>Obróbka ryb i produkcja przetworów rybnych</t>
  </si>
  <si>
    <t> Produkcja przetworów mięsnych i tłuszczowych</t>
  </si>
  <si>
    <t>SPC.04.</t>
  </si>
  <si>
    <t>Produkcja wyrobów piekarskich</t>
  </si>
  <si>
    <t>Produkcja wyrobów spożywczych z wykorzystaniem maszyn i urządzeń</t>
  </si>
  <si>
    <t>Produkcja wyrobów cukierniczych</t>
  </si>
  <si>
    <t>Obsługa magazynów</t>
  </si>
  <si>
    <t>Wykonywanie prac rybackich w akwakulturze oraz rybackie użytkowanie wód śródlądowych</t>
  </si>
  <si>
    <t> Prowadzenie produkcji rolniczej</t>
  </si>
  <si>
    <t>Prowadzenie produkcji pszczelarskiej</t>
  </si>
  <si>
    <t> Eksploatacja pojazdów, maszyn, urządzeń i narzędzi stosowanych w rolnictwie</t>
  </si>
  <si>
    <t>Jeździectwo i trening koni</t>
  </si>
  <si>
    <t>Wytwarzanie, konserwacja i renowacja rękodzielniczych wyrobów włókienniczych</t>
  </si>
  <si>
    <t>Wykonywanie prostych wyrobów odzieżowych</t>
  </si>
  <si>
    <t>Wytwarzanie i wykończanie wyrobów włókienniczych</t>
  </si>
  <si>
    <t>Wytwarzanie obuwia</t>
  </si>
  <si>
    <t>Wykonywanie i renowacja wyrobów kuśnierskich</t>
  </si>
  <si>
    <t>Projektowanie i wytwarzanie wyrobów odzieżowych</t>
  </si>
  <si>
    <t>Wykonywanie i renowacja wyrobów kaletniczych</t>
  </si>
  <si>
    <t>Wyprawianie skór</t>
  </si>
  <si>
    <t>Realizacja procesów introligatorskich i opakowaniowych</t>
  </si>
  <si>
    <t>Realizacja procesów drukowania z offsetowych form drukowych</t>
  </si>
  <si>
    <t>Realizacja procesów drukowania z użyciem fleksograficznych form drukowych</t>
  </si>
  <si>
    <t>Zakładanie i prowadzenie upraw ogrodniczych</t>
  </si>
  <si>
    <t>Obsługa, diagnozowanie oraz naprawa pojazdów samochodowych</t>
  </si>
  <si>
    <t>Diagnozowanie, obsługa i naprawa pojazdów motocyklowych</t>
  </si>
  <si>
    <t>Diagnozowanie i naprawa powłok lakierniczych</t>
  </si>
  <si>
    <t>Obsługa, diagnozowanie oraz naprawa mechatronicznych systemów pojazdów samochodowych</t>
  </si>
  <si>
    <t>Diagnozowanie i naprawa nadwozi pojazdów samochodowych</t>
  </si>
  <si>
    <t>Eksploatacja maszyn i urządzeń przemysłu metalurgicznego</t>
  </si>
  <si>
    <t>Eksploatacja maszyn i urządzeń odlewniczych</t>
  </si>
  <si>
    <t>Wykonywanie i naprawa oprzyrządowania odlewniczego</t>
  </si>
  <si>
    <t>Wykonywanie i naprawa wyrobów złotniczych i jubilerskich</t>
  </si>
  <si>
    <t>Naprawa zegarów i zegarków</t>
  </si>
  <si>
    <t> Montaż i naprawa elementów i układów optycznych</t>
  </si>
  <si>
    <t>MEP.02.</t>
  </si>
  <si>
    <t>Montaż i naprawa maszyn i urządzeń precyzyjnych</t>
  </si>
  <si>
    <t>Wykonywanie i naprawa elementów maszyn, urządzeń i narzędzi</t>
  </si>
  <si>
    <t>CKZ Kłodzko</t>
  </si>
  <si>
    <t>CKZ Olkusz</t>
  </si>
  <si>
    <t>CKZ Wschowa</t>
  </si>
  <si>
    <t>CKZ Krotoszyn</t>
  </si>
  <si>
    <t>BUD.01.</t>
  </si>
  <si>
    <t>BUD.10.</t>
  </si>
  <si>
    <t>CHM.01.</t>
  </si>
  <si>
    <t>MEC.01.</t>
  </si>
  <si>
    <t>PGF.02.</t>
  </si>
  <si>
    <t>Wałbrzych</t>
  </si>
  <si>
    <t>Rzemieślnicza</t>
  </si>
  <si>
    <t>Rzemieślnicza Wałbrzych</t>
  </si>
  <si>
    <t>CKZ Dobrodzień</t>
  </si>
  <si>
    <t>Mosina</t>
  </si>
  <si>
    <t>CKZ Legnica</t>
  </si>
  <si>
    <t>CKZ Oleśnica</t>
  </si>
  <si>
    <t>CKZ Bielawa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</si>
  <si>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</si>
  <si>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</si>
  <si>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</si>
  <si>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</si>
  <si>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</si>
  <si>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</si>
  <si>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</si>
  <si>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</si>
  <si>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</si>
  <si>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</si>
  <si>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</si>
  <si>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</si>
  <si>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</si>
  <si>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</si>
  <si>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</si>
  <si>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</si>
  <si>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</si>
  <si>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</si>
  <si>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</si>
  <si>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</si>
  <si>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</si>
  <si>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</si>
  <si>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</si>
  <si>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</si>
  <si>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</si>
  <si>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</si>
  <si>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</si>
  <si>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</si>
  <si>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</si>
  <si>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</si>
  <si>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</si>
  <si>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</si>
  <si>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</si>
  <si>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</si>
  <si>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</si>
  <si>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</si>
  <si>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</si>
  <si>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</si>
  <si>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</si>
  <si>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</si>
  <si>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</si>
  <si>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</si>
  <si>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</si>
  <si>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</si>
  <si>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</si>
  <si>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</si>
  <si>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</si>
  <si>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</si>
  <si>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</si>
  <si>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</si>
  <si>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</si>
  <si>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</si>
  <si>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</si>
  <si>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</si>
  <si>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</si>
  <si>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</si>
  <si>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</si>
  <si>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</si>
  <si>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</si>
  <si>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</si>
  <si>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</si>
  <si>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</si>
  <si>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</si>
  <si>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</si>
  <si>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</si>
  <si>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</si>
  <si>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</si>
  <si>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</si>
  <si>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</si>
  <si>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</si>
  <si>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</si>
  <si>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</si>
  <si>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</si>
  <si>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</si>
  <si>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</si>
  <si>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</si>
  <si>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</si>
  <si>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</si>
  <si>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</si>
  <si>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</si>
  <si>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</si>
  <si>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</si>
  <si>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</si>
  <si>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</si>
  <si>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</si>
  <si>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</si>
  <si>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</si>
  <si>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</si>
  <si>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</si>
  <si>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</si>
  <si>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</si>
  <si>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</si>
  <si>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</si>
  <si>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</si>
  <si>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</si>
  <si>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</si>
  <si>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</si>
  <si>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</si>
  <si>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</si>
  <si>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</si>
  <si>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</si>
  <si>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</si>
  <si>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</si>
  <si>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</si>
  <si>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</si>
  <si>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</si>
  <si>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</si>
  <si>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</si>
  <si>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</si>
  <si>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</si>
  <si>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</si>
  <si>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</si>
  <si>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</si>
  <si>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</si>
  <si>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</si>
  <si>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</si>
  <si>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</si>
  <si>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</si>
  <si>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</si>
  <si>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</si>
  <si>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</si>
  <si>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</si>
  <si>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</si>
  <si>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</si>
  <si>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</si>
  <si>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</si>
  <si>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</si>
  <si>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</si>
  <si>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</si>
  <si>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</si>
  <si>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</si>
  <si>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</si>
  <si>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</si>
  <si>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</si>
  <si>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</si>
  <si>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</si>
  <si>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</si>
  <si>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</si>
  <si>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</si>
  <si>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</si>
  <si>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</si>
  <si>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</si>
  <si>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</si>
  <si>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</si>
  <si>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</si>
  <si>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</si>
  <si>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</si>
  <si>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</si>
  <si>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</si>
  <si>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</si>
  <si>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</si>
  <si>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</si>
  <si>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</si>
  <si>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</si>
  <si>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</si>
  <si>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</si>
  <si>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</si>
  <si>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</si>
  <si>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</si>
  <si>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</si>
  <si>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</si>
  <si>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</si>
  <si>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</si>
  <si>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</si>
  <si>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</si>
  <si>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</si>
  <si>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</si>
  <si>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</si>
  <si>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</si>
  <si>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</si>
  <si>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</si>
  <si>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</si>
  <si>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</si>
  <si>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</si>
  <si>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RYB.01.</t>
  </si>
  <si>
    <t>CKZ Słupsk</t>
  </si>
  <si>
    <t>Słupsk</t>
  </si>
  <si>
    <t>Złotoryja</t>
  </si>
  <si>
    <t>L</t>
  </si>
  <si>
    <t>Centrum Kształcenia Zawodowego w Kłodzkiej Szkole Przedsiębiorczości w Kłodzku, ul. Szkolna 8, 57-300 Kłodzko</t>
  </si>
  <si>
    <t>Szkoła</t>
  </si>
  <si>
    <t>miejscowość</t>
  </si>
  <si>
    <t>mail</t>
  </si>
  <si>
    <t>Dyrektor</t>
  </si>
  <si>
    <t>Lp.</t>
  </si>
  <si>
    <t>Daria Michalska</t>
  </si>
  <si>
    <t>Katarzyna Walczyk</t>
  </si>
  <si>
    <t>Katarzyna Koman</t>
  </si>
  <si>
    <t>Jacek Jurkiewicz</t>
  </si>
  <si>
    <t>zsb.boleslawiec@interia.pl</t>
  </si>
  <si>
    <t>Wiesław Stefanik</t>
  </si>
  <si>
    <t>zshiu@pro.onet.pl</t>
  </si>
  <si>
    <t>Małgorzata Staniszewska</t>
  </si>
  <si>
    <t>zsz.biuro@brzegdolny.pl</t>
  </si>
  <si>
    <t>Dorota Łakucewicz</t>
  </si>
  <si>
    <t>sekretariat@zspbystrzyca.com.pl</t>
  </si>
  <si>
    <t>Bożena Wiszniewska</t>
  </si>
  <si>
    <t>chzs@poczta.onet.pl</t>
  </si>
  <si>
    <t>Mariusz Kowalczyk</t>
  </si>
  <si>
    <t>szkola@pzs-chojnow.pl</t>
  </si>
  <si>
    <t>Andrzej Myślicki</t>
  </si>
  <si>
    <t>szkola@zsz.dzierzoniow.pl</t>
  </si>
  <si>
    <t>Jolanta Zawartka</t>
  </si>
  <si>
    <t>zszoi.glogow@wp.pl</t>
  </si>
  <si>
    <t>Ewa Gano</t>
  </si>
  <si>
    <t>Małgorzata Wiśniewska</t>
  </si>
  <si>
    <t>zsoiz.jp2@wp.pl</t>
  </si>
  <si>
    <t>Lucyna Buczkowska</t>
  </si>
  <si>
    <t>sekretariat@pckzjawor.pl</t>
  </si>
  <si>
    <t>Agnieszka Żak</t>
  </si>
  <si>
    <t>zspjelcz@poczta.onet.pl</t>
  </si>
  <si>
    <t>Danuta Pawłowicz</t>
  </si>
  <si>
    <t>handlowka@edu.pl</t>
  </si>
  <si>
    <t>Piotr Iwaniec</t>
  </si>
  <si>
    <t>zstmechanik@onet.pl</t>
  </si>
  <si>
    <t>Mariola Jaciuk</t>
  </si>
  <si>
    <t>zszio@kamienna-gora.pl zszio-kg@o2.pl</t>
  </si>
  <si>
    <t>Rafał Hankus</t>
  </si>
  <si>
    <t>biuro.ksp@onet.eu   dyrektor.ksp@onet.eu</t>
  </si>
  <si>
    <t>Sylwia Ciszek</t>
  </si>
  <si>
    <t>sekretariat@zso-kowary.pl</t>
  </si>
  <si>
    <t>Magdalena Zyder</t>
  </si>
  <si>
    <t>Izabela Stasiak-Kicielińska</t>
  </si>
  <si>
    <t>sekretariat@ckziu.legnica.pl</t>
  </si>
  <si>
    <t>Lidia Błażków</t>
  </si>
  <si>
    <t>zszioluban@wp.pl</t>
  </si>
  <si>
    <t>Joanna Paśko-Sikora</t>
  </si>
  <si>
    <t>zsoizlub@poczta.onet.pl</t>
  </si>
  <si>
    <t>Jolanta Michałek</t>
  </si>
  <si>
    <t>zsp.miedzyborz@gmail.com</t>
  </si>
  <si>
    <t>Brygida Gąsior</t>
  </si>
  <si>
    <t>szkola@zsp.nowaruda.pl</t>
  </si>
  <si>
    <t>Jacek Stala</t>
  </si>
  <si>
    <t>sekretariat@zsp.olesnica.pl</t>
  </si>
  <si>
    <t>Maria Domaradzka</t>
  </si>
  <si>
    <t>sekretariat@ckziu.olawa.pl</t>
  </si>
  <si>
    <t>Jadwiga Braniewska</t>
  </si>
  <si>
    <t>administracja@zsp2olawa.edu.pl</t>
  </si>
  <si>
    <t>Robert Stępień</t>
  </si>
  <si>
    <t>sekretariat@zssolawa.szkolnastrona.pl</t>
  </si>
  <si>
    <t>Jolanta Rubiś-Kulczycka</t>
  </si>
  <si>
    <t>zs@zs.polkowice.pl</t>
  </si>
  <si>
    <t>Monika Dźwigaj</t>
  </si>
  <si>
    <t>gim_przemkow@poczta.onet.pl</t>
  </si>
  <si>
    <t>Jan Czyczerski</t>
  </si>
  <si>
    <t>zsetrakowice@op.pl</t>
  </si>
  <si>
    <t>Robert Wójtowicz</t>
  </si>
  <si>
    <t>sekretariat@zsstrzegom.pl</t>
  </si>
  <si>
    <t>Robert Kozuń</t>
  </si>
  <si>
    <t>sekretariat@technikumstrzelin.pl</t>
  </si>
  <si>
    <t>Beata Mazurek</t>
  </si>
  <si>
    <t>sekretariat@zsp-sycow.pl</t>
  </si>
  <si>
    <t>Małgorzata Przesławska</t>
  </si>
  <si>
    <t>Ilona Sitek-Warzecha</t>
  </si>
  <si>
    <t>zs1swidnica@wp.pl</t>
  </si>
  <si>
    <t>Kondrad Kulon</t>
  </si>
  <si>
    <t>szkola.kulon@wp.pl</t>
  </si>
  <si>
    <t>Branżowa Szkoła I Stopnia w Świebodzicach</t>
  </si>
  <si>
    <t>Świebodzice</t>
  </si>
  <si>
    <t>Anna Jodłowska</t>
  </si>
  <si>
    <t>zs_szkol@poczta.onet.pl</t>
  </si>
  <si>
    <t>Janusz Górka</t>
  </si>
  <si>
    <t>sekretariat@pzs2-trzebnica.pl</t>
  </si>
  <si>
    <t>Lila Zajączkowska</t>
  </si>
  <si>
    <t>soswtrzebnica@wp.pl</t>
  </si>
  <si>
    <t>Edyta Pciak-Rogala</t>
  </si>
  <si>
    <t>sekretariat@zsptwardogora.pl</t>
  </si>
  <si>
    <t>Małgorzata Dziubczyńska</t>
  </si>
  <si>
    <t>nzsc@op.pl</t>
  </si>
  <si>
    <t>Henryka Przybyłowicz</t>
  </si>
  <si>
    <t>Wiesław Filipiak</t>
  </si>
  <si>
    <t>sekretariat.zsz5@wroclawskaedukacja.pl</t>
  </si>
  <si>
    <t>Ryszard Pawłowski</t>
  </si>
  <si>
    <t>Marzena Kudryńska</t>
  </si>
  <si>
    <t>cechzabkowice@gmail.com</t>
  </si>
  <si>
    <t>Jadwiga Buciuto</t>
  </si>
  <si>
    <t>zgemilka@poczta.onet.pl</t>
  </si>
  <si>
    <t>Joanna Smętkiewicz</t>
  </si>
  <si>
    <t>zspziebice@interia.pl</t>
  </si>
  <si>
    <t>Paweł Gorczyca</t>
  </si>
  <si>
    <t>soszwzlotoryja@gmail.com</t>
  </si>
  <si>
    <t>Jan Kotylak</t>
  </si>
  <si>
    <t>zszzlotoryja@op.pl</t>
  </si>
  <si>
    <t>Dorota Jasztal</t>
  </si>
  <si>
    <t>zszzarow@poczta.onet.pl</t>
  </si>
  <si>
    <t>Katarzyna Lech</t>
  </si>
  <si>
    <t>sekretariat@pzszmigrod.pl</t>
  </si>
  <si>
    <t>telefon</t>
  </si>
  <si>
    <t xml:space="preserve">sekretariat@michalska.pl </t>
  </si>
  <si>
    <t>centrump@vp.pl</t>
  </si>
  <si>
    <t xml:space="preserve">zszc.bielawa@wp.pl </t>
  </si>
  <si>
    <t xml:space="preserve">zszbogatynia@o2.pl </t>
  </si>
  <si>
    <t xml:space="preserve">sekretariat@zszgoras.pol.pl </t>
  </si>
  <si>
    <t>zs_gora@wp.pl</t>
  </si>
  <si>
    <t xml:space="preserve">sekretariat@pzs-krzyzowice.wroc.pl  </t>
  </si>
  <si>
    <t>wicedyrektor@pzs-krzyzowice.wroc.pl</t>
  </si>
  <si>
    <t xml:space="preserve">sekretariat@zszzabkowice.pl </t>
  </si>
  <si>
    <t>zsp2zabkowice@wp.pl</t>
  </si>
  <si>
    <t xml:space="preserve">sekretariat@zszwolow.pl </t>
  </si>
  <si>
    <t>zszwolow@neostrada.pl</t>
  </si>
  <si>
    <t xml:space="preserve">zsp-kopernik@wp.pl </t>
  </si>
  <si>
    <t>pzsp1@powiat-sredzki.pl</t>
  </si>
  <si>
    <t>poczta@zs1.lubin.pl</t>
  </si>
  <si>
    <t>Dariusz Tomaszewski</t>
  </si>
  <si>
    <t>zsp-kudowa@tlen.pl</t>
  </si>
  <si>
    <t>Jerzy Łukasik</t>
  </si>
  <si>
    <t>zspaczkow@gmail.com</t>
  </si>
  <si>
    <t>zsotmochow@zsotmochow.pl</t>
  </si>
  <si>
    <t>k.kwapisz@zs1.lubin.pl</t>
  </si>
  <si>
    <t>Branżowa Szkoła I Stopnia Cechu Rzemiosł Różnych i Małej Przedsiębiorczości w Bielawie</t>
  </si>
  <si>
    <t>Jelcz - Laskowice</t>
  </si>
  <si>
    <t>ELM.03.</t>
  </si>
  <si>
    <t>TOYOTA</t>
  </si>
  <si>
    <t>BUD.02.</t>
  </si>
  <si>
    <t>BUD.26.</t>
  </si>
  <si>
    <t>DRM.03.</t>
  </si>
  <si>
    <t>ELM.01.</t>
  </si>
  <si>
    <t>FRK.02.</t>
  </si>
  <si>
    <t>GIW.01.</t>
  </si>
  <si>
    <t>GIW.04.</t>
  </si>
  <si>
    <t>GIW.05.</t>
  </si>
  <si>
    <t>MEC.02.</t>
  </si>
  <si>
    <t>MEC.04.</t>
  </si>
  <si>
    <t>MEP.01.</t>
  </si>
  <si>
    <t>MEP.04.</t>
  </si>
  <si>
    <t>MTL.01.</t>
  </si>
  <si>
    <t>MTL.02.</t>
  </si>
  <si>
    <t>MTL.03.</t>
  </si>
  <si>
    <t>MOT.04.</t>
  </si>
  <si>
    <t>PGF.01.</t>
  </si>
  <si>
    <t>PGF.03.</t>
  </si>
  <si>
    <t>MOD.01.</t>
  </si>
  <si>
    <t>MOD.02.</t>
  </si>
  <si>
    <t>MOD.04.</t>
  </si>
  <si>
    <t>MOD.05.</t>
  </si>
  <si>
    <t>MOD.06.</t>
  </si>
  <si>
    <t>MOD.07.</t>
  </si>
  <si>
    <t>MOD.08.</t>
  </si>
  <si>
    <t>ROL.01.</t>
  </si>
  <si>
    <t>ROL.03.</t>
  </si>
  <si>
    <t>SPC.02.</t>
  </si>
  <si>
    <t>SPC.05.</t>
  </si>
  <si>
    <t>TWO.01.</t>
  </si>
  <si>
    <t>TWO.02.</t>
  </si>
  <si>
    <t>TWO.03.</t>
  </si>
  <si>
    <t>Centrum Kształcenia Zawodowego i Ustawicznego w Oławie</t>
  </si>
  <si>
    <t>mechatronik</t>
  </si>
  <si>
    <t>lakiernik samochodowy</t>
  </si>
  <si>
    <t>Branżowa szkoła I Stopnia w Strzelinie</t>
  </si>
  <si>
    <t>Zespół Szkół im. Narodów Zjednoczonej Europy w Polkowicach</t>
  </si>
  <si>
    <t>Branżowa Szkoła I Stopnia w Zespole Szkół Zawodowych i Ogólnokształcących im. Kombatantów Ziemi Lubańskiej w Lubaniu</t>
  </si>
  <si>
    <t>dekarz</t>
  </si>
  <si>
    <t xml:space="preserve">monter stolarki budowlanej </t>
  </si>
  <si>
    <t>Branżowa Szkoła I Stopnia w Zespole Szkół Ogólnokształcących i Zawodowych im. Jana Pawła II w Gryfowie Śląskim</t>
  </si>
  <si>
    <t>Branżowa szkoła I Stopnia w Zespole Szkół Nr 2 im.prof.Tadeusza Kotarbińskiego w Dzierżoniowie</t>
  </si>
  <si>
    <t>Branżowa Szkoła I Stopnia Nr 3 w Legnicy</t>
  </si>
  <si>
    <t>Branżowa Szkoła I Stopnia "Rzemieślnik" w Świdnicy</t>
  </si>
  <si>
    <t>Branżowa Szkoła I Stopnia w Powiatowym Zespole Szkół w Chojnowie</t>
  </si>
  <si>
    <t>Branżowa szkoła I Stopnia w Bystrzycy Kłodzkiej</t>
  </si>
  <si>
    <t>JCKZ w Zespole Szkół Licealnych i Zawodowych Nr 2 im. Stanisława Staszica w Jeleniej Górze, ul. 1 Maja 39/41</t>
  </si>
  <si>
    <t>Centrum Kształcenia Zawodowego w Świdnicy, 58-105 Świdnica, ul. Gen. Władysława Sikorskiego 41</t>
  </si>
  <si>
    <t>mechanik operator pojazdów i maszyn rolniczych</t>
  </si>
  <si>
    <t>Branżowa Szkoła I Stopnia Zespół Szkól w Żarowie</t>
  </si>
  <si>
    <t>Powiatowy Zespół Szkół Nr 1 w Krzyżowicach</t>
  </si>
  <si>
    <t>Branżowa szkoła I Stopnia w Zespole Szkół Zawodowych w Złotoryi</t>
  </si>
  <si>
    <t>Branżowa szkoła I Stopnia w Zespole Szkół Ekonomiczno-Technicznych w Rakowicach Wielkich</t>
  </si>
  <si>
    <t>Branżowa szkoła I Stopnia w Zespole Szkół Zawodowych im. Stanisława Staszica w Ząbkowicach Śląskich</t>
  </si>
  <si>
    <t>Zespół Szkół Ponadpodstawowych im. Hipolita Cegielskiego w Ziębicach ul. Wojska Polskiego 3, 57-220 Ziębice</t>
  </si>
  <si>
    <t>Zespół Szkół w Chocianowie</t>
  </si>
  <si>
    <t>Kudowa - Zdrój</t>
  </si>
  <si>
    <t>kierowca-mechanik</t>
  </si>
  <si>
    <t>Centrum Kształcenia i Praktycznego Ustawicznego we Wschowie, Plac Kosynierów 1, 67-400 Wschowa</t>
  </si>
  <si>
    <t>Branżowa szkoła I Stopnia w Sycowie</t>
  </si>
  <si>
    <t>Branżowa Szkoła I stopnia nr 5 im. Jana Kilińskiego we Wrocławiu</t>
  </si>
  <si>
    <t>Centrum Kształcenia Zawodowego "Rzemieślnik", 50-061 Wrocław, Plac Solny 13</t>
  </si>
  <si>
    <t>Zespół Szkół Ponadgimnazjalnych, 42-780  Dobrodzień, ul. Oleska 7 CKZ Dobrodzień</t>
  </si>
  <si>
    <t>CKZ Wrocław</t>
  </si>
  <si>
    <t>Branżowa Szkoła I Stopnia im.KEN w Brzegu Dolnym</t>
  </si>
  <si>
    <t>Branżowa szkoła I Stopnia Cechu Rzemiosł Różnych i Małej Przedsiębiorczości w Bielawie</t>
  </si>
  <si>
    <t>Centrum Kształcenia Zawodowego Cechu Rzemiosł Różnych i Małej Przedsiębiorczości w Bielawie, ul. Polna 2, 58-260 Bielawa</t>
  </si>
  <si>
    <t>Wojewódzki Zakład Doskonalenia Zawodowego w Opolu, ul. Małopolska 18,  45-301 Opole</t>
  </si>
  <si>
    <t>Opole</t>
  </si>
  <si>
    <t>CKZ Opole</t>
  </si>
  <si>
    <t>ZESPOL</t>
  </si>
  <si>
    <t>T2_NAZWA</t>
  </si>
  <si>
    <t>T2_ADRES</t>
  </si>
  <si>
    <t>T2_MIEJSCOWOSC</t>
  </si>
  <si>
    <t>T1_DYREKTOR</t>
  </si>
  <si>
    <t>T1_MAIL</t>
  </si>
  <si>
    <t>Zespół Szkół i Placówek Kształcenia Zawodowego w Bielawie</t>
  </si>
  <si>
    <t>Branżowa Szkoła I Stopnia w Bielawie</t>
  </si>
  <si>
    <t>ul. Stefana Żeromskiego 41</t>
  </si>
  <si>
    <t>Ireneusz Rutowicz</t>
  </si>
  <si>
    <t>zs-bielawa@wp.pl</t>
  </si>
  <si>
    <t>Szkoła Wielobranżowa w Bielawie</t>
  </si>
  <si>
    <t>ul. Wolności 105</t>
  </si>
  <si>
    <t>Zespół Szkół Cechu Rzemiosł Różnych w Bielawie</t>
  </si>
  <si>
    <t>ul. Polna 2</t>
  </si>
  <si>
    <t>zszc.bielawa@wp.pl</t>
  </si>
  <si>
    <t>Zespół Szkół Zawodowych w Bogatyni</t>
  </si>
  <si>
    <t>Branżowa Szkoła I Stopnia im. św. Barbary w Bogatyni</t>
  </si>
  <si>
    <t>ul. Tadeusza Kościuszki 33</t>
  </si>
  <si>
    <t>zszbogatynia@o2.pl</t>
  </si>
  <si>
    <t>Zespół Szkół Budowlanych w Bolesławcu</t>
  </si>
  <si>
    <t>Branżowa Szkoła I Stopnia Nr 2 w Bolesławcu</t>
  </si>
  <si>
    <t>Aleja Tysiąclecia 51</t>
  </si>
  <si>
    <t>Powiatowy Zespół Szkół i Placówek Specjalnych w Bolesławcu</t>
  </si>
  <si>
    <t>Branżowa Szkoła I Stopnia Specjalna w Bolesławcu</t>
  </si>
  <si>
    <t>ul. Zgorzelecka 28/29</t>
  </si>
  <si>
    <t>Sylwia Marcinko-Kozik</t>
  </si>
  <si>
    <t>pzsips.bol@op.pl</t>
  </si>
  <si>
    <t>Zespół Szkół Handlowych i Usługowych im. Jana Kochanowskiego w Bolesławcu</t>
  </si>
  <si>
    <t>Branżowa Szkoła I Stopnia Nr 5 w Bolesławcu</t>
  </si>
  <si>
    <t>ul. Zgorzelecka 18</t>
  </si>
  <si>
    <t>Zespół Szkół Ogólnokształcących i Zawodowych im. mjra Henryka Sucharskiego w Bolesławcu</t>
  </si>
  <si>
    <t>Branżowa Szkoła I Stopnia Nr 3 w Bolesławcu</t>
  </si>
  <si>
    <t>ul. Komuny Paryskiej 6</t>
  </si>
  <si>
    <t>Laura Słocka</t>
  </si>
  <si>
    <t>zsoiz1@poczta.onet.pl</t>
  </si>
  <si>
    <t>Zespół Szkół i Placówek im. Wincentego Witosa w Bolkowie</t>
  </si>
  <si>
    <t>Branżowa Szkoła I stopnia w Bolkowie</t>
  </si>
  <si>
    <t>ul. Niepodległości 17</t>
  </si>
  <si>
    <t>Bolków</t>
  </si>
  <si>
    <t>Beata Zalewska</t>
  </si>
  <si>
    <t>zsabolkow@wp.pl</t>
  </si>
  <si>
    <t>Zespół Szkół Zawodowych w Brzegu Dolnym</t>
  </si>
  <si>
    <t>Branżowa Szkoła I stopnia im. Komisji Edukacji Narodowej w Brzegu Dolnym</t>
  </si>
  <si>
    <t>ul. 1-go Maja 1A</t>
  </si>
  <si>
    <t>Zespół Szkół Ponadpodstawowych w Bystrzycy Kłodzkiej</t>
  </si>
  <si>
    <t>Branżowa Szkoła I stopnia w Bystrzycy Kłodzkiej</t>
  </si>
  <si>
    <t>ul. Juliusza Słowackiego 4</t>
  </si>
  <si>
    <t>Branżowa Szkoła I Stopnia w Chocianowie</t>
  </si>
  <si>
    <t>ul. Kolonialna 13</t>
  </si>
  <si>
    <t>Branżowa Szkoła I stopnia w Chojnowie</t>
  </si>
  <si>
    <t>ul. Wojska Polskiego 16</t>
  </si>
  <si>
    <t>Specjalny Ośrodek Szkolno Wychowawczy w Dzierżoniowie</t>
  </si>
  <si>
    <t>Branżowa Szkoła I Stopnia Specjalna Nr 3 w Dzierżoniowie</t>
  </si>
  <si>
    <t>ul. Nowowiejska 74 i 76</t>
  </si>
  <si>
    <t>Bożena Karasek</t>
  </si>
  <si>
    <t>sosw.dzierzoniow@interia.pl</t>
  </si>
  <si>
    <t>Zespół Szkół Nr 1 im. prof. Wilhelma Rotkiewicza w Dzierżoniowie</t>
  </si>
  <si>
    <t>Branżowa Szkoła I Stopnia Nr 1 w Dzierżoniowie</t>
  </si>
  <si>
    <t>ul. Adama Mickiewicza 8</t>
  </si>
  <si>
    <t>Aneta Błaszczuk</t>
  </si>
  <si>
    <t>sekretariat@zs1-radiobuda.pl</t>
  </si>
  <si>
    <t>Zespół Szkół Nr 2 im. prof. Tadeusza Kotarbińskiego w Dzierżoniowie</t>
  </si>
  <si>
    <t>Branżowa Szkoła I Stopnia Nr 2 w Dzierżoniowie - Zespół Szkół Nr 2 im. prof. Tadeusza Kotarbińskiego w Dzierżoniowie</t>
  </si>
  <si>
    <t>ul. Marszałka Józefa Piłsudskiego 24</t>
  </si>
  <si>
    <t>Zakład Poprawczy i Schronisko dla Nieletnich w Głogowie</t>
  </si>
  <si>
    <t>Branżowa Szkoła I Stopnia nr 5 w Zakładzie Poprawczym i Schronisku dla Nieletnich w Głogowie</t>
  </si>
  <si>
    <t>ul. Obrońców Pokoju 19</t>
  </si>
  <si>
    <t>Jarosław Komisarek</t>
  </si>
  <si>
    <t>sekretariat@zp.glogow.pl</t>
  </si>
  <si>
    <t>Zespół Placówek Szkolno - Wychowawczych w Głogowie</t>
  </si>
  <si>
    <t>Specjalna Branżowa Szkoła I stopnia w Głogowie</t>
  </si>
  <si>
    <t>ul. Sportowa 1</t>
  </si>
  <si>
    <t>Marta Greber</t>
  </si>
  <si>
    <t>zpsw.glogow@wp.pl</t>
  </si>
  <si>
    <t>Zespół Szkół Technicznych i Ogólnokształcących w Głogowie</t>
  </si>
  <si>
    <t>Branżowa Szkoła I stopnia nr 1 w Głogowie</t>
  </si>
  <si>
    <t>ul. Perseusza 5</t>
  </si>
  <si>
    <t>Zespół Szkół im. Jana Wyżykowskiego w Głogowie</t>
  </si>
  <si>
    <t>Branżowa Skoła I Stopnia nr 6 w Głogowie</t>
  </si>
  <si>
    <t>ul. Wita Stwosza 3A</t>
  </si>
  <si>
    <t>Piotr Rossa</t>
  </si>
  <si>
    <t>zswyzykowskiego@wp.pl</t>
  </si>
  <si>
    <t>Zespół Szkół Ekonomicznych im. Jana Pawła II w Głogowie</t>
  </si>
  <si>
    <t>Branżowa Szkoła I stopnia nr 3 w Głogowie</t>
  </si>
  <si>
    <t>ul. Karola Miarki 1</t>
  </si>
  <si>
    <t>Wojciech Janisio</t>
  </si>
  <si>
    <t>zseglogow@poczta.onet.pl</t>
  </si>
  <si>
    <t>Zespół Szkół Samochodowych i Budowlanych im. Leonarda da Vinci w Głogowie</t>
  </si>
  <si>
    <t>Branżowa Szkoła I stopnia nr 4 w Głogowie</t>
  </si>
  <si>
    <t>ul. Piastowska 2 A</t>
  </si>
  <si>
    <t>Sylwia Chodor</t>
  </si>
  <si>
    <t>zssib@zssglogow.hg.pl</t>
  </si>
  <si>
    <t>Zespół Szkół Politechnicznych w Głogowie</t>
  </si>
  <si>
    <t>Branżowa Szkoła I stopnia nr 2 w Głogowie</t>
  </si>
  <si>
    <t>Plac Jana z Głogowa 7</t>
  </si>
  <si>
    <t>Paweł Korzeń</t>
  </si>
  <si>
    <t>szkola@zszglogow.pl</t>
  </si>
  <si>
    <t>Zespół Szkół Przyrodniczych i Branżowych w Głogowie</t>
  </si>
  <si>
    <t>Branżowa Szkoła I stopnia nr 7 w Głogowie</t>
  </si>
  <si>
    <t>ul. Folwarczna 55</t>
  </si>
  <si>
    <t>Elżbieta Sawczak</t>
  </si>
  <si>
    <t>rolglogow@poczta.onet.pl</t>
  </si>
  <si>
    <t>Zespół Szkół im. gen. Sylwestra Kaliskiego w Górze</t>
  </si>
  <si>
    <t>Branżowa Szkoła I stopnia w Górze</t>
  </si>
  <si>
    <t>ul. Armii Polskiej 15 A</t>
  </si>
  <si>
    <t>Zespół Szkół Ogólnokształcących i Zawodowych im. Jana Pawła II w Gryfowie Śląskim</t>
  </si>
  <si>
    <t>Branżowa Szkoła I Stopnia w Gryfowie Śląskim</t>
  </si>
  <si>
    <t>ul. Kolejowa 16</t>
  </si>
  <si>
    <t>Specjalny Ośrodek Szkolno Wychowawczy im. Marii Konopnickiej w Jaworze</t>
  </si>
  <si>
    <t>Branżowa Szkoła Specjalna I stopnia w Jaworze</t>
  </si>
  <si>
    <t>ul. Ignacego Paderewskiego 6</t>
  </si>
  <si>
    <t>Franciszek Materniak</t>
  </si>
  <si>
    <t>soswjawor@poczta.onet.pl</t>
  </si>
  <si>
    <t>Powiatowe Centrum Kształcenia Zawodowego i Ustawicznego im. Komisji Edukacji Narodowej w Jaworze</t>
  </si>
  <si>
    <t>Branżowa Szkoła I stopnia w Jaworze</t>
  </si>
  <si>
    <t>ul. Wrocławska 30 A</t>
  </si>
  <si>
    <t>Dolnośląski Młodzieżowy Ośrodek Wychowawczy w Jaworze</t>
  </si>
  <si>
    <t>Branżowa Szkoła Specjalna I Stopnia w Jaworze</t>
  </si>
  <si>
    <t>ul. Legnicka 16</t>
  </si>
  <si>
    <t>Mariusz Barański</t>
  </si>
  <si>
    <t>sekretariat@mowjawor.interia.pl</t>
  </si>
  <si>
    <t>Zespół Szkół im. J. Kasprowicza w Jelczu-Laskowicach</t>
  </si>
  <si>
    <t>Branżowa Szkoła I stopnia w Jelczu-Laskowicach</t>
  </si>
  <si>
    <t>ul. Techników 26</t>
  </si>
  <si>
    <t>Jelcz-Laskowice</t>
  </si>
  <si>
    <t>Zespół Szkół Ekonomiczno Turystycznych w Jeleniej Górze</t>
  </si>
  <si>
    <t>Branżowa Szkoła I stopnia</t>
  </si>
  <si>
    <t>ul. Marszałka Józefa Piłsudskiego 27</t>
  </si>
  <si>
    <t>Joanna Marczewska</t>
  </si>
  <si>
    <t>sekretariat@ekonom.jgora.pl</t>
  </si>
  <si>
    <t>Zespół Szkół Elektronicznych im. Obrońców Poczty Polskiej w Jeleniej Górze</t>
  </si>
  <si>
    <t>Branżowa Szkoła I stopnia w Zespole Szkół Elektronicznych im. Obrońców Poczty Polskiej w Jeleniej Górze</t>
  </si>
  <si>
    <t>ul. Grunwaldzka 64 A</t>
  </si>
  <si>
    <t>Mirosław Ciesielski</t>
  </si>
  <si>
    <t>elektronik@zsejg.edu.pl</t>
  </si>
  <si>
    <t>Zespół Szkół Rzemiosł Artystycznych w Jeleniej Górze im. Stanisława Wyspiańskiego</t>
  </si>
  <si>
    <t>Branżowa Szkoła I stopnia w Zespole Szkół Rzemiosł Artystycznych im. Stanisława Wyspiańskiego w Jeleniej Górze</t>
  </si>
  <si>
    <t>ul. Cieplicka 34</t>
  </si>
  <si>
    <t>Anna Szydłowska-Robak</t>
  </si>
  <si>
    <t>zsart@zsart.edu.pl</t>
  </si>
  <si>
    <t>Zespół Szkół Licealnych i Zawodowych nr 2 im. Stanisława Staszica w Jeleniej Górze</t>
  </si>
  <si>
    <t>Branżowa Szkoła I stopnia w Zespole Szkół Licealnych i Zawodowych nr 2 w Jeleniej Górze</t>
  </si>
  <si>
    <t>ul. 1-go Maja 39/41</t>
  </si>
  <si>
    <t>Zespół Szkół Technicznych "Mechanik" w Jeleniej Górze</t>
  </si>
  <si>
    <t>Branżowa Szkoła I stopnia w Zespole Szkół Technicznych "Mechanik" w Jeleniej Górze</t>
  </si>
  <si>
    <t>ul. Obrońców Pokoju 10</t>
  </si>
  <si>
    <t>Zespół Szkół Przyrodniczo-Usługowych i Bursy Szkolnej w Jeleniej Górze</t>
  </si>
  <si>
    <t>Branżowa Szkoła I stopnia w Zespole Szkół Przyrodniczo-Usługowych i Bursy Szkolnej w Jeleniej Górze</t>
  </si>
  <si>
    <t>ul. Leśna 5</t>
  </si>
  <si>
    <t>Paweł Dornoga</t>
  </si>
  <si>
    <t>zspu.jgora@gmail.com</t>
  </si>
  <si>
    <t>Specjalny Ośrodek Szkolno-Wychowawczy w Jeleniej Górze</t>
  </si>
  <si>
    <t>Specjalna Branżowa Szkoła I stopnia w Specjalnym Ośrodku Szkolno-Wychowawczym w Jeleniej Górze</t>
  </si>
  <si>
    <t>ul. Kruszwicka 3</t>
  </si>
  <si>
    <t>Romuald Szpot</t>
  </si>
  <si>
    <t>zsipssekretariat@wp.pl</t>
  </si>
  <si>
    <t>Zakład Poprawczy w Jerzmanicach-Zdroju</t>
  </si>
  <si>
    <t>Branżowa Szkoła I stopnia w Zakładzie Poprawczym w Jerzmanicach-Zdroju</t>
  </si>
  <si>
    <t>Jerzmanice-Zdrój 20</t>
  </si>
  <si>
    <t>Jerzmanice-Zdrój</t>
  </si>
  <si>
    <t>Jacek Tyc</t>
  </si>
  <si>
    <t>sekretariat@jerzmanice.zp.gov.pl</t>
  </si>
  <si>
    <t>Zespół Szkół Zawodowych i Ogólnokształcących im. 29 Pułku Piechoty 2 Armii Wojska Polskiego w Kamiennej Górze</t>
  </si>
  <si>
    <t>Szkoła Branżowa I stopnia w Kamiennej Górze</t>
  </si>
  <si>
    <t>ul. gen. Romualda Traugutta 2</t>
  </si>
  <si>
    <t>Dolnośląski Zespół Szkół w Karpaczu</t>
  </si>
  <si>
    <t>Szkoła Branżowa I stopnia w Karpaczu</t>
  </si>
  <si>
    <t>ul. Gimnazjalna 7</t>
  </si>
  <si>
    <t>Karpacz</t>
  </si>
  <si>
    <t>Bogusława Kozłowska</t>
  </si>
  <si>
    <t>sekretariat@zsp.karpacz.pl</t>
  </si>
  <si>
    <t>Branżowa Szkoła I Stopnia Specjalna Nr 3 w Kłodzku</t>
  </si>
  <si>
    <t>ul. Warty 70</t>
  </si>
  <si>
    <t>Krzysztof Szymański</t>
  </si>
  <si>
    <t>zszspklodzko@wp.pl</t>
  </si>
  <si>
    <t>Kłodzka Szkoła Przedsiębiorczości</t>
  </si>
  <si>
    <t>Branżowa Szkoła I stopnia Nr 2 w Kłodzku</t>
  </si>
  <si>
    <t>ul. Szkolna 8</t>
  </si>
  <si>
    <t>Zespół Szkół Ogólnokształcących w Kowarach</t>
  </si>
  <si>
    <t>Branżowa Szkoła I stopnia w Kowarach</t>
  </si>
  <si>
    <t>ul. Szkolna 1</t>
  </si>
  <si>
    <t>Szkoła Branżowa I stopnia w Krzyżowicach</t>
  </si>
  <si>
    <t>Krzyżowice  ul. Główna 2</t>
  </si>
  <si>
    <t>Zespół Szkół Publicznych im. Jana Pawła II w Kudowie-Zdroju</t>
  </si>
  <si>
    <t>Branżowa Szkoła I stopnia w Kudowie-Zdroju</t>
  </si>
  <si>
    <t>Kudowa-Zdrój</t>
  </si>
  <si>
    <t>Sylwia Bielawska</t>
  </si>
  <si>
    <t>Zespół Placówek Specjalnych w Legnicy</t>
  </si>
  <si>
    <t>Branżowa Szkoła Specjalna I Stopnia Nr 7 w Legnicy</t>
  </si>
  <si>
    <t>ul. Rycerska 13</t>
  </si>
  <si>
    <t>Bożena Zakowicz</t>
  </si>
  <si>
    <t>sekretariat@zps.legnica.eu</t>
  </si>
  <si>
    <t>Zespół Szkół Technicznych i Ogólnokształcących im. Henryka Pobożnego w Legnicy</t>
  </si>
  <si>
    <t>Branżowa Szkoła I Stopnia Nr 4 w Legnicy</t>
  </si>
  <si>
    <t>ul. Złotoryjska 144</t>
  </si>
  <si>
    <t>Stella Święcińska</t>
  </si>
  <si>
    <t>szkola@zstio.legnica.eu</t>
  </si>
  <si>
    <t>Zespół Szkół Budowlanych im. Wojska Polskiego w Legnicy</t>
  </si>
  <si>
    <t>Branżowa Szkoła I Stopnia Nr 5 w Legnicy</t>
  </si>
  <si>
    <t>ul. Władysława Grabskiego 14/22</t>
  </si>
  <si>
    <t>Tomasz Łabowicz</t>
  </si>
  <si>
    <t>bud85@wp.pl</t>
  </si>
  <si>
    <t>Zespół Szkół Elektryczno-Mechanicznych im. Mikołaja Kopernika w Legnicy</t>
  </si>
  <si>
    <t>Branżowa Szkoła I Stopnia nr 1 im. Mikołaja Kopernika w Legnicy</t>
  </si>
  <si>
    <t>ul. Fryderyka Skarbka 4</t>
  </si>
  <si>
    <t>p.o. Violetta Aktanorowicz</t>
  </si>
  <si>
    <t>zsemleg1@wp.pl</t>
  </si>
  <si>
    <t>Zespół Szkół Samochodowych w Legnicy</t>
  </si>
  <si>
    <t>Branżowa Szkoła I Stopnia Nr 2 w Legnicy</t>
  </si>
  <si>
    <t>ul. Słubicka 7</t>
  </si>
  <si>
    <t>Grzegorz Gargaś</t>
  </si>
  <si>
    <t>szkola@zss.legnica.eu</t>
  </si>
  <si>
    <t>Centrum Kształcenia Zawodowego i Ustawicznego w Legnicy</t>
  </si>
  <si>
    <t>ul. Lotnicza 26</t>
  </si>
  <si>
    <t>Zespół Szkół Ponadpodstawowych w Lubaniu</t>
  </si>
  <si>
    <t>Branżowa Szkoła I stopnia im. Stefana Drzewieckiego w Lubaniu</t>
  </si>
  <si>
    <t>ul. Leśna 8</t>
  </si>
  <si>
    <t>Eugeniusz Wiktor Zdunek</t>
  </si>
  <si>
    <t>zszluban@jg.onet.pl</t>
  </si>
  <si>
    <t>Zespół Szkół Zawodowych i Ogólnokształcących im. Kombatantów Ziemi Lubańskiej</t>
  </si>
  <si>
    <t>Branżowa Szkoła I stopnia w Lubaniu</t>
  </si>
  <si>
    <t>ul. Mikołaja Kopernika 31</t>
  </si>
  <si>
    <t>Zespół Szkół i Placówek Oświatowych w Lubinie</t>
  </si>
  <si>
    <t>Branżowa Szkoła I Stopnia Specjalna w Lubinie</t>
  </si>
  <si>
    <t>ul. Składowa 3</t>
  </si>
  <si>
    <t>Danuta Wantuła</t>
  </si>
  <si>
    <t>sekretariat@zsipo.lubin.pl</t>
  </si>
  <si>
    <t>Zespół Szkół Nr 1 im. prof. Bolesława Krupińskiego w Lubinie</t>
  </si>
  <si>
    <t>Branżowa Szkoła I Stopnia Nr 1 w Lubinie</t>
  </si>
  <si>
    <t>ul. Tadeusza Kościuszki 9</t>
  </si>
  <si>
    <t>Zespół Szkół Nr 2 im. Jana Wyżykowskiego w Lubinie</t>
  </si>
  <si>
    <t>Branżowa Szkoła I Stopnia Nr 2 w Lubinie</t>
  </si>
  <si>
    <t>ul. Szpakowa 1</t>
  </si>
  <si>
    <t>Artur Pastuch</t>
  </si>
  <si>
    <t>sekretariat@zs2lubin.pl</t>
  </si>
  <si>
    <t>Zespół Szkół Miedziowego Centrum Kształcenia Kadr w Lubinie</t>
  </si>
  <si>
    <t>Branżowa Szkoła I Stopnia MCKK w Lubinie</t>
  </si>
  <si>
    <t>ul. Marii Skłodowskiej-Curie 84</t>
  </si>
  <si>
    <t>Lucyna Kubis</t>
  </si>
  <si>
    <t>zsz@mckk.com.pl</t>
  </si>
  <si>
    <t>Zespół Szkół w Lubomierzu</t>
  </si>
  <si>
    <t>Branżowa Szkoła I stopnia w Lubomierzu</t>
  </si>
  <si>
    <t>ul. Fryderyka Chopina 9</t>
  </si>
  <si>
    <t>Zespół Placówek Edukacyjno - Wychowawczych w Lwówku Śląskim</t>
  </si>
  <si>
    <t>Branżowa Szkoła I stopnia Specjalna przy Specjalnym Ośrodku Szkolno-Wychowawczym w Lwówku Śląskim</t>
  </si>
  <si>
    <t>ul. Parkowa 9</t>
  </si>
  <si>
    <t>Lwówek Śląski</t>
  </si>
  <si>
    <t>Marek Sokołowski</t>
  </si>
  <si>
    <t>soswlwowek@wp.pl</t>
  </si>
  <si>
    <t>Branżowa Szkoła I stopnia Specjalna przy Młodzieżowym Ośrodku Wychowawczym</t>
  </si>
  <si>
    <t>Branżowa Szkoła I stopnia Specjalna przy Młodzieżowym Ośrodku Socjoterapii w Lwówku Śląskim</t>
  </si>
  <si>
    <t>ul. Pałacowa 8</t>
  </si>
  <si>
    <t>Zespół Szkół Ogólnokształcących i Zawodowych w Lwówku Śląskim</t>
  </si>
  <si>
    <t>Brażowa szkola I stopnia w Lwówku Śląskim</t>
  </si>
  <si>
    <t>ul. Henryka Brodatego 1</t>
  </si>
  <si>
    <t>Roman Ciechanowicz</t>
  </si>
  <si>
    <t>zsz6@wp.pl</t>
  </si>
  <si>
    <t>Zespół Szkół Ponadpodstawowych im. Orła Białego w Międzyborzu</t>
  </si>
  <si>
    <t>Branżowa Szkoła I stopnia w Międzyborzu</t>
  </si>
  <si>
    <t>ul. Wrocławska 2</t>
  </si>
  <si>
    <t>Noworudzka Szkoła Techniczna w Nowej Rudzie</t>
  </si>
  <si>
    <t>Branżowa Szkoła I stopnia im. Stanisława Staszica w Nowej Rudzie</t>
  </si>
  <si>
    <t>ul. Stara Droga 4</t>
  </si>
  <si>
    <t>Zespół Szkół Zawodowych im. Marii Skłodowskiej - Curie w Oleśnicy</t>
  </si>
  <si>
    <t>ul. Wojska Polskiego 67/69</t>
  </si>
  <si>
    <t>Zespół Placówek Specjalnych w Oleśnicy</t>
  </si>
  <si>
    <t>Branżowa Szkoła Specjalna I stopnia nr 2 w Oleśnicy</t>
  </si>
  <si>
    <t>ul. Wojska Polskiego 8</t>
  </si>
  <si>
    <t>Danuta Aulich</t>
  </si>
  <si>
    <t>sosw_olesnica@poczta.onet.pl</t>
  </si>
  <si>
    <t>Branżowa Szkoła I stopnia Nr 1 w Oławie</t>
  </si>
  <si>
    <t>ul. ks. Franciszka Kutrowskiego 31</t>
  </si>
  <si>
    <t>Zespół Szkół im. Zjednoczonej Europy  w Oławie</t>
  </si>
  <si>
    <t>Branżowa Szkoła I stopnia Nr 2 w Oławie</t>
  </si>
  <si>
    <t>ul. 3-go Maja 18 E</t>
  </si>
  <si>
    <t>Zespół Szkół Specjalnych w Oławie</t>
  </si>
  <si>
    <t>Branżowa Szkoła I stopnia Specjalna Nr 3 w Oławie</t>
  </si>
  <si>
    <t>ul. Jarosława Iwaszkiewicza 9A</t>
  </si>
  <si>
    <t>Branżowa Szkoła I Stopnia w Polkowicach</t>
  </si>
  <si>
    <t>ul. Skalników 6</t>
  </si>
  <si>
    <t>Zespół Szkół im. Ireny Sendler w Przemkowie</t>
  </si>
  <si>
    <t>Branżowa Szkoła I Stopnia w Przemkowie</t>
  </si>
  <si>
    <t>ul. Leśna Góra 3</t>
  </si>
  <si>
    <t>Zespół Szkół Ekonomiczno - Technicznych im. Kombatantów Ziemi Lwóweckiej w Rakowicach Wielkich</t>
  </si>
  <si>
    <t>Branżowa Szkoła I stponia w Rakowicach Wielkich</t>
  </si>
  <si>
    <t>Rakowice Wielkie 48</t>
  </si>
  <si>
    <t>Branżowa Szkoła I stopnia w Strzegomiu</t>
  </si>
  <si>
    <t>ul. Krótka 6</t>
  </si>
  <si>
    <t>Centrum Kształcenia Zawodowego i Ustawicznego w Strzelinie</t>
  </si>
  <si>
    <t>Szkoła Branżowa I stopnia im. Bohaterów Westerplatte w Strzelinie</t>
  </si>
  <si>
    <t>ul. Stanisława Staszica 5</t>
  </si>
  <si>
    <t>Zespół Szkół Ponadpodstawowych w Sycowie</t>
  </si>
  <si>
    <t>Branżowa Szkoła I stopnia w Sycowie</t>
  </si>
  <si>
    <t>ul. Ignacego Daszyńskiego 42</t>
  </si>
  <si>
    <t>Powiatowy Zespół Szkół Nr 1 im. Mikołaja Kopernika w Środzie Śląskiej</t>
  </si>
  <si>
    <t>Branżowa Szkoła I stopnia nr 1 w Środzie Śląskiej</t>
  </si>
  <si>
    <t>ul. Wrocławska 12</t>
  </si>
  <si>
    <t>Powiatowy Zespół Szkół nr 2 im. Wincentego Witosa w Środzie Śląskiej</t>
  </si>
  <si>
    <t>Branżowa Szkoła I stopnia nr 2 w Środzie Śląskiej</t>
  </si>
  <si>
    <t>ul. Świętego Andrzeja 4</t>
  </si>
  <si>
    <t>Jolanta Bilińska</t>
  </si>
  <si>
    <t>pzsp2@powiat-sredzki.pl</t>
  </si>
  <si>
    <t>Zespół Szkół Nr 1 w Świdnicy</t>
  </si>
  <si>
    <t>Branżowa szkoła I stopnia nr 1 w Świdnicy</t>
  </si>
  <si>
    <t>ul. Budowlana 7-9</t>
  </si>
  <si>
    <t>ul. Wałbrzyska 54</t>
  </si>
  <si>
    <t>Zespół Szkół w Świebodzicach</t>
  </si>
  <si>
    <t>ul. Marszałka Józefa Piłsudskiego 31</t>
  </si>
  <si>
    <t>Magdalena Pawłojć</t>
  </si>
  <si>
    <t>Powiatowy Zespół Szkół Nr 2 im. Piotra Włostowica w Trzebnicy</t>
  </si>
  <si>
    <t>Branżowa Szkoła I Stopnia w Powiatowym Zespole Szkół Nr 2 im. Piotra Włostowica w Trzebnicy</t>
  </si>
  <si>
    <t>ul. Stefana Żeromskiego 25</t>
  </si>
  <si>
    <t>Powiatowy Zespół Specjalnych Placówek Szkolno-Wychowawczych w Trzebnicy</t>
  </si>
  <si>
    <t>Branżowa Szkoła Specjalna I Stopnia nr 2 w Powiatowym Zespole Specjalnych Placówek Szkolno-Wychowawczych w Trzebnicy</t>
  </si>
  <si>
    <t>ul. Nowa 1</t>
  </si>
  <si>
    <t>Zespół Szkół Ponadpodstawowych im. Jarosława Iwaszkiewicza w Twardogórze</t>
  </si>
  <si>
    <t>Branżowa Szkoła I stopnia w Twardogórze</t>
  </si>
  <si>
    <t>ul. Stanisława Staszica 3</t>
  </si>
  <si>
    <t>Rzemieślnicza Branżowa Szkoła I stopnia im. Stanisława Palucha</t>
  </si>
  <si>
    <t>ul. Osiedle Górnicze 29</t>
  </si>
  <si>
    <t>Zespół Szkół Zawodowych w Wołowie</t>
  </si>
  <si>
    <t>Branżowa Szkoła I stopnia w Wołowie</t>
  </si>
  <si>
    <t>ul. Spacerowa 1</t>
  </si>
  <si>
    <t>Zespół Szkół Specjalnych i Placówek Oświatowych w Wołowie</t>
  </si>
  <si>
    <t>Branżowa Szkoła I stopnia Specjalna nr 4 w Wołowie</t>
  </si>
  <si>
    <t>ul. Inwalidów Wojennych 10</t>
  </si>
  <si>
    <t>Ewa Alicja Budzińska</t>
  </si>
  <si>
    <t>zss.w@powiatwolowski.pl</t>
  </si>
  <si>
    <t>Lotnicze Zakłady Naukowe we Wrocławiu</t>
  </si>
  <si>
    <t>Branżowa Szkoła I stopnia nr 6 we Wrocławiu</t>
  </si>
  <si>
    <t>ul. Kiełczowska 43</t>
  </si>
  <si>
    <t>Jolanta Mazurkiewicz-Kaczyńska</t>
  </si>
  <si>
    <t>Zespół Szkół nr 1 we Wrocławiu</t>
  </si>
  <si>
    <t>Branżowa Szkoła I stopnia nr 10 we Wrocławiu</t>
  </si>
  <si>
    <t>ul. Słubicka 29/33</t>
  </si>
  <si>
    <t>Paweł Kowalów</t>
  </si>
  <si>
    <t>sekretariat.zs01@wroclawskaedukacja.pl</t>
  </si>
  <si>
    <t>Zespół Szkół Budowlanych we Wrocławiu</t>
  </si>
  <si>
    <t>Branżowa Szkoła I stopnia nr 4 im. Gen. Józefa Bema we Wrocławiu</t>
  </si>
  <si>
    <t>ul. Grabiszyńska 236</t>
  </si>
  <si>
    <t>Grzegorz Łazorczyk</t>
  </si>
  <si>
    <t>sekretariat.zsb@wroclawskaedukacja.pl</t>
  </si>
  <si>
    <t>Zespół Szkół Gastronomicznych we Wrocławiu</t>
  </si>
  <si>
    <t>Branżowa Szkoła I stopnia nr 9 we Wrocławiu</t>
  </si>
  <si>
    <t>ul. Kamienna 86</t>
  </si>
  <si>
    <t>Małgorzata Frydel</t>
  </si>
  <si>
    <t>Zespół Szkół Teleinformatycznych i Elektronicznych we Wrocławiu</t>
  </si>
  <si>
    <t>Branżowa Szkoła I stopnia nr 1 im. Polskich Zwycięzców Enigmy we Wrocławiu</t>
  </si>
  <si>
    <t>ul. Gen. Józefa Haukego-Bosaka 21</t>
  </si>
  <si>
    <t>Rafał Cichocki</t>
  </si>
  <si>
    <t>szkola@zstie.edu.pl</t>
  </si>
  <si>
    <t>Zespół Szkół Logistycznych</t>
  </si>
  <si>
    <t>Branżowa Szkoła I stopnia nr 12 im. Stanisława Staszica we Wrocławiu</t>
  </si>
  <si>
    <t>ul. Jana Władysława Dawida 9-11</t>
  </si>
  <si>
    <t>Stella Gazdulska</t>
  </si>
  <si>
    <t>sekretariat.zsl@wroclawskaedukacja.pl</t>
  </si>
  <si>
    <t>Zespół Szkół Zawodowych nr 5 we Wrocławiu</t>
  </si>
  <si>
    <t>ul. Jana Władysława Dawida 5</t>
  </si>
  <si>
    <t>Zespół Szkół nr 18 we Wrocławiu</t>
  </si>
  <si>
    <t>Branżowa Szkoła I stopnia nr 3 we Wrocławiu</t>
  </si>
  <si>
    <t>ul. Młodych Techników 58</t>
  </si>
  <si>
    <t>Piotr Lusar</t>
  </si>
  <si>
    <t>piotr.lusar@zs18.wroc.pl</t>
  </si>
  <si>
    <t>Publiczna Szkoła Gastronomiczna Ho-Ga Branżowa</t>
  </si>
  <si>
    <t>ul. Jedności Narodowej 46 A</t>
  </si>
  <si>
    <t>Patryk Kleczkowski</t>
  </si>
  <si>
    <t>ho-ga@wp.pl</t>
  </si>
  <si>
    <t>Szkoły Europejskie we Wrocławiu</t>
  </si>
  <si>
    <t>Europejska Szkoła Branżowa I stopnia we Wrocławiu</t>
  </si>
  <si>
    <t>ul. Kruszwicka 8 A</t>
  </si>
  <si>
    <t>Robert Burszewski</t>
  </si>
  <si>
    <t>Branżowa Szkoła I stopnia Lider</t>
  </si>
  <si>
    <t>ul. Sołtysowicka 19b</t>
  </si>
  <si>
    <t>szkolazawodowa@mail.mwsl.eu</t>
  </si>
  <si>
    <t>Zespół Szkół Salezjańskich DON BOSCO</t>
  </si>
  <si>
    <t>Salezjańska Branżowa Szkoła I stopnia</t>
  </si>
  <si>
    <t>ul. Bolesława Prusa 78</t>
  </si>
  <si>
    <t>Jerzy Babiak</t>
  </si>
  <si>
    <t>dyrekcja@salez-wroc.pl</t>
  </si>
  <si>
    <t>Zespół Szkół Niepublicznych "Unlock"</t>
  </si>
  <si>
    <t>Niepubliczna Szkoła Branżowa "UNLOCK" I Stopnia</t>
  </si>
  <si>
    <t>ul. Aleksandra Ostrowskiego 30</t>
  </si>
  <si>
    <t>Agata Jankiewicz</t>
  </si>
  <si>
    <t>zespolszkol@unlock.wroclaw.pl</t>
  </si>
  <si>
    <t>Branżowa Szkoła I stopnia Elektroenergetyk</t>
  </si>
  <si>
    <t>ul. Henryka Sienkiewicza 6A</t>
  </si>
  <si>
    <t>Czesław Gersztyn</t>
  </si>
  <si>
    <t>teocezwroc@gmail.com</t>
  </si>
  <si>
    <t>Zespół Szkół Zawodowych im. Stanisława Staszica w Ząbkowicach Śląskich</t>
  </si>
  <si>
    <t>Branżowa Szkoła I stopnia w Zespole Szkół Zawodowych im. Stanisława Staszica w Ząbkowicach Śląskich</t>
  </si>
  <si>
    <t>ul. Wrocławska 17</t>
  </si>
  <si>
    <t>Branżowa Szkoła I stopnia Cechu Rzemiosł Różnych i Małej Przedsiębiorczości</t>
  </si>
  <si>
    <t>ul. Kasztanowa 2</t>
  </si>
  <si>
    <t>Specjalny Ośrodek Szkolno Wychowawczy im. Marii Grzegorzewskiej w Zgorzelcu</t>
  </si>
  <si>
    <t>Branżowa Szkoła Specjalna I stopnia w Zgorzelcu</t>
  </si>
  <si>
    <t>ul. Armii Krajowej 10 A</t>
  </si>
  <si>
    <t>Małgorzata Łasek-Dowiat</t>
  </si>
  <si>
    <t>soswzgorzelec@wp.pl</t>
  </si>
  <si>
    <t>Zespół Szkół Ponadpodstawowych w Zgorzelcu</t>
  </si>
  <si>
    <t>Branżowa Szkoła I stopnia im. Emilii Plater w Zgorzelcu</t>
  </si>
  <si>
    <t>ul. Francuska 6</t>
  </si>
  <si>
    <t>Zespół Szkół Ponadpodstawowych im. Hipolita Cegielskiego w Ziębicach</t>
  </si>
  <si>
    <t>Branżowa Szkoła I stopnia w Zespole Szkół Ponadpodstawowych im. Hipolita Cegielskiego w Ziębicach</t>
  </si>
  <si>
    <t>ul. Wojska Polskiego 3</t>
  </si>
  <si>
    <t>Specjalny Ośrodek Szkolno-Wychowawczy im. Janusza Korczaka w Złotoryi</t>
  </si>
  <si>
    <t>Branżowa Szkoła Specjalna I stopnia w Złotoryi</t>
  </si>
  <si>
    <t>ul. Stanisława Staszica 2</t>
  </si>
  <si>
    <t>Zespół Szkół Zawodowych im. mjra Henryka Sucharskiego w Złotoryi</t>
  </si>
  <si>
    <t>Branżowa Szkoła I stopnia w Złotoryi</t>
  </si>
  <si>
    <t>ul. Wojska Polskiego 50</t>
  </si>
  <si>
    <t>Zespół Szkół im. Jędrzeja Śniadeckiego w Żarowie</t>
  </si>
  <si>
    <t>Branżowa Szkoła I stponia</t>
  </si>
  <si>
    <t>ul. Zamkowa 10</t>
  </si>
  <si>
    <t>Powiatowy Zespół Szkół im. Jana Pawła II w Żmigrodzie</t>
  </si>
  <si>
    <t>Branżowa Szkoła I Stopnia w Powiatowym Zespole Szkół im. Jana Pawła II w Żmigrodzie</t>
  </si>
  <si>
    <t>ul. Willowa 5</t>
  </si>
  <si>
    <t>Branżowa Szkoła Specjalna I Stopnia w Zespole Szkół Specjalnych w Żmigrodzie</t>
  </si>
  <si>
    <t>ul. Rybacka 17</t>
  </si>
  <si>
    <t>Magdalena Brodala</t>
  </si>
  <si>
    <t>zsszmigrod@wp.pl</t>
  </si>
  <si>
    <t>Nazwa</t>
  </si>
  <si>
    <t>Status młodocianego pracownika</t>
  </si>
  <si>
    <t>Ulica</t>
  </si>
  <si>
    <t>Nr domu</t>
  </si>
  <si>
    <t>Nr lokalu</t>
  </si>
  <si>
    <t>Kod pocztowy</t>
  </si>
  <si>
    <t>Poczta</t>
  </si>
  <si>
    <t>Telefon</t>
  </si>
  <si>
    <t>e-Mail</t>
  </si>
  <si>
    <t>BRANŻOWA SZKOŁA I STOPNIA NR 1 W GŁOGOWIE</t>
  </si>
  <si>
    <t>ul. Perseusza</t>
  </si>
  <si>
    <t>5</t>
  </si>
  <si>
    <t/>
  </si>
  <si>
    <t>67-200</t>
  </si>
  <si>
    <t>768339634</t>
  </si>
  <si>
    <t>SZKOŁA WIELOBRANŻOWA W BIELAWIE</t>
  </si>
  <si>
    <t>ul. Wolności</t>
  </si>
  <si>
    <t>105</t>
  </si>
  <si>
    <t>58-260</t>
  </si>
  <si>
    <t>748331377</t>
  </si>
  <si>
    <t>RZEMIEŚLNICZA BRANŻOWA SZKOŁA I STOPNIA IM. STANISŁAWA PALUCHA</t>
  </si>
  <si>
    <t>ul. Osiedle Górnicze</t>
  </si>
  <si>
    <t>29</t>
  </si>
  <si>
    <t>58-308</t>
  </si>
  <si>
    <t>748473886</t>
  </si>
  <si>
    <t>BRANŻOWA SZKOŁA I STOPNIA IM.KOMISJI EDUKACJI NARODOWEJ</t>
  </si>
  <si>
    <t>ul. 1 Maja</t>
  </si>
  <si>
    <t>1A</t>
  </si>
  <si>
    <t>56-120</t>
  </si>
  <si>
    <t>713195894</t>
  </si>
  <si>
    <t>BRANŻOWA SZKOŁA I STOPNIA NR 1 W ŚWIDNICY</t>
  </si>
  <si>
    <t>ul. Budowlana</t>
  </si>
  <si>
    <t>7-9</t>
  </si>
  <si>
    <t>58-100</t>
  </si>
  <si>
    <t>748520700</t>
  </si>
  <si>
    <t>BRANŻOWA SZKOŁA I STOPNIA SPECJALNA NR 7 W ŚWIDNICY</t>
  </si>
  <si>
    <t>ul. Rotmistrza Witolda Pileckiego</t>
  </si>
  <si>
    <t>3</t>
  </si>
  <si>
    <t>748521485</t>
  </si>
  <si>
    <t>BRANŻOWA SZKOŁA I STOPNIA W STRZEGOMIU</t>
  </si>
  <si>
    <t>ul. Krótka</t>
  </si>
  <si>
    <t>6</t>
  </si>
  <si>
    <t>58-150</t>
  </si>
  <si>
    <t>746494870</t>
  </si>
  <si>
    <t>EUROPEJSKA SZKOŁA BRANŻOWA I STOPNIA WE WROCŁAWIU</t>
  </si>
  <si>
    <t>Wrocław-Stare Miasto</t>
  </si>
  <si>
    <t>ul. Kruszwicka</t>
  </si>
  <si>
    <t>8A</t>
  </si>
  <si>
    <t>53-652</t>
  </si>
  <si>
    <t>713504806</t>
  </si>
  <si>
    <t>biuro@szkolyeuropejskie.pl</t>
  </si>
  <si>
    <t>BRANŻOWA SZKOŁA I STOPNIA NR 3 W LEGNICY</t>
  </si>
  <si>
    <t>BRANŻOWA SZKOŁA I STOPNIA W ŻAROWIE</t>
  </si>
  <si>
    <t>ul. Lotnicza</t>
  </si>
  <si>
    <t>26</t>
  </si>
  <si>
    <t>59-220</t>
  </si>
  <si>
    <t>768524246</t>
  </si>
  <si>
    <t>sekretariat@ckziu.legnica.eu</t>
  </si>
  <si>
    <t>ul. Zamkowa</t>
  </si>
  <si>
    <t>10</t>
  </si>
  <si>
    <t>58-130</t>
  </si>
  <si>
    <t>748580403</t>
  </si>
  <si>
    <t>BRANŻOWA SZKOŁA I STOPNIA W ŚWIEBODZICACH</t>
  </si>
  <si>
    <t>ul. Marszałka Józefa Piłsudskiego</t>
  </si>
  <si>
    <t>31</t>
  </si>
  <si>
    <t>58-160</t>
  </si>
  <si>
    <t>746669905</t>
  </si>
  <si>
    <t>SZKOŁA BRANŻOWA I STOPNIA W ZESPOLE SZKÓŁ ZAWODOWYCH IM. STANISŁAWA STASZICA W ZĄBKOWICACH ŚLĄSKICH</t>
  </si>
  <si>
    <t>ul. Wrocławska</t>
  </si>
  <si>
    <t>17</t>
  </si>
  <si>
    <t>57-200</t>
  </si>
  <si>
    <t>748152329</t>
  </si>
  <si>
    <t>BRANŻOWA SZKOŁA I STOPNIA NR 1 W BOLESŁAWCU</t>
  </si>
  <si>
    <t>ul. Górne Młyny</t>
  </si>
  <si>
    <t>1</t>
  </si>
  <si>
    <t>59-700</t>
  </si>
  <si>
    <t>757323001</t>
  </si>
  <si>
    <t>zsm_bc@pro.onet.pl</t>
  </si>
  <si>
    <t>SZKOŁA BRANŻOWA I STOPNIA</t>
  </si>
  <si>
    <t>ul. Romualda Traugutta</t>
  </si>
  <si>
    <t>2</t>
  </si>
  <si>
    <t>58-400</t>
  </si>
  <si>
    <t>756450200</t>
  </si>
  <si>
    <t>zszio@kamienna-gora.pl</t>
  </si>
  <si>
    <t>BRANŻOWA SZKOŁA SPECJALNA I STOPNIA</t>
  </si>
  <si>
    <t>ul. Ignacego Paderewskiego</t>
  </si>
  <si>
    <t>59-400</t>
  </si>
  <si>
    <t>768702472</t>
  </si>
  <si>
    <t>soswjawor@soswjawor.pl</t>
  </si>
  <si>
    <t>BRANŻOWA SZKOŁA I STOPNIA "RZEMIEŚLNIK" W ŚWIDNICY</t>
  </si>
  <si>
    <t>ul. Wałbrzyska</t>
  </si>
  <si>
    <t>54</t>
  </si>
  <si>
    <t>748530312</t>
  </si>
  <si>
    <t>BRANŻOWA SZKOŁA I STOPNIA</t>
  </si>
  <si>
    <t>30a</t>
  </si>
  <si>
    <t>768703088</t>
  </si>
  <si>
    <t>BRANŻOWA SZKOŁA I STOPNIA NR 1</t>
  </si>
  <si>
    <t>12</t>
  </si>
  <si>
    <t>55-300</t>
  </si>
  <si>
    <t>713173239</t>
  </si>
  <si>
    <t>BRANŻOWA SZKOŁA I STOPNIA CECHU RZEMIOSŁ RÓŻNYCH I MAŁEJ PRZEDSIĘBIORCZOŚCI</t>
  </si>
  <si>
    <t>ul. Kasztanowa</t>
  </si>
  <si>
    <t>748100862</t>
  </si>
  <si>
    <t>BRANŻOWA SZKOŁA I STOPNIA NR 2 W OŁAWIE</t>
  </si>
  <si>
    <t>BRANŻOWA SZKOŁA I STOPNIA NR 1 W OŁAWIE</t>
  </si>
  <si>
    <t>ul. 3 Maja</t>
  </si>
  <si>
    <t>18e</t>
  </si>
  <si>
    <t>55-200</t>
  </si>
  <si>
    <t>713132636</t>
  </si>
  <si>
    <t>ul. ks. Franciszka Kutrowskiego</t>
  </si>
  <si>
    <t>713132711</t>
  </si>
  <si>
    <t>BRANŻOWA SZKOŁA I STOPNIA W JELCZU-LASKOWICACH</t>
  </si>
  <si>
    <t>ul. Techników</t>
  </si>
  <si>
    <t>55-220</t>
  </si>
  <si>
    <t>713188220</t>
  </si>
  <si>
    <t>ul. Główna</t>
  </si>
  <si>
    <t>55-040</t>
  </si>
  <si>
    <t>Kobierzyce</t>
  </si>
  <si>
    <t>713118631</t>
  </si>
  <si>
    <t>BRANŻOWA SZKOŁA I STOPNIA W POWIATOWYM ZESPOLE SZKÓŁ NR 2 W TRZEBNICY</t>
  </si>
  <si>
    <t>ul. Stefana Żeromskiego</t>
  </si>
  <si>
    <t>25</t>
  </si>
  <si>
    <t>55-100</t>
  </si>
  <si>
    <t>713120488</t>
  </si>
  <si>
    <t>SEKRETARIAT@PZS-2.TZREBNICA.PL</t>
  </si>
  <si>
    <t>BRANŻOWA SZKOŁA I STOPNIA W POWIATOWYM ZESPOLE SZKÓŁ W ŻMIGRODZIE</t>
  </si>
  <si>
    <t>ul. Willowa</t>
  </si>
  <si>
    <t>55-140</t>
  </si>
  <si>
    <t>713853666</t>
  </si>
  <si>
    <t>sekretzmigrod@interia.pl</t>
  </si>
  <si>
    <t>ul. Stanisława Staszica</t>
  </si>
  <si>
    <t>59-500</t>
  </si>
  <si>
    <t>768783372</t>
  </si>
  <si>
    <t>sekretariat@soszw.info</t>
  </si>
  <si>
    <t>ul. Kolonialna</t>
  </si>
  <si>
    <t>13</t>
  </si>
  <si>
    <t>59-140</t>
  </si>
  <si>
    <t>768185166</t>
  </si>
  <si>
    <t>BRANŻOWA SZKOŁA I STOPNIA W POWIATOWYM ZESPOLE SZKÓŁ W OBORNIKACH ŚLĄSKICH</t>
  </si>
  <si>
    <t>Oborniki Śląskie</t>
  </si>
  <si>
    <t>ul. Parkowa</t>
  </si>
  <si>
    <t>8</t>
  </si>
  <si>
    <t>55-120</t>
  </si>
  <si>
    <t>713102223</t>
  </si>
  <si>
    <t>pzsoborniki@powiat.trzebnica.pl</t>
  </si>
  <si>
    <t>ul. Skalników</t>
  </si>
  <si>
    <t>59-101</t>
  </si>
  <si>
    <t>767465111</t>
  </si>
  <si>
    <t>BRANŻOWA SZKOŁA I STOPNIA IM. EMILII PLATER</t>
  </si>
  <si>
    <t>ul. Francuska</t>
  </si>
  <si>
    <t>59-900</t>
  </si>
  <si>
    <t>757752393</t>
  </si>
  <si>
    <t>BRANŻOWA SZKOŁA I STOPNIA IM. ŚW. BARBARY</t>
  </si>
  <si>
    <t>ul. Tadeusza Kościuszki</t>
  </si>
  <si>
    <t>33</t>
  </si>
  <si>
    <t>59-920</t>
  </si>
  <si>
    <t>757733374</t>
  </si>
  <si>
    <t>BRANŻOWA SZKOŁA I STOPNIA W ZESPOLE SZKÓŁ IM. TADEUSZA KOŚCIUSZKI W MILICZ</t>
  </si>
  <si>
    <t>Milicz</t>
  </si>
  <si>
    <t>ul. Trzebnicka</t>
  </si>
  <si>
    <t>4</t>
  </si>
  <si>
    <t>56-300</t>
  </si>
  <si>
    <t>713840350</t>
  </si>
  <si>
    <t>sekretariat@zsmilicz.eu</t>
  </si>
  <si>
    <t>BRANŻOWA SZKOŁA I STOPNIA W WOŁOWIE</t>
  </si>
  <si>
    <t>BRANŻOWA SZKOŁA I STOPNIA SPECJALNA NR 3 W OŁAWIE</t>
  </si>
  <si>
    <t>ul. Spacerowa</t>
  </si>
  <si>
    <t>56-100</t>
  </si>
  <si>
    <t>713892824</t>
  </si>
  <si>
    <t>sekretariat@zszwolow.pl</t>
  </si>
  <si>
    <t>ul. Jarosława Iwaszkiewicza</t>
  </si>
  <si>
    <t>9A</t>
  </si>
  <si>
    <t>717345910</t>
  </si>
  <si>
    <t>BRANŻOWA SZKOŁA I STOPNIA NR 2 W WAŁBRZYCHU</t>
  </si>
  <si>
    <t>ul. Ogrodowa</t>
  </si>
  <si>
    <t>2a</t>
  </si>
  <si>
    <t>58-306</t>
  </si>
  <si>
    <t>748467475</t>
  </si>
  <si>
    <t>szkola@zs5.mail.pl</t>
  </si>
  <si>
    <t>BRANŻOWA SZKOŁA I STOPNIA W MIĘDZYBORZU W ZESPOLE SZKÓŁ PONADPODSTAWOWYCH IM. ORŁA BIAŁEGO W MIĘDZYBORZU</t>
  </si>
  <si>
    <t>56-513</t>
  </si>
  <si>
    <t>627856032</t>
  </si>
  <si>
    <t>BRANŻOWA SZKOŁA I STOPNIA W ZESPOLE SZKÓŁ PONADPODSTAWOWYCH IM. HIPOLITA CEGIELSKIEGO W ZIĘBICACH</t>
  </si>
  <si>
    <t>ul. Wojska Polskiego</t>
  </si>
  <si>
    <t>57-220</t>
  </si>
  <si>
    <t>748191522</t>
  </si>
  <si>
    <t>BRANŻOWA SZKOŁA I STOPNIA NR 2</t>
  </si>
  <si>
    <t>BRANŻOWA SZKOŁA I STOPNIA IM. BOHATERÓW WESTERPLATTE W CENTRUM KSZTAŁCENIA ZAWODOWEGO I USTAWICZNEGO W STRZELINIE</t>
  </si>
  <si>
    <t>ul. Szkolna</t>
  </si>
  <si>
    <t>57-300</t>
  </si>
  <si>
    <t>0748672174</t>
  </si>
  <si>
    <t>biuro.ksp@onet.eu</t>
  </si>
  <si>
    <t>57-100</t>
  </si>
  <si>
    <t>713920008</t>
  </si>
  <si>
    <t>BRANŻOWA SZKOŁA I STOPNIA W TWARDOGÓRZE W ZESPOLE SZKÓŁ PONADPODSTAWOWYCH IM. JAROSŁAWA IWASZKIEWICZA W TWARDOGÓRZE</t>
  </si>
  <si>
    <t>56-416</t>
  </si>
  <si>
    <t>713158014</t>
  </si>
  <si>
    <t>BRANŻOWA SZKOŁA I STOPNIA W SYCOWIE W ZESPOLE SZKÓŁ PONADPODSTAWOWYCH W SYCOWIE</t>
  </si>
  <si>
    <t>ul. Ignacego Daszyńskiego</t>
  </si>
  <si>
    <t>42</t>
  </si>
  <si>
    <t>56-500</t>
  </si>
  <si>
    <t>627869340</t>
  </si>
  <si>
    <t>zsp@onet.pl</t>
  </si>
  <si>
    <t>ZESPÓŁ SZKÓŁ IM. GEN. SYLWESTRA KALISKIEGO W GÓRZE BRANŻOWA SZKOŁA I STOPNIA W GÓRZE</t>
  </si>
  <si>
    <t>ul. Armii Polskiej</t>
  </si>
  <si>
    <t>15a</t>
  </si>
  <si>
    <t>56-200</t>
  </si>
  <si>
    <t>655432660</t>
  </si>
  <si>
    <t>sekretariat@zszgoras.pol.pl</t>
  </si>
  <si>
    <t>BRANŻOWA SZKOŁA I STOPNIA SPECJALNA NR 3</t>
  </si>
  <si>
    <t>ul. Warty</t>
  </si>
  <si>
    <t>70</t>
  </si>
  <si>
    <t>0748672732</t>
  </si>
  <si>
    <t>48</t>
  </si>
  <si>
    <t>59-600</t>
  </si>
  <si>
    <t>757824363</t>
  </si>
  <si>
    <t>50</t>
  </si>
  <si>
    <t>768783647</t>
  </si>
  <si>
    <t>BRANŻOWA SZKOŁA I STOPNIA NR 1 W OLEŚNICY W ZESPOLE SZKÓŁ ZAWODOWYCH IM. MARII SKŁODOWSKIEJ-CURIE W OLEŚNICY</t>
  </si>
  <si>
    <t>67/69</t>
  </si>
  <si>
    <t>56-400</t>
  </si>
  <si>
    <t>713143041</t>
  </si>
  <si>
    <t>sekretariat@zsz.olesnica.pl</t>
  </si>
  <si>
    <t>ul. Kolejowa</t>
  </si>
  <si>
    <t>16</t>
  </si>
  <si>
    <t>59-620</t>
  </si>
  <si>
    <t>757813454</t>
  </si>
  <si>
    <t>BRANŻOWA SZKOŁA I STOPNIA NR 5 IM. JANA KILIŃSKIEGO</t>
  </si>
  <si>
    <t>Wrocław-Krzyki</t>
  </si>
  <si>
    <t>ul. Jana Władysława Dawida</t>
  </si>
  <si>
    <t>50-527</t>
  </si>
  <si>
    <t>717986934</t>
  </si>
  <si>
    <t>Sekretariat.zsz5@wroclawskaedukacja.pl</t>
  </si>
  <si>
    <t>ZESPÓŁ SZKÓŁ PUBLICZNYCH IM JANA PAWŁA II BRANŻOWA SZKOŁA I STOPNIA W KUDOWIE ZDROJU</t>
  </si>
  <si>
    <t>ul. Zdrojowa</t>
  </si>
  <si>
    <t>22a</t>
  </si>
  <si>
    <t>57-350</t>
  </si>
  <si>
    <t>0748661107</t>
  </si>
  <si>
    <t>BRANŻOWA SZKOŁA I STOPNIA IM. PROF. SYLWESTRA KALISKIEGO W BYSTRZYCY KŁODZKIEJ</t>
  </si>
  <si>
    <t>ul. Juliusza Słowackiego</t>
  </si>
  <si>
    <t>57-500</t>
  </si>
  <si>
    <t>0748111546</t>
  </si>
  <si>
    <t>zspbystrzycakl@neostrada.pl</t>
  </si>
  <si>
    <t>BRANŻOWA SZKOŁA I STOPNIA IM. STANISŁAWA STASZICA W NOWEJ RUDZIE</t>
  </si>
  <si>
    <t>ul. Stara Droga</t>
  </si>
  <si>
    <t>57-401</t>
  </si>
  <si>
    <t>0748722242</t>
  </si>
  <si>
    <t>BRANŻOWA SZKOŁA SPECJALNA I STOPNIA NR 2 W POWIATOWYM ZESPOLE SPECJALNYCH PLACÓWEK SZKOLNO-WYCHOWAWCZYCH W TRZEBNICY</t>
  </si>
  <si>
    <t>ul. Nowa</t>
  </si>
  <si>
    <t>713120740</t>
  </si>
  <si>
    <t>SPECJALNY OŚRODEK SZKOLNO-WYCHOWAWCZY IM. JANUSZA KORCZAKA W WĄSOSZU BRANŻOWA SZKOŁA I STOPNIA SPECJALNA W WĄSOSZU</t>
  </si>
  <si>
    <t>Wąsosz</t>
  </si>
  <si>
    <t>ul. Korczaka</t>
  </si>
  <si>
    <t>56-210</t>
  </si>
  <si>
    <t>655437925</t>
  </si>
  <si>
    <t>soswwasosz@op.pl</t>
  </si>
  <si>
    <t>ul. Leśna Góra</t>
  </si>
  <si>
    <t>59-170</t>
  </si>
  <si>
    <t>768320666</t>
  </si>
  <si>
    <t>BRANŻOWA SZKOŁA I STOPNIA NR 1 W LUBINIE</t>
  </si>
  <si>
    <t>9</t>
  </si>
  <si>
    <t>59-300</t>
  </si>
  <si>
    <t>767463050</t>
  </si>
  <si>
    <t>BRANŻOWA SZKOŁA I STOPNIA W LUBOMIERZU</t>
  </si>
  <si>
    <t>ul. Fryderyka Chopina</t>
  </si>
  <si>
    <t>59-623</t>
  </si>
  <si>
    <t>757833634</t>
  </si>
  <si>
    <t>BRANŻOWA SZKOŁA I STOPNIA W ZESPOLE SZKÓŁ LICEALNYCH I ZAWODOWYCH NR 2 IM. STANISŁAWA STASZICA W JELENIEJ GÓRZE</t>
  </si>
  <si>
    <t>39/41</t>
  </si>
  <si>
    <t>58-500</t>
  </si>
  <si>
    <t>756423900</t>
  </si>
  <si>
    <t>BRANŻOWA SZKOŁA I STOPNIA W ZESPOLE SZKÓŁ TECHNICZNYCH "MECHANIK" W JELENIEJ GÓRZE</t>
  </si>
  <si>
    <t>ul. Obrońców Pokoju</t>
  </si>
  <si>
    <t>757522256</t>
  </si>
  <si>
    <t>BRANŻOWA SZKOŁA I STOPNIA W KOWARACH</t>
  </si>
  <si>
    <t>58-530</t>
  </si>
  <si>
    <t>757182111</t>
  </si>
  <si>
    <t>BRANŻOWA SZKOŁA I STOPNIA "ELEKTROENERGETYK"</t>
  </si>
  <si>
    <t>Wrocław-Śródmieście</t>
  </si>
  <si>
    <t>ul. Henryka Sienkiewicza</t>
  </si>
  <si>
    <t>6A</t>
  </si>
  <si>
    <t>Powiatowy Zespół Szkół w Obornikach Śląskich</t>
  </si>
  <si>
    <t>ul. Parkowa 8</t>
  </si>
  <si>
    <t>Rafał Szkwerko</t>
  </si>
  <si>
    <t>kancelaria@zspemilka.pl</t>
  </si>
  <si>
    <t>Branżowa Szkoła I Stopnia z PZS Oborniki Śląskie</t>
  </si>
  <si>
    <t>Zespół Szkół im. Tadeuisza Kościuszki w Miliczu</t>
  </si>
  <si>
    <t>Branżowa Szkołą I Stopnia w Zespole Szkół im. Tadeusza Kościuszki w Miliczu</t>
  </si>
  <si>
    <t>ul. Trzebnicka 4</t>
  </si>
  <si>
    <t>Ryszard Lech</t>
  </si>
  <si>
    <t xml:space="preserve">biuro.ksp@onet.eu </t>
  </si>
  <si>
    <t xml:space="preserve">  dyrektor.ksp@onet.eu</t>
  </si>
  <si>
    <t>zs31sekretariat@gmail.com</t>
  </si>
  <si>
    <t xml:space="preserve">zszio@kamienna-gora.pl </t>
  </si>
  <si>
    <t>zszio-kg@o2.pl</t>
  </si>
  <si>
    <t>liceum@zsp-kudowa.pl</t>
  </si>
  <si>
    <t>sekretariat@zstio.glogow.pl</t>
  </si>
  <si>
    <t>sylwia.ciszek@zso-kowary.pl</t>
  </si>
  <si>
    <t xml:space="preserve">szkolalzn@poczta.fm </t>
  </si>
  <si>
    <t xml:space="preserve"> dyrektorlzn@gmail.com </t>
  </si>
  <si>
    <t xml:space="preserve">mfrydel.zsg@gmail.com   </t>
  </si>
  <si>
    <t>sekretariat.zsg@wroclawskaedukacja.pl</t>
  </si>
  <si>
    <t xml:space="preserve">biuro@ecks.pl </t>
  </si>
  <si>
    <t>Głogowskie Centrum Kształcenia Zawodowego w Głogowie</t>
  </si>
  <si>
    <t>Branżowa Szkoła I Stopnia Cechu Rzemiosł Różnych i Małej Przedsiębiorczości w Ząbkowicach Śląskich</t>
  </si>
  <si>
    <t>Branżowa Szkoła I Stopnia Elektroenergetyk Wrocław</t>
  </si>
  <si>
    <t>Europejska Szkoła Branżowa I Stopnia we Wrocławiu</t>
  </si>
  <si>
    <t>Branżowa szkoła I Stopnia w Jelczu-Laskowicach w Zespole Szkół im. Jana Kasprowicza w Jeczu Laskowicach</t>
  </si>
  <si>
    <t>OŚRODEK</t>
  </si>
  <si>
    <t>Branżowa szkoła I Stopnia w Zespole Szkół im. gen. Sylwestra Kaliskiego w Górze</t>
  </si>
  <si>
    <t>Branżowa Szkoła I Stopnia Nr 1 w Centrum Kształcenia Zawodowego i Ustawicznego w Oławie</t>
  </si>
  <si>
    <t>Dobroszyce</t>
  </si>
  <si>
    <t>Specjalny Ośrodek Szkolno-Wychowawczy w Wąsoszu</t>
  </si>
  <si>
    <t>Branżowa Szkoła I Stopnia w Powiatowym Zespole Szkół w Obornikach Sląskich</t>
  </si>
  <si>
    <t>Branżowa Szkoła I Stopnia Nr 3 w Centrum Kształcenia Zawodowego i Ustawicznego  w Legnicy</t>
  </si>
  <si>
    <t xml:space="preserve"> </t>
  </si>
  <si>
    <t>Branżowa szkoła I Stopnia w Specjalnym Ośrodku Szkolno-Wychowawczym w Złotoryi</t>
  </si>
  <si>
    <t>Branżowa Szkoła I Stopnia w Zespole Szkół w Chocianowie</t>
  </si>
  <si>
    <t>Branżowa szkoła I Stopnia w Zespole Szkół Ponadpodstawowych im. Jarosława Iwaszkiewicza w Twardogórze</t>
  </si>
  <si>
    <t>Branżowa Szkoła 1 Stopnia w Zespole Szkół im. T. Kościuszki w Miliczu</t>
  </si>
  <si>
    <t>przetwórca mięsa</t>
  </si>
  <si>
    <t>112.</t>
  </si>
  <si>
    <t>307.</t>
  </si>
  <si>
    <t>436.</t>
  </si>
  <si>
    <t>Liczba uczniów</t>
  </si>
  <si>
    <t>Suma końcowa</t>
  </si>
  <si>
    <t>Branżowa Szkoła I Stopnia Nr 2 w Zespole Szkół Budowlanych w Bolesławcu</t>
  </si>
  <si>
    <t>Zespół Szkół Technicznych "Mechanik"  w Jeleniej Górze</t>
  </si>
  <si>
    <t xml:space="preserve">Branżowa Szkoła I Stopnia w Zespole Szkół im. Ireny Sendler w Przemkowie </t>
  </si>
  <si>
    <t xml:space="preserve">Branżowa szkoła I Stopnia nr 1- ZSTiO w Głogowie </t>
  </si>
  <si>
    <t>Branżowa szkoła I Stopnia w Kłodzkiej Szkole Przedsiębiorczości w Kłodzku</t>
  </si>
  <si>
    <t>Lp</t>
  </si>
  <si>
    <t>Szkola wysyłająca</t>
  </si>
  <si>
    <t>Ośrodek</t>
  </si>
  <si>
    <t>UCZNIÓW BĘDĄCYCH PRACOWNIKAMI MŁODOCIANYMI</t>
  </si>
  <si>
    <t>blacharz</t>
  </si>
  <si>
    <t>drukarz offsetowy</t>
  </si>
  <si>
    <t xml:space="preserve">kamieniarz </t>
  </si>
  <si>
    <t>operator maszyn i urządzeń do obróbki tworzyw sztucznych</t>
  </si>
  <si>
    <t>kamieniarz</t>
  </si>
  <si>
    <t>Termin</t>
  </si>
  <si>
    <t>konsulatacje szkoła</t>
  </si>
  <si>
    <t>konsultacje szkoła</t>
  </si>
  <si>
    <t>w tym dziewcząt</t>
  </si>
  <si>
    <t>w tym dziewcząr</t>
  </si>
  <si>
    <t>02.11.2021-30.11.2021</t>
  </si>
  <si>
    <t>JCKZ w Zespole Szkół Licealnych i Zawodowych Nr 2 im. Stanisława Staszica w Jeleniej Górze</t>
  </si>
  <si>
    <t>Branżowa Szkoła I stopnia w Kudowie-Zdoju w  Zespole Szkół Publicznych im. Jana Pawła II</t>
  </si>
  <si>
    <t>Branżowa Szkoła  I stopnia w Kudowie-Zdoju w  Zespole Szkół Publicznych im. Jana Pawła II</t>
  </si>
  <si>
    <t>Centrum Kształcenia Zawodowego i Ustawicznego w Legnicy,ul. Lotnicza 26</t>
  </si>
  <si>
    <t>Centrum Kształcenia Zawodowego, 58-105 Świdnica, ul. Gen. Wł.Sikorskiego 41</t>
  </si>
  <si>
    <t>Branżowa Szkoła I Stopnia Nr 2 w Powiatowym Zespole Specjalnych Placówek Szkolno-Wychowawczych w Trzebnicy</t>
  </si>
  <si>
    <t>Branzowa Szkoła I Stopnia w Zespole Szkół Zawodowych w Złotoryi</t>
  </si>
  <si>
    <t>Centrum Kształcenia Zawodowego, 58-105 Świdnica, ul. Gen. Wł. Sikorskiego 41</t>
  </si>
  <si>
    <t xml:space="preserve">Powiatowe Centrum Kształcenia Zawodowego w Oleśnicy </t>
  </si>
  <si>
    <t>Zespół Szkół i Placówek Kształcenia Zawodowego, ul. Botaniczna 66  65-392 Zielona Góra</t>
  </si>
  <si>
    <t>06.09.2021-01.10.2021</t>
  </si>
  <si>
    <t>03.01.2022-28.01.2022</t>
  </si>
  <si>
    <t>04.10.2021-29.10.2021</t>
  </si>
  <si>
    <t>29.11.2021-23.12.2021</t>
  </si>
  <si>
    <t>14.03.2022-08.04.2022</t>
  </si>
  <si>
    <t>Branżowa szkoła I stopnia w Powiatowym Zespole Szkół w Obornikach Śląskich</t>
  </si>
  <si>
    <t>Branżowa Szkoła 1 Stopnia w Zespole Szkół w Lubomierzu</t>
  </si>
  <si>
    <t>Centrum Kształcenia Zawodowego w Świdnicy, ul. Gen. Wł. Sikorskiego 41, 58-100 Świdnica</t>
  </si>
  <si>
    <t>Branżowa Szkoła I Stopnia w Zespole Szkół Nr 1 w Świdnicy</t>
  </si>
  <si>
    <t>Branżowa Szkoła I stopnia w  Zespole Szkół Zawodowych i Ogólnokształcących im. Kombatantów Ziemi Lubańskiej</t>
  </si>
  <si>
    <t>Centrum Kształcenia Zawodowego i Ustawicznego w Legnicy, ul. Lotnicza 26, 59-220 Legnica</t>
  </si>
  <si>
    <t>Centrum Kształcenia Zawodowego, ul. Gen. Wł. Sikorskiego 41, 58-105 Świdnica</t>
  </si>
  <si>
    <t>Centrum Kształcenia Zawodowego w Zespole Szkół i Placówek Kształcenia Zawodowgo, ul.Botaniczna 66, 65-392  Zielona Góra</t>
  </si>
  <si>
    <t>Specjalny Ośrodek Szkolno-Wychowawczy Caritas Archidiecezji Wrocławskiej - Branżowa Szkoła I Stopnia Specjalna dla młodzieży z niep.int.w stopniu lekkim</t>
  </si>
  <si>
    <t>Branżowa Szkoła I Stopnia w Zespole Szkół Ogólnokształcących w Kowarach</t>
  </si>
  <si>
    <t>Branżowa Szkoła I Stopnia Nr 1 w Zespole Szkół Nr 1 w Lubinie</t>
  </si>
  <si>
    <t>Branżowa Szkoła I Stopnia w Zespole Szkół im. Narodów Zjednoczonej Europy w Polkowicach</t>
  </si>
  <si>
    <t>Branżowa Szkoła I Stopnia nr 1 w Zespole Szkół Zawodowych im. Marii Skłodowskiej - Curie w Oleśnicy</t>
  </si>
  <si>
    <t>Branżowa Szkoła I Stopnia Nr 2 w Zespole Szkół im. Zjednoczonej Europy w Oławie</t>
  </si>
  <si>
    <t xml:space="preserve">Branżowa Szkoła I stopnia Specjalna  nr 3 w Oławie w Zespole Szkół Specjalnych im.l Ireny Komorowskiej w Oławie </t>
  </si>
  <si>
    <t>Branżowa Szkoła 1 Stopnia w Zespole Szkół w Strzegomiu</t>
  </si>
  <si>
    <t>Branżowa Szkoła I Stopnia Nr 1  w Powiatowym Zespole Szkół Nr 1 im. Mikołaja Kopernika w Środzie Śląskiej</t>
  </si>
  <si>
    <t>Branżowa Szkoła I Stopnia w Zespole Szkół w Świebodzicach</t>
  </si>
  <si>
    <t>Branżowa Szkoła I Stopnia w Powiatowym  Zespole Szkół Nr 2 w Trzebnicy</t>
  </si>
  <si>
    <t>Rzemieślnicza Branżowa Szkoła 1 Stopnia im. Stanisława Palucha w Wałbrzychu</t>
  </si>
  <si>
    <t>Branżowa Szkoła I Stopnia w Zesple Szkół Zawodowych w Złotoryi</t>
  </si>
  <si>
    <t xml:space="preserve">Branżowa Szkoła 1 Stopnia w Powiatowym Zespole Szkół im. Jana Pawła II w Żmigrodzie </t>
  </si>
  <si>
    <t>Branżowa Szkoła 1 Stopnia w Zespole Szkół Specjalnych w Żmigrodzie</t>
  </si>
  <si>
    <t>Miejscowośc</t>
  </si>
  <si>
    <t>RSPO</t>
  </si>
  <si>
    <t>Branżowa szkoła I Stopnia Nr 5 w Zespole Szkół Handlowych i Usługowych im. J. Kochanowskiego w Bolesławcu</t>
  </si>
  <si>
    <t>Branżowa szkoła I Stopnia w Zespole Szkół Ponadpodstawowych w Międzyborzu</t>
  </si>
  <si>
    <t>Branżowa Szkoła I Stopnia im. Emilii Plater w Zespole Szkół Ponadpodstawowych w Zgorzelcu</t>
  </si>
  <si>
    <t>Numer RSPO</t>
  </si>
  <si>
    <t>Typ</t>
  </si>
  <si>
    <t>Numer budynku</t>
  </si>
  <si>
    <t>Numer lokalu</t>
  </si>
  <si>
    <t>E-mail</t>
  </si>
  <si>
    <t>Publiczność status</t>
  </si>
  <si>
    <t>niepubliczna</t>
  </si>
  <si>
    <t>ul. Polna</t>
  </si>
  <si>
    <t>748332116</t>
  </si>
  <si>
    <t>publiczna</t>
  </si>
  <si>
    <t>al. Tysiąclecia</t>
  </si>
  <si>
    <t>51</t>
  </si>
  <si>
    <t>757328378</t>
  </si>
  <si>
    <t>ul. Zgorzelecka</t>
  </si>
  <si>
    <t>18</t>
  </si>
  <si>
    <t>757322825</t>
  </si>
  <si>
    <t>59-225</t>
  </si>
  <si>
    <t>768196520</t>
  </si>
  <si>
    <t>ul. Stawowa</t>
  </si>
  <si>
    <t>23</t>
  </si>
  <si>
    <t>56-410</t>
  </si>
  <si>
    <t>713141113</t>
  </si>
  <si>
    <t>dobroszyce@op.pl</t>
  </si>
  <si>
    <t>ul. marsz. Józefa Piłsudskiego</t>
  </si>
  <si>
    <t>24</t>
  </si>
  <si>
    <t>58-200</t>
  </si>
  <si>
    <t>748315260</t>
  </si>
  <si>
    <t>757813459</t>
  </si>
  <si>
    <t>sekretariat@pzs-krzyzowice.wroc.pl</t>
  </si>
  <si>
    <t>ul. Mikołaja Kopernika</t>
  </si>
  <si>
    <t>59-800</t>
  </si>
  <si>
    <t>757222277</t>
  </si>
  <si>
    <t>767465101</t>
  </si>
  <si>
    <t>746669909</t>
  </si>
  <si>
    <t>sekretariat@zszzabkowice.pl</t>
  </si>
  <si>
    <t>ul. Rybacka</t>
  </si>
  <si>
    <t>713853331</t>
  </si>
  <si>
    <t>x</t>
  </si>
  <si>
    <t xml:space="preserve">Branżowa szkoła I Stopnia w Zespole Szkół w Chocianowie </t>
  </si>
  <si>
    <t>4_08_21</t>
  </si>
  <si>
    <t xml:space="preserve">fotograf </t>
  </si>
  <si>
    <t xml:space="preserve">kelner </t>
  </si>
  <si>
    <t>25.10.2021-19.11.2021</t>
  </si>
  <si>
    <t>23_08_21</t>
  </si>
  <si>
    <t>CKZ-Terminy</t>
  </si>
  <si>
    <t>X</t>
  </si>
  <si>
    <t>NIE</t>
  </si>
  <si>
    <t>CKZ Głogów</t>
  </si>
  <si>
    <t>24_08_21</t>
  </si>
  <si>
    <t>mechanik pojazdów kolejowych</t>
  </si>
  <si>
    <t>Branżowa Szkoła 1 Stopnia w Zespole Szkół Ponadpodstawowych w Sycowie</t>
  </si>
  <si>
    <t>Rzemieślnicza Branżowa Szkoła I st im. Stanisłwa Palucha w Wałbrzychu</t>
  </si>
  <si>
    <t>Rzemieślnicza Branżowa Szkoła I st im Stanisława Palucha w Wałbrzychu</t>
  </si>
  <si>
    <t>Centrum Kształcenia Zawodowego w Świdnicy</t>
  </si>
  <si>
    <t>Rzemiosło Wałbrzych</t>
  </si>
  <si>
    <t>uzupełnić</t>
  </si>
  <si>
    <t>CKZ ZIębice</t>
  </si>
  <si>
    <t xml:space="preserve">mechanik pojazdów kolejowych </t>
  </si>
  <si>
    <t>Centrum Kształcenia Zawodowego w Świdnicy ul. Gen. Wł. Sikorskiego 41, 58-105 Świdnica</t>
  </si>
  <si>
    <t>Centrum Kształcenia Zawodowego w Świdnicy  ul. Gen Władysława Sikorskiego 41</t>
  </si>
  <si>
    <t>Centrum Kształcenia Zawodowego w Świdnicy ul.Gen Władyslawa Sikorskiego 41</t>
  </si>
  <si>
    <t>343101`</t>
  </si>
  <si>
    <t>Branżowa Szkoła I stopnia Cechu Rzemiosł Róznych i Małej Przedsiębiorczości w Ząbkowiach Śląskich</t>
  </si>
  <si>
    <t>01.03.2022-25.03.2022</t>
  </si>
  <si>
    <t>Namysłów</t>
  </si>
  <si>
    <t>04.05.2022-227.05.2022</t>
  </si>
  <si>
    <t>Zgodnie ze zgłoszeniem szkoły</t>
  </si>
  <si>
    <t>Branżowa Szkoła I stopnia nr 5 im. J. Kilińskiego we Wrocławiu</t>
  </si>
  <si>
    <t> 343101</t>
  </si>
  <si>
    <t>30_08_21</t>
  </si>
  <si>
    <t>11.04.2022-07.05.2022</t>
  </si>
  <si>
    <t>Branżowa Szkoła I stopnia Cechu Rzemiosł Róznych i Małej Przedsiębiorczości w Ząbkowicach Śląskich</t>
  </si>
  <si>
    <t>CKZ kutno</t>
  </si>
  <si>
    <t>lub Zielona Góra</t>
  </si>
  <si>
    <t>operator maszyn i urządzeń przemysłu chemicznego</t>
  </si>
  <si>
    <t>Branżowa Szkoła 1 Stopnia w Zespole Szkół Handlowych i Usługowych w Bolesławcu</t>
  </si>
  <si>
    <t>06.12.2021-31.12.2021</t>
  </si>
  <si>
    <t>Etykiety wierszy</t>
  </si>
  <si>
    <t>Szkoła wysyłajaca</t>
  </si>
  <si>
    <t>Miasto</t>
  </si>
  <si>
    <t>Centrum Kształcenia Zawodowego w Kłodzkiej Szkole Przedsiębiorczości w Kłodzku</t>
  </si>
  <si>
    <t>Specjalny Ośrodek Szkolno-Wychowawczym im. Janusza Korczaka w Wąsoszu</t>
  </si>
  <si>
    <t>Branżowa szkoła I Stopnia w Zespole Szkół Ponadpodstawowych im. Orła Białego w Międzyborzu</t>
  </si>
  <si>
    <t>Branżowa Szkoła 1 Stopnia "Elektroenergetyk" we Wrocławiu</t>
  </si>
  <si>
    <t>nie organizują</t>
  </si>
  <si>
    <t>nie Głubczyce</t>
  </si>
  <si>
    <t>murarz – tynkarz</t>
  </si>
  <si>
    <t>nie ustalono</t>
  </si>
  <si>
    <t>Kolumna1</t>
  </si>
  <si>
    <t>szukany ośrodek</t>
  </si>
  <si>
    <t>Kuratorium Oświaty we Wrocławiu
Delegatura w Wałbrzychu
Aleja Wyzwolenia 22-24,   58 – 300 Wałbrzych
tel. 74 842 20 64  
e-mail: walbrzych@kowroc.pl</t>
  </si>
  <si>
    <t>moter sieci i urządzeń telekomunikacyjnych</t>
  </si>
  <si>
    <t>Liczba uczniów 
[stopień]</t>
  </si>
  <si>
    <t>Branżowa Szkoła 1 Stopnia w Zespole Szkół Handlowych i Usługowych im. Jana Kochanowskiego w Bolesławcu</t>
  </si>
  <si>
    <t>Zespół Szkół Mechanicznych im. Żołnierzy Września 1939 Roku w Namysłowie</t>
  </si>
  <si>
    <t>Klasa 3</t>
  </si>
  <si>
    <t>Klasa 2</t>
  </si>
  <si>
    <t>nie mam w wykazie</t>
  </si>
  <si>
    <t>Zawody wykazane przez CKZ Wschowa, których nie ma w wykazie KO Wrocław</t>
  </si>
  <si>
    <t xml:space="preserve">Klasa 2 </t>
  </si>
  <si>
    <t>"- brak szkoły w wykazie CKZ Wschowa"</t>
  </si>
  <si>
    <t>Zawody, którym nie przypisano terminów</t>
  </si>
  <si>
    <t>Centrum Kształcenia Zawodowego w Zespole Szkół i Placówek Kształcenia Zawodowego, ul.Botaniczna 66, 65-392  Zielona Góra</t>
  </si>
  <si>
    <t>Centrum Kształcenia Zawodowego w CKZiU,  ul. Tadeusza Kościuszki 27, 56-100 Wołów</t>
  </si>
  <si>
    <t>Centrum Kształcenia Zawodowego i Ustawicznego, 67-400 Wschowa, Plac Kosynierów 1</t>
  </si>
  <si>
    <t>Centrum Kształcenia Zawodowego nr 1 w Gliwicach Gliwickie Centrum Edukacji u.Stefana Okrzei 20</t>
  </si>
  <si>
    <t>CKZ Gliwice</t>
  </si>
  <si>
    <t>Gliwice</t>
  </si>
  <si>
    <t>mechanik-monter maszyn i urządzeń</t>
  </si>
  <si>
    <t>KLASY 1</t>
  </si>
  <si>
    <t>KLASY 2</t>
  </si>
  <si>
    <t>st.2 2022/2023</t>
  </si>
  <si>
    <t>st.3 2022/2023</t>
  </si>
  <si>
    <t>Suma z Liczba uczniów</t>
  </si>
  <si>
    <t>Suma z w tym dziewcząt</t>
  </si>
  <si>
    <t>01.12.2022-05.01.2023</t>
  </si>
  <si>
    <t>Odolanów</t>
  </si>
  <si>
    <t>Branżowa Szkoła 1 Stopnia w Zespole Szkół w Odolanowie</t>
  </si>
  <si>
    <t>BS1</t>
  </si>
  <si>
    <t>31.10.2022-02.12.2022</t>
  </si>
  <si>
    <t>język obcy zawodowy</t>
  </si>
  <si>
    <t>ilość noclegów ogółem</t>
  </si>
  <si>
    <t>w tym noclegów dla dziewcząt</t>
  </si>
  <si>
    <t>angielski</t>
  </si>
  <si>
    <t xml:space="preserve">Branżowa Szkoła I Stopnia w Dobroszycach </t>
  </si>
  <si>
    <t>niemiecki</t>
  </si>
  <si>
    <t>Branżowa Szkoła I Stopnia im. Bohaterów Westerplatte w Strzelinie</t>
  </si>
  <si>
    <t>monter sieci i urządzeń telekomunikacyjnych</t>
  </si>
  <si>
    <t>Branżowa Szkoła I Stopnia w Zespole Szkół Handlowych i Usługowych im. Jana Kochanowskiego w Bolesławcu</t>
  </si>
  <si>
    <t>Branżowa Szkoła I Stopnia w Zespole Szkół Zawodowych w Bogatyni</t>
  </si>
  <si>
    <t>angielski/niemiecki</t>
  </si>
  <si>
    <t>Branżowa Szkoła I Stopnia w Nowej Rudzie</t>
  </si>
  <si>
    <t>monter stolarki budowlanej</t>
  </si>
  <si>
    <t>Branżowa Szkoła I Stopnia w Zespół Szkół im. Jana Kasprowicza w Jelczu-Laskowicach</t>
  </si>
  <si>
    <t>Branżowa Szkoła I Stopnia w Kłodzkiej Szkole Przedsiębiorczości</t>
  </si>
  <si>
    <t xml:space="preserve">Branżowa Szkoła I Stopnia w Kłodzkiej Szkole Przedsiębiorczości </t>
  </si>
  <si>
    <t>-</t>
  </si>
  <si>
    <t>Branżowa Szkoła I Stopnia w Zespole Szkół Ponadpodstawowych im. Jarosława Iwaszkiewicza w Twardogórze</t>
  </si>
  <si>
    <t>Branżowa Szkoła I Stopnia w Zespole Szkół i Licealnych i Zawodowych nr 2 w Jeleniej Górze</t>
  </si>
  <si>
    <t xml:space="preserve">Branżowa Szkoła I Stopnia " RZEMIEŚLNIK" w Świdnicy </t>
  </si>
  <si>
    <t>Branżowa Szkoła I Stopnia " RZEMIEŚLNIK" w Świdnicy</t>
  </si>
  <si>
    <t>Branżowa Szkoła I Stopnia w Zespole Szkół Zawodowych i Ogólnokształcących  im. Kombatantów Ziemi Lubańskiej w Lubaniu</t>
  </si>
  <si>
    <t>Rzemieślnicza Branżowa Szkoła I Stopnia im. Stanisłwa Palucha w Wałbrzychu</t>
  </si>
  <si>
    <t>angielski, niemiecki</t>
  </si>
  <si>
    <t>Branżowa Szkoła I Stopnia w Zespole Szkół Ponadpodstawowych im.Hipolita Cegielskiego w Ziębicach ul.Wojska Polskiego 3</t>
  </si>
  <si>
    <t>Branżowa Szkoła I Stopnia w Zespole Szkół im. Ireny Sendler w Przemkowie</t>
  </si>
  <si>
    <t xml:space="preserve">Branżowa Szkoła I Stopnia w Chocianowie </t>
  </si>
  <si>
    <t>Europejska Szkoła Branżowa  I Stopnia we Wrocławiu</t>
  </si>
  <si>
    <t>j.angielski</t>
  </si>
  <si>
    <t>Branżowa Szkoła I Stopnia w Zespole Szkół Technicznych "Mechanik"</t>
  </si>
  <si>
    <t xml:space="preserve">Branżowa Szkoła I Stopnia w Zespole Szkół im. J. Śniadeckiego w Żarowie </t>
  </si>
  <si>
    <t xml:space="preserve">Branżowa Szkoła I Stopnia Cechu Rzemiosł Różnych i Małej Przedsiebiorczości w Ząbkowicach Śląskich </t>
  </si>
  <si>
    <t>Branżowa Szkoła I Stopnia w Powiatowym Centrum Kształcenia Zawodowego i Ustawicznego im. KEN w Jaworze</t>
  </si>
  <si>
    <t>Branżowa Szkoła I Stopnia w Złotoryi  Zespół Szkół Zawodowych im. mjra Henryka Sucharskiego w Złotoryi</t>
  </si>
  <si>
    <t>MIędzybórz</t>
  </si>
  <si>
    <t>Branżowa Szkoła I Stopnia Specjalna w Specjalnym Ośrodku Szkolno-Wychowawczym im. Janusza Korczaka w Wąsoszu</t>
  </si>
  <si>
    <t xml:space="preserve">Branżowa Szkoła I stopnia Specjalna  nr 3 w Oławie w Zespole Szkół Specjalnych im.l Ireny Komorowskiej w Oławie 
</t>
  </si>
  <si>
    <t>Branżowa Szkoła I Stopnia w Strzegomiu</t>
  </si>
  <si>
    <t>BS1 Lubin</t>
  </si>
  <si>
    <t>klasa 1</t>
  </si>
  <si>
    <t>klasa 2</t>
  </si>
  <si>
    <t>klasa 3</t>
  </si>
  <si>
    <t>CKZ</t>
  </si>
  <si>
    <t>CKZ Gniezno</t>
  </si>
  <si>
    <t>Gniezno</t>
  </si>
  <si>
    <t>Branżowa Szkoła I Stopnia w Zespole Szkół Zawodowych i Ogólnokształcących w Kamiennej Górze</t>
  </si>
  <si>
    <t>D</t>
  </si>
  <si>
    <t>D-Bielawa</t>
  </si>
  <si>
    <t>D-Głogów</t>
  </si>
  <si>
    <t>D-Jawor</t>
  </si>
  <si>
    <t>D-Kłodzko</t>
  </si>
  <si>
    <t>D-Legnica</t>
  </si>
  <si>
    <t>D-Oleśnica</t>
  </si>
  <si>
    <t>D-Świdnica</t>
  </si>
  <si>
    <t>D-Wołów</t>
  </si>
  <si>
    <t>D-Ziębice</t>
  </si>
  <si>
    <t>D-Dobrodzień</t>
  </si>
  <si>
    <t>D-Głubczyce</t>
  </si>
  <si>
    <t>D-Kluczbork</t>
  </si>
  <si>
    <t>D-Krotoszyn</t>
  </si>
  <si>
    <t>D-Olkusz</t>
  </si>
  <si>
    <t>D-Wschowa</t>
  </si>
  <si>
    <t>D-Zielona Góra</t>
  </si>
  <si>
    <t>D-Rzemieślnicza</t>
  </si>
  <si>
    <t>D-Mosina</t>
  </si>
  <si>
    <t>D-Słupsk</t>
  </si>
  <si>
    <t>D-Wrocław</t>
  </si>
  <si>
    <t>D-Gliwice</t>
  </si>
  <si>
    <t>D-Opole</t>
  </si>
  <si>
    <t>D-Gniezno</t>
  </si>
  <si>
    <t>w tym D</t>
  </si>
  <si>
    <t>uczniów</t>
  </si>
  <si>
    <t>UCZNIÓW</t>
  </si>
  <si>
    <t>D-Jelenia Góra</t>
  </si>
  <si>
    <t>D_Oleśnica</t>
  </si>
  <si>
    <t>D-K_Koźle</t>
  </si>
  <si>
    <t>D-Brzeg Dolny</t>
  </si>
  <si>
    <t>D-K.Koźle</t>
  </si>
  <si>
    <t>D-Wroclaw</t>
  </si>
  <si>
    <t xml:space="preserve">Liczba uczniów </t>
  </si>
  <si>
    <t xml:space="preserve">Suma z Liczba uczniów </t>
  </si>
  <si>
    <t>Branżowa Szkoła 1 Stopnia w Ostrzeszowie</t>
  </si>
  <si>
    <t>Ostrzeszów</t>
  </si>
  <si>
    <t>Collegium Witelona</t>
  </si>
  <si>
    <t>Ośrodek Szkolenia i Egzaminowania  Maszynistów oraz Kandydatów na Maszynistów Collegium Witelona Uczenia Państwowa ul. Sejmowa 5a 59-220 Legnica</t>
  </si>
  <si>
    <t xml:space="preserve">Branżowa Szkoła I stopnia w Specjalnym Ośrodku Szkolno-Wychowawczym im. Janusza Korczaka w Wąsoszu </t>
  </si>
  <si>
    <t>Branżowa Szkoła 1 Stopnia Nr 2 w Kluczborku</t>
  </si>
  <si>
    <t>pracownik pomocniczy obsługi hotelowej</t>
  </si>
  <si>
    <t>Kolumna2</t>
  </si>
  <si>
    <t>Kępno</t>
  </si>
  <si>
    <t>Branżowa Szkoła 1 Stopnia w Namysłowie</t>
  </si>
  <si>
    <t>Branżowa Szkoła 1 Stopnia w ZSTiO w Głogowie</t>
  </si>
  <si>
    <t>Centrum Kształcenia Zawodowego we Wschowie, Plac Kosynierów 1, 67-400 Wschowa</t>
  </si>
  <si>
    <t>Głogowskie Centrum Kształcenia Zawodowego w Głogowie ul. Piotra Skargi 29</t>
  </si>
  <si>
    <t>Branżowa Szkoła I Stopnia im. prof. S. Kaliskiego w Zespole Szkół Ponadpodstawowych w Bystrzycy Kłodzkiej</t>
  </si>
  <si>
    <r>
      <rPr>
        <sz val="11"/>
        <rFont val="Calibri"/>
        <family val="2"/>
        <charset val="238"/>
        <scheme val="minor"/>
      </rPr>
      <t>Bystrzyca Kłodzk</t>
    </r>
    <r>
      <rPr>
        <b/>
        <sz val="11"/>
        <rFont val="Calibri"/>
        <family val="2"/>
        <charset val="238"/>
        <scheme val="minor"/>
      </rPr>
      <t>a</t>
    </r>
  </si>
  <si>
    <t>górnik odkrywkowej eksploatacji złóż</t>
  </si>
  <si>
    <t>Konsultacje indywidualne</t>
  </si>
  <si>
    <t>Branżowa Szkoła 1 Stopnia w Kępnie</t>
  </si>
  <si>
    <t>operator maszyn i urządzeń przemysłu spożywczego</t>
  </si>
  <si>
    <t>Kolumna3</t>
  </si>
  <si>
    <t>konsultacje indywidualne</t>
  </si>
  <si>
    <t>ANMIR Andrzej Szepelak ul. Pełczyńska 11 58-180 Wrocław</t>
  </si>
  <si>
    <t>Pracodawca</t>
  </si>
  <si>
    <t>rosyjski</t>
  </si>
  <si>
    <t>Kędzierzyn Koźle</t>
  </si>
  <si>
    <t>BS 1 Akademia Rezemiosła i Przedsiębiorczości przy Politechnice Opolskiej, ul. Luboszycka 9 45-036 Opole</t>
  </si>
  <si>
    <t>BS1W ZSZiO IM. KOMBATANTÓW ZIEMI LUBAŃSKIEJ W LUBANIU</t>
  </si>
  <si>
    <t>BS1 SPECJALNA NR 3 W OŁAWIE</t>
  </si>
  <si>
    <t>BS 1 NR 2 W OŁAWIE</t>
  </si>
  <si>
    <t>BS1 W PZSW OBORNIKACH ŚLĄSKICH</t>
  </si>
  <si>
    <t>BS1W ZESPOLE SZKÓŁ IM. TADEUSZA KOŚCIUSZKI W MILICZ</t>
  </si>
  <si>
    <t>BS1 IM. STANISŁAWA STASZICA W NOWEJ RUDZIE</t>
  </si>
  <si>
    <t>BS1 NR 1 W OŁAWIE</t>
  </si>
  <si>
    <t>BS1 ZSZ ZNE Polkowice</t>
  </si>
  <si>
    <t>BS1 IM. BOHATERÓW WESTERPLATTE W CKZiUW STRZELINIE</t>
  </si>
  <si>
    <t>BS1 W SYCOWIE W ZSP W SYCOWIE</t>
  </si>
  <si>
    <t>BS1 NR 1</t>
  </si>
  <si>
    <t>BS1 NR 1 W ŚWIDNICY</t>
  </si>
  <si>
    <t>BS1 "RZEMIEŚLNIK" W ŚWIDNICY</t>
  </si>
  <si>
    <t>BS1 ZS W ŚWIEBODZICACH</t>
  </si>
  <si>
    <t>BS1 W POWIATOWYM ZESPOLE SZKÓŁ NR 2 W TRZEBNICY</t>
  </si>
  <si>
    <t>BS1 - OSW</t>
  </si>
  <si>
    <t>BS1 W ŻAROWIE</t>
  </si>
  <si>
    <t>BS1 W ZESPOLE SZKÓŁ SPECJALNYCH W ŻMIGRODZIE</t>
  </si>
  <si>
    <t>BS1 W POWIATOWYM ZESPOLE SZKÓŁ W ŻMIGRODZIE</t>
  </si>
  <si>
    <t>BS1CECHU RZEMIOSŁ RÓŻNYCH I MAŁEJ PRZEDSIĘBIORCZOŚCI</t>
  </si>
  <si>
    <t>BS1 "ELEKTROENERGETYK"</t>
  </si>
  <si>
    <t>EUROPEJSKA BS1 WE WROCŁAWIU</t>
  </si>
  <si>
    <t>BS1 W ZSP IM. HIPOLITA CEGIELSKIEGO W ZIĘBICACH</t>
  </si>
  <si>
    <t>BS1 W ZSZ IM. STANISŁAWA STASZICA W ZĄBKOWICACH ŚLĄSKICH</t>
  </si>
  <si>
    <t>BS1 W LUBOMIERZU</t>
  </si>
  <si>
    <t>BS1 NR 1 W LUBINIE</t>
  </si>
  <si>
    <t>BS1 NR 3 W LEGNICY</t>
  </si>
  <si>
    <t>ZSPIM JANA PAWŁA II BS1 W KUDOWIE ZDROJU</t>
  </si>
  <si>
    <t>BS1 W KOWARACH</t>
  </si>
  <si>
    <t>BS1 Nr 2w KSP</t>
  </si>
  <si>
    <t>BS1 w ZSZiO</t>
  </si>
  <si>
    <t>BS1 W ZST "MECHANIK" W JELENIEJ GÓRZE</t>
  </si>
  <si>
    <t>BS1 W JELCZU-LASKOWICACH</t>
  </si>
  <si>
    <t>BS1 CKZiU Jawor</t>
  </si>
  <si>
    <t xml:space="preserve">BS1 w ZS IM. GEN. SYLWESTRA KALISKIEGO W GÓRZE </t>
  </si>
  <si>
    <t>BS1 NR 1 W GŁOGOWIE</t>
  </si>
  <si>
    <t xml:space="preserve">BS1 w PZS W CHOJNOWE </t>
  </si>
  <si>
    <t>BS1 w ZS W BYSTRZYCY KŁODZKIEJ</t>
  </si>
  <si>
    <t>BS1 IM.KOMISJI EDUKACJI NARODOWEJ</t>
  </si>
  <si>
    <t>BS1 NR 5 ZSHiU W BOLESŁAWCU</t>
  </si>
  <si>
    <t>BS1 NR 2 ZSB W BOLESŁAWCU</t>
  </si>
  <si>
    <t>BS1 IM. ŚW. BARBARY</t>
  </si>
  <si>
    <t>BS1CRRiMP W BIELAWIE</t>
  </si>
  <si>
    <t>BS1 NR 1 W OLEŚNICY W ZSZ IM.  SKŁODOWSKIEJ-CURIE W OLEŚNICY</t>
  </si>
  <si>
    <t>BS1 W MIĘDZYBORZU W ZSP IM. ORŁA BIAŁEGO W MIĘDZYBORZU</t>
  </si>
  <si>
    <t>BS1 SPECJALNA SOSW IM. JANUSZA KORCZAKA  W WĄSOSZU</t>
  </si>
  <si>
    <t>BS1 IM. EMILII PLATER</t>
  </si>
  <si>
    <t>BS1 W ZSP IM. J. IWASZKIEWICZA W TWARDOGÓRZE</t>
  </si>
  <si>
    <t>BS1 Specjalna NR 2 W PZSPSW W TRZEBNICY</t>
  </si>
  <si>
    <t>SOSW CARITAS  -BS1S DLA M Z NIEPEŁN INTW STOPNIU LEKKIM</t>
  </si>
  <si>
    <t>RZEMIEŚLNICZA BS1 IM. STANISŁAWA PALUCHA</t>
  </si>
  <si>
    <t>BS1  Zespół Szkół Zawodowych Specjalnych w Wałbrzychu</t>
  </si>
  <si>
    <t>CKZiU Wschowa</t>
  </si>
  <si>
    <t>CKZ Wrocław Izba</t>
  </si>
  <si>
    <t>BS1 NR 2 W DZIERŻONIOWIE - ZS NR 2</t>
  </si>
  <si>
    <t>WZDZ Opole</t>
  </si>
  <si>
    <t>Branżowa Szkoła 1 Stopnia w Zamościu, ul. Krasnobrodzka 9</t>
  </si>
  <si>
    <t>Zamość</t>
  </si>
  <si>
    <t>BS1 Nr 7 w Zespole Szkół Przyrodniczych i Branżowych w Głogowie</t>
  </si>
  <si>
    <r>
      <rPr>
        <b/>
        <sz val="12"/>
        <color rgb="FFFF0000"/>
        <rFont val="Calibri"/>
        <family val="2"/>
        <charset val="238"/>
        <scheme val="minor"/>
      </rPr>
      <t>ROK SZKOLNY</t>
    </r>
    <r>
      <rPr>
        <b/>
        <sz val="18"/>
        <color rgb="FFFF0000"/>
        <rFont val="Calibri"/>
        <family val="2"/>
        <charset val="238"/>
        <scheme val="minor"/>
      </rPr>
      <t xml:space="preserve"> 2023/2024</t>
    </r>
  </si>
  <si>
    <t>w tym dziewcząt2</t>
  </si>
  <si>
    <t>Colegium Witellona</t>
  </si>
  <si>
    <t>D-CKZ Gliwice</t>
  </si>
  <si>
    <t>KLASY 3</t>
  </si>
  <si>
    <t>angielski/niemieck</t>
  </si>
  <si>
    <t>ilość noclegów</t>
  </si>
  <si>
    <t>anigielski</t>
  </si>
  <si>
    <t>CKZ Świdnik</t>
  </si>
  <si>
    <t>ROK SZKOLNY 2023/2024</t>
  </si>
  <si>
    <t xml:space="preserve">WSTĘPNE ZAPOTRZEBOWANIE NA TURNUSY DOKSZTAŁCANIA TEORETYCZNEGO </t>
  </si>
  <si>
    <t>Liczba z ilość noclegów</t>
  </si>
  <si>
    <t>Akademia Rzemiosła</t>
  </si>
  <si>
    <t>w chwili obecnej są to uczniowie</t>
  </si>
  <si>
    <t>12.02.2024-08.03.2024</t>
  </si>
  <si>
    <t>02.01.2024-09.02.2024</t>
  </si>
  <si>
    <t xml:space="preserve">02.01.2024-09.02.2024 </t>
  </si>
  <si>
    <t>02.10.2023-27.10.2023</t>
  </si>
  <si>
    <t>27.11.2023-22.12.2023</t>
  </si>
  <si>
    <t>05.09.2023-29.09.2023</t>
  </si>
  <si>
    <t>11.03.2024-12.04.2024</t>
  </si>
  <si>
    <t>30.10.2023-24.11.2023</t>
  </si>
  <si>
    <t>05.09.2023-01.10.2023</t>
  </si>
  <si>
    <t>BRAK W ZESTAWIENIU ZG</t>
  </si>
  <si>
    <t>02.10.2023-29.10.2023</t>
  </si>
  <si>
    <t>30.10.2023-26.11.2023</t>
  </si>
  <si>
    <t>BRAK W ZESTWAIENIU ZG</t>
  </si>
  <si>
    <t>02.01.2024-28.01.2024</t>
  </si>
  <si>
    <t>29.01.2024-10.03.2024</t>
  </si>
  <si>
    <t>11.03.2024-14.04.2024</t>
  </si>
  <si>
    <t>03.10.2023-31.10.2023</t>
  </si>
  <si>
    <t>02..11.2023-30.11.2023</t>
  </si>
  <si>
    <t>01.02.2024-28.02.2024</t>
  </si>
  <si>
    <t>Branżowa Szkoła I Stopnia w Kłodzkiej Szkole Przedsiębiorczości w Kłodzku</t>
  </si>
  <si>
    <t>29.01.2024-23.02.2024</t>
  </si>
  <si>
    <t>26.02.2024-22.03.2024</t>
  </si>
  <si>
    <t>16.10.2023-10.11.2023</t>
  </si>
  <si>
    <t>11.09.2023-06.10.2023</t>
  </si>
  <si>
    <t>nie odbył turnusu 2 stopnia w ZG</t>
  </si>
  <si>
    <t>04.09.2023-29.09.2023</t>
  </si>
  <si>
    <t>02.01.2024-26.01.2024</t>
  </si>
  <si>
    <t>25.03.2024-19.04.2024</t>
  </si>
  <si>
    <t>02.01.2024-23.02.2024</t>
  </si>
  <si>
    <t>20.11.2023-15.12.2023</t>
  </si>
  <si>
    <t>06.11.2023-30.11.2023</t>
  </si>
  <si>
    <t>01.03.2024-27.03.2024</t>
  </si>
  <si>
    <t>08.01.2024-02.02.2024</t>
  </si>
  <si>
    <t>ang/niem</t>
  </si>
  <si>
    <t>06.05.2024-29.05.2024</t>
  </si>
  <si>
    <t>04.03.2024-27.03.2024</t>
  </si>
  <si>
    <t>03.04.2024-30.04.2024</t>
  </si>
  <si>
    <t>Branżowa Szkoła I Stopnia w Zespole Szkół Nr 2 im.prof.Tadeusza Kotarbińskiego w Dzierżoniowie</t>
  </si>
  <si>
    <t>09.10.2023-03.11.2023</t>
  </si>
  <si>
    <t>08.01.2024-16.02.2024</t>
  </si>
  <si>
    <t>18.03.2024-19.04.2024</t>
  </si>
  <si>
    <t>19.02.2024-15.03.2024</t>
  </si>
  <si>
    <t>13.11.2023-08.12.2023</t>
  </si>
  <si>
    <t>05.02.2024-01.03.2024</t>
  </si>
  <si>
    <t>06.11.2023-01.12.2023</t>
  </si>
  <si>
    <t>27.112023-22.12.2023</t>
  </si>
  <si>
    <t>13.05.2024-07.06.2024</t>
  </si>
  <si>
    <t>30.10.2023-24.112023</t>
  </si>
  <si>
    <t>Branżowa Szkoła I Stopnia w Jelczu-Laskowicach w Zespole Szkół im. Jana Kasprowicza w Jeczu Laskowicach</t>
  </si>
  <si>
    <t xml:space="preserve">Branżowa Szkoła 1 Stopnia w Zespole Szkół Zawodowych  Specjalnych w Wałbrzychu </t>
  </si>
  <si>
    <t>Branżowa Szkoła I Stopnia w Zespole Szkół Zawodowych im. Stanisława Staszica w Ząbkowicach Śląskich</t>
  </si>
  <si>
    <t>11.03.2024-05.04.2024</t>
  </si>
  <si>
    <t>08.04.2024-03.05.2024</t>
  </si>
  <si>
    <t>04.12.2023-05.01.2024</t>
  </si>
  <si>
    <t>Branżowa Szkoła I Stopnia w Zespole Szkół Ponadpodstawowych im. Orła Białego w Międzyborzu</t>
  </si>
  <si>
    <t>Zespół Szkół  Ekonomiczno-Technicznych w Rakowicach Wielkich</t>
  </si>
  <si>
    <t>ZSET Rakowice</t>
  </si>
  <si>
    <t>D-ZSET Rakowice</t>
  </si>
  <si>
    <t>22.04.2024-17.05.2024</t>
  </si>
  <si>
    <t>02.11.2023-30.11.2023</t>
  </si>
  <si>
    <t>Rakowice</t>
  </si>
  <si>
    <t>Dębica</t>
  </si>
  <si>
    <t xml:space="preserve">27.11.2023-22.12.2023 </t>
  </si>
  <si>
    <t>CKZ Mosina</t>
  </si>
  <si>
    <t>Zespół Szkół im. Adama Włodziczki w Mosinie</t>
  </si>
  <si>
    <t>Branżowa Szkoła 1 Stopnia w Zespole Szkół Ogólnokształcących w Kowarach</t>
  </si>
  <si>
    <t>Cech Opole</t>
  </si>
  <si>
    <t>06.05.2024-31.05.2024</t>
  </si>
  <si>
    <t>Branżowa Szkoła 1 Stopnia w Strzelinie</t>
  </si>
  <si>
    <t>15.04.2024-15.05.2024</t>
  </si>
  <si>
    <t>Branżowa Szkoła 1 Stopnia Nr 5 im. Jana Kilińskiego we Wrocławiu</t>
  </si>
  <si>
    <t>22.04.2024-02.05.2024</t>
  </si>
  <si>
    <t>Zielona</t>
  </si>
  <si>
    <t xml:space="preserve">Branżowa Szkoła I Stopnia Specjalna  nr 3 w Oławie w Zespole Szkół Specjalnych im.lreny Komorowskiej w Oławie </t>
  </si>
  <si>
    <t>Branżowa Szkoła 1 Stopnia w Zespole Szkół Technicznych "Mechanik" w Jeleniej Górze</t>
  </si>
  <si>
    <t>Branżowa Szkoła I Stopnia w Powiatowym Zespole Szkół w Obornikach Śląskich</t>
  </si>
  <si>
    <t>Branżowa Szkoła 1 Stopnia w Zespole Szkół im. Jana Kasprowicza w Jelczu - Laskowicach</t>
  </si>
  <si>
    <t>Branżowa Szkoła 1 Stopnia w Specjalnym Ośrodku Szkolno - Wychowawczym w Złotoryi</t>
  </si>
  <si>
    <t>Branżowa Szkoła 1 Stopnia Nr 2 w Zespole Szkół Budowlanych w Bolesławcu</t>
  </si>
  <si>
    <t>Branżowa Szkoła 1 Stopnia w Zespole Szkół Zawodowych im. Św. Barbary w Bogatyni</t>
  </si>
  <si>
    <t>Rzemieślnicza Branżowa Szkoła 1 Stopnia w Wałbrzychu</t>
  </si>
  <si>
    <t>Branżowa Szkoła 1 Stopnia w Zespole Szkół Technicznych i Ogólnokształcących w Głogowie</t>
  </si>
  <si>
    <t>Branżowa Szkoła 1 Stopnia w Zespole Szkół Nr 1 w Świdnicy</t>
  </si>
  <si>
    <t>Branżowa Szkoła 1 Stopnia w Powiatowym Centrum Kształcenia Zawodowego i Ustawicznego im. KEN w Jaworze</t>
  </si>
  <si>
    <t>Ząbkowice śląskie</t>
  </si>
  <si>
    <t>Branżowa Szkoła 1 Stopnia Cechu Rzemiosł Różnych i Małej Przedsiębiorczości w Ząbkowicach Śląskich</t>
  </si>
  <si>
    <t>Branżowa Szkoła 1 Stopnia w Zespole Szkół Ogólnokształcących i Zawodowych im. Jana Pawła II w Gryfowie Śląskim</t>
  </si>
  <si>
    <t>Branżowa Szkoła 1 Stopnia w Noworudzkiej Szkole Technicznej w Nowej Rudzie</t>
  </si>
  <si>
    <t>Branżowa Szkoła 1 Stopnia w Zespole Szkół Ponadpodstawowych im. Jarosława Iwaszkiewicza w Twardogórze</t>
  </si>
  <si>
    <t xml:space="preserve">Branżowa Szkoła 1 Stopnia w Zespole Szkół Ponadpodstawowych im.Hipolita Cegielskiego w Ziębicach </t>
  </si>
  <si>
    <t>Branżowa Szkoła 1 Stopnia w Zespole Szkół w Świebodzicach</t>
  </si>
  <si>
    <t>Branżowa Szkoła 1 Stopnia w Zespole Szkół Publicznych im. Jana Pawła II w Kudowie-Zdroju</t>
  </si>
  <si>
    <t>Branżowa Szkoła 1 Stopnia w Zespole Szkół im. gen. Sylwestra Kaliskiego w Górze</t>
  </si>
  <si>
    <t>Branżowa Szkoła 1 Stopnia w Chocianowie</t>
  </si>
  <si>
    <t>Branżowa Szkoła 1 Stopnia w Zespole Szkół Zawodowych w Wołowie</t>
  </si>
  <si>
    <t>CKZ Dębica</t>
  </si>
  <si>
    <t>Branżowa Szkoła 1 Stopnia Nr 1 w Lubinie</t>
  </si>
  <si>
    <t>Specjalny Ośrodek Szkolno-Wychowawczy im. Janusza Korczaka w Wąsoszu</t>
  </si>
  <si>
    <t>j.niemiecki</t>
  </si>
  <si>
    <t>Zespół Szkół Cechu Rzemiosł Różnych i Małej Przedsiębiorczości w Bielawie</t>
  </si>
  <si>
    <t>Branżowa Szkoła 1 Stopnia w Powiatowym Zespole Szkół w Chojnowie</t>
  </si>
  <si>
    <t>Zespół Szkół Przyrodniczych i Branżowych - Branżowa Szkoła i Stopnia nr 7 w Głogowie</t>
  </si>
  <si>
    <t>Branżowa Szkoła 1 Stopnia w PZS 2 im.Piotra Włostowica w Trzebnicy ul.Żeromskiego 25</t>
  </si>
  <si>
    <t>Branżowa Szkoła I Stopnia w Zespole Szkół Ekonomiczno-Technicznych w Rakowicach Wielkich</t>
  </si>
  <si>
    <t>ZSET Rakowice Wielkie</t>
  </si>
  <si>
    <t>Branżowa Szkoła 1 Stopnia w Zespole Szkół Ponadpodstawowych w Zgorzelcu</t>
  </si>
  <si>
    <t>niemiecki/angielski</t>
  </si>
  <si>
    <r>
      <t xml:space="preserve"> </t>
    </r>
    <r>
      <rPr>
        <sz val="8"/>
        <rFont val="Calibri"/>
        <family val="2"/>
        <charset val="238"/>
        <scheme val="minor"/>
      </rPr>
      <t>Zdobienie wyrobów ceramicznych</t>
    </r>
  </si>
  <si>
    <t>Wykonywanie prac pomocniczych w gospodarce odpadami</t>
  </si>
  <si>
    <t>CHM.08.</t>
  </si>
  <si>
    <t>Pracownik pomocniczy w gospodarce odpadami*</t>
  </si>
  <si>
    <t xml:space="preserve">Dobroszyce </t>
  </si>
  <si>
    <t xml:space="preserve">Specjalny Ośrodek Szkolno-Wychowawczy Caritas Archidiecezji Wrocławskiej </t>
  </si>
  <si>
    <t>Prowadzenie działań operacyjnych związanych z gospodarowaniem odpadami</t>
  </si>
  <si>
    <t>CHM.07.</t>
  </si>
  <si>
    <t>Operator maszyn i urządzeń w gospodarce odpadami</t>
  </si>
  <si>
    <t>Zespół Szkół Zawodowych Specjalnych w Wałbrzychu, ul. Mickiewicza 24</t>
  </si>
  <si>
    <t>Wykonywanie robót związanych z konstrukcją i montażem stoisk targowo - wystawienniczych</t>
  </si>
  <si>
    <t>BUD.30.</t>
  </si>
  <si>
    <t>Monter konstrukcji targowo-wystawienniczych</t>
  </si>
  <si>
    <r>
      <t xml:space="preserve"> </t>
    </r>
    <r>
      <rPr>
        <sz val="8"/>
        <rFont val="Calibri"/>
        <family val="2"/>
        <charset val="238"/>
        <scheme val="minor"/>
      </rPr>
      <t>Wykonywanie robót związanych z utrzymaniem i naprawą pojazdów kolejowych</t>
    </r>
  </si>
  <si>
    <t>05.02.2024-29.02.2024</t>
  </si>
  <si>
    <t>Centrum Kształcenia Zawodowego w Dębicy, ul. Rzeszowska 78, 39-200 Dębica, biuro@ckzdebica.pl</t>
  </si>
  <si>
    <t>Centrum Kształcenia Zawodowego "Rzemieślnik" we Wrocławiu Plac Solny nr 13 50-061 Wrocław</t>
  </si>
  <si>
    <t>Centrum Kształcenia Zawodowego przy Zespole Szkół Im. Adama Wodziczki w Mosinie</t>
  </si>
  <si>
    <t>Centrum Kształecnia Zawodowego w Gnieźnie ul. Juliusza Słowackiego 45 62-200 Gniezno sekretariat@ckziu.gniezno.pl</t>
  </si>
  <si>
    <t>Branżowa Szkoła 1 Stopnia w Opolu, ul. Luboszycka 9, 45-036 Opole</t>
  </si>
  <si>
    <r>
      <t xml:space="preserve">OŚRODEK
</t>
    </r>
    <r>
      <rPr>
        <b/>
        <sz val="11"/>
        <color rgb="FFC00000"/>
        <rFont val="Calibri"/>
        <family val="2"/>
        <charset val="238"/>
        <scheme val="minor"/>
      </rPr>
      <t>WYBIERZ Z LISTY</t>
    </r>
  </si>
  <si>
    <r>
      <rPr>
        <b/>
        <sz val="11"/>
        <color rgb="FFC00000"/>
        <rFont val="Calibri"/>
        <family val="2"/>
        <charset val="238"/>
        <scheme val="minor"/>
      </rPr>
      <t xml:space="preserve">w tym </t>
    </r>
    <r>
      <rPr>
        <b/>
        <sz val="11"/>
        <color theme="1"/>
        <rFont val="Calibri"/>
        <family val="2"/>
        <charset val="238"/>
        <scheme val="minor"/>
      </rPr>
      <t>noclegów dla dziewcząt</t>
    </r>
  </si>
  <si>
    <r>
      <t xml:space="preserve">język obcy zawodowy
</t>
    </r>
    <r>
      <rPr>
        <b/>
        <sz val="11"/>
        <color rgb="FFC00000"/>
        <rFont val="Calibri"/>
        <family val="2"/>
        <charset val="238"/>
        <scheme val="minor"/>
      </rPr>
      <t>USTALONY Z OŚRODKIEM</t>
    </r>
  </si>
  <si>
    <r>
      <rPr>
        <b/>
        <sz val="11"/>
        <color rgb="FFC00000"/>
        <rFont val="Calibri"/>
        <family val="2"/>
        <charset val="238"/>
        <scheme val="minor"/>
      </rPr>
      <t>w tym</t>
    </r>
    <r>
      <rPr>
        <b/>
        <sz val="11"/>
        <color theme="1"/>
        <rFont val="Calibri"/>
        <family val="2"/>
        <charset val="238"/>
        <scheme val="minor"/>
      </rPr>
      <t xml:space="preserve"> dziewcząt</t>
    </r>
  </si>
  <si>
    <t>NAZWA KWALIFIKACJI</t>
  </si>
  <si>
    <r>
      <t xml:space="preserve">Zawód
</t>
    </r>
    <r>
      <rPr>
        <b/>
        <sz val="11"/>
        <color rgb="FFC00000"/>
        <rFont val="Calibri"/>
        <family val="2"/>
        <charset val="238"/>
        <scheme val="minor"/>
      </rPr>
      <t>WYBIERZ Z LISTY</t>
    </r>
  </si>
  <si>
    <t>USTALONE Z OŚRODKIEM</t>
  </si>
  <si>
    <t>Konsulatacje szkoła</t>
  </si>
  <si>
    <t>Zespół Szkół "Mechanik w Jeleniej Górze</t>
  </si>
  <si>
    <t>D-CKZ Dębica</t>
  </si>
  <si>
    <t>dziewcząt</t>
  </si>
  <si>
    <t>dla dziewcząt</t>
  </si>
  <si>
    <t xml:space="preserve">RAZEM uczniów </t>
  </si>
  <si>
    <t>RAZEM noclegów</t>
  </si>
  <si>
    <t>13.05.2024-07-06.2024</t>
  </si>
  <si>
    <t>Suma z ilość noclegów ogółem</t>
  </si>
  <si>
    <t>Suma z w tym noclegów dla dziewcząt</t>
  </si>
  <si>
    <t>Branzowa Szkoła 1 Stopnia w ZSM w Namysłowie</t>
  </si>
  <si>
    <t>Kalisz</t>
  </si>
  <si>
    <t>Branżowa Szkoła 1 Stopnia w Zespole Szkół Zawodowych w Kaliszu</t>
  </si>
  <si>
    <t>Branżowa Szkoła I stopnia w Kudowie-Zdoju w  Zespole Szkół Publicznych im. Jana Pawła II w Kudowie Zdroju</t>
  </si>
  <si>
    <t>pszukiwany ośrodek</t>
  </si>
  <si>
    <t>ze świdnicy</t>
  </si>
  <si>
    <t>brak ośrodka</t>
  </si>
  <si>
    <t>2.10.2023-27.10.2023</t>
  </si>
  <si>
    <t>poszedł mail do Krotoszyna</t>
  </si>
  <si>
    <t>lub Gliwice</t>
  </si>
  <si>
    <t>Branżowa Szkoła 1 Stopnia w Zespole Szkół Zawodowych i Ogólnokształcących w Kamiennej Górze</t>
  </si>
  <si>
    <t>Szukać ośrodka</t>
  </si>
  <si>
    <t>Branżowa Szkoła 1 Stopnia w Powiatowym Zespole Szkół Nr 1 w Krzyżowicach</t>
  </si>
  <si>
    <t>CKZiU Żory</t>
  </si>
  <si>
    <t>Żory</t>
  </si>
  <si>
    <t>BS 1 Głuchołazy</t>
  </si>
  <si>
    <t>Głuchołazy</t>
  </si>
  <si>
    <t>Konsultacje pracodawca</t>
  </si>
  <si>
    <t>04.03.2024-29.03.2024</t>
  </si>
  <si>
    <t>20.05.2024-14.06.2024</t>
  </si>
  <si>
    <t>29.01.2024-10.03.2024z</t>
  </si>
  <si>
    <t>11.03.2024-14.04.2024z</t>
  </si>
  <si>
    <t>15.04.2023-19.05.2024
15.04.2024-28.04.2024z
06.05.2024-19.05.2024s</t>
  </si>
  <si>
    <t>20.05.2024-16.06.2024
20.05.2024-29.05.2024z
(dodatkowo25-26.05.2024)
03.06.2024-16.06.2024s</t>
  </si>
  <si>
    <t>04.12-2023-05.01.2024</t>
  </si>
  <si>
    <t>05.02.2024--01.03.2024</t>
  </si>
  <si>
    <t>nie kierują na turnus</t>
  </si>
  <si>
    <t>KLASA 1 stan na 10 października 2023 r.</t>
  </si>
  <si>
    <t>KLASA 2 stan na 10 października2023 r.</t>
  </si>
  <si>
    <t>KLASA 3  - stan na 10 października 2023 r.</t>
  </si>
  <si>
    <t>Suma z w tym dziewcząt2</t>
  </si>
  <si>
    <t>Branżowa Szkoła 1 Stopnia w Zespole Szkół Nr 2 im. Przyjaźni Polsko-Norweskiej w Ostrzeszowie</t>
  </si>
  <si>
    <t>Auto Części Skulski Sławomir ul. Kościuszki 160 50-439 Wrocław</t>
  </si>
  <si>
    <t>OK Auto Service  Owczarzak Krzysztof ul. Żmigrodzka 76 51-130 Wrocław</t>
  </si>
  <si>
    <t>Auto Serwis Rygiel Rygiel Grzegorz ul. Franciszki Platówny 7 52-125 Wrocław</t>
  </si>
  <si>
    <t>PHU D. Owad Autoserwis Przylasek 4A 59-820 Leśna</t>
  </si>
  <si>
    <t>Zakład Diagnostyki i naprawy pojazdów samochodowych ul. Kopernika 30 59-800 Lubań</t>
  </si>
  <si>
    <t>Auto Service Piotr Gryzka SJ ul. Opolska 161 52-013 Wrocław</t>
  </si>
  <si>
    <t>ZIBI-AUTO Zbigniew Jaśkiewicz ul. Partynicka 53 53-031 Wrocław</t>
  </si>
  <si>
    <t>15.04.2024-19.05.2024
15.04.2024-28.04.2024s
06.05.2024-19.05.2024z</t>
  </si>
  <si>
    <t>Edmund Kopeć Serwis Samochodowy, ul. Spółdzielcza 17, 55-080 Kąty Wrocławskie</t>
  </si>
  <si>
    <t xml:space="preserve">05.09.2023-29.09.2023 </t>
  </si>
  <si>
    <t>65.05.2024-29.05.2024</t>
  </si>
  <si>
    <t xml:space="preserve"> 04.12.2023-05.01.2024</t>
  </si>
  <si>
    <t>ZSM Głubczyce</t>
  </si>
  <si>
    <t>Zespół Szkół Mechanicznych w Głubczycach al. Śląska 1, 48-100 Głubczyce, tel. 774853087, mail: marek.super@wp.pl sekretariat@zsmglubczyce.pl</t>
  </si>
  <si>
    <t xml:space="preserve">06.11.2023-01.12.2023 </t>
  </si>
  <si>
    <t>04.03.2024 - 29.03.2024</t>
  </si>
  <si>
    <t xml:space="preserve"> 05.02.2024-01.03.2024</t>
  </si>
  <si>
    <t>08.042024-03.05.2024</t>
  </si>
  <si>
    <t>05.022024-01.03.2024</t>
  </si>
  <si>
    <t>22.04.2024-22.05.2024</t>
  </si>
  <si>
    <t xml:space="preserve">06.11.2023-06.12.2023 </t>
  </si>
  <si>
    <t>25.03.2024 - 26.04.2024</t>
  </si>
  <si>
    <t>26.02.2024 - 22.03.2024</t>
  </si>
  <si>
    <t>13.05.2024 - 07.06.2024</t>
  </si>
  <si>
    <t>02.01.2024-19.01.2024</t>
  </si>
  <si>
    <t>22.01.2024-09.02.2024</t>
  </si>
  <si>
    <t>26.02.2024-15.03.2024</t>
  </si>
  <si>
    <t>18.03.2024-12.04.2024</t>
  </si>
  <si>
    <t>15.04.2024-10.05.2024</t>
  </si>
  <si>
    <t>13.05.2024-29.05.2024</t>
  </si>
  <si>
    <t>Branżowa Szkoła 1 Stopnia Specjalna w Żmigrodzie</t>
  </si>
  <si>
    <t>03.06.2024-20.06.2024</t>
  </si>
  <si>
    <t>02.01.2024--19.01.2024</t>
  </si>
  <si>
    <t>była Wschowa</t>
  </si>
  <si>
    <t>04.12.2023 – 05.01.2024</t>
  </si>
  <si>
    <t>04.03.2024 – 27.03.2024</t>
  </si>
  <si>
    <t>03.04.2024 – 30.04.2024</t>
  </si>
  <si>
    <t>22.01.2024-27.01.2024</t>
  </si>
  <si>
    <t>29.01.2024-03.02.2024</t>
  </si>
  <si>
    <t>nie dotyczy</t>
  </si>
  <si>
    <t>Turnus</t>
  </si>
  <si>
    <t>Cukiernia Piotr Wróbel, ul. Sulejowska 19, 51-126 Wrocław</t>
  </si>
  <si>
    <t>Bar Myśliwski Beata Gałka ul. Kolejowa 27 55-081 Mietków</t>
  </si>
  <si>
    <t>Centrum Kształcenia Zawodowego w Świdnicy, 58-105 Świdnica, ul. Gen. Władysława Sikorskiego 42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</si>
  <si>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</si>
  <si>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07.12.2023-21.12.2023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</si>
</sst>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3" tint="-0.499984740745262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C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Docs-Calibri"/>
    </font>
    <font>
      <sz val="11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11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sz val="11"/>
      <color rgb="FF4D5156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3F3F76"/>
      <name val="Calibri"/>
      <family val="2"/>
      <charset val="238"/>
      <scheme val="minor"/>
    </font>
    <font>
      <b/>
      <sz val="11"/>
      <name val="Calibri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22" fillId="0" borderId="0" applyNumberFormat="0" applyFill="0" applyBorder="0" applyAlignment="0" applyProtection="0"/>
    <xf numFmtId="43" fontId="50" fillId="0" borderId="0" applyFont="0" applyFill="0" applyBorder="0" applyAlignment="0" applyProtection="0"/>
  </cellStyleXfs>
  <cellXfs count="81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11" fillId="0" borderId="0" xfId="0" applyFont="1"/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indent="8"/>
    </xf>
    <xf numFmtId="0" fontId="15" fillId="5" borderId="5" xfId="0" applyFont="1" applyFill="1" applyBorder="1" applyAlignment="1">
      <alignment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textRotation="90"/>
    </xf>
    <xf numFmtId="0" fontId="15" fillId="5" borderId="10" xfId="0" applyFont="1" applyFill="1" applyBorder="1" applyAlignment="1">
      <alignment horizontal="center" vertical="center" wrapText="1"/>
    </xf>
    <xf numFmtId="0" fontId="16" fillId="0" borderId="13" xfId="0" applyFont="1" applyBorder="1"/>
    <xf numFmtId="22" fontId="0" fillId="0" borderId="0" xfId="0" applyNumberFormat="1" applyFont="1" applyAlignment="1">
      <alignment horizontal="left"/>
    </xf>
    <xf numFmtId="0" fontId="0" fillId="0" borderId="0" xfId="0" applyFont="1" applyProtection="1">
      <protection locked="0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vertical="center" wrapText="1"/>
      <protection hidden="1"/>
    </xf>
    <xf numFmtId="0" fontId="7" fillId="0" borderId="5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8" fillId="6" borderId="5" xfId="0" applyFont="1" applyFill="1" applyBorder="1" applyAlignment="1">
      <alignment horizontal="center" vertical="center" textRotation="90"/>
    </xf>
    <xf numFmtId="0" fontId="7" fillId="0" borderId="1" xfId="0" applyFont="1" applyFill="1" applyBorder="1"/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0" fontId="22" fillId="0" borderId="0" xfId="2"/>
    <xf numFmtId="0" fontId="11" fillId="0" borderId="2" xfId="0" applyFont="1" applyFill="1" applyBorder="1"/>
    <xf numFmtId="0" fontId="7" fillId="0" borderId="8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/>
    <xf numFmtId="0" fontId="11" fillId="0" borderId="0" xfId="0" applyFont="1" applyFill="1"/>
    <xf numFmtId="0" fontId="15" fillId="5" borderId="5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4" xfId="0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6" fillId="8" borderId="5" xfId="0" applyFont="1" applyFill="1" applyBorder="1"/>
    <xf numFmtId="0" fontId="12" fillId="0" borderId="5" xfId="0" applyFont="1" applyBorder="1"/>
    <xf numFmtId="0" fontId="16" fillId="0" borderId="5" xfId="0" applyFont="1" applyBorder="1"/>
    <xf numFmtId="0" fontId="24" fillId="9" borderId="5" xfId="0" applyFont="1" applyFill="1" applyBorder="1"/>
    <xf numFmtId="0" fontId="24" fillId="0" borderId="5" xfId="0" applyFont="1" applyBorder="1"/>
    <xf numFmtId="0" fontId="15" fillId="9" borderId="5" xfId="0" applyFont="1" applyFill="1" applyBorder="1"/>
    <xf numFmtId="0" fontId="12" fillId="10" borderId="5" xfId="0" applyFont="1" applyFill="1" applyBorder="1"/>
    <xf numFmtId="0" fontId="16" fillId="9" borderId="5" xfId="0" applyFont="1" applyFill="1" applyBorder="1"/>
    <xf numFmtId="0" fontId="15" fillId="0" borderId="5" xfId="0" applyFont="1" applyFill="1" applyBorder="1"/>
    <xf numFmtId="0" fontId="25" fillId="4" borderId="0" xfId="0" applyFont="1" applyFill="1"/>
    <xf numFmtId="0" fontId="25" fillId="11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14" xfId="0" applyFont="1" applyFill="1" applyBorder="1" applyAlignment="1">
      <alignment horizontal="center" vertical="center" wrapText="1"/>
    </xf>
    <xf numFmtId="0" fontId="26" fillId="0" borderId="14" xfId="0" applyFont="1" applyBorder="1"/>
    <xf numFmtId="0" fontId="26" fillId="0" borderId="14" xfId="0" applyFont="1" applyFill="1" applyBorder="1" applyAlignment="1">
      <alignment horizontal="center" vertical="center"/>
    </xf>
    <xf numFmtId="0" fontId="0" fillId="0" borderId="14" xfId="0" applyFont="1" applyBorder="1"/>
    <xf numFmtId="0" fontId="27" fillId="0" borderId="14" xfId="0" applyFont="1" applyBorder="1"/>
    <xf numFmtId="0" fontId="27" fillId="0" borderId="14" xfId="0" applyFont="1" applyFill="1" applyBorder="1"/>
    <xf numFmtId="0" fontId="16" fillId="3" borderId="5" xfId="0" applyFont="1" applyFill="1" applyBorder="1"/>
    <xf numFmtId="0" fontId="22" fillId="0" borderId="5" xfId="2" applyBorder="1"/>
    <xf numFmtId="0" fontId="12" fillId="10" borderId="2" xfId="0" applyFont="1" applyFill="1" applyBorder="1"/>
    <xf numFmtId="0" fontId="16" fillId="0" borderId="2" xfId="0" applyFont="1" applyBorder="1"/>
    <xf numFmtId="0" fontId="16" fillId="3" borderId="2" xfId="0" applyFont="1" applyFill="1" applyBorder="1"/>
    <xf numFmtId="0" fontId="12" fillId="0" borderId="14" xfId="0" applyFont="1" applyFill="1" applyBorder="1"/>
    <xf numFmtId="0" fontId="15" fillId="9" borderId="14" xfId="0" applyFont="1" applyFill="1" applyBorder="1"/>
    <xf numFmtId="0" fontId="16" fillId="0" borderId="14" xfId="0" applyFont="1" applyFill="1" applyBorder="1"/>
    <xf numFmtId="0" fontId="16" fillId="3" borderId="14" xfId="0" applyFont="1" applyFill="1" applyBorder="1"/>
    <xf numFmtId="0" fontId="22" fillId="0" borderId="14" xfId="2" applyFill="1" applyBorder="1"/>
    <xf numFmtId="0" fontId="0" fillId="0" borderId="14" xfId="0" applyBorder="1"/>
    <xf numFmtId="0" fontId="7" fillId="0" borderId="14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0" fillId="0" borderId="14" xfId="0" applyFill="1" applyBorder="1"/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0" fontId="19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/>
    <xf numFmtId="0" fontId="1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/>
    <xf numFmtId="49" fontId="8" fillId="0" borderId="14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1" fillId="0" borderId="14" xfId="0" applyFont="1" applyFill="1" applyBorder="1"/>
    <xf numFmtId="0" fontId="0" fillId="0" borderId="14" xfId="0" applyBorder="1" applyAlignment="1">
      <alignment horizontal="center"/>
    </xf>
    <xf numFmtId="0" fontId="22" fillId="0" borderId="14" xfId="2" applyBorder="1"/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2" fillId="0" borderId="2" xfId="2" applyBorder="1"/>
    <xf numFmtId="0" fontId="28" fillId="12" borderId="2" xfId="0" applyFont="1" applyFill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indent="2"/>
    </xf>
    <xf numFmtId="0" fontId="0" fillId="0" borderId="14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0" fillId="12" borderId="1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12" fillId="0" borderId="0" xfId="0" applyFont="1"/>
    <xf numFmtId="0" fontId="12" fillId="0" borderId="0" xfId="0" applyFont="1" applyFill="1"/>
    <xf numFmtId="0" fontId="12" fillId="2" borderId="14" xfId="0" applyFont="1" applyFill="1" applyBorder="1"/>
    <xf numFmtId="0" fontId="12" fillId="0" borderId="14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4" fontId="0" fillId="3" borderId="14" xfId="0" applyNumberFormat="1" applyFill="1" applyBorder="1" applyAlignment="1">
      <alignment horizontal="center" vertical="center"/>
    </xf>
    <xf numFmtId="0" fontId="0" fillId="6" borderId="0" xfId="0" applyFill="1"/>
    <xf numFmtId="14" fontId="0" fillId="0" borderId="14" xfId="0" applyNumberForma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8" borderId="14" xfId="0" applyNumberFormat="1" applyFill="1" applyBorder="1" applyAlignment="1">
      <alignment horizontal="center" vertical="center"/>
    </xf>
    <xf numFmtId="14" fontId="0" fillId="7" borderId="14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/>
    <xf numFmtId="0" fontId="11" fillId="0" borderId="14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11" fillId="0" borderId="5" xfId="0" applyFont="1" applyFill="1" applyBorder="1" applyAlignment="1">
      <alignment vertical="top" wrapText="1"/>
    </xf>
    <xf numFmtId="0" fontId="7" fillId="0" borderId="5" xfId="0" applyFont="1" applyBorder="1" applyAlignment="1">
      <alignment horizontal="left"/>
    </xf>
    <xf numFmtId="0" fontId="7" fillId="7" borderId="5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0" fillId="0" borderId="14" xfId="0" applyBorder="1"/>
    <xf numFmtId="0" fontId="7" fillId="15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2" fillId="5" borderId="14" xfId="0" applyFont="1" applyFill="1" applyBorder="1"/>
    <xf numFmtId="0" fontId="8" fillId="0" borderId="14" xfId="0" applyFont="1" applyFill="1" applyBorder="1"/>
    <xf numFmtId="0" fontId="0" fillId="0" borderId="7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0" borderId="0" xfId="0" applyNumberFormat="1"/>
    <xf numFmtId="1" fontId="1" fillId="0" borderId="14" xfId="0" applyNumberFormat="1" applyFont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19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/>
    <xf numFmtId="0" fontId="1" fillId="3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3" borderId="14" xfId="0" applyFont="1" applyFill="1" applyBorder="1"/>
    <xf numFmtId="0" fontId="19" fillId="3" borderId="1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5" borderId="14" xfId="0" applyFont="1" applyFill="1" applyBorder="1"/>
    <xf numFmtId="1" fontId="8" fillId="3" borderId="14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32" fillId="2" borderId="14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4" xfId="0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/>
    </xf>
    <xf numFmtId="0" fontId="0" fillId="5" borderId="14" xfId="0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/>
    </xf>
    <xf numFmtId="0" fontId="0" fillId="5" borderId="14" xfId="0" applyNumberFormat="1" applyFont="1" applyFill="1" applyBorder="1" applyAlignment="1">
      <alignment horizontal="center" vertical="center"/>
    </xf>
    <xf numFmtId="0" fontId="19" fillId="0" borderId="14" xfId="0" applyFont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" fontId="1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indent="1"/>
    </xf>
    <xf numFmtId="0" fontId="20" fillId="0" borderId="14" xfId="0" applyFont="1" applyFill="1" applyBorder="1"/>
    <xf numFmtId="0" fontId="8" fillId="0" borderId="14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7" fillId="16" borderId="14" xfId="0" applyFont="1" applyFill="1" applyBorder="1"/>
    <xf numFmtId="0" fontId="7" fillId="16" borderId="14" xfId="0" applyFont="1" applyFill="1" applyBorder="1" applyAlignment="1">
      <alignment horizontal="center"/>
    </xf>
    <xf numFmtId="0" fontId="7" fillId="16" borderId="14" xfId="0" applyFont="1" applyFill="1" applyBorder="1" applyAlignment="1">
      <alignment vertical="center"/>
    </xf>
    <xf numFmtId="0" fontId="7" fillId="16" borderId="14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left" vertical="center"/>
    </xf>
    <xf numFmtId="0" fontId="21" fillId="16" borderId="14" xfId="0" applyFont="1" applyFill="1" applyBorder="1"/>
    <xf numFmtId="0" fontId="21" fillId="16" borderId="14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7" fillId="17" borderId="14" xfId="0" applyFont="1" applyFill="1" applyBorder="1"/>
    <xf numFmtId="0" fontId="7" fillId="17" borderId="14" xfId="0" applyFont="1" applyFill="1" applyBorder="1" applyAlignment="1">
      <alignment horizontal="center"/>
    </xf>
    <xf numFmtId="0" fontId="7" fillId="17" borderId="14" xfId="0" applyFont="1" applyFill="1" applyBorder="1" applyAlignment="1">
      <alignment vertical="center"/>
    </xf>
    <xf numFmtId="1" fontId="19" fillId="17" borderId="14" xfId="0" applyNumberFormat="1" applyFont="1" applyFill="1" applyBorder="1" applyAlignment="1">
      <alignment horizontal="center" vertical="center"/>
    </xf>
    <xf numFmtId="1" fontId="36" fillId="17" borderId="14" xfId="0" applyNumberFormat="1" applyFont="1" applyFill="1" applyBorder="1" applyAlignment="1">
      <alignment horizontal="center" vertical="center"/>
    </xf>
    <xf numFmtId="0" fontId="38" fillId="0" borderId="14" xfId="0" applyFont="1" applyBorder="1"/>
    <xf numFmtId="0" fontId="38" fillId="0" borderId="14" xfId="0" applyFont="1" applyBorder="1" applyAlignment="1">
      <alignment horizont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/>
    </xf>
    <xf numFmtId="22" fontId="0" fillId="0" borderId="0" xfId="0" applyNumberFormat="1"/>
    <xf numFmtId="0" fontId="38" fillId="0" borderId="0" xfId="0" applyFont="1" applyFill="1" applyBorder="1"/>
    <xf numFmtId="0" fontId="7" fillId="16" borderId="14" xfId="0" applyFont="1" applyFill="1" applyBorder="1" applyAlignment="1">
      <alignment vertical="top" wrapText="1"/>
    </xf>
    <xf numFmtId="0" fontId="7" fillId="16" borderId="14" xfId="0" applyFont="1" applyFill="1" applyBorder="1" applyAlignment="1">
      <alignment horizontal="center" vertical="top"/>
    </xf>
    <xf numFmtId="0" fontId="39" fillId="0" borderId="14" xfId="0" applyNumberFormat="1" applyFont="1" applyBorder="1" applyAlignment="1">
      <alignment horizontal="center" vertical="center"/>
    </xf>
    <xf numFmtId="22" fontId="19" fillId="0" borderId="2" xfId="0" applyNumberFormat="1" applyFont="1" applyFill="1" applyBorder="1"/>
    <xf numFmtId="22" fontId="1" fillId="13" borderId="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4" xfId="0" applyFont="1" applyFill="1" applyBorder="1"/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/>
    <xf numFmtId="0" fontId="8" fillId="0" borderId="10" xfId="0" applyFont="1" applyFill="1" applyBorder="1"/>
    <xf numFmtId="0" fontId="7" fillId="0" borderId="10" xfId="0" applyFont="1" applyFill="1" applyBorder="1"/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20" fillId="0" borderId="14" xfId="1" applyNumberFormat="1" applyFont="1" applyFill="1" applyBorder="1" applyAlignment="1">
      <alignment horizontal="center" vertical="center"/>
    </xf>
    <xf numFmtId="0" fontId="7" fillId="6" borderId="14" xfId="0" applyFont="1" applyFill="1" applyBorder="1"/>
    <xf numFmtId="0" fontId="7" fillId="6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10" xfId="0" applyFont="1" applyBorder="1"/>
    <xf numFmtId="0" fontId="7" fillId="0" borderId="10" xfId="0" applyFont="1" applyBorder="1" applyAlignment="1">
      <alignment wrapText="1"/>
    </xf>
    <xf numFmtId="0" fontId="0" fillId="3" borderId="14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textRotation="90"/>
    </xf>
    <xf numFmtId="0" fontId="18" fillId="6" borderId="14" xfId="0" applyFont="1" applyFill="1" applyBorder="1" applyAlignment="1">
      <alignment horizontal="center" vertical="center" textRotation="90"/>
    </xf>
    <xf numFmtId="0" fontId="17" fillId="5" borderId="7" xfId="0" applyFont="1" applyFill="1" applyBorder="1" applyAlignment="1">
      <alignment horizontal="center" vertical="center" textRotation="90"/>
    </xf>
    <xf numFmtId="0" fontId="15" fillId="5" borderId="5" xfId="0" applyFont="1" applyFill="1" applyBorder="1" applyAlignment="1" applyProtection="1">
      <alignment horizontal="center" vertical="center" wrapText="1"/>
      <protection hidden="1"/>
    </xf>
    <xf numFmtId="0" fontId="17" fillId="5" borderId="14" xfId="0" applyFont="1" applyFill="1" applyBorder="1" applyAlignment="1">
      <alignment horizontal="center" vertical="center" textRotation="90"/>
    </xf>
    <xf numFmtId="0" fontId="18" fillId="5" borderId="14" xfId="0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5" borderId="0" xfId="0" applyFont="1" applyFill="1" applyBorder="1" applyAlignment="1" applyProtection="1">
      <alignment horizontal="center"/>
      <protection hidden="1"/>
    </xf>
    <xf numFmtId="0" fontId="43" fillId="5" borderId="12" xfId="0" applyFont="1" applyFill="1" applyBorder="1" applyAlignment="1">
      <alignment horizontal="center" vertical="center" textRotation="90"/>
    </xf>
    <xf numFmtId="0" fontId="19" fillId="5" borderId="14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0" borderId="14" xfId="0" applyFont="1" applyFill="1" applyBorder="1" applyAlignment="1" applyProtection="1">
      <alignment horizontal="center" vertical="center"/>
      <protection hidden="1"/>
    </xf>
    <xf numFmtId="0" fontId="1" fillId="10" borderId="14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 vertical="center" textRotation="90"/>
    </xf>
    <xf numFmtId="0" fontId="39" fillId="0" borderId="14" xfId="0" applyFont="1" applyBorder="1" applyAlignment="1">
      <alignment horizontal="center"/>
    </xf>
    <xf numFmtId="0" fontId="15" fillId="7" borderId="5" xfId="0" applyFont="1" applyFill="1" applyBorder="1" applyAlignment="1" applyProtection="1">
      <alignment horizontal="center" vertical="center" wrapText="1"/>
      <protection hidden="1"/>
    </xf>
    <xf numFmtId="0" fontId="18" fillId="7" borderId="14" xfId="0" applyFont="1" applyFill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/>
      <protection hidden="1"/>
    </xf>
    <xf numFmtId="0" fontId="24" fillId="7" borderId="5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/>
      <protection hidden="1"/>
    </xf>
    <xf numFmtId="49" fontId="12" fillId="0" borderId="5" xfId="0" applyNumberFormat="1" applyFont="1" applyBorder="1" applyAlignment="1" applyProtection="1">
      <alignment horizontal="center" vertical="center" wrapText="1"/>
      <protection hidden="1"/>
    </xf>
    <xf numFmtId="0" fontId="19" fillId="7" borderId="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4" fillId="5" borderId="5" xfId="0" applyFont="1" applyFill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center" vertical="center" textRotation="90"/>
    </xf>
    <xf numFmtId="0" fontId="18" fillId="6" borderId="3" xfId="0" applyFont="1" applyFill="1" applyBorder="1" applyAlignment="1">
      <alignment horizontal="center" vertical="center" textRotation="90"/>
    </xf>
    <xf numFmtId="0" fontId="18" fillId="7" borderId="3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 horizontal="center"/>
    </xf>
    <xf numFmtId="0" fontId="39" fillId="5" borderId="14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 vertical="center" textRotation="90"/>
    </xf>
    <xf numFmtId="0" fontId="18" fillId="6" borderId="15" xfId="0" applyFont="1" applyFill="1" applyBorder="1" applyAlignment="1">
      <alignment horizontal="center" vertical="center" textRotation="90"/>
    </xf>
    <xf numFmtId="0" fontId="1" fillId="0" borderId="14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8" fillId="5" borderId="12" xfId="0" applyFont="1" applyFill="1" applyBorder="1" applyAlignment="1">
      <alignment horizontal="center" vertical="center" textRotation="90"/>
    </xf>
    <xf numFmtId="0" fontId="15" fillId="5" borderId="10" xfId="0" applyFont="1" applyFill="1" applyBorder="1" applyAlignment="1">
      <alignment vertical="center" wrapText="1"/>
    </xf>
    <xf numFmtId="0" fontId="19" fillId="7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7" fillId="5" borderId="3" xfId="0" applyFont="1" applyFill="1" applyBorder="1" applyAlignment="1">
      <alignment horizontal="center" vertical="center" textRotation="90"/>
    </xf>
    <xf numFmtId="0" fontId="18" fillId="5" borderId="3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6" fillId="17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" fontId="19" fillId="17" borderId="14" xfId="0" applyNumberFormat="1" applyFont="1" applyFill="1" applyBorder="1" applyAlignment="1" applyProtection="1">
      <alignment horizontal="center" vertical="center"/>
      <protection locked="0"/>
    </xf>
    <xf numFmtId="1" fontId="20" fillId="0" borderId="14" xfId="0" applyNumberFormat="1" applyFont="1" applyFill="1" applyBorder="1" applyAlignment="1" applyProtection="1">
      <alignment horizontal="center" vertical="center"/>
      <protection locked="0"/>
    </xf>
    <xf numFmtId="1" fontId="20" fillId="0" borderId="14" xfId="1" applyNumberFormat="1" applyFont="1" applyFill="1" applyBorder="1" applyAlignment="1" applyProtection="1">
      <alignment horizontal="center" vertical="center"/>
      <protection locked="0"/>
    </xf>
    <xf numFmtId="1" fontId="8" fillId="0" borderId="14" xfId="1" applyNumberFormat="1" applyFont="1" applyFill="1" applyBorder="1" applyAlignment="1" applyProtection="1">
      <alignment horizontal="center" vertical="center"/>
      <protection locked="0"/>
    </xf>
    <xf numFmtId="1" fontId="8" fillId="0" borderId="14" xfId="0" quotePrefix="1" applyNumberFormat="1" applyFont="1" applyFill="1" applyBorder="1" applyAlignment="1" applyProtection="1">
      <alignment horizontal="center" vertical="center"/>
      <protection locked="0"/>
    </xf>
    <xf numFmtId="1" fontId="33" fillId="0" borderId="1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 applyProtection="1">
      <alignment horizontal="center" vertical="center"/>
      <protection locked="0"/>
    </xf>
    <xf numFmtId="1" fontId="19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4" xfId="1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/>
    <xf numFmtId="0" fontId="4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9" fillId="18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42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43" fontId="0" fillId="0" borderId="0" xfId="3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>
      <alignment wrapText="1"/>
    </xf>
    <xf numFmtId="0" fontId="45" fillId="0" borderId="14" xfId="0" applyFont="1" applyFill="1" applyBorder="1" applyAlignment="1">
      <alignment vertical="center"/>
    </xf>
    <xf numFmtId="0" fontId="12" fillId="0" borderId="14" xfId="0" applyFont="1" applyBorder="1"/>
    <xf numFmtId="0" fontId="12" fillId="19" borderId="14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1" fontId="19" fillId="17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0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/>
      <protection locked="0"/>
    </xf>
    <xf numFmtId="0" fontId="51" fillId="0" borderId="1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textRotation="90"/>
    </xf>
    <xf numFmtId="0" fontId="30" fillId="0" borderId="14" xfId="0" applyFont="1" applyFill="1" applyBorder="1" applyAlignment="1">
      <alignment horizontal="center"/>
    </xf>
    <xf numFmtId="1" fontId="54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pivotButton="1" applyBorder="1" applyAlignment="1">
      <alignment horizontal="center" vertical="center"/>
    </xf>
    <xf numFmtId="1" fontId="60" fillId="0" borderId="14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" fontId="60" fillId="0" borderId="14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" fillId="2" borderId="14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left" indent="1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0" fontId="64" fillId="0" borderId="0" xfId="0" applyFont="1"/>
    <xf numFmtId="0" fontId="0" fillId="0" borderId="14" xfId="0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>
      <alignment horizontal="center" vertical="center"/>
    </xf>
    <xf numFmtId="1" fontId="65" fillId="0" borderId="14" xfId="1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68" fillId="0" borderId="14" xfId="0" applyFont="1" applyBorder="1" applyAlignment="1" applyProtection="1">
      <alignment vertical="center" wrapText="1"/>
      <protection hidden="1"/>
    </xf>
    <xf numFmtId="0" fontId="69" fillId="0" borderId="14" xfId="0" applyFont="1" applyBorder="1" applyAlignment="1" applyProtection="1">
      <alignment horizontal="center" vertical="center" wrapText="1"/>
      <protection hidden="1"/>
    </xf>
    <xf numFmtId="0" fontId="69" fillId="0" borderId="14" xfId="0" applyFont="1" applyBorder="1" applyAlignment="1" applyProtection="1">
      <alignment vertical="center" wrapText="1"/>
      <protection hidden="1"/>
    </xf>
    <xf numFmtId="0" fontId="70" fillId="0" borderId="14" xfId="0" applyFont="1" applyFill="1" applyBorder="1" applyAlignment="1" applyProtection="1">
      <alignment vertical="center" wrapText="1"/>
      <protection hidden="1"/>
    </xf>
    <xf numFmtId="0" fontId="70" fillId="0" borderId="14" xfId="0" applyFont="1" applyFill="1" applyBorder="1" applyAlignment="1" applyProtection="1">
      <alignment horizontal="center" vertical="center" wrapText="1"/>
      <protection hidden="1"/>
    </xf>
    <xf numFmtId="0" fontId="23" fillId="0" borderId="14" xfId="0" applyFont="1" applyBorder="1"/>
    <xf numFmtId="0" fontId="0" fillId="0" borderId="14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vertical="center"/>
    </xf>
    <xf numFmtId="0" fontId="72" fillId="0" borderId="14" xfId="0" applyNumberFormat="1" applyFont="1" applyFill="1" applyBorder="1" applyAlignment="1">
      <alignment horizontal="center" vertical="center"/>
    </xf>
    <xf numFmtId="1" fontId="73" fillId="0" borderId="14" xfId="0" applyNumberFormat="1" applyFont="1" applyFill="1" applyBorder="1" applyAlignment="1" applyProtection="1">
      <alignment horizontal="center" vertical="center"/>
      <protection locked="0"/>
    </xf>
    <xf numFmtId="0" fontId="73" fillId="0" borderId="14" xfId="0" applyFont="1" applyFill="1" applyBorder="1" applyAlignment="1" applyProtection="1">
      <alignment horizontal="center" vertical="center"/>
      <protection locked="0"/>
    </xf>
    <xf numFmtId="1" fontId="73" fillId="0" borderId="14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" fontId="74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75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65" fillId="0" borderId="0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16" fillId="0" borderId="14" xfId="0" pivotButton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22" fontId="24" fillId="0" borderId="0" xfId="0" applyNumberFormat="1" applyFont="1" applyAlignment="1">
      <alignment horizontal="left" vertical="center"/>
    </xf>
    <xf numFmtId="0" fontId="16" fillId="21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0" fillId="0" borderId="0" xfId="1" applyNumberFormat="1" applyFont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20" fillId="0" borderId="0" xfId="1" applyNumberFormat="1" applyFont="1" applyFill="1" applyBorder="1" applyAlignment="1">
      <alignment horizontal="center" vertical="center"/>
    </xf>
    <xf numFmtId="0" fontId="0" fillId="14" borderId="14" xfId="0" applyFill="1" applyBorder="1" applyAlignment="1">
      <alignment horizontal="left"/>
    </xf>
    <xf numFmtId="0" fontId="0" fillId="14" borderId="14" xfId="0" applyNumberFormat="1" applyFill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1" fontId="78" fillId="17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0" fontId="81" fillId="0" borderId="14" xfId="0" applyNumberFormat="1" applyFont="1" applyFill="1" applyBorder="1" applyAlignment="1">
      <alignment horizontal="center" vertical="center"/>
    </xf>
    <xf numFmtId="0" fontId="79" fillId="0" borderId="14" xfId="0" applyNumberFormat="1" applyFont="1" applyFill="1" applyBorder="1" applyAlignment="1">
      <alignment horizontal="left" vertical="center"/>
    </xf>
    <xf numFmtId="0" fontId="0" fillId="5" borderId="0" xfId="0" applyFill="1"/>
    <xf numFmtId="0" fontId="39" fillId="0" borderId="0" xfId="0" applyFont="1" applyAlignment="1">
      <alignment vertical="center"/>
    </xf>
    <xf numFmtId="1" fontId="36" fillId="17" borderId="14" xfId="1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" fontId="36" fillId="17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7" fontId="7" fillId="0" borderId="14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3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21" fillId="0" borderId="14" xfId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71" fillId="0" borderId="10" xfId="0" applyNumberFormat="1" applyFont="1" applyFill="1" applyBorder="1" applyAlignment="1">
      <alignment horizontal="left" vertical="center"/>
    </xf>
    <xf numFmtId="0" fontId="71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67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vertical="center"/>
      <protection locked="0"/>
    </xf>
    <xf numFmtId="0" fontId="5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>
      <alignment horizontal="center" vertical="top"/>
    </xf>
    <xf numFmtId="0" fontId="36" fillId="0" borderId="14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 applyProtection="1">
      <alignment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46" fillId="0" borderId="14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4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" fontId="60" fillId="17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/>
    <xf numFmtId="0" fontId="39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19" fillId="0" borderId="14" xfId="0" applyFont="1" applyFill="1" applyBorder="1"/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21" fillId="0" borderId="1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center"/>
    </xf>
    <xf numFmtId="0" fontId="21" fillId="0" borderId="14" xfId="0" applyFont="1" applyFill="1" applyBorder="1"/>
    <xf numFmtId="0" fontId="9" fillId="0" borderId="14" xfId="0" applyFont="1" applyFill="1" applyBorder="1"/>
    <xf numFmtId="0" fontId="37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4" xfId="0" applyNumberFormat="1" applyFont="1" applyFill="1" applyBorder="1" applyAlignment="1">
      <alignment horizontal="center" vertical="center"/>
    </xf>
    <xf numFmtId="0" fontId="7" fillId="22" borderId="14" xfId="0" applyNumberFormat="1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1" fontId="8" fillId="5" borderId="14" xfId="0" applyNumberFormat="1" applyFont="1" applyFill="1" applyBorder="1" applyAlignment="1" applyProtection="1">
      <alignment horizontal="center" vertical="center"/>
      <protection locked="0"/>
    </xf>
    <xf numFmtId="1" fontId="8" fillId="5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1" fontId="19" fillId="3" borderId="14" xfId="0" applyNumberFormat="1" applyFont="1" applyFill="1" applyBorder="1" applyAlignment="1" applyProtection="1">
      <alignment horizontal="center" vertical="center"/>
      <protection locked="0"/>
    </xf>
    <xf numFmtId="1" fontId="8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5" borderId="14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left" vertical="center"/>
    </xf>
    <xf numFmtId="22" fontId="15" fillId="14" borderId="14" xfId="0" applyNumberFormat="1" applyFont="1" applyFill="1" applyBorder="1" applyAlignment="1">
      <alignment horizontal="center"/>
    </xf>
    <xf numFmtId="0" fontId="16" fillId="6" borderId="14" xfId="0" applyNumberFormat="1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left" vertic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1" fontId="19" fillId="5" borderId="14" xfId="0" applyNumberFormat="1" applyFont="1" applyFill="1" applyBorder="1" applyAlignment="1" applyProtection="1">
      <alignment horizontal="center" vertical="center"/>
      <protection locked="0"/>
    </xf>
    <xf numFmtId="0" fontId="79" fillId="0" borderId="14" xfId="0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left" vertical="center" wrapText="1"/>
    </xf>
    <xf numFmtId="1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8" fillId="15" borderId="14" xfId="0" applyNumberFormat="1" applyFont="1" applyFill="1" applyBorder="1" applyAlignment="1">
      <alignment horizontal="center" vertical="center"/>
    </xf>
    <xf numFmtId="0" fontId="7" fillId="5" borderId="2" xfId="0" applyFont="1" applyFill="1" applyBorder="1"/>
    <xf numFmtId="0" fontId="7" fillId="5" borderId="14" xfId="0" applyFont="1" applyFill="1" applyBorder="1" applyAlignment="1" applyProtection="1">
      <alignment vertical="center"/>
      <protection locked="0"/>
    </xf>
    <xf numFmtId="0" fontId="7" fillId="5" borderId="3" xfId="0" applyFont="1" applyFill="1" applyBorder="1" applyAlignment="1" applyProtection="1">
      <alignment vertical="center"/>
      <protection locked="0"/>
    </xf>
    <xf numFmtId="0" fontId="82" fillId="0" borderId="0" xfId="0" applyFont="1"/>
    <xf numFmtId="0" fontId="7" fillId="8" borderId="14" xfId="0" applyFont="1" applyFill="1" applyBorder="1" applyAlignment="1">
      <alignment vertical="center"/>
    </xf>
    <xf numFmtId="0" fontId="7" fillId="15" borderId="14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7" fillId="15" borderId="14" xfId="0" applyFont="1" applyFill="1" applyBorder="1" applyAlignment="1" applyProtection="1">
      <alignment horizontal="center" vertical="center"/>
      <protection locked="0"/>
    </xf>
    <xf numFmtId="1" fontId="19" fillId="23" borderId="14" xfId="0" applyNumberFormat="1" applyFont="1" applyFill="1" applyBorder="1" applyAlignment="1">
      <alignment horizontal="center" vertical="center"/>
    </xf>
    <xf numFmtId="1" fontId="8" fillId="15" borderId="14" xfId="0" applyNumberFormat="1" applyFont="1" applyFill="1" applyBorder="1" applyAlignment="1" applyProtection="1">
      <alignment horizontal="center" vertical="center"/>
      <protection locked="0"/>
    </xf>
    <xf numFmtId="0" fontId="79" fillId="0" borderId="10" xfId="0" applyFont="1" applyFill="1" applyBorder="1" applyAlignment="1">
      <alignment vertical="center"/>
    </xf>
    <xf numFmtId="0" fontId="21" fillId="15" borderId="14" xfId="0" applyFont="1" applyFill="1" applyBorder="1" applyAlignment="1" applyProtection="1">
      <alignment horizontal="center" vertical="center"/>
      <protection locked="0"/>
    </xf>
    <xf numFmtId="1" fontId="8" fillId="10" borderId="14" xfId="0" applyNumberFormat="1" applyFont="1" applyFill="1" applyBorder="1" applyAlignment="1" applyProtection="1">
      <alignment horizontal="center" vertical="center"/>
      <protection locked="0"/>
    </xf>
    <xf numFmtId="1" fontId="23" fillId="10" borderId="14" xfId="0" applyNumberFormat="1" applyFont="1" applyFill="1" applyBorder="1" applyAlignment="1" applyProtection="1">
      <alignment horizontal="center" vertical="center"/>
      <protection locked="0"/>
    </xf>
    <xf numFmtId="1" fontId="8" fillId="16" borderId="14" xfId="0" applyNumberFormat="1" applyFont="1" applyFill="1" applyBorder="1" applyAlignment="1">
      <alignment horizontal="center" vertical="center"/>
    </xf>
    <xf numFmtId="0" fontId="7" fillId="13" borderId="14" xfId="0" applyFont="1" applyFill="1" applyBorder="1"/>
    <xf numFmtId="0" fontId="1" fillId="0" borderId="0" xfId="0" applyFont="1" applyAlignment="1">
      <alignment horizontal="center" vertical="center"/>
    </xf>
    <xf numFmtId="1" fontId="8" fillId="14" borderId="14" xfId="0" applyNumberFormat="1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top"/>
    </xf>
    <xf numFmtId="1" fontId="19" fillId="15" borderId="14" xfId="0" applyNumberFormat="1" applyFont="1" applyFill="1" applyBorder="1" applyAlignment="1" applyProtection="1">
      <alignment horizontal="center" vertical="center"/>
      <protection locked="0"/>
    </xf>
    <xf numFmtId="1" fontId="19" fillId="3" borderId="14" xfId="0" applyNumberFormat="1" applyFont="1" applyFill="1" applyBorder="1" applyAlignment="1">
      <alignment horizontal="center" vertical="center"/>
    </xf>
    <xf numFmtId="1" fontId="8" fillId="13" borderId="14" xfId="0" applyNumberFormat="1" applyFont="1" applyFill="1" applyBorder="1" applyAlignment="1">
      <alignment horizontal="center" vertical="center"/>
    </xf>
    <xf numFmtId="1" fontId="8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5" borderId="14" xfId="0" applyFill="1" applyBorder="1" applyAlignment="1">
      <alignment horizontal="center"/>
    </xf>
    <xf numFmtId="0" fontId="21" fillId="15" borderId="14" xfId="0" applyFont="1" applyFill="1" applyBorder="1" applyAlignment="1">
      <alignment horizontal="center" vertical="center"/>
    </xf>
    <xf numFmtId="49" fontId="8" fillId="10" borderId="10" xfId="0" applyNumberFormat="1" applyFont="1" applyFill="1" applyBorder="1" applyAlignment="1">
      <alignment horizontal="center" vertical="center"/>
    </xf>
    <xf numFmtId="49" fontId="8" fillId="10" borderId="14" xfId="0" applyNumberFormat="1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 wrapText="1"/>
    </xf>
    <xf numFmtId="49" fontId="8" fillId="10" borderId="14" xfId="0" applyNumberFormat="1" applyFont="1" applyFill="1" applyBorder="1" applyAlignment="1">
      <alignment horizontal="center" vertical="center" wrapText="1"/>
    </xf>
    <xf numFmtId="49" fontId="8" fillId="17" borderId="14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  <xf numFmtId="49" fontId="8" fillId="25" borderId="14" xfId="0" applyNumberFormat="1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8" fillId="24" borderId="14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/>
    </xf>
    <xf numFmtId="49" fontId="8" fillId="17" borderId="10" xfId="0" applyNumberFormat="1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/>
    </xf>
    <xf numFmtId="0" fontId="79" fillId="0" borderId="14" xfId="0" applyFont="1" applyFill="1" applyBorder="1" applyAlignment="1">
      <alignment vertical="center" wrapText="1"/>
    </xf>
    <xf numFmtId="0" fontId="80" fillId="0" borderId="3" xfId="0" applyFont="1" applyFill="1" applyBorder="1" applyAlignment="1">
      <alignment horizontal="center" vertical="center"/>
    </xf>
    <xf numFmtId="0" fontId="39" fillId="15" borderId="14" xfId="0" applyFont="1" applyFill="1" applyBorder="1" applyAlignment="1">
      <alignment horizontal="center"/>
    </xf>
    <xf numFmtId="0" fontId="7" fillId="15" borderId="2" xfId="0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/>
    </xf>
    <xf numFmtId="1" fontId="36" fillId="23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7" fillId="16" borderId="14" xfId="0" applyFont="1" applyFill="1" applyBorder="1" applyAlignment="1" applyProtection="1">
      <alignment horizontal="center" vertical="center"/>
      <protection locked="0"/>
    </xf>
    <xf numFmtId="0" fontId="62" fillId="15" borderId="14" xfId="0" applyFont="1" applyFill="1" applyBorder="1" applyAlignment="1">
      <alignment horizontal="center" vertical="center"/>
    </xf>
    <xf numFmtId="0" fontId="39" fillId="15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15" borderId="14" xfId="0" applyFont="1" applyFill="1" applyBorder="1" applyAlignment="1">
      <alignment horizontal="center" vertical="center"/>
    </xf>
    <xf numFmtId="0" fontId="20" fillId="0" borderId="14" xfId="1" applyFont="1" applyFill="1" applyBorder="1" applyAlignment="1" applyProtection="1">
      <alignment horizontal="center" vertical="center"/>
      <protection locked="0"/>
    </xf>
    <xf numFmtId="1" fontId="36" fillId="0" borderId="14" xfId="1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>
      <alignment horizontal="center" vertical="center" wrapText="1"/>
    </xf>
    <xf numFmtId="1" fontId="83" fillId="0" borderId="14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84" fillId="20" borderId="22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/>
    </xf>
    <xf numFmtId="0" fontId="19" fillId="5" borderId="14" xfId="0" applyNumberFormat="1" applyFont="1" applyFill="1" applyBorder="1" applyAlignment="1">
      <alignment horizontal="center" vertical="center"/>
    </xf>
    <xf numFmtId="0" fontId="7" fillId="6" borderId="14" xfId="0" applyNumberFormat="1" applyFont="1" applyFill="1" applyBorder="1" applyAlignment="1">
      <alignment horizontal="center" vertical="center"/>
    </xf>
    <xf numFmtId="0" fontId="39" fillId="6" borderId="14" xfId="0" applyNumberFormat="1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vertical="center"/>
    </xf>
    <xf numFmtId="1" fontId="19" fillId="23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/>
    </xf>
    <xf numFmtId="1" fontId="85" fillId="0" borderId="14" xfId="0" applyNumberFormat="1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vertical="center"/>
    </xf>
    <xf numFmtId="0" fontId="79" fillId="5" borderId="14" xfId="0" applyFont="1" applyFill="1" applyBorder="1"/>
    <xf numFmtId="0" fontId="7" fillId="15" borderId="3" xfId="0" applyFont="1" applyFill="1" applyBorder="1" applyAlignment="1" applyProtection="1">
      <alignment horizontal="center" vertical="center"/>
      <protection locked="0"/>
    </xf>
    <xf numFmtId="1" fontId="8" fillId="23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1" fontId="23" fillId="3" borderId="14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left" vertical="center"/>
    </xf>
    <xf numFmtId="1" fontId="80" fillId="0" borderId="14" xfId="0" applyNumberFormat="1" applyFont="1" applyFill="1" applyBorder="1" applyAlignment="1" applyProtection="1">
      <alignment horizontal="center" vertical="center"/>
      <protection locked="0"/>
    </xf>
    <xf numFmtId="0" fontId="80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Dziesiętny" xfId="3" builtinId="3"/>
    <cellStyle name="Excel Built-in Normal" xfId="1"/>
    <cellStyle name="Hiperłącze" xfId="2" builtinId="8"/>
    <cellStyle name="Normalny" xfId="0" builtinId="0"/>
  </cellStyles>
  <dxfs count="48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C0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color auto="1"/>
      </font>
    </dxf>
    <dxf>
      <alignment vertical="center" readingOrder="0"/>
    </dxf>
    <dxf>
      <alignment horizontal="center" readingOrder="0"/>
    </dxf>
    <dxf>
      <font>
        <color auto="1"/>
      </font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7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599963377788628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general" readingOrder="0"/>
    </dxf>
    <dxf>
      <fill>
        <patternFill patternType="solid">
          <bgColor theme="5" tint="0.59999389629810485"/>
        </patternFill>
      </fill>
    </dxf>
    <dxf>
      <alignment horizontal="general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alignment horizontal="general" readingOrder="0"/>
    </dxf>
    <dxf>
      <alignment horizontal="general" readingOrder="0"/>
    </dxf>
    <dxf>
      <alignment horizontal="general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wrapText="1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rgb="FFB4C6E7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krzywda/Documents/PRACA/koordynator/koordynowanie_turnusy/Koordynacja_2023_2024/klasy_1_2023_2024_sierpie&#324;/Strzelin_30_08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krzywda/Documents/PRACA/koordynator/koordynowanie_turnusy/Koordynacja_2023_2024/M&#322;odociani_2023_2024_stopie&#324;_pierws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ośrodków"/>
      <sheetName val="1_stopień"/>
      <sheetName val="dane"/>
      <sheetName val="lista zawodów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ośrodków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otr Krzywda" refreshedDate="45250.409273958336" createdVersion="5" refreshedVersion="5" minRefreshableVersion="3" recordCount="679">
  <cacheSource type="worksheet">
    <worksheetSource ref="C7:P686" sheet="2_stopień"/>
  </cacheSource>
  <cacheFields count="14">
    <cacheField name="Szkoła wysyłająca" numFmtId="0">
      <sharedItems count="78">
        <s v="Branżowa Szkoła I Stopnia Cechu Rzemiosł Różnych i Małej Przedsiębiorczości w Bielawie"/>
        <s v="Szkoła Wielobranżowa w Bielawie "/>
        <s v="Branżowa Szkoła I Stopnia w Zespole Szkół Zawodowych w Bogatyni"/>
        <s v="Branżowa Szkoła I Stopnia Nr 2 w Zespole Szkół Budowlanych w Bolesławcu"/>
        <s v="Branżowa Szkoła I Stopnia w Zespole Szkół Handlowych i Usługowych im. Jana Kochanowskiego w Bolesławcu"/>
        <s v="Branżowa Szkoła I Stopnia im.KEN w Brzegu Dolnym"/>
        <s v="Branżowa Szkoła I Stopnia im. prof. S. Kaliskiego w Zespole Szkół Ponadpodstawowych w Bystrzycy Kłodzkiej"/>
        <s v="Branżowa Szkoła I Stopnia w Chocianowie "/>
        <s v="Branżowa Szkoła I Stopnia w Powiatowym Zespole Szkół w Chojnowie"/>
        <s v="Branżowa Szkoła I Stopnia w Dobroszycach "/>
        <s v="Branżowa Szkoła I Stopnia w Zespole Szkół Nr 2 im.prof.Tadeusza Kotarbińskiego w Dzierżoniowie"/>
        <s v="Branżowa Szkoła 1 Stopnia w ZSTiO w Głogowie"/>
        <s v="BS1 Nr 7 w Zespole Szkół Przyrodniczych i Branżowych w Głogowie"/>
        <s v="Branżowa szkoła I Stopnia w Zespole Szkół im. gen. Sylwestra Kaliskiego w Górze"/>
        <s v="Branżowa Szkoła I Stopnia w Zespole Szkół Ogólnokształcących i Zawodowych im. Jana Pawła II w Gryfowie Śląskim"/>
        <s v="Branżowa Szkoła I Stopnia w Powiatowym Centrum Kształcenia Zawodowego i Ustawicznego im. KEN w Jaworze"/>
        <s v="Branżowa Szkoła I Stopnia w Zespół Szkół im. Jana Kasprowicza w Jelczu-Laskowicach"/>
        <s v="Branżowa Szkoła I Stopnia w Zespole Szkół i Licealnych i Zawodowych nr 2 w Jeleniej Górze"/>
        <s v="Branżowa Szkoła I Stopnia w Zespole Szkół Technicznych &quot;Mechanik&quot;"/>
        <s v="Branżowa Szkoła I Stopnia w Zespole Szkół Zawodowych i Ogólnokształcących w Kamiennej Górze"/>
        <s v="Branżowa Szkoła 1 Stopnia w Kępnie"/>
        <s v="Branżowa Szkoła 1 Stopnia Nr 2 w Kluczborku"/>
        <s v="Branżowa Szkoła I Stopnia w Kłodzkiej Szkole Przedsiębiorczości"/>
        <s v="Branżowa Szkoła I Stopnia w Kłodzkiej Szkole Przedsiębiorczości "/>
        <s v="Branżowa Szkoła I Stopnia w Zespole Szkół Ogólnokształcących w Kowarach"/>
        <s v="Branżowa Szkoła I stopnia w Kudowie-Zdoju w  Zespole Szkół Publicznych im. Jana Pawła II w Kudowie Zdroju"/>
        <s v="Branżowa Szkoła I stopnia w Kudowie-Zdoju w  Zespole Szkół Publicznych im. Jana Pawła II"/>
        <s v="Branżowa Szkoła I Stopnia Nr 3 w Centrum Kształcenia Zawodowego i Ustawicznego  w Legnicy"/>
        <s v="Branżowa Szkoła I Stopnia w Zespole Szkół Zawodowych i Ogólnokształcących  im. Kombatantów Ziemi Lubańskiej w Lubaniu"/>
        <s v="Branżowa Szkoła I Stopnia Nr 1 w Lubinie"/>
        <s v="Branżowa Szkoła 1 Stopnia w Zespole Szkół w Lubomierzu"/>
        <s v="Branżowa Szkoła I Stopnia w Zespole Szkół Ponadpodstawowych im. Orła Białego w Międzyborzu"/>
        <s v="Branżowa Szkoła 1 Stopnia w Zespole Szkół im. T. Kościuszki w Miliczu"/>
        <s v="Branżowa Szkoła 1 Stopnia w Namysłowie"/>
        <s v="Branżowa Szkoła I Stopnia w Nowej Rudzie"/>
        <s v="Branżowa szkoła I stopnia w Powiatowym Zespole Szkół w Obornikach Śląskich"/>
        <s v="Branżowa Szkoła I Stopnia nr 1 w Zespole Szkół Zawodowych im. Marii Skłodowskiej - Curie w Oleśnicy"/>
        <s v="Branżowa Szkoła I Stopnia Nr 2 w Zespole Szkół im. Zjednoczonej Europy w Oławie"/>
        <s v="Branżowa Szkoła I Stopnia Nr 1 w Centrum Kształcenia Zawodowego i Ustawicznego w Oławie"/>
        <s v="Branżowa Szkoła I stopnia Specjalna  nr 3 w Oławie w Zespole Szkół Specjalnych im.l Ireny Komorowskiej w Oławie _x000a_"/>
        <s v="Branżowa Szkoła 1 Stopnia w Ostrzeszowie"/>
        <s v="Branżowa Szkoła I Stopnia w Zespole Szkół im. Narodów Zjednoczonej Europy w Polkowicach"/>
        <s v="OK Auto Service  Owczarzak Krzysztof ul. Żmigrodzka 76 51-130 Wrocław"/>
        <s v="Auto Części Skulski Sławomir ul. Kościuszki 160 50-439 Wrocław"/>
        <s v="ANMIR Andrzej Szepelak ul. Pełczyńska 11 58-180 Wrocław"/>
        <s v="Edmund Kopeć Serwis Samochodowy, ul. Spółdzielcza 17, 55-080 Kąty Wrocławskie"/>
        <s v="Branżowa Szkoła I Stopnia w Zespole Szkół im. Ireny Sendler w Przemkowie"/>
        <s v="Branżowa szkoła I Stopnia w Zespole Szkół Ekonomiczno-Technicznych w Rakowicach Wielkich"/>
        <s v="Branżowa Szkoła I Stopnia w Strzegomiu"/>
        <s v="Branżowa Szkoła I Stopnia im. Bohaterów Westerplatte w Strzelinie"/>
        <s v="Branżowa Szkoła 1 Stopnia w Zespole Szkół Ponadpodstawowych w Sycowie"/>
        <s v="Branżowa Szkoła I Stopnia Nr 1  w Powiatowym Zespole Szkół Nr 1 im. Mikołaja Kopernika w Środzie Śląskiej"/>
        <s v="Branżowa Szkoła I Stopnia w Zespole Szkół Nr 1 w Świdnicy"/>
        <s v="Branżowa Szkoła I Stopnia &quot; RZEMIEŚLNIK&quot; w Świdnicy"/>
        <s v="Branżowa Szkoła I Stopnia &quot; RZEMIEŚLNIK&quot; w Świdnicy "/>
        <s v="Branżowa Szkoła I Stopnia w Zespole Szkół w Świebodzicach"/>
        <s v="Branżowa Szkoła I Stopnia Nr 2 w Powiatowym Zespole Specjalnych Placówek Szkolno-Wychowawczych w Trzebnicy"/>
        <s v="Branżowa Szkoła I Stopnia w Powiatowym  Zespole Szkół Nr 2 w Trzebnicy"/>
        <s v="Branżowa Szkoła I Stopnia w Zespole Szkół Ponadpodstawowych im. Jarosława Iwaszkiewicza w Twardogórze"/>
        <s v="Rzemieślnicza Branżowa Szkoła I Stopnia im. Stanisłwa Palucha w Wałbrzychu"/>
        <s v="Branżowa Szkoła 1 Stopnia w Zespole Szkół Zawodowych  Specjalnych w Wałbrzychu "/>
        <s v="Branżowa Szkoła I Stopnia Specjalna w Specjalnym Ośrodku Szkolno-Wychowawczym im. Janusza Korczaka w Wąsoszu"/>
        <s v="Branżowa Szkoła I Stopnia w  Zespole Szkół Zawodowych w Wołowie "/>
        <s v="Europejska Szkoła Branżowa  I Stopnia we Wrocławiu"/>
        <s v="Branżowa Szkoła I stopnia nr 5 im. J. Kilińskiego we Wrocławiu"/>
        <s v="Branżowa Szkoła I Stopnia Cechu Rzemiosł Różnych i Małej Przedsiebiorczości w Ząbkowicach Śląskich "/>
        <s v="Branżowa Szkoła I Stopnia w Zespole Szkół Zawodowych im. Stanisława Staszica w Ząbkowicach Śląskich"/>
        <s v="Branżowa Szkoła I Stopnia im. Emilii Plater w Zespole Szkół Ponadpodstawowych w Zgorzelcu"/>
        <s v="Branżowa Szkoła I Stopnia w Zespole Szkół Ponadpodstawowych im.Hipolita Cegielskiego w Ziębicach ul.Wojska Polskiego 3"/>
        <s v="Branżowa Szkoła I Stopnia w Złotoryi  Zespół Szkół Zawodowych im. mjra Henryka Sucharskiego w Złotoryi"/>
        <s v="Branżowa Szkoła I Stopnia w Zespole Szkół im. J. Śniadeckiego w Żarowie "/>
        <s v="Branżowa Szkoła 1 Stopnia w Powiatowym Zespole Szkół im. Jana Pawła II w Żmigrodzie "/>
        <s v="Branżowa Szkoła 1 Stopnia w Zespole Szkół Specjalnych w Żmigrodzie"/>
        <s v="Branżowa Szkoła 1 Stopnia w Zespole Szkół Nr 2 im. Przyjaźni Polsko-Norweskiej w Ostrzeszowie"/>
        <s v="Branżowa Szkoła 1 Stopnia w Zespole Szkół Zawodowych w Kaliszu"/>
        <s v="PRACODAWCA - AutoSerwice " u="1"/>
        <s v="Edmunt Kopeć Serwis Samochodowy, ul. Spółdzielcza 17, 55-080 Kąty Wrocławskie" u="1"/>
        <s v="PRACODAWCA - Automak Sobótka" u="1"/>
      </sharedItems>
    </cacheField>
    <cacheField name="Miejscowość" numFmtId="0">
      <sharedItems/>
    </cacheField>
    <cacheField name="RSPO" numFmtId="0">
      <sharedItems containsString="0" containsBlank="1" containsNumber="1" containsInteger="1" minValue="6212" maxValue="267036"/>
    </cacheField>
    <cacheField name="Zawód" numFmtId="0">
      <sharedItems count="42">
        <s v="mechanik pojazdów samochodowych"/>
        <s v="kucharz"/>
        <s v="sprzedawca"/>
        <s v="monter sieci i instalacji sanitarnych"/>
        <s v="fryzjer"/>
        <s v="cukiernik"/>
        <s v="elektryk"/>
        <s v="pracownik obsługi hotelowej"/>
        <s v="ślusarz"/>
        <s v="murarz-tynkarz"/>
        <s v="operator obrabiarek skrawających"/>
        <s v="fotograf"/>
        <s v="piekarz"/>
        <s v="elektromechanik pojazdów samochodowych"/>
        <s v="stolarz"/>
        <s v="krawiec"/>
        <s v="elektronik"/>
        <s v="tapicer"/>
        <s v="ogrodnik"/>
        <s v="operator maszyn i urządzeń przemysłu chemicznego"/>
        <s v="kelner"/>
        <s v="drukarz offsetowy"/>
        <s v="magazynier-logistyk"/>
        <s v="blacharz samochodowy"/>
        <s v="mechanik operator pojazdów i maszyn rolniczych"/>
        <s v="lakiernik samochodowy"/>
        <s v="monter stolarki budowlanej"/>
        <s v="dekarz"/>
        <s v="blacharz"/>
        <s v="monter zabudowy i robót wykończeniowych w budownictwie"/>
        <s v="elektromechanik"/>
        <s v="rolnik"/>
        <s v="operator maszyn i urządzeń do obróbki tworzyw sztucznych"/>
        <s v="mechanik pojazdów kolejowych"/>
        <s v="przetwórca mięsa"/>
        <s v="mechatronik"/>
        <s v="monter sieci i urządzeń telekomunikacyjnych"/>
        <s v="betoniarz-zbrojarz"/>
        <s v="operator maszyn i urządzeń przemysłu spożywczego"/>
        <s v="kamieniarz"/>
        <s v="pracownik pomocniczy obsługi hotelowej"/>
        <s v="magazynier -logistyk" u="1"/>
      </sharedItems>
    </cacheField>
    <cacheField name="Symbol cyfrowy zawodu" numFmtId="0">
      <sharedItems containsBlank="1" containsMixedTypes="1" containsNumber="1" containsInteger="1" minValue="52301" maxValue="962907"/>
    </cacheField>
    <cacheField name="Symbol kwalifikacji" numFmtId="0">
      <sharedItems containsBlank="1"/>
    </cacheField>
    <cacheField name="Termin turnusu" numFmtId="0">
      <sharedItems containsBlank="1"/>
    </cacheField>
    <cacheField name="Liczba uczniów " numFmtId="0">
      <sharedItems containsSemiMixedTypes="0" containsString="0" containsNumber="1" containsInteger="1" minValue="0" maxValue="37"/>
    </cacheField>
    <cacheField name="w tym dziewcząt" numFmtId="0">
      <sharedItems containsSemiMixedTypes="0" containsString="0" containsNumber="1" containsInteger="1" minValue="0" maxValue="29"/>
    </cacheField>
    <cacheField name="język obcy zawodowy" numFmtId="0">
      <sharedItems containsBlank="1"/>
    </cacheField>
    <cacheField name="ilość noclegów ogółem" numFmtId="0">
      <sharedItems containsString="0" containsBlank="1" containsNumber="1" containsInteger="1" minValue="0" maxValue="24"/>
    </cacheField>
    <cacheField name="w tym noclegów dla dziewcząt" numFmtId="0">
      <sharedItems containsString="0" containsBlank="1" containsNumber="1" containsInteger="1" minValue="0" maxValue="17"/>
    </cacheField>
    <cacheField name="Zakładane miejsce realizacji turnusu" numFmtId="0">
      <sharedItems containsBlank="1"/>
    </cacheField>
    <cacheField name="OŚRODEK" numFmtId="0">
      <sharedItems containsBlank="1" count="21">
        <m/>
        <s v="CKZ Bielawa"/>
        <s v="CKZ Kłodzko"/>
        <s v="CKZ Świdnica"/>
        <s v="CKZ Legnica"/>
        <s v="CKZ Zielona Góra"/>
        <s v="CKZ Wschowa"/>
        <s v="CKZ Krotoszyn"/>
        <s v="CKZ Oleśnica"/>
        <s v="CKZ Wołów"/>
        <s v="CKZ Mosina"/>
        <s v="szukany ośrodek"/>
        <s v="GCKZ Głogów"/>
        <s v="CKZ Ziębice"/>
        <s v="CKZ Olkusz"/>
        <s v="CKZ Dębica"/>
        <s v="Akademia Rzemiosła"/>
        <s v="CKZ Opole"/>
        <s v="konsultacje szkoła"/>
        <s v="ZSET Rakowice"/>
        <s v="Rzemieślnicza Wałbrzyc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iotr Krzywda" refreshedDate="45250.409274537036" createdVersion="5" refreshedVersion="5" minRefreshableVersion="3" recordCount="571">
  <cacheSource type="worksheet">
    <worksheetSource name="Tabela1"/>
  </cacheSource>
  <cacheFields count="15">
    <cacheField name="Lp" numFmtId="0">
      <sharedItems containsString="0" containsBlank="1" containsNumber="1" containsInteger="1" minValue="1" maxValue="568"/>
    </cacheField>
    <cacheField name="Szkola wysyłająca" numFmtId="0">
      <sharedItems containsBlank="1" count="68">
        <s v="Branżowa szkoła I Stopnia Cechu Rzemiosł Różnych i Małej Przedsiębiorczości w Bielawie"/>
        <s v="Szkoła Wielobranżowa w Bielawie"/>
        <s v="Branżowa Szkoła I Stopnia im. św. Barbary w Zespole Szkół Zawodowych w Bogatyni"/>
        <s v="Branżowa Szkoła 1 Stopnia w Zespole Szkół Handlowych i Usługowych im. Jana Kochanowskiego w Bolesławcu"/>
        <s v="Branżowa Szkoła I Stopnia Nr 2 w Zespole Szkół Budowlanych w Bolesławcu"/>
        <s v="Branżowa Szkoła I Stopnia im.KEN w Brzegu Dolnym"/>
        <s v="Branżowa szkoła I Stopnia w Bystrzycy Kłodzkiej"/>
        <s v="Branżowa szkoła I Stopnia w Zespole Szkół w Chocianowie "/>
        <s v="Branżowa Szkoła I Stopnia w Powiatowym Zespole Szkół w Chojnowie"/>
        <s v="Specjalny Ośrodek Szkolno-Wychowawczy Caritas Archidiecezji Wrocławskiej - Branżowa Szkoła I Stopnia Specjalna dla młodzieży z niep.int.w stopniu lekkim"/>
        <s v="Branżowa Szkoła I Stopnia w Zespole Szkół Nr 2 im.prof.Tadeusza Kotarbińskiego w Dzierżoniowie"/>
        <s v="Branżowa szkoła I Stopnia nr 1- ZSTiO w Głogowie "/>
        <s v="Branżowa szkoła I Stopnia w Zespole Szkół im. gen. Sylwestra Kaliskiego w Górze"/>
        <s v="Branżowa Szkoła I Stopnia w Zespole Szkół Ogólnokształcących i Zawodowych im. Jana Pawła II w Gryfowie Śląskim"/>
        <s v="Branżowa szkoła I Stopnia w Powiatowym Centrum Kształcenia Zawodowego i Ustawicznego im. KEN w Jaworze"/>
        <s v="Branżowa Szkoła I Stopnia w Jelczu-Laskowicach w Zespole Szkół im. Jana Kasprowicza w Jeczu Laskowicach"/>
        <s v="Zespół Szkół Technicznych &quot;Mechanik&quot;  w Jeleniej Górze"/>
        <s v="Zespół Szkół Zawodowych i Ogólnokształcących w Kamiennej Górze"/>
        <s v="Branżowa Szkoła I Stopnia w Kłodzkiej Szkole Przedsiębiorczości w Kłodzku"/>
        <s v="Branżowa Szkoła I Stopnia w Zespole Szkół Ogólnokształcących w Kowarach"/>
        <s v="Branżowa Szkoła I stopnia w Kudowie-Zdoju w  Zespole Szkół Publicznych im. Jana Pawła II"/>
        <s v="Branżowa Szkoła I Stopnia Nr 3 w Centrum Kształcenia Zawodowego i Ustawicznego  w Legnicy"/>
        <s v="Branżowa Szkoła I stopnia w  Zespole Szkół Zawodowych i Ogólnokształcących im. Kombatantów Ziemi Lubańskiej"/>
        <s v="Branżowa Szkoła I Stopnia Nr 1 w Zespole Szkół Nr 1 w Lubinie"/>
        <s v="Branżowa Szkoła 1 Stopnia w Zespole Szkół w Lubomierzu"/>
        <s v="Branżowa Szkoła I Stopnia w Zespole Szkół Ponadpodstawowych im. Orła Białego w Międzyborzu"/>
        <s v="Branżowa Szkoła 1 Stopnia w Zespole Szkół im. T. Kościuszki w Miliczu"/>
        <s v="Zespół Szkół Mechanicznych im. Żołnierzy Września 1939 Roku w Namysłowie"/>
        <s v="Branżowa Szkoła I Stopnia im. Stanisława Staszica w Nowej Rudzie"/>
        <s v="Branżowa szkoła I stopnia w Powiatowym Zespole Szkół w Obornikach Śląskich"/>
        <s v="Branżowa Szkoła 1 Stopnia w Zespole Szkół w Odolanowie"/>
        <s v="Branżowa Szkoła I Stopnia nr 1 w Zespole Szkół Zawodowych im. Marii Skłodowskiej - Curie w Oleśnicy"/>
        <s v="Branżowa Szkoła I Stopnia Nr 2 w Zespole Szkół im. Zjednoczonej Europy w Oławie"/>
        <s v="Branżowa Szkoła I stopnia Specjalna  nr 3 w Oławie w Zespole Szkół Specjalnych im.l Ireny Komorowskiej w Oławie "/>
        <s v="Branżowa Szkoła I Stopnia Nr 1 w Centrum Kształcenia Zawodowego i Ustawicznego w Oławie"/>
        <s v="Branżowa Szkoła 1 Stopnia w Ostrzeszowie"/>
        <s v="Branżowa Szkoła I Stopnia w Zespole Szkół im. Narodów Zjednoczonej Europy w Polkowicach"/>
        <s v="Branżowa Szkoła I Stopnia w Zespole Szkół im. Ireny Sendler w Przemkowie "/>
        <s v="Branżowa szkoła I Stopnia w Zespole Szkół Ekonomiczno-Technicznych w Rakowicach Wielkich"/>
        <s v="Branżowa Szkoła 1 Stopnia w Zespole Szkół w Strzegomiu"/>
        <s v="Branżowa Szkoła I Stopnia w Strzelinie"/>
        <s v="Branżowa Szkoła 1 Stopnia w Zespole Szkół Ponadpodstawowych w Sycowie"/>
        <s v="Branżowa Szkoła I Stopnia Nr 1  w Powiatowym Zespole Szkół Nr 1 im. Mikołaja Kopernika w Środzie Śląskiej"/>
        <s v="Branżowa Szkoła I Stopnia &quot;Rzemieślnik&quot; w Świdnicy"/>
        <s v="Branżowa Szkoła I Stopnia w Zespole Szkół Nr 1 w Świdnicy"/>
        <s v="Branżowa Szkoła I Stopnia w Zespole Szkół w Świebodzicach"/>
        <s v="Branżowa Szkoła I Stopnia w Powiatowym  Zespole Szkół Nr 2 w Trzebnicy"/>
        <s v="Branżowa Szkoła I Stopnia Nr 2 w Powiatowym Zespole Specjalnych Placówek Szkolno-Wychowawczych w Trzebnicy"/>
        <s v="Zespół Szkół Ponadpodstawowych im. Jarosława Iwaszkiewicza w Twardogórze"/>
        <s v="Rzemieślnicza Branżowa Szkoła I st im. Stanisłwa Palucha w Wałbrzychu"/>
        <s v="Branżowa Szkoła I stopnia w Specjalnym Ośrodku Szkolno-Wychowawczym im. Janusza Korczaka w Wąsoszu "/>
        <s v="Branżowa Szkoła I Stopnia w  Zespole Szkół Zawodowych w Wołowie "/>
        <s v="Branżowa Szkoła I stopnia nr 5 im. J. Kilińskiego we Wrocławiu"/>
        <s v="Europejska Szkoła Branżowa I Stopnia we Wrocławiu"/>
        <s v="Branżowa Szkoła 1 Stopnia &quot;Elektroenergetyk&quot; we Wrocławiu"/>
        <s v="Branżowa Szkoła 1 Stopnia w Zamościu, ul. Krasnobrodzka 9"/>
        <s v="Branżowa Szkoła I stopnia Cechu Rzemiosł Róznych i Małej Przedsiębiorczości w Ząbkowicach Śląskich"/>
        <s v="Branżowa szkoła I Stopnia w Zespole Szkół Zawodowych im. Stanisława Staszica w Ząbkowicach Śląskich"/>
        <s v="Branżowa Szkoła I Stopnia im. Emilii Plater w Zespole Szkół Ponadpodstawowych w Zgorzelcu"/>
        <s v="Branżowa szkoła I Stopnia w Zespole Szkół Ponadgimnazjalnych im. H.Cegielskiego w Ziębicach"/>
        <s v="Branżowa Szkoła I Stopnia w Zesple Szkół Zawodowych w Złotoryi"/>
        <s v="Branżowa Szkoła 1 Stopnia w Powiatowym Zespole Szkół im. Jana Pawła II w Żmigrodzie "/>
        <s v="Branżowa Szkoła 1 Stopnia w Zespole Szkół Specjalnych w Żmigrodzie"/>
        <s v="Branżowa Szkoła 1 Stopnia w Zespole Szkół Nr 2 im. Przyjaźni Polsko-Norweskiej w Ostrzeszowie"/>
        <s v="Auto Serwis Rygiel Rygiel Grzegorz ul. Franciszki Platówny 7 52-125 Wrocław"/>
        <s v="PHU D. Owad Autoserwis Przylasek 4A 59-820 Leśna"/>
        <s v="Zakład Diagnostyki i naprawy pojazdów samochodowych ul. Kopernika 30 59-800 Lubań"/>
        <m u="1"/>
      </sharedItems>
    </cacheField>
    <cacheField name="Miejscowość" numFmtId="0">
      <sharedItems/>
    </cacheField>
    <cacheField name="RSPO" numFmtId="0">
      <sharedItems containsString="0" containsBlank="1" containsNumber="1" containsInteger="1" minValue="6212" maxValue="263259"/>
    </cacheField>
    <cacheField name="Zawód" numFmtId="0">
      <sharedItems containsBlank="1" count="45">
        <s v="elektryk"/>
        <s v="monter zabudowy i robót wykończeniowych w budownictwie"/>
        <s v="tapicer"/>
        <s v="mechanik pojazdów samochodowych"/>
        <s v="operator obrabiarek skrawających"/>
        <s v="fryzjer"/>
        <s v="cukiernik"/>
        <s v="kucharz"/>
        <s v="monter sieci i instalacji sanitarnych"/>
        <s v="blacharz samochodowy"/>
        <s v="murarz-tynkarz"/>
        <s v="sprzedawca"/>
        <s v="stolarz"/>
        <s v="ślusarz"/>
        <s v="pracownik obsługi hotelowej"/>
        <s v="dekarz"/>
        <s v="piekarz"/>
        <s v="fotograf"/>
        <s v="elektromechanik pojazdów samochodowych"/>
        <s v="lakiernik samochodowy"/>
        <s v="elektronik"/>
        <s v="operator maszyn i urządzeń przemysłu chemicznego"/>
        <s v="drukarz offsetowy"/>
        <s v="kelner "/>
        <s v="magazynier-logistyk"/>
        <s v="mechanik operator pojazdów i maszyn rolniczych"/>
        <s v="elektromechanik"/>
        <s v="krawiec"/>
        <s v="operator maszyn i urządzeń do obróbki tworzyw sztucznych"/>
        <s v="rolnik"/>
        <s v="mechanik pojazdów kolejowych"/>
        <s v="monter stolarki budowlanej "/>
        <s v="mechatronik"/>
        <s v="moter sieci i urządzeń telekomunikacyjnych"/>
        <s v="operator maszyn i urządzeń przemysłu spożywczego"/>
        <s v="betoniarz-zbrojarz"/>
        <s v="kamieniarz "/>
        <s v="górnik odkrywkowej eksploatacji złóż"/>
        <s v="przetwórca mięsa"/>
        <s v="blacharz"/>
        <s v="mechanik pojazdów kolejowych "/>
        <s v="kelner"/>
        <s v="kierowca-mechanik"/>
        <s v="mechanik-monter maszyn i urządzeń"/>
        <m u="1"/>
      </sharedItems>
    </cacheField>
    <cacheField name="Symbol cyfrowy zawodu" numFmtId="0">
      <sharedItems containsMixedTypes="1" containsNumber="1" containsInteger="1" minValue="343101" maxValue="962907"/>
    </cacheField>
    <cacheField name="Symbol kwalifikacji" numFmtId="0">
      <sharedItems/>
    </cacheField>
    <cacheField name="Liczba uczniów" numFmtId="0">
      <sharedItems containsSemiMixedTypes="0" containsString="0" containsNumber="1" containsInteger="1" minValue="0" maxValue="24"/>
    </cacheField>
    <cacheField name="w tym dziewcząt" numFmtId="1">
      <sharedItems containsSemiMixedTypes="0" containsString="0" containsNumber="1" containsInteger="1" minValue="0" maxValue="24"/>
    </cacheField>
    <cacheField name="język obcy zawodowy" numFmtId="1">
      <sharedItems containsBlank="1"/>
    </cacheField>
    <cacheField name="ilość noclegów" numFmtId="1">
      <sharedItems containsString="0" containsBlank="1" containsNumber="1" containsInteger="1" minValue="0" maxValue="15"/>
    </cacheField>
    <cacheField name="w tym dziewcząt2" numFmtId="1">
      <sharedItems containsString="0" containsBlank="1" containsNumber="1" containsInteger="1" minValue="0" maxValue="11"/>
    </cacheField>
    <cacheField name="Termin" numFmtId="0">
      <sharedItems containsBlank="1"/>
    </cacheField>
    <cacheField name="Zakładane miejsce realizacji turnusu" numFmtId="0">
      <sharedItems containsBlank="1"/>
    </cacheField>
    <cacheField name="Ośrodek" numFmtId="0">
      <sharedItems containsBlank="1" count="21">
        <s v="CKZ Świdnica"/>
        <s v="CKZ Wschowa"/>
        <s v="CKZ Bielawa"/>
        <s v="CKZ Kłodzko"/>
        <s v="CKZ Zielona Góra"/>
        <s v="CKZ Legnica"/>
        <s v="CKZ Ziębice"/>
        <s v="CKZ Oleśnica"/>
        <s v="CKZ Wołów"/>
        <s v="CKZ Mosina"/>
        <m/>
        <s v="GCKZ Głogów"/>
        <s v="CKZ Dębica"/>
        <s v="CKZ Krotoszyn"/>
        <s v="CKZ Opole"/>
        <s v="konsultacje szkoła"/>
        <s v="Rzemieślnicza Wałbrzych"/>
        <s v="CKZ Olkusz"/>
        <s v="CKZ Dobrodzień"/>
        <s v="CKZ Gliwice"/>
        <s v="CKZ Świdni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iotr Krzywda" refreshedDate="45250.409275115744" createdVersion="5" refreshedVersion="5" minRefreshableVersion="3" recordCount="785">
  <cacheSource type="worksheet">
    <worksheetSource ref="L7:AA966" sheet="1_stopień"/>
  </cacheSource>
  <cacheFields count="16">
    <cacheField name="L.p." numFmtId="0">
      <sharedItems containsString="0" containsBlank="1" containsNumber="1" containsInteger="1" minValue="1" maxValue="619"/>
    </cacheField>
    <cacheField name="Szkoła wysyłająca" numFmtId="0">
      <sharedItems containsBlank="1" count="73">
        <s v="Zespół Szkół Cechu Rzemiosł Różnych i Małej Przedsiębiorczości w Bielawie"/>
        <s v="Szkoła Wielobranżowa w Bielawie"/>
        <s v="Branżowa Szkoła 1 Stopnia w Zespole Szkół Zawodowych im. Św. Barbary w Bogatyni"/>
        <s v="Branżowa Szkoła I Stopnia w Zespole Szkół Handlowych i Usługowych im. Jana Kochanowskiego w Bolesławcu"/>
        <s v="Branżowa Szkoła 1 Stopnia Nr 2 w Zespole Szkół Budowlanych w Bolesławcu"/>
        <s v="Branżowa Szkoła I Stopnia im.KEN w Brzegu Dolnym"/>
        <s v="Branżowa Szkoła I Stopnia im. prof. S. Kaliskiego w Zespole Szkół Ponadpodstawowych w Bystrzycy Kłodzkiej"/>
        <s v="Branżowa Szkoła 1 Stopnia w Chocianowie"/>
        <s v="Branżowa Szkoła 1 Stopnia w Powiatowym Zespole Szkół w Chojnowie"/>
        <s v="Specjalny Ośrodek Szkolno-Wychowawczy Caritas Archidiecezji Wrocławskiej "/>
        <s v="Branżowa Szkoła I Stopnia w Zespole Szkół Nr 2 im.prof.Tadeusza Kotarbińskiego w Dzierżoniowie"/>
        <s v="Zespół Szkół Przyrodniczych i Branżowych - Branżowa Szkoła i Stopnia nr 7 w Głogowie"/>
        <s v="Branżowa Szkoła 1 Stopnia w Zespole Szkół Technicznych i Ogólnokształcących w Głogowie"/>
        <s v="Branżowa Szkoła 1 Stopnia w Zespole Szkół im. gen. Sylwestra Kaliskiego w Górze"/>
        <s v="Branżowa Szkoła 1 Stopnia w Zespole Szkół Ogólnokształcących i Zawodowych im. Jana Pawła II w Gryfowie Śląskim"/>
        <s v="Branżowa Szkoła 1 Stopnia w Powiatowym Centrum Kształcenia Zawodowego i Ustawicznego im. KEN w Jaworze"/>
        <s v="Branżowa Szkoła 1 Stopnia w Zespole Szkół im. Jana Kasprowicza w Jelczu - Laskowicach"/>
        <s v="Branżowa Szkoła 1 Stopnia w Zespole Szkół Technicznych &quot;Mechanik&quot; w Jeleniej Górze"/>
        <s v="Branżowa Szkoła 1 Stopnia w Zespole Szkół Zawodowych i Ogólnokształcących w Kamiennej Górze"/>
        <s v="Branżowa Szkoła I Stopnia w Kłodzkiej Szkole Przedsiębiorczości"/>
        <s v="Branżowa Szkoła 1 Stopnia w Zespole Szkół Ogólnokształcących w Kowarach"/>
        <s v="Branżowa Szkoła 1 Stopnia w Powiatowym Zespole Szkół Nr 1 w Krzyżowicach"/>
        <s v="Branżowa Szkoła 1 Stopnia w Zespole Szkół Publicznych im. Jana Pawła II w Kudowie-Zdroju"/>
        <s v="Branżowa Szkoła I Stopnia Nr 3 w Centrum Kształcenia Zawodowego i Ustawicznego  w Legnicy"/>
        <s v="Branżowa Szkoła I Stopnia w Zespole Szkół Zawodowych i Ogólnokształcących  im. Kombatantów Ziemi Lubańskiej w Lubaniu"/>
        <s v="Branżowa Szkoła 1 Stopnia Nr 1 w Lubinie"/>
        <s v="Branżowa Szkoła 1 Stopnia w Zespole Szkół w Lubomierzu"/>
        <s v="Branżowa Szkoła I Stopnia w Zespole Szkół Ponadpodstawowych im. Orła Białego w Międzyborzu"/>
        <s v="Branżowa Szkoła 1 Stopnia w Zespole Szkół im. T. Kościuszki w Miliczu"/>
        <s v="Branzowa Szkoła 1 Stopnia w ZSM w Namysłowie"/>
        <s v="Branżowa Szkoła 1 Stopnia w Noworudzkiej Szkole Technicznej w Nowej Rudzie"/>
        <s v="Branżowa Szkoła I Stopnia w Powiatowym Zespole Szkół w Obornikach Śląskich"/>
        <s v="Branżowa Szkoła I Stopnia nr 1 w Zespole Szkół Zawodowych im. Marii Skłodowskiej - Curie w Oleśnicy"/>
        <s v="Branżowa Szkoła I Stopnia Nr 2 w Zespole Szkół im. Zjednoczonej Europy w Oławie"/>
        <s v="Branżowa Szkoła I Stopnia Nr 1 w Centrum Kształcenia Zawodowego i Ustawicznego w Oławie"/>
        <s v="Branżowa Szkoła I Stopnia Specjalna  nr 3 w Oławie w Zespole Szkół Specjalnych im.lreny Komorowskiej w Oławie "/>
        <s v="Branżowa Szkoła I Stopnia w Zespole Szkół im. Narodów Zjednoczonej Europy w Polkowicach"/>
        <s v="Branżowa Szkoła I Stopnia w Zespole Szkół im. Ireny Sendler w Przemkowie"/>
        <s v="Branżowa Szkoła I Stopnia w Zespole Szkół Ekonomiczno-Technicznych w Rakowicach Wielkich"/>
        <s v="Branżowa Szkoła 1 Stopnia w Zespole Szkół w Strzegomiu"/>
        <s v="Branżowa Szkoła 1 Stopnia w Strzelinie"/>
        <s v="Branżowa Szkoła 1 Stopnia w Zespole Szkół Ponadpodstawowych w Sycowie"/>
        <s v="Branżowa Szkoła I Stopnia Nr 1  w Powiatowym Zespole Szkół Nr 1 im. Mikołaja Kopernika w Środzie Śląskiej"/>
        <s v="Branżowa Szkoła I Stopnia &quot; RZEMIEŚLNIK&quot; w Świdnicy"/>
        <s v="Branżowa Szkoła 1 Stopnia w Zespole Szkół Nr 1 w Świdnicy"/>
        <s v="Branżowa Szkoła 1 Stopnia w Zespole Szkół w Świebodzicach"/>
        <s v="Branżowa Szkoła 1 Stopnia w PZS 2 im.Piotra Włostowica w Trzebnicy ul.Żeromskiego 25"/>
        <s v="Branżowa Szkoła 1 Stopnia w Zespole Szkół Ponadpodstawowych im. Jarosława Iwaszkiewicza w Twardogórze"/>
        <s v="Zespół Szkół Zawodowych Specjalnych w Wałbrzychu, ul. Mickiewicza 24"/>
        <s v="Rzemieślnicza Branżowa Szkoła 1 Stopnia w Wałbrzychu"/>
        <s v="Specjalny Ośrodek Szkolno-Wychowawczy im. Janusza Korczaka w Wąsoszu"/>
        <s v="Branżowa Szkoła 1 Stopnia w Zespole Szkół Zawodowych w Wołowie"/>
        <s v="Branżowa Szkoła 1 Stopnia Nr 5 im. Jana Kilińskiego we Wrocławiu"/>
        <s v="Branżowa Szkoła 1 Stopnia &quot;Elektroenergetyk&quot; we Wrocławiu"/>
        <s v="Europejska Szkoła Branżowa I Stopnia we Wrocławiu"/>
        <s v="Branżowa Szkoła I Stopnia w Zespole Szkół Zawodowych im. Stanisława Staszica w Ząbkowicach Śląskich"/>
        <s v="Branżowa Szkoła 1 Stopnia Cechu Rzemiosł Różnych i Małej Przedsiębiorczości w Ząbkowicach Śląskich"/>
        <s v="Branżowa Szkoła 1 Stopnia w Zespole Szkół Ponadpodstawowych w Zgorzelcu"/>
        <s v="Branżowa Szkoła 1 Stopnia w Zespole Szkół Ponadpodstawowych im.Hipolita Cegielskiego w Ziębicach "/>
        <s v="Branżowa Szkoła I Stopnia w Złotoryi  Zespół Szkół Zawodowych im. mjra Henryka Sucharskiego w Złotoryi"/>
        <s v="Branżowa Szkoła 1 Stopnia w Specjalnym Ośrodku Szkolno - Wychowawczym w Złotoryi"/>
        <s v="Branżowa Szkoła I Stopnia w Zespole Szkół im. J. Śniadeckiego w Żarowie "/>
        <s v="Branżowa Szkoła 1 Stopnia w Powiatowym Zespole Szkół im. Jana Pawła II w Żmigrodzie "/>
        <s v="Branżowa Szkoła 1 Stopnia Specjalna w Żmigrodzie"/>
        <s v="CKZiU Żory"/>
        <s v="BS 1 Głuchołazy"/>
        <s v="Auto Service Piotr Gryzka SJ ul. Opolska 161 52-013 Wrocław"/>
        <s v="ZIBI-AUTO Zbigniew Jaśkiewicz ul. Partynicka 53 53-031 Wrocław"/>
        <m/>
        <s v="Pracodawca CECH Wrocław" u="1"/>
        <s v="Brażowa Szkoła 1 Stopnia w Zespole Szkół Zawodowych i Ogólnokształcących w Kamiennej Górze" u="1"/>
        <s v="Branżowa Szkoła 1 Stopnia w Międzyborzu" u="1"/>
        <s v="Branżowa Szkoła 1 Stopnia w Zespole Szkół Nr 1 w Krzyżowicach" u="1"/>
      </sharedItems>
    </cacheField>
    <cacheField name="Miejscowość" numFmtId="0">
      <sharedItems containsBlank="1"/>
    </cacheField>
    <cacheField name="RSPO" numFmtId="0">
      <sharedItems containsString="0" containsBlank="1" containsNumber="1" containsInteger="1" minValue="311" maxValue="274961"/>
    </cacheField>
    <cacheField name="Zawód_x000a_WYBIERZ Z LISTY" numFmtId="0">
      <sharedItems containsBlank="1" count="44">
        <s v="Sprzedawca"/>
        <s v="Kucharz"/>
        <s v="Elektryk"/>
        <s v="Monter zabudowy i robót wykończeniowych w budownictwie"/>
        <s v="Operator obrabiarek skrawających"/>
        <s v="Cukiernik"/>
        <s v="Pracownik obsługi hotelowej"/>
        <s v="Fryzjer"/>
        <s v="Piekarz"/>
        <s v="Murarz-tynkarz"/>
        <s v="Mechanik pojazdów samochodowych"/>
        <s v="Monter sieci i instalacji sanitarnych"/>
        <s v="Stolarz"/>
        <s v="Krawiec"/>
        <s v="Elektromechanik pojazdów samochodowych"/>
        <s v="Elektronik"/>
        <s v="Fotograf"/>
        <s v="Ślusarz"/>
        <s v="Ogrodnik"/>
        <s v="Operator urządzeń przemysłu chemicznego"/>
        <s v="Magazynier-logistyk"/>
        <s v="Tapicer"/>
        <s v="Kelner"/>
        <s v="Elektromechanik"/>
        <s v="Blacharz samochodowy"/>
        <s v="Lakiernik samochodowy"/>
        <s v="Blacharz"/>
        <s v="Kamieniarz"/>
        <s v="Mechanik-operator pojazdów i maszyn rolniczych"/>
        <s v="Mechanik-monter maszyn i urządzeń"/>
        <s v="Mechatronik"/>
        <s v="Dekarz"/>
        <s v="Operator maszyn i urządzeń do przetwórstwa tworzyw sztucznych"/>
        <s v="Mechanik pojazdów kolejowych"/>
        <s v="Przetwórca mięsa"/>
        <s v="Rolnik"/>
        <s v="Monter stolarki budowlanej"/>
        <s v="Monter sieci i urządzeń telekomunikacyjnych"/>
        <s v="Betoniarz-zbrojarz"/>
        <s v="Operator maszyn i urządzeń przemysłu spożywczego"/>
        <s v="Złotnik-jubiler"/>
        <s v="Mechanik precyzyjny"/>
        <s v="Pracownik pomocniczy obsługi hotelowej"/>
        <m/>
      </sharedItems>
    </cacheField>
    <cacheField name="Symbol cyfrowy zawodu" numFmtId="0">
      <sharedItems containsString="0" containsBlank="1" containsNumber="1" containsInteger="1" minValue="0" maxValue="962907"/>
    </cacheField>
    <cacheField name="Symbol kwalifikacji" numFmtId="0">
      <sharedItems containsBlank="1" containsMixedTypes="1" containsNumber="1" containsInteger="1" minValue="0" maxValue="0"/>
    </cacheField>
    <cacheField name="NAZWA KWALIFIKACJI" numFmtId="0">
      <sharedItems containsBlank="1" containsMixedTypes="1" containsNumber="1" containsInteger="1" minValue="0" maxValue="0"/>
    </cacheField>
    <cacheField name="Termin turnusu" numFmtId="0">
      <sharedItems containsBlank="1"/>
    </cacheField>
    <cacheField name="Liczba uczniów " numFmtId="0">
      <sharedItems containsString="0" containsBlank="1" containsNumber="1" containsInteger="1" minValue="0" maxValue="42"/>
    </cacheField>
    <cacheField name="w tym dziewcząt" numFmtId="0">
      <sharedItems containsString="0" containsBlank="1" containsNumber="1" containsInteger="1" minValue="0" maxValue="31"/>
    </cacheField>
    <cacheField name="język obcy zawodowy_x000a_USTALONY Z OŚRODKIEM" numFmtId="0">
      <sharedItems containsBlank="1"/>
    </cacheField>
    <cacheField name="ilość noclegów ogółem" numFmtId="0">
      <sharedItems containsString="0" containsBlank="1" containsNumber="1" containsInteger="1" minValue="0" maxValue="34"/>
    </cacheField>
    <cacheField name="w tym noclegów dla dziewcząt" numFmtId="0">
      <sharedItems containsString="0" containsBlank="1" containsNumber="1" containsInteger="1" minValue="0" maxValue="15"/>
    </cacheField>
    <cacheField name="Zakładane miejsce realizacji turnusu" numFmtId="0">
      <sharedItems containsBlank="1" containsMixedTypes="1" containsNumber="1" containsInteger="1" minValue="0" maxValue="0"/>
    </cacheField>
    <cacheField name="OŚRODEK_x000a_WYBIERZ Z LISTY" numFmtId="0">
      <sharedItems containsBlank="1" count="21">
        <s v="CKZ Świdnica"/>
        <s v="CKZ Wschowa"/>
        <s v="CKZ Kłodzko"/>
        <s v="CKZ Bielawa"/>
        <s v="CKZ Ziębice"/>
        <s v="CKZ Zielona Góra"/>
        <s v="CKZ Legnica"/>
        <s v="CKZ Krotoszyn"/>
        <s v="CKZ Wołów"/>
        <s v="CKZ Oleśnica"/>
        <m/>
        <s v="GCKZ Głogów"/>
        <s v="CKZ Olkusz"/>
        <s v="TOYOTA"/>
        <s v="Rzemieślnicza Wałbrzych"/>
        <s v="CKZ Dębica"/>
        <s v="CKZ Gliwice"/>
        <s v="CKZ Opole"/>
        <s v="konsultacje szkoła"/>
        <s v="ZSET Rakowice Wielkie"/>
        <s v="Cech Opol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9">
  <r>
    <x v="0"/>
    <s v="Bielawa"/>
    <n v="6212"/>
    <x v="0"/>
    <n v="723103"/>
    <s v="MOT.05."/>
    <s v="29.01.2024-23.02.2024"/>
    <n v="0"/>
    <n v="0"/>
    <s v="niemiecki"/>
    <n v="0"/>
    <n v="0"/>
    <m/>
    <x v="0"/>
  </r>
  <r>
    <x v="0"/>
    <s v="Bielawa"/>
    <n v="6212"/>
    <x v="0"/>
    <n v="723103"/>
    <s v="MOT.05."/>
    <s v="02.10.2023-27.10.2023"/>
    <n v="8"/>
    <n v="0"/>
    <s v="niemiecki"/>
    <n v="0"/>
    <n v="0"/>
    <s v="Centrum Kształcenia Zawodowego Cechu Rzemiosł Różnych i Małej Przedsiębiorczości w Bielawie, ul. Polna 2, 58-260 Bielawa"/>
    <x v="1"/>
  </r>
  <r>
    <x v="0"/>
    <s v="Bielawa"/>
    <n v="6212"/>
    <x v="0"/>
    <n v="723103"/>
    <s v="MOT.05."/>
    <s v="29.01.2024-23.02.2024"/>
    <n v="1"/>
    <n v="0"/>
    <s v="niemiecki"/>
    <n v="1"/>
    <n v="0"/>
    <s v="Centrum Kształcenia Zawodowego w Kłodzkiej Szkole Przedsiębiorczości w Kłodzku, ul. Szkolna 8, 57-300 Kłodzko"/>
    <x v="2"/>
  </r>
  <r>
    <x v="1"/>
    <s v="Bielawa"/>
    <n v="7133"/>
    <x v="1"/>
    <n v="512001"/>
    <s v="HGT.02."/>
    <s v="11.03.2024-12.04.2024"/>
    <n v="9"/>
    <n v="5"/>
    <s v="niemiecki"/>
    <n v="0"/>
    <n v="0"/>
    <s v="Centrum Kształcenia Zawodowego w Świdnicy, 58-105 Świdnica, ul. Gen. Władysława Sikorskiego 41"/>
    <x v="3"/>
  </r>
  <r>
    <x v="1"/>
    <s v="Bielawa"/>
    <n v="7133"/>
    <x v="0"/>
    <n v="723103"/>
    <s v="MOT.05."/>
    <s v="02.10.2023-27.10.2023"/>
    <n v="7"/>
    <n v="0"/>
    <s v="niemiecki"/>
    <n v="0"/>
    <n v="0"/>
    <s v="Centrum Kształcenia Zawodowego w Świdnicy, 58-105 Świdnica, ul. Gen. Władysława Sikorskiego 41"/>
    <x v="3"/>
  </r>
  <r>
    <x v="1"/>
    <s v="Bielawa"/>
    <n v="7133"/>
    <x v="2"/>
    <n v="723103"/>
    <s v="HAN.01."/>
    <s v="27.11.2023-22.12.2023"/>
    <n v="8"/>
    <n v="8"/>
    <s v="niemiecki"/>
    <n v="0"/>
    <n v="0"/>
    <s v="Centrum Kształcenia Zawodowego w Świdnicy, 58-105 Świdnica, ul. Gen. Władysława Sikorskiego 41"/>
    <x v="3"/>
  </r>
  <r>
    <x v="1"/>
    <s v="Bielawa"/>
    <n v="7133"/>
    <x v="3"/>
    <n v="712618"/>
    <s v="BUD.09."/>
    <s v="05.09.2023-29.09.2023"/>
    <n v="2"/>
    <n v="0"/>
    <s v="niemiecki"/>
    <n v="0"/>
    <n v="0"/>
    <s v="Centrum Kształcenia Zawodowego w Świdnicy, 58-105 Świdnica, ul. Gen. Władysława Sikorskiego 41"/>
    <x v="3"/>
  </r>
  <r>
    <x v="1"/>
    <s v="Bielawa"/>
    <n v="7133"/>
    <x v="4"/>
    <n v="514101"/>
    <s v="FRK.01."/>
    <s v="30.10.2023-24.11.2023"/>
    <n v="2"/>
    <n v="2"/>
    <s v="niemiecki"/>
    <n v="0"/>
    <n v="0"/>
    <s v="Centrum Kształcenia Zawodowego w Świdnicy, 58-105 Świdnica, ul. Gen. Władysława Sikorskiego 41"/>
    <x v="3"/>
  </r>
  <r>
    <x v="0"/>
    <s v="Bielawa"/>
    <n v="6212"/>
    <x v="5"/>
    <n v="751201"/>
    <s v="SPC.01."/>
    <s v="02.01.2024-09.02.2024"/>
    <n v="4"/>
    <n v="4"/>
    <s v="niemiecki"/>
    <n v="0"/>
    <n v="0"/>
    <s v="Centrum Kształcenia Zawodowego w Świdnicy, 58-105 Świdnica, ul. Gen. Władysława Sikorskiego 41"/>
    <x v="3"/>
  </r>
  <r>
    <x v="0"/>
    <s v="Bielawa"/>
    <n v="6212"/>
    <x v="6"/>
    <n v="741103"/>
    <s v="ELE.02."/>
    <s v="27.11.2023-22.12.2023"/>
    <n v="5"/>
    <n v="0"/>
    <s v="niemiecki"/>
    <n v="0"/>
    <n v="0"/>
    <s v="Centrum Kształcenia Zawodowego w Świdnicy, 58-105 Świdnica, ul. Gen. Władysława Sikorskiego 41"/>
    <x v="3"/>
  </r>
  <r>
    <x v="0"/>
    <s v="Bielawa"/>
    <n v="6212"/>
    <x v="4"/>
    <n v="514101"/>
    <s v="FRK.01."/>
    <s v="02.10.2023-27.10.2023"/>
    <n v="4"/>
    <n v="3"/>
    <s v="niemiecki"/>
    <n v="0"/>
    <n v="0"/>
    <s v="Centrum Kształcenia Zawodowego Cechu Rzemiosł Różnych i Małej Przedsiębiorczości w Bielawie, ul. Polna 2, 58-260 Bielawa"/>
    <x v="1"/>
  </r>
  <r>
    <x v="0"/>
    <s v="Bielawa"/>
    <n v="6212"/>
    <x v="1"/>
    <n v="512001"/>
    <s v="HGT.02."/>
    <s v="29.01.2024-23.02.2024"/>
    <n v="1"/>
    <n v="0"/>
    <s v="niemiecki"/>
    <n v="1"/>
    <n v="0"/>
    <s v="Centrum Kształcenia Zawodowego w Kłodzkiej Szkole Przedsiębiorczości w Kłodzku, ul. Szkolna 8, 57-300 Kłodzko"/>
    <x v="2"/>
  </r>
  <r>
    <x v="0"/>
    <s v="Bielawa"/>
    <n v="6212"/>
    <x v="1"/>
    <n v="512001"/>
    <s v="HGT.02."/>
    <s v="27.11.2023-22.12.2023"/>
    <n v="6"/>
    <n v="5"/>
    <s v="niemiecki"/>
    <n v="0"/>
    <n v="0"/>
    <s v="Centrum Kształcenia Zawodowego w Świdnicy, 58-105 Świdnica, ul. Gen. Władysława Sikorskiego 41"/>
    <x v="3"/>
  </r>
  <r>
    <x v="0"/>
    <s v="Bielawa"/>
    <n v="6212"/>
    <x v="7"/>
    <n v="962907"/>
    <s v="HGT.03."/>
    <s v="20.11.2023-15.12.2023"/>
    <n v="1"/>
    <n v="0"/>
    <s v="angielski"/>
    <n v="0"/>
    <n v="0"/>
    <s v="Centrum Kształcenia Zawodowego w Kłodzkiej Szkole Przedsiębiorczości w Kłodzku, ul. Szkolna 8, 57-300 Kłodzko"/>
    <x v="2"/>
  </r>
  <r>
    <x v="0"/>
    <s v="Bielawa"/>
    <n v="6212"/>
    <x v="2"/>
    <n v="522301"/>
    <s v="HAN.01."/>
    <s v="02.10.2023-27.10.2023"/>
    <n v="1"/>
    <n v="1"/>
    <s v="niemiecki"/>
    <n v="0"/>
    <n v="0"/>
    <s v="Centrum Kształcenia Zawodowego w Świdnicy, 58-105 Świdnica, ul. Gen. Władysława Sikorskiego 41"/>
    <x v="3"/>
  </r>
  <r>
    <x v="0"/>
    <s v="Bielawa"/>
    <n v="6212"/>
    <x v="3"/>
    <n v="712618"/>
    <s v="BUD.09."/>
    <s v="05.09.2023-29.09.2023"/>
    <n v="3"/>
    <n v="0"/>
    <s v="niemiecki"/>
    <n v="0"/>
    <n v="0"/>
    <s v="Centrum Kształcenia Zawodowego w Świdnicy, 58-105 Świdnica, ul. Gen. Władysława Sikorskiego 41"/>
    <x v="3"/>
  </r>
  <r>
    <x v="0"/>
    <s v="Bielawa"/>
    <n v="6212"/>
    <x v="8"/>
    <n v="722204"/>
    <s v="MEC.08."/>
    <s v="02.10.2023-27.10.2023"/>
    <n v="1"/>
    <n v="0"/>
    <s v="niemiecki"/>
    <n v="0"/>
    <n v="0"/>
    <s v="Centrum Kształcenia Zawodowego w Świdnicy, 58-105 Świdnica, ul. Gen. Władysława Sikorskiego 41"/>
    <x v="3"/>
  </r>
  <r>
    <x v="2"/>
    <s v="Bogatynia"/>
    <n v="49783"/>
    <x v="1"/>
    <n v="512001"/>
    <s v="HGT.02."/>
    <s v="11.03.2024-12.04.2024"/>
    <n v="16"/>
    <n v="16"/>
    <s v="angielski"/>
    <n v="16"/>
    <n v="16"/>
    <s v="Centrum Kształcenia Zawodowego w Świdnicy, 58-105 Świdnica, ul. Gen. Władysława Sikorskiego 41"/>
    <x v="3"/>
  </r>
  <r>
    <x v="2"/>
    <s v="Bogatynia"/>
    <n v="49783"/>
    <x v="4"/>
    <n v="514101"/>
    <s v="FRK.01."/>
    <s v="05.09.2023-29.09.2023"/>
    <n v="9"/>
    <n v="9"/>
    <s v="angielski"/>
    <n v="9"/>
    <n v="9"/>
    <s v="Centrum Kształcenia Zawodowego w Świdnicy, 58-105 Świdnica, ul. Gen. Władysława Sikorskiego 41"/>
    <x v="3"/>
  </r>
  <r>
    <x v="2"/>
    <s v="Bogatynia"/>
    <n v="49783"/>
    <x v="2"/>
    <n v="522301"/>
    <s v="HAN.01."/>
    <s v="27.11.2023-22.12.2023"/>
    <n v="5"/>
    <n v="4"/>
    <s v="angielski"/>
    <n v="5"/>
    <n v="4"/>
    <s v="Centrum Kształcenia Zawodowego w Świdnicy, 58-105 Świdnica, ul. Gen. Władysława Sikorskiego 41"/>
    <x v="3"/>
  </r>
  <r>
    <x v="2"/>
    <s v="Bogatynia"/>
    <n v="49783"/>
    <x v="5"/>
    <n v="751201"/>
    <s v="SPC.01."/>
    <s v="02.01.2024-09.02.2024"/>
    <n v="1"/>
    <n v="1"/>
    <s v="angielski"/>
    <n v="1"/>
    <n v="1"/>
    <s v="Centrum Kształcenia Zawodowego w Świdnicy, 58-105 Świdnica, ul. Gen. Władysława Sikorskiego 41"/>
    <x v="3"/>
  </r>
  <r>
    <x v="2"/>
    <s v="Bogatynia"/>
    <n v="49783"/>
    <x v="9"/>
    <n v="711204"/>
    <s v="BUD.12."/>
    <s v="12.02.2024-08.03.2024"/>
    <n v="0"/>
    <n v="0"/>
    <s v="angielski"/>
    <n v="0"/>
    <n v="0"/>
    <s v="Centrum Kształcenia Zawodowego w Świdnicy, 58-105 Świdnica, ul. Gen. Władysława Sikorskiego 41"/>
    <x v="3"/>
  </r>
  <r>
    <x v="2"/>
    <s v="Bogatynia"/>
    <n v="49783"/>
    <x v="0"/>
    <n v="723103"/>
    <s v="MOT.05."/>
    <s v="30.10.2023-24.11.2023"/>
    <n v="15"/>
    <n v="1"/>
    <s v="angielski"/>
    <n v="15"/>
    <n v="1"/>
    <s v="Centrum Kształcenia Zawodowego w Świdnicy, 58-105 Świdnica, ul. Gen. Władysława Sikorskiego 41"/>
    <x v="3"/>
  </r>
  <r>
    <x v="2"/>
    <s v="Bogatynia"/>
    <n v="49783"/>
    <x v="10"/>
    <n v="722307"/>
    <s v="MEC.05."/>
    <s v="02.01.2024-09.02.2024 "/>
    <n v="5"/>
    <n v="0"/>
    <s v="angielski"/>
    <n v="5"/>
    <n v="0"/>
    <s v="Centrum Kształcenia Zawodowego w Świdnicy, 58-105 Świdnica, ul. Gen. Władysława Sikorskiego 41"/>
    <x v="3"/>
  </r>
  <r>
    <x v="3"/>
    <s v="Bolesławiec"/>
    <n v="19605"/>
    <x v="11"/>
    <n v="343101"/>
    <s v="AUD.02."/>
    <m/>
    <n v="0"/>
    <n v="0"/>
    <m/>
    <n v="0"/>
    <n v="0"/>
    <m/>
    <x v="0"/>
  </r>
  <r>
    <x v="4"/>
    <s v="Bolesławiec"/>
    <n v="22765"/>
    <x v="4"/>
    <n v="514101"/>
    <s v="FRK.01."/>
    <s v="05.09.2023-29.09.2023 "/>
    <n v="12"/>
    <n v="10"/>
    <s v="angielski"/>
    <n v="1"/>
    <n v="1"/>
    <s v="Centrum Kształcenia Zawodowego i Ustawicznego w Legnicy, ul. Lotnicza 26, 59-220 Legnica"/>
    <x v="4"/>
  </r>
  <r>
    <x v="4"/>
    <s v="Bolesławiec"/>
    <n v="22765"/>
    <x v="4"/>
    <n v="514101"/>
    <s v="FRK.01."/>
    <s v="02.10.2023-27.10.2023"/>
    <n v="16"/>
    <n v="15"/>
    <s v="angielski"/>
    <n v="0"/>
    <n v="0"/>
    <s v="Centrum Kształcenia Zawodowego i Ustawicznego w Legnicy, ul. Lotnicza 26, 59-220 Legnica"/>
    <x v="4"/>
  </r>
  <r>
    <x v="3"/>
    <s v="Bolesławiec"/>
    <n v="19605"/>
    <x v="5"/>
    <n v="751201"/>
    <s v="SPC.01."/>
    <s v="05.09.2023-29.09.2023"/>
    <n v="9"/>
    <n v="6"/>
    <s v="angielski"/>
    <n v="0"/>
    <n v="0"/>
    <s v="Centrum Kształcenia Zawodowego i Ustawicznego w Legnicy, ul. Lotnicza 26, 59-220 Legnica"/>
    <x v="4"/>
  </r>
  <r>
    <x v="3"/>
    <s v="Bolesławiec"/>
    <n v="19605"/>
    <x v="5"/>
    <n v="751201"/>
    <s v="SPC.01."/>
    <m/>
    <n v="0"/>
    <n v="0"/>
    <s v="angielski"/>
    <n v="0"/>
    <n v="0"/>
    <s v="Centrum Kształcenia Zawodowego i Ustawicznego w Legnicy, ul. Lotnicza 26, 59-220 Legnica"/>
    <x v="4"/>
  </r>
  <r>
    <x v="3"/>
    <s v="Bolesławiec"/>
    <n v="19605"/>
    <x v="4"/>
    <n v="514101"/>
    <s v="FRK.01."/>
    <s v="06.11.2023-01.12.2023"/>
    <n v="12"/>
    <n v="9"/>
    <s v="angielski"/>
    <n v="4"/>
    <n v="3"/>
    <s v="Centrum Kształcenia Zawodowego i Ustawicznego w Legnicy, ul. Lotnicza 26, 59-220 Legnica"/>
    <x v="4"/>
  </r>
  <r>
    <x v="3"/>
    <s v="Bolesławiec"/>
    <n v="19605"/>
    <x v="4"/>
    <n v="514101"/>
    <s v="FRK.01."/>
    <s v=" 04.12.2023-05.01.2024"/>
    <n v="11"/>
    <n v="10"/>
    <s v="angielski"/>
    <n v="5"/>
    <n v="4"/>
    <s v="Centrum Kształcenia Zawodowego i Ustawicznego w Legnicy, ul. Lotnicza 26, 59-220 Legnica"/>
    <x v="4"/>
  </r>
  <r>
    <x v="3"/>
    <s v="Bolesławiec"/>
    <n v="19605"/>
    <x v="2"/>
    <n v="522301"/>
    <s v="HAN.01."/>
    <s v="06.11.2023-01.12.2023 "/>
    <n v="9"/>
    <n v="7"/>
    <s v="angielski"/>
    <n v="2"/>
    <n v="0"/>
    <s v="Centrum Kształcenia Zawodowego i Ustawicznego w Legnicy, ul. Lotnicza 26, 59-220 Legnica"/>
    <x v="4"/>
  </r>
  <r>
    <x v="3"/>
    <s v="Bolesławiec"/>
    <n v="19605"/>
    <x v="2"/>
    <n v="522301"/>
    <s v="HAN.01."/>
    <s v="04.12.2023-05.01.2024"/>
    <n v="9"/>
    <n v="6"/>
    <s v="angielski"/>
    <n v="3"/>
    <n v="2"/>
    <s v="Centrum Kształcenia Zawodowego i Ustawicznego w Legnicy, ul. Lotnicza 26, 59-220 Legnica"/>
    <x v="4"/>
  </r>
  <r>
    <x v="3"/>
    <s v="Bolesławiec"/>
    <n v="19605"/>
    <x v="12"/>
    <n v="751204"/>
    <s v="SPC.03."/>
    <s v="12.02.2024-08.03.2024"/>
    <n v="6"/>
    <n v="1"/>
    <s v="angielski/niemiecki"/>
    <n v="3"/>
    <n v="0"/>
    <s v="Centrum Kształcenia Zawodowego w Świdnicy, 58-105 Świdnica, ul. Gen. Władysława Sikorskiego 41"/>
    <x v="3"/>
  </r>
  <r>
    <x v="3"/>
    <s v="Bolesławiec"/>
    <n v="19605"/>
    <x v="8"/>
    <n v="722204"/>
    <s v="MEC.08."/>
    <s v="02.10.2023-27.10.2023"/>
    <n v="1"/>
    <n v="0"/>
    <s v="angielski/niemiecki"/>
    <n v="1"/>
    <n v="0"/>
    <s v="Centrum Kształcenia Zawodowego w Świdnicy, 58-105 Świdnica, ul. Gen. Władysława Sikorskiego 41"/>
    <x v="3"/>
  </r>
  <r>
    <x v="4"/>
    <s v="Bolesławiec"/>
    <n v="22765"/>
    <x v="5"/>
    <n v="751201"/>
    <s v="SPC.01."/>
    <s v="05.02.2024-01.03.2024"/>
    <n v="11"/>
    <n v="10"/>
    <s v="angielski"/>
    <n v="6"/>
    <n v="5"/>
    <s v="Centrum Kształcenia Zawodowego i Ustawicznego w Legnicy, ul. Lotnicza 26, 59-220 Legnica"/>
    <x v="4"/>
  </r>
  <r>
    <x v="4"/>
    <s v="Bolesławiec"/>
    <n v="22765"/>
    <x v="13"/>
    <n v="741203"/>
    <s v="MOT.02."/>
    <s v="12.02.2024-08.03.2024"/>
    <n v="4"/>
    <n v="0"/>
    <s v="niemiecki"/>
    <n v="1"/>
    <n v="0"/>
    <s v="Centrum Kształcenia Zawodowego w Świdnicy, 58-105 Świdnica, ul. Gen. Władysława Sikorskiego 41"/>
    <x v="3"/>
  </r>
  <r>
    <x v="4"/>
    <s v="Bolesławiec"/>
    <n v="22765"/>
    <x v="6"/>
    <n v="741103"/>
    <s v="ELE.02."/>
    <s v="02.10.2023-27.10.2023"/>
    <n v="1"/>
    <n v="0"/>
    <s v="niemiecki"/>
    <n v="1"/>
    <n v="0"/>
    <s v="Centrum Kształcenia Zawodowego w Świdnicy, 58-105 Świdnica, ul. Gen. Władysława Sikorskiego 41"/>
    <x v="3"/>
  </r>
  <r>
    <x v="4"/>
    <s v="Bolesławiec"/>
    <n v="22765"/>
    <x v="2"/>
    <n v="522301"/>
    <s v="HAN.01."/>
    <s v="05.09.2023-29.09.2023"/>
    <n v="11"/>
    <n v="10"/>
    <s v="angielski"/>
    <n v="6"/>
    <n v="5"/>
    <s v="Centrum Kształcenia Zawodowego i Ustawicznego w Legnicy, ul. Lotnicza 26, 59-220 Legnica"/>
    <x v="4"/>
  </r>
  <r>
    <x v="4"/>
    <s v="Bolesławiec"/>
    <n v="22765"/>
    <x v="14"/>
    <n v="752205"/>
    <s v="DRM.04."/>
    <s v="27.11.2023-22.12.2023"/>
    <n v="2"/>
    <n v="0"/>
    <s v="niemiecki"/>
    <n v="0"/>
    <n v="0"/>
    <s v="Centrum Kształcenia Zawodowego w Świdnicy, 58-105 Świdnica, ul. Gen. Władysława Sikorskiego 41"/>
    <x v="3"/>
  </r>
  <r>
    <x v="4"/>
    <s v="Bolesławiec"/>
    <n v="22765"/>
    <x v="12"/>
    <n v="751204"/>
    <s v="SPC.03."/>
    <s v="12.02.2024-08.03.2024"/>
    <n v="1"/>
    <n v="1"/>
    <s v="angielski"/>
    <n v="1"/>
    <n v="1"/>
    <s v="Centrum Kształcenia Zawodowego w Świdnicy, 58-105 Świdnica, ul. Gen. Władysława Sikorskiego 41"/>
    <x v="3"/>
  </r>
  <r>
    <x v="4"/>
    <s v="Bolesławiec"/>
    <n v="22765"/>
    <x v="15"/>
    <n v="753105"/>
    <s v="MOD.03."/>
    <s v="27.11.2023-22.12.2023"/>
    <n v="2"/>
    <n v="2"/>
    <s v="niemiecki"/>
    <n v="2"/>
    <n v="2"/>
    <s v="Centrum Kształcenia Zawodowego w Zespole Szkół i Placówek Kształcenia Zawodowego, ul.Botaniczna 66, 65-392  Zielona Góra"/>
    <x v="5"/>
  </r>
  <r>
    <x v="4"/>
    <s v="Bolesławiec"/>
    <n v="22765"/>
    <x v="16"/>
    <n v="742117"/>
    <s v="ELM.02."/>
    <s v="26.02.2024-15.03.2024"/>
    <n v="1"/>
    <n v="0"/>
    <s v="niemiecki"/>
    <n v="1"/>
    <n v="0"/>
    <s v="Centrum Kształcenia Zawodowego i Ustawicznego, 67-400 Wschowa, Plac Kosynierów 1"/>
    <x v="6"/>
  </r>
  <r>
    <x v="4"/>
    <s v="Bolesławiec"/>
    <n v="22765"/>
    <x v="1"/>
    <n v="512001"/>
    <s v="HGT.02."/>
    <s v="03.04.2024-30.04.2024"/>
    <n v="2"/>
    <n v="2"/>
    <s v="angielski"/>
    <n v="2"/>
    <n v="2"/>
    <s v="Centrum Kształcenia Zawodowego i Ustawicznego w Legnicy, ul. Lotnicza 26, 59-220 Legnica"/>
    <x v="4"/>
  </r>
  <r>
    <x v="3"/>
    <s v="Bolesławiec"/>
    <n v="19605"/>
    <x v="1"/>
    <n v="512001"/>
    <s v="HGT.02."/>
    <s v="04.03.2024-29.03.2024"/>
    <n v="5"/>
    <n v="3"/>
    <s v="angielski"/>
    <n v="2"/>
    <n v="2"/>
    <s v="Centrum Kształcenia Zawodowego i Ustawicznego w Legnicy, ul. Lotnicza 26, 59-220 Legnica"/>
    <x v="4"/>
  </r>
  <r>
    <x v="3"/>
    <s v="Bolesławiec"/>
    <n v="19605"/>
    <x v="1"/>
    <n v="512001"/>
    <s v="HGT.02."/>
    <s v="03.04.2024-30.04.2024"/>
    <n v="6"/>
    <n v="6"/>
    <s v="angielski"/>
    <n v="2"/>
    <n v="2"/>
    <s v="Centrum Kształcenia Zawodowego i Ustawicznego w Legnicy, ul. Lotnicza 26, 59-220 Legnica"/>
    <x v="4"/>
  </r>
  <r>
    <x v="3"/>
    <s v="Bolesławiec"/>
    <n v="19605"/>
    <x v="6"/>
    <n v="741103"/>
    <s v="ELE.02."/>
    <s v="02.10.2023-27.10.2023"/>
    <n v="5"/>
    <n v="0"/>
    <s v="angielski/niemiecki"/>
    <n v="6"/>
    <n v="0"/>
    <s v="Centrum Kształcenia Zawodowego w Świdnicy, 58-105 Świdnica, ul. Gen. Władysława Sikorskiego 41"/>
    <x v="3"/>
  </r>
  <r>
    <x v="3"/>
    <s v="Bolesławiec"/>
    <n v="19605"/>
    <x v="3"/>
    <n v="712618"/>
    <s v="BUD.09."/>
    <s v="05.09.2023-29.09.2023"/>
    <n v="5"/>
    <n v="0"/>
    <s v="angielski/niemiecki"/>
    <n v="5"/>
    <n v="0"/>
    <s v="Centrum Kształcenia Zawodowego w Świdnicy, 58-105 Świdnica, ul. Gen. Władysława Sikorskiego 41"/>
    <x v="3"/>
  </r>
  <r>
    <x v="3"/>
    <s v="Bolesławiec"/>
    <n v="19605"/>
    <x v="15"/>
    <n v="753105"/>
    <s v="MOD.03."/>
    <s v="29.01.2024-23.02.2024"/>
    <n v="0"/>
    <n v="0"/>
    <s v="angielski/niemiecki"/>
    <n v="0"/>
    <n v="0"/>
    <s v="Ośrodek Dokształcania i Doskonalenia Zawodowego w Krotoszynie"/>
    <x v="7"/>
  </r>
  <r>
    <x v="3"/>
    <s v="Bolesławiec"/>
    <n v="19605"/>
    <x v="9"/>
    <n v="711204"/>
    <s v="BUD.12."/>
    <s v="12.02.2024-08.03.2024"/>
    <n v="2"/>
    <n v="0"/>
    <s v="angielski/niemiecki"/>
    <n v="2"/>
    <n v="0"/>
    <s v="Centrum Kształcenia Zawodowego w Świdnicy, 58-105 Świdnica, ul. Gen. Władysława Sikorskiego 41"/>
    <x v="3"/>
  </r>
  <r>
    <x v="3"/>
    <s v="Bolesławiec"/>
    <n v="19605"/>
    <x v="13"/>
    <n v="741203"/>
    <s v="MOT.02."/>
    <s v="12.02.2024-08.03.2024"/>
    <n v="4"/>
    <n v="0"/>
    <s v="angielski/niemiecki"/>
    <n v="4"/>
    <n v="0"/>
    <s v="Centrum Kształcenia Zawodowego w Świdnicy, 58-105 Świdnica, ul. Gen. Władysława Sikorskiego 41"/>
    <x v="3"/>
  </r>
  <r>
    <x v="3"/>
    <s v="Bolesławiec"/>
    <n v="19605"/>
    <x v="10"/>
    <n v="722307"/>
    <s v="MEC.05."/>
    <m/>
    <n v="0"/>
    <n v="0"/>
    <s v="angielski/niemiecki"/>
    <n v="0"/>
    <n v="0"/>
    <s v="Centrum Kształcenia Zawodowego w Świdnicy, 58-105 Świdnica, ul. Gen. Władysława Sikorskiego 41"/>
    <x v="3"/>
  </r>
  <r>
    <x v="3"/>
    <s v="Bolesławiec"/>
    <n v="19605"/>
    <x v="14"/>
    <n v="752205"/>
    <s v="DRM.04."/>
    <s v="27.11.2023-22.12.2023"/>
    <n v="1"/>
    <n v="0"/>
    <s v="angielski/niemiecki"/>
    <n v="1"/>
    <n v="0"/>
    <s v="Centrum Kształcenia Zawodowego w Świdnicy, 58-105 Świdnica, ul. Gen. Władysława Sikorskiego 41"/>
    <x v="3"/>
  </r>
  <r>
    <x v="3"/>
    <s v="Bolesławiec"/>
    <n v="19605"/>
    <x v="17"/>
    <n v="741201"/>
    <s v="DRM.05."/>
    <s v="12.02.2024-08.03.2024"/>
    <n v="0"/>
    <n v="0"/>
    <s v="angielski/niemiecki"/>
    <n v="0"/>
    <n v="0"/>
    <s v="Centrum Kształcenia Zawodowego w Oleśnicy, ul. Wojska Polskiego 67"/>
    <x v="8"/>
  </r>
  <r>
    <x v="3"/>
    <s v="Bolesławiec"/>
    <n v="19605"/>
    <x v="0"/>
    <n v="723103"/>
    <s v="MOT.05."/>
    <s v="30.10.2023-24.11.2023"/>
    <n v="1"/>
    <n v="0"/>
    <s v="niemiecki"/>
    <n v="1"/>
    <n v="0"/>
    <s v="Centrum Kształcenia Zawodowego w Świdnicy, 58-105 Świdnica, ul. Gen. Władysława Sikorskiego 41"/>
    <x v="3"/>
  </r>
  <r>
    <x v="3"/>
    <s v="Bolesławiec"/>
    <n v="19605"/>
    <x v="18"/>
    <n v="611303"/>
    <s v="OGR.02."/>
    <s v="11.03.2024-14.04.2024"/>
    <n v="1"/>
    <n v="1"/>
    <s v="angielski"/>
    <n v="1"/>
    <n v="1"/>
    <s v="Centrum Kształcenia Zawodowego w Zespole Szkół i Placówek Kształcenia Zawodowego, ul.Botaniczna 66, 65-392  Zielona Góra"/>
    <x v="5"/>
  </r>
  <r>
    <x v="5"/>
    <s v="Brzeg Dolny"/>
    <n v="11296"/>
    <x v="6"/>
    <n v="741103"/>
    <s v="ELE.02."/>
    <s v="02.01.2024-19.01.2024"/>
    <n v="8"/>
    <n v="0"/>
    <s v="angielski"/>
    <n v="8"/>
    <n v="0"/>
    <s v="Centrum Kształcenia Zawodowego i Ustawicznego, 67-400 Wschowa, Plac Kosynierów 1"/>
    <x v="6"/>
  </r>
  <r>
    <x v="5"/>
    <s v="Brzeg Dolny"/>
    <n v="11296"/>
    <x v="8"/>
    <n v="722204"/>
    <s v="MEC.08."/>
    <s v="09.10.2023-03.11.2023"/>
    <n v="4"/>
    <n v="0"/>
    <s v="niemiecki"/>
    <n v="0"/>
    <n v="0"/>
    <s v="Centrum Kształcenia Zawodowego w CKZiU,  ul. Tadeusza Kościuszki 27, 56-100 Wołów"/>
    <x v="9"/>
  </r>
  <r>
    <x v="5"/>
    <s v="Brzeg Dolny"/>
    <n v="11296"/>
    <x v="1"/>
    <n v="512001"/>
    <s v="HGT.02."/>
    <s v="13.11.2023-08.12.2023"/>
    <n v="1"/>
    <n v="1"/>
    <s v="niemiecki"/>
    <n v="0"/>
    <n v="0"/>
    <s v="Centrum Kształcenia Zawodowego w CKZiU,  ul. Tadeusza Kościuszki 27, 56-100 Wołów"/>
    <x v="9"/>
  </r>
  <r>
    <x v="5"/>
    <s v="Brzeg Dolny"/>
    <n v="11296"/>
    <x v="2"/>
    <n v="522301"/>
    <s v="HAN.01."/>
    <s v="13.11.2023-08.12.2023"/>
    <n v="5"/>
    <n v="4"/>
    <s v="niemiecki"/>
    <n v="0"/>
    <n v="0"/>
    <s v="Centrum Kształcenia Zawodowego w CKZiU,  ul. Tadeusza Kościuszki 27, 56-100 Wołów"/>
    <x v="9"/>
  </r>
  <r>
    <x v="5"/>
    <s v="Brzeg Dolny"/>
    <n v="11296"/>
    <x v="0"/>
    <n v="723103"/>
    <s v="MOT.05."/>
    <s v="18.03.2024-19.04.2024"/>
    <n v="3"/>
    <n v="0"/>
    <s v="niemiecki"/>
    <n v="0"/>
    <n v="0"/>
    <s v="Centrum Kształcenia Zawodowego w CKZiU,  ul. Tadeusza Kościuszki 27, 56-100 Wołów"/>
    <x v="9"/>
  </r>
  <r>
    <x v="5"/>
    <s v="Brzeg Dolny"/>
    <n v="11296"/>
    <x v="12"/>
    <n v="751204"/>
    <s v="SPC.03."/>
    <s v="27.11.2023-22.12.2023 "/>
    <n v="2"/>
    <n v="1"/>
    <s v="angielski"/>
    <n v="2"/>
    <n v="1"/>
    <s v="Zespół Szkół im. Adama Włodziczki w Mosinie"/>
    <x v="10"/>
  </r>
  <r>
    <x v="5"/>
    <s v="Brzeg Dolny"/>
    <n v="11296"/>
    <x v="4"/>
    <n v="514101"/>
    <s v="FRK.01."/>
    <s v="02.01.2024-19.01.2024"/>
    <n v="6"/>
    <n v="5"/>
    <s v="angielski"/>
    <n v="7"/>
    <n v="6"/>
    <s v="Centrum Kształcenia Zawodowego i Ustawicznego, 67-400 Wschowa, Plac Kosynierów 1"/>
    <x v="6"/>
  </r>
  <r>
    <x v="5"/>
    <s v="Brzeg Dolny"/>
    <n v="11296"/>
    <x v="19"/>
    <n v="813134"/>
    <s v="CHM.02."/>
    <m/>
    <n v="2"/>
    <n v="0"/>
    <s v="angielski"/>
    <n v="2"/>
    <n v="0"/>
    <s v="Centrum Kształcenia Zawodowego w Zespole Szkół i Placówek Kształcenia Zawodowego, ul.Botaniczna 66, 65-392  Zielona Góra"/>
    <x v="11"/>
  </r>
  <r>
    <x v="6"/>
    <s v="Bystrzyca Kłodzka"/>
    <n v="92045"/>
    <x v="17"/>
    <n v="741201"/>
    <s v="DRM.05."/>
    <s v="12.02.2024-08.03.2024"/>
    <n v="7"/>
    <n v="1"/>
    <s v="angielski"/>
    <n v="7"/>
    <n v="1"/>
    <s v="Centrum Kształcenia Zawodowego w Oleśnicy, ul. Wojska Polskiego 67"/>
    <x v="8"/>
  </r>
  <r>
    <x v="6"/>
    <s v="Bystrzyca Kłodzka"/>
    <n v="92045"/>
    <x v="12"/>
    <n v="751204"/>
    <s v="SPC.03."/>
    <m/>
    <n v="0"/>
    <n v="0"/>
    <m/>
    <n v="0"/>
    <n v="0"/>
    <s v="Centrum Kształcenia Zawodowego w Świdnicy, 58-105 Świdnica, ul. Gen. Władysława Sikorskiego 41"/>
    <x v="3"/>
  </r>
  <r>
    <x v="6"/>
    <s v="Bystrzyca Kłodzka"/>
    <n v="92045"/>
    <x v="0"/>
    <n v="723103"/>
    <s v="MOT.05."/>
    <s v="29.01.2024-23.02.2024"/>
    <n v="9"/>
    <n v="0"/>
    <s v="angielski"/>
    <n v="0"/>
    <n v="0"/>
    <s v="Centrum Kształcenia Zawodowego w Kłodzkiej Szkole Przedsiębiorczości w Kłodzku, ul. Szkolna 8, 57-300 Kłodzko"/>
    <x v="2"/>
  </r>
  <r>
    <x v="6"/>
    <s v="Bystrzyca Kłodzka"/>
    <n v="92045"/>
    <x v="6"/>
    <n v="741103"/>
    <s v="ELE.02."/>
    <s v="02.10.2023-27.10.2023"/>
    <n v="4"/>
    <n v="0"/>
    <s v="niemiecki"/>
    <n v="4"/>
    <n v="0"/>
    <s v="Centrum Kształcenia Zawodowego w Świdnicy, 58-105 Świdnica, ul. Gen. Władysława Sikorskiego 41"/>
    <x v="3"/>
  </r>
  <r>
    <x v="6"/>
    <s v="Bystrzyca Kłodzka"/>
    <n v="92045"/>
    <x v="2"/>
    <n v="522301"/>
    <s v="HAN.01."/>
    <s v="16.10.2023-10.11.2023"/>
    <n v="15"/>
    <n v="13"/>
    <s v="angielski"/>
    <n v="0"/>
    <n v="0"/>
    <s v="Centrum Kształcenia Zawodowego w Kłodzkiej Szkole Przedsiębiorczości w Kłodzku, ul. Szkolna 8, 57-300 Kłodzko"/>
    <x v="2"/>
  </r>
  <r>
    <x v="6"/>
    <s v="Bystrzyca Kłodzka"/>
    <n v="92045"/>
    <x v="5"/>
    <n v="751201"/>
    <s v="SPC.01."/>
    <s v="26.02.2024-22.03.2024"/>
    <n v="0"/>
    <n v="1"/>
    <m/>
    <n v="0"/>
    <n v="0"/>
    <s v="Centrum Kształcenia Zawodowego w Kłodzkiej Szkole Przedsiębiorczości w Kłodzku, ul. Szkolna 8, 57-300 Kłodzko"/>
    <x v="2"/>
  </r>
  <r>
    <x v="6"/>
    <s v="Bystrzyca Kłodzka"/>
    <n v="92045"/>
    <x v="1"/>
    <n v="512001"/>
    <s v="HGT.02."/>
    <s v="11.09.2023-06.10.2023"/>
    <n v="8"/>
    <n v="5"/>
    <s v="angielski"/>
    <n v="0"/>
    <n v="0"/>
    <s v="Centrum Kształcenia Zawodowego w Kłodzkiej Szkole Przedsiębiorczości w Kłodzku, ul. Szkolna 8, 57-300 Kłodzko"/>
    <x v="2"/>
  </r>
  <r>
    <x v="6"/>
    <s v="Bystrzyca Kłodzka"/>
    <n v="92045"/>
    <x v="4"/>
    <n v="514101"/>
    <s v="FRK.01."/>
    <s v="29.01.2024-23.02.2024"/>
    <n v="5"/>
    <n v="5"/>
    <s v="angielski"/>
    <n v="0"/>
    <n v="0"/>
    <s v="Centrum Kształcenia Zawodowego w Kłodzkiej Szkole Przedsiębiorczości w Kłodzku, ul. Szkolna 8, 57-300 Kłodzko"/>
    <x v="2"/>
  </r>
  <r>
    <x v="6"/>
    <s v="Bystrzyca Kłodzka"/>
    <n v="92045"/>
    <x v="14"/>
    <n v="752205"/>
    <s v="DRM.04."/>
    <s v="27.11.2023-22.12.2023"/>
    <n v="1"/>
    <n v="0"/>
    <s v="niemiecki"/>
    <n v="1"/>
    <n v="0"/>
    <s v="Centrum Kształcenia Zawodowego w Świdnicy, 58-105 Świdnica, ul. Gen. Władysława Sikorskiego 41"/>
    <x v="3"/>
  </r>
  <r>
    <x v="6"/>
    <s v="Bystrzyca Kłodzka"/>
    <n v="92045"/>
    <x v="9"/>
    <n v="711204"/>
    <s v="BUD.12."/>
    <s v="12.02.2024-08.03.2024"/>
    <n v="1"/>
    <n v="0"/>
    <s v="niemiecki"/>
    <n v="1"/>
    <n v="0"/>
    <s v="Centrum Kształcenia Zawodowego w Świdnicy, 58-105 Świdnica, ul. Gen. Władysława Sikorskiego 41"/>
    <x v="3"/>
  </r>
  <r>
    <x v="6"/>
    <s v="Bystrzyca Kłodzka"/>
    <n v="92045"/>
    <x v="8"/>
    <n v="722204"/>
    <s v="MEC.08."/>
    <s v="02.10.2023-27.10.2023"/>
    <n v="1"/>
    <n v="0"/>
    <s v="niemiecki"/>
    <n v="1"/>
    <n v="0"/>
    <s v="Centrum Kształcenia Zawodowego w Świdnicy, 58-105 Świdnica, ul. Gen. Władysława Sikorskiego 41"/>
    <x v="3"/>
  </r>
  <r>
    <x v="6"/>
    <s v="Bystrzyca Kłodzka"/>
    <n v="92045"/>
    <x v="20"/>
    <n v="513101"/>
    <s v="HGT.01."/>
    <s v="29.01.2024-10.03.2024"/>
    <n v="3"/>
    <n v="3"/>
    <s v="angielski"/>
    <n v="3"/>
    <n v="3"/>
    <s v="Centrum Kształcenia Zawodowego w Zespole Szkół i Placówek Kształcenia Zawodowego, ul.Botaniczna 66, 65-392  Zielona Góra"/>
    <x v="5"/>
  </r>
  <r>
    <x v="6"/>
    <s v="Bystrzyca Kłodzka"/>
    <n v="92045"/>
    <x v="21"/>
    <n v="732210"/>
    <s v="PGF.02."/>
    <s v="02.01.2024-28.01.2024"/>
    <n v="1"/>
    <n v="0"/>
    <s v="angielski"/>
    <n v="1"/>
    <n v="0"/>
    <s v="Centrum Kształcenia Zawodowego w Zespole Szkół i Placówek Kształcenia Zawodowego, ul.Botaniczna 66, 65-392  Zielona Góra"/>
    <x v="5"/>
  </r>
  <r>
    <x v="7"/>
    <s v="Chocianów"/>
    <n v="34920"/>
    <x v="13"/>
    <n v="741203"/>
    <s v="MOT.02."/>
    <m/>
    <n v="0"/>
    <n v="0"/>
    <s v="niemiecki"/>
    <n v="0"/>
    <n v="0"/>
    <s v="Centrum Kształcenia Zawodowego i Ustawicznego, 67-400 Wschowa, Plac Kosynierów 1"/>
    <x v="0"/>
  </r>
  <r>
    <x v="7"/>
    <s v="Chocianów"/>
    <n v="34920"/>
    <x v="6"/>
    <n v="741103"/>
    <s v="ELE.02."/>
    <s v="02.01.2024-19.01.2024"/>
    <n v="1"/>
    <n v="0"/>
    <s v="angielski"/>
    <n v="1"/>
    <n v="0"/>
    <s v="Centrum Kształcenia Zawodowego i Ustawicznego, 67-400 Wschowa, Plac Kosynierów 1"/>
    <x v="6"/>
  </r>
  <r>
    <x v="7"/>
    <s v="Chocianów"/>
    <n v="34920"/>
    <x v="10"/>
    <n v="722307"/>
    <s v="MEC.05."/>
    <s v="05.09.2023-29.09.2023"/>
    <n v="1"/>
    <n v="0"/>
    <s v="niemiecki"/>
    <n v="1"/>
    <n v="0"/>
    <s v="Centrum Kształcenia Zawodowego w Świdnicy, 58-105 Świdnica, ul. Gen. Władysława Sikorskiego 41"/>
    <x v="3"/>
  </r>
  <r>
    <x v="7"/>
    <s v="Chocianów"/>
    <n v="34920"/>
    <x v="2"/>
    <n v="522301"/>
    <s v="HAN.01."/>
    <s v="04.03.2024-27.03.2024"/>
    <n v="13"/>
    <n v="12"/>
    <s v="niemiecki"/>
    <n v="8"/>
    <n v="8"/>
    <s v="Centrum Kształcenia Zawodowego i Ustawicznego w Legnicy, ul. Lotnicza 26, 59-220 Legnica"/>
    <x v="4"/>
  </r>
  <r>
    <x v="7"/>
    <s v="Chocianów"/>
    <n v="34920"/>
    <x v="2"/>
    <n v="522301"/>
    <s v="HAN.01."/>
    <m/>
    <n v="0"/>
    <n v="0"/>
    <s v="niemiecki"/>
    <n v="0"/>
    <n v="0"/>
    <s v="Centrum Kształcenia Zawodowego i Ustawicznego w Legnicy, ul. Lotnicza 26, 59-220 Legnica"/>
    <x v="0"/>
  </r>
  <r>
    <x v="7"/>
    <s v="Chocianów"/>
    <n v="34920"/>
    <x v="0"/>
    <n v="723103"/>
    <s v="MOT.05."/>
    <s v="02.11.2023-30.11.2023"/>
    <n v="2"/>
    <n v="0"/>
    <s v="niemiecki"/>
    <n v="0"/>
    <n v="0"/>
    <s v="Głogowskie Centrum Kształcenia Zawodowego w Głogowie ul. Piotra Skargi 29"/>
    <x v="12"/>
  </r>
  <r>
    <x v="7"/>
    <s v="Chocianów"/>
    <n v="34920"/>
    <x v="4"/>
    <n v="514101"/>
    <s v="FRK.01."/>
    <s v="04.12.2023-05.01.2024"/>
    <n v="4"/>
    <n v="4"/>
    <s v="niemiecki"/>
    <n v="0"/>
    <n v="0"/>
    <s v="Centrum Kształcenia Zawodowego i Ustawicznego w Legnicy, ul. Lotnicza 26, 59-220 Legnica"/>
    <x v="4"/>
  </r>
  <r>
    <x v="7"/>
    <s v="Chocianów"/>
    <n v="34920"/>
    <x v="1"/>
    <n v="512001"/>
    <s v="HGT.02."/>
    <s v="03.04.2024-30.04.2024"/>
    <n v="1"/>
    <n v="1"/>
    <s v="niemiecki"/>
    <n v="1"/>
    <n v="1"/>
    <s v="Centrum Kształcenia Zawodowego i Ustawicznego w Legnicy, ul. Lotnicza 26, 59-220 Legnica"/>
    <x v="4"/>
  </r>
  <r>
    <x v="7"/>
    <s v="Chocianów"/>
    <n v="34920"/>
    <x v="0"/>
    <n v="723103"/>
    <s v="MOT.05."/>
    <s v="30.10.2023-24.11.2023"/>
    <n v="0"/>
    <n v="0"/>
    <s v="niemiecki"/>
    <n v="0"/>
    <n v="0"/>
    <s v="Centrum Kształcenia Zawodowego w Świdnicy, 58-105 Świdnica, ul. Gen. Władysława Sikorskiego 41"/>
    <x v="0"/>
  </r>
  <r>
    <x v="8"/>
    <s v="Chojnów"/>
    <n v="89004"/>
    <x v="2"/>
    <n v="522301"/>
    <s v="HAN.01."/>
    <s v="03.04.2024-30.04.2024"/>
    <n v="8"/>
    <n v="7"/>
    <s v="angielski"/>
    <n v="0"/>
    <n v="0"/>
    <s v="Centrum Kształcenia Zawodowego i Ustawicznego w Legnicy, ul. Lotnicza 26, 59-220 Legnica"/>
    <x v="4"/>
  </r>
  <r>
    <x v="8"/>
    <s v="Chojnów"/>
    <n v="89004"/>
    <x v="2"/>
    <n v="522301"/>
    <s v="HAN.01."/>
    <m/>
    <n v="0"/>
    <n v="0"/>
    <s v="angielski"/>
    <n v="0"/>
    <n v="0"/>
    <s v="Centrum Kształcenia Zawodowego i Ustawicznego w Legnicy, ul. Lotnicza 26, 59-220 Legnica"/>
    <x v="4"/>
  </r>
  <r>
    <x v="8"/>
    <s v="Chojnów"/>
    <n v="89004"/>
    <x v="22"/>
    <n v="432106"/>
    <s v="SPL.01."/>
    <m/>
    <n v="0"/>
    <n v="0"/>
    <s v="niemiecki"/>
    <n v="0"/>
    <n v="0"/>
    <s v="Zespół Szkół Ponadpodstawowych im. Hipolita Cegielskiego w Ziębicach ul. Wojska Polskiego 3, 57-220 Ziębice"/>
    <x v="13"/>
  </r>
  <r>
    <x v="8"/>
    <s v="Chojnów"/>
    <n v="89004"/>
    <x v="1"/>
    <n v="512001"/>
    <s v="HGT.02."/>
    <s v="04.03.2024-27.03.2024"/>
    <n v="1"/>
    <n v="1"/>
    <s v="angielski"/>
    <n v="0"/>
    <n v="0"/>
    <s v="Centrum Kształcenia Zawodowego i Ustawicznego w Legnicy, ul. Lotnicza 26, 59-220 Legnica"/>
    <x v="4"/>
  </r>
  <r>
    <x v="8"/>
    <s v="Chojnów"/>
    <n v="89004"/>
    <x v="4"/>
    <n v="514101"/>
    <s v="FRK.01."/>
    <s v="05.09.2023-29.09.2023"/>
    <n v="10"/>
    <n v="7"/>
    <s v="angielski"/>
    <n v="0"/>
    <n v="0"/>
    <s v="Centrum Kształcenia Zawodowego i Ustawicznego w Legnicy, ul. Lotnicza 26, 59-220 Legnica"/>
    <x v="4"/>
  </r>
  <r>
    <x v="8"/>
    <s v="Chojnów"/>
    <n v="89004"/>
    <x v="5"/>
    <n v="751201"/>
    <s v="SPC.01."/>
    <s v="05.09.2023-29.09.2023"/>
    <n v="1"/>
    <n v="1"/>
    <s v="angielski"/>
    <n v="0"/>
    <n v="0"/>
    <s v="Centrum Kształcenia Zawodowego i Ustawicznego w Legnicy, ul. Lotnicza 26, 59-220 Legnica"/>
    <x v="4"/>
  </r>
  <r>
    <x v="8"/>
    <s v="Chojnów"/>
    <n v="89004"/>
    <x v="23"/>
    <n v="721306"/>
    <s v="MOT.01."/>
    <m/>
    <n v="0"/>
    <n v="0"/>
    <s v="niemiecki"/>
    <n v="1"/>
    <n v="0"/>
    <s v="Centrum Kształcenia Zawodowego w Świdnicy, 58-105 Świdnica, ul. Gen. Władysława Sikorskiego 41"/>
    <x v="3"/>
  </r>
  <r>
    <x v="9"/>
    <s v="Dobroszyce"/>
    <n v="90891"/>
    <x v="1"/>
    <n v="512001"/>
    <s v="HGT.02."/>
    <s v="02.01.2024-09.02.2024"/>
    <n v="3"/>
    <n v="1"/>
    <s v="rosyjski"/>
    <n v="3"/>
    <n v="1"/>
    <s v="Centrum Kształcenia Zawodowego w Oleśnicy, ul. Wojska Polskiego 67"/>
    <x v="8"/>
  </r>
  <r>
    <x v="10"/>
    <s v="Dzierżoniów"/>
    <n v="49570"/>
    <x v="5"/>
    <n v="751201"/>
    <s v="SPC.01."/>
    <s v="02.01.2024-09.02.2024"/>
    <n v="7"/>
    <n v="7"/>
    <s v="angielski"/>
    <n v="0"/>
    <n v="0"/>
    <s v="Centrum Kształcenia Zawodowego w Świdnicy, 58-105 Świdnica, ul. Gen. Władysława Sikorskiego 41"/>
    <x v="3"/>
  </r>
  <r>
    <x v="10"/>
    <s v="Dzierżoniów"/>
    <n v="49570"/>
    <x v="6"/>
    <n v="741102"/>
    <s v="ELE.02."/>
    <s v="27.11.2023-22.12.2023"/>
    <n v="5"/>
    <n v="0"/>
    <s v="angielski"/>
    <n v="0"/>
    <n v="0"/>
    <s v="Centrum Kształcenia Zawodowego w Świdnicy, 58-105 Świdnica, ul. Gen. Władysława Sikorskiego 41"/>
    <x v="3"/>
  </r>
  <r>
    <x v="10"/>
    <s v="Dzierżoniów"/>
    <n v="49570"/>
    <x v="3"/>
    <n v="712618"/>
    <s v="BUD.09."/>
    <s v="05.09.2023-29.09.2023"/>
    <n v="4"/>
    <n v="0"/>
    <s v="angielski"/>
    <n v="0"/>
    <n v="0"/>
    <s v="Centrum Kształcenia Zawodowego w Świdnicy, 58-105 Świdnica, ul. Gen. Władysława Sikorskiego 41"/>
    <x v="3"/>
  </r>
  <r>
    <x v="10"/>
    <s v="Dzierżoniów"/>
    <n v="49570"/>
    <x v="7"/>
    <n v="962907"/>
    <s v="HGT.03."/>
    <s v="20.11.2023-15.12.2023"/>
    <n v="2"/>
    <n v="2"/>
    <s v="angielski"/>
    <n v="2"/>
    <n v="2"/>
    <s v="Centrum Kształcenia Zawodowego w Kłodzkiej Szkole Przedsiębiorczości w Kłodzku, ul. Szkolna 8, 57-300 Kłodzko"/>
    <x v="2"/>
  </r>
  <r>
    <x v="10"/>
    <s v="Dzierżoniów"/>
    <n v="49570"/>
    <x v="2"/>
    <n v="522301"/>
    <s v="HAN.01."/>
    <s v="27.11.2023-22.12.2023"/>
    <n v="7"/>
    <n v="6"/>
    <s v="angielski"/>
    <n v="0"/>
    <n v="0"/>
    <s v="Centrum Kształcenia Zawodowego w Świdnicy, 58-105 Świdnica, ul. Gen. Władysława Sikorskiego 41"/>
    <x v="3"/>
  </r>
  <r>
    <x v="10"/>
    <s v="Dzierżoniów"/>
    <n v="49570"/>
    <x v="2"/>
    <s v="HAN.01."/>
    <s v="HAN.01."/>
    <s v="11.09.2023-06.10.2023"/>
    <n v="2"/>
    <n v="2"/>
    <s v="angielski"/>
    <n v="2"/>
    <n v="2"/>
    <s v="Centrum Kształcenia Zawodowego w Kłodzkiej Szkole Przedsiębiorczości w Kłodzku, ul. Szkolna 8, 57-300 Kłodzko"/>
    <x v="2"/>
  </r>
  <r>
    <x v="10"/>
    <s v="Dzierżoniów"/>
    <n v="49570"/>
    <x v="4"/>
    <n v="514101"/>
    <s v="FRK.01."/>
    <s v="02.10.2023-27.10.2023"/>
    <n v="24"/>
    <n v="14"/>
    <s v="angielski"/>
    <n v="0"/>
    <n v="0"/>
    <s v="Centrum Kształcenia Zawodowego Cechu Rzemiosł Różnych i Małej Przedsiębiorczości w Bielawie, ul. Polna 2, 58-260 Bielawa"/>
    <x v="1"/>
  </r>
  <r>
    <x v="10"/>
    <s v="Dzierżoniów"/>
    <n v="49570"/>
    <x v="0"/>
    <n v="723103"/>
    <s v="MOT.05."/>
    <s v="02.10.2023-27.10.2023"/>
    <n v="37"/>
    <n v="1"/>
    <s v="angielski"/>
    <n v="0"/>
    <n v="0"/>
    <s v="Centrum Kształcenia Zawodowego Cechu Rzemiosł Różnych i Małej Przedsiębiorczości w Bielawie, ul. Polna 2, 58-260 Bielawa"/>
    <x v="1"/>
  </r>
  <r>
    <x v="10"/>
    <s v="Dzierżoniów"/>
    <n v="49570"/>
    <x v="24"/>
    <n v="843103"/>
    <s v="ROL.02."/>
    <s v="04.09.2023-29.09.2023"/>
    <n v="1"/>
    <n v="0"/>
    <s v="angielski"/>
    <n v="1"/>
    <n v="0"/>
    <s v="Centrum Kształcenia Zawodowego i Ustawicznego, 67-400 Wschowa, Plac Kosynierów 1"/>
    <x v="6"/>
  </r>
  <r>
    <x v="10"/>
    <s v="Dzierżoniów"/>
    <n v="49570"/>
    <x v="8"/>
    <n v="722204"/>
    <s v="MEC.08."/>
    <s v="02.10.2023-27.10.2023"/>
    <n v="0"/>
    <n v="0"/>
    <s v="angielski"/>
    <n v="0"/>
    <n v="0"/>
    <s v="Centrum Kształcenia Zawodowego w Świdnicy, 58-105 Świdnica, ul. Gen. Władysława Sikorskiego 41"/>
    <x v="3"/>
  </r>
  <r>
    <x v="10"/>
    <s v="Dzierżoniów"/>
    <n v="49570"/>
    <x v="9"/>
    <n v="711204"/>
    <s v="BUD.12."/>
    <m/>
    <n v="0"/>
    <n v="0"/>
    <s v="angielski"/>
    <n v="0"/>
    <n v="0"/>
    <s v="Centrum Kształcenia Zawodowego w Świdnicy, 58-105 Świdnica, ul. Gen. Władysława Sikorskiego 41"/>
    <x v="3"/>
  </r>
  <r>
    <x v="10"/>
    <s v="Dzierżoniów"/>
    <n v="49570"/>
    <x v="25"/>
    <n v="713203"/>
    <s v="MOT.03."/>
    <s v="02.01.2024-09.02.2024 "/>
    <n v="1"/>
    <n v="0"/>
    <s v="angielski"/>
    <n v="0"/>
    <n v="0"/>
    <s v="Centrum Kształcenia Zawodowego w Świdnicy, 58-105 Świdnica, ul. Gen. Władysława Sikorskiego 41"/>
    <x v="3"/>
  </r>
  <r>
    <x v="11"/>
    <s v="Głogów"/>
    <n v="6426"/>
    <x v="25"/>
    <n v="713203"/>
    <s v="MOT.03."/>
    <s v="26.02.2024-15.03.2024"/>
    <n v="1"/>
    <n v="0"/>
    <s v="angielski"/>
    <n v="1"/>
    <n v="0"/>
    <s v="Centrum Kształcenia Zawodowego we Wschowie, Plac Kosynierów 1, 67-400 Wschowa"/>
    <x v="6"/>
  </r>
  <r>
    <x v="11"/>
    <s v="Głogów"/>
    <n v="6426"/>
    <x v="6"/>
    <n v="741103"/>
    <s v="ELE.02."/>
    <s v="27.11.2023-22.12.2023"/>
    <n v="2"/>
    <n v="0"/>
    <s v="angielski"/>
    <n v="2"/>
    <n v="0"/>
    <s v="Centrum Kształcenia Zawodowego we Wschowie, Plac Kosynierów 1, 67-400 Wschowa"/>
    <x v="6"/>
  </r>
  <r>
    <x v="11"/>
    <s v="Głogów"/>
    <n v="6426"/>
    <x v="9"/>
    <n v="711204"/>
    <s v="BUD.12."/>
    <s v="22.01.2024-09.02.2024"/>
    <n v="1"/>
    <n v="0"/>
    <s v="angielski"/>
    <n v="1"/>
    <n v="0"/>
    <s v="Centrum Kształcenia Zawodowego we Wschowie, Plac Kosynierów 1, 67-400 Wschowa"/>
    <x v="6"/>
  </r>
  <r>
    <x v="11"/>
    <s v="Głogów"/>
    <n v="6426"/>
    <x v="14"/>
    <n v="752205"/>
    <s v="DRM.04."/>
    <s v="30.10.2023-24.11.2023"/>
    <n v="1"/>
    <n v="0"/>
    <s v="angielski"/>
    <n v="1"/>
    <n v="0"/>
    <s v="Centrum Kształcenia Zawodowego we Wschowie, Plac Kosynierów 1, 67-400 Wschowa"/>
    <x v="6"/>
  </r>
  <r>
    <x v="11"/>
    <s v="Głogów"/>
    <n v="6426"/>
    <x v="12"/>
    <n v="751204"/>
    <s v="SPC.03."/>
    <s v="27.11.2023-22.12.2023 "/>
    <n v="1"/>
    <n v="0"/>
    <s v="angielski"/>
    <n v="1"/>
    <n v="0"/>
    <s v="Zespół Szkół im. Adama Włodziczki w Mosinie"/>
    <x v="10"/>
  </r>
  <r>
    <x v="11"/>
    <s v="Głogów"/>
    <n v="6426"/>
    <x v="0"/>
    <n v="723103"/>
    <s v="MOT.05."/>
    <s v="02..11.2023-30.11.2023"/>
    <n v="7"/>
    <n v="0"/>
    <s v="angielski"/>
    <n v="0"/>
    <n v="0"/>
    <s v="Głogowskie Centrum Kształcenia Zawodowego w Głogowie ul. Piotra Skargi 29"/>
    <x v="12"/>
  </r>
  <r>
    <x v="11"/>
    <s v="Głogów"/>
    <n v="6426"/>
    <x v="5"/>
    <n v="751201"/>
    <s v="SPC.01."/>
    <s v="05.02.2024-01.03.2024"/>
    <n v="12"/>
    <n v="10"/>
    <s v="ang/niem"/>
    <n v="12"/>
    <n v="10"/>
    <s v="Centrum Kształcenia Zawodowego i Ustawicznego w Legnicy, ul. Lotnicza 26, 59-220 Legnica"/>
    <x v="4"/>
  </r>
  <r>
    <x v="11"/>
    <s v="Głogów"/>
    <n v="6426"/>
    <x v="1"/>
    <n v="512001"/>
    <s v="HGT.02."/>
    <s v="03.04.2024-30.04.2024"/>
    <n v="4"/>
    <n v="4"/>
    <s v="ang/niem"/>
    <n v="4"/>
    <n v="4"/>
    <s v="Centrum Kształcenia Zawodowego i Ustawicznego w Legnicy, ul. Lotnicza 26, 59-220 Legnica"/>
    <x v="4"/>
  </r>
  <r>
    <x v="11"/>
    <s v="Głogów"/>
    <n v="6426"/>
    <x v="2"/>
    <n v="522301"/>
    <s v="HAN.01."/>
    <s v="04.12.2023-05.01.2024"/>
    <n v="9"/>
    <n v="9"/>
    <s v="angielski"/>
    <n v="0"/>
    <n v="0"/>
    <s v="Centrum Kształcenia Zawodowego i Ustawicznego w Legnicy, ul. Lotnicza 26, 59-220 Legnica"/>
    <x v="4"/>
  </r>
  <r>
    <x v="11"/>
    <s v="Głogów"/>
    <n v="6426"/>
    <x v="2"/>
    <n v="522301"/>
    <s v="HAN.01."/>
    <s v="03.04.2024-30.04.2024"/>
    <n v="9"/>
    <n v="7"/>
    <s v="ang/niem"/>
    <n v="8"/>
    <n v="7"/>
    <s v="Centrum Kształcenia Zawodowego i Ustawicznego w Legnicy, ul. Lotnicza 26, 59-220 Legnica"/>
    <x v="4"/>
  </r>
  <r>
    <x v="12"/>
    <s v="Głogów"/>
    <n v="267036"/>
    <x v="2"/>
    <n v="522301"/>
    <s v="HAN.01."/>
    <s v="30.10.2023-24.11.2023"/>
    <n v="9"/>
    <n v="7"/>
    <s v="angielski"/>
    <n v="9"/>
    <n v="7"/>
    <s v="Centrum Kształcenia Zawodowego i Ustawicznego, 67-400 Wschowa, Plac Kosynierów 1"/>
    <x v="6"/>
  </r>
  <r>
    <x v="12"/>
    <s v="Głogów"/>
    <n v="267036"/>
    <x v="14"/>
    <n v="752205"/>
    <s v="DRM.04."/>
    <s v="22.01.2024-09.02.2024"/>
    <n v="6"/>
    <n v="2"/>
    <s v="angielski"/>
    <n v="6"/>
    <n v="2"/>
    <s v="Centrum Kształcenia Zawodowego i Ustawicznego, 67-400 Wschowa, Plac Kosynierów 1"/>
    <x v="6"/>
  </r>
  <r>
    <x v="12"/>
    <s v="Głogów"/>
    <n v="267036"/>
    <x v="5"/>
    <n v="751204"/>
    <s v="SPC.01."/>
    <s v="18.03.2024-12.04.2024"/>
    <n v="7"/>
    <n v="6"/>
    <s v="angielski"/>
    <n v="7"/>
    <n v="6"/>
    <s v="Centrum Kształcenia Zawodowego i Ustawicznego, 67-400 Wschowa, Plac Kosynierów 1"/>
    <x v="6"/>
  </r>
  <r>
    <x v="12"/>
    <s v="Głogów"/>
    <n v="267036"/>
    <x v="1"/>
    <n v="512001"/>
    <s v="HGT.02."/>
    <s v="02.01.2024-19.01.2024"/>
    <n v="3"/>
    <n v="1"/>
    <s v="angielski"/>
    <n v="3"/>
    <n v="1"/>
    <s v="Centrum Kształcenia Zawodowego i Ustawicznego, 67-400 Wschowa, Plac Kosynierów 1"/>
    <x v="6"/>
  </r>
  <r>
    <x v="12"/>
    <s v="Głogów"/>
    <n v="267036"/>
    <x v="12"/>
    <n v="751204"/>
    <s v="SPC.03."/>
    <s v="27.11.2023-22.12.2023 "/>
    <n v="1"/>
    <n v="0"/>
    <s v="angielski"/>
    <n v="1"/>
    <n v="0"/>
    <s v="Zespół Szkół im. Adama Włodziczki w Mosinie"/>
    <x v="10"/>
  </r>
  <r>
    <x v="12"/>
    <s v="Głogów"/>
    <n v="267036"/>
    <x v="25"/>
    <n v="713201"/>
    <s v="MOT.03."/>
    <s v="26.02.2024-15.03.2024"/>
    <n v="1"/>
    <n v="0"/>
    <s v="angielski"/>
    <n v="1"/>
    <n v="0"/>
    <s v="Centrum Kształcenia Zawodowego i Ustawicznego, 67-400 Wschowa, Plac Kosynierów 1"/>
    <x v="6"/>
  </r>
  <r>
    <x v="12"/>
    <s v="Głogów"/>
    <n v="267036"/>
    <x v="9"/>
    <n v="711204"/>
    <s v="BUD.12."/>
    <s v="22.01.2024-09.02.2024"/>
    <n v="1"/>
    <n v="0"/>
    <s v="angielski"/>
    <n v="1"/>
    <n v="0"/>
    <s v="Centrum Kształcenia Zawodowego i Ustawicznego, 67-400 Wschowa, Plac Kosynierów 1"/>
    <x v="6"/>
  </r>
  <r>
    <x v="12"/>
    <s v="Głogów"/>
    <n v="267036"/>
    <x v="6"/>
    <n v="741103"/>
    <s v="ELE.02."/>
    <s v="26.02.2024-15.03.2024"/>
    <n v="1"/>
    <n v="0"/>
    <s v="angielski"/>
    <n v="1"/>
    <n v="0"/>
    <s v="Centrum Kształcenia Zawodowego we Wschowie, Plac Kosynierów 1, 67-400 Wschowa"/>
    <x v="6"/>
  </r>
  <r>
    <x v="12"/>
    <s v="Głogów"/>
    <n v="267036"/>
    <x v="0"/>
    <n v="723103"/>
    <s v="MOT.05."/>
    <s v="01.02.2024-28.02.2024"/>
    <n v="3"/>
    <n v="0"/>
    <s v="angielski"/>
    <n v="3"/>
    <n v="0"/>
    <s v="Głogowskie Centrum Kształcenia Zawodowego w Głogowie ul. Piotra Skargi 29"/>
    <x v="12"/>
  </r>
  <r>
    <x v="13"/>
    <s v="Góra"/>
    <n v="82814"/>
    <x v="26"/>
    <n v="712906"/>
    <s v="BUD.10."/>
    <m/>
    <n v="0"/>
    <n v="0"/>
    <m/>
    <n v="0"/>
    <n v="0"/>
    <s v="Centrum Kształcenia Zawodowego i Ustawicznego, 67-400 Wschowa, Plac Kosynierów 1"/>
    <x v="6"/>
  </r>
  <r>
    <x v="13"/>
    <s v="Góra"/>
    <n v="82814"/>
    <x v="8"/>
    <n v="722204"/>
    <s v="MEC.08."/>
    <m/>
    <n v="0"/>
    <n v="0"/>
    <m/>
    <n v="0"/>
    <n v="0"/>
    <s v="Centrum Kształcenia Zawodowego i Ustawicznego, 67-400 Wschowa, Plac Kosynierów 1"/>
    <x v="6"/>
  </r>
  <r>
    <x v="13"/>
    <s v="Góra"/>
    <n v="82814"/>
    <x v="4"/>
    <n v="514101"/>
    <s v="FRK.01."/>
    <s v="02.01.2024-19.01.2024"/>
    <n v="3"/>
    <n v="3"/>
    <s v="angielski"/>
    <n v="3"/>
    <n v="3"/>
    <s v="Centrum Kształcenia Zawodowego i Ustawicznego, 67-400 Wschowa, Plac Kosynierów 1"/>
    <x v="6"/>
  </r>
  <r>
    <x v="13"/>
    <s v="Góra"/>
    <n v="82814"/>
    <x v="27"/>
    <n v="712101"/>
    <s v="BUD.03."/>
    <m/>
    <n v="0"/>
    <n v="0"/>
    <m/>
    <n v="0"/>
    <n v="0"/>
    <s v="Centrum Kształcenia Zawodowego i Ustawicznego, 67-400 Wschowa, Plac Kosynierów 1"/>
    <x v="6"/>
  </r>
  <r>
    <x v="13"/>
    <s v="Góra"/>
    <n v="82814"/>
    <x v="28"/>
    <n v="721301"/>
    <s v="MEC.01."/>
    <s v="18.03.2024-12.04.2024"/>
    <n v="1"/>
    <n v="0"/>
    <s v="angielski"/>
    <n v="1"/>
    <n v="0"/>
    <s v="Centrum Kształcenia Zawodowego i Ustawicznego, 67-400 Wschowa, Plac Kosynierów 1"/>
    <x v="6"/>
  </r>
  <r>
    <x v="13"/>
    <s v="Góra"/>
    <n v="82814"/>
    <x v="6"/>
    <n v="741103"/>
    <s v="ELE.02."/>
    <s v="02.01.2024-19.01.2024"/>
    <n v="8"/>
    <n v="0"/>
    <s v="angielski"/>
    <n v="8"/>
    <n v="0"/>
    <s v="Centrum Kształcenia Zawodowego i Ustawicznego, 67-400 Wschowa, Plac Kosynierów 1"/>
    <x v="6"/>
  </r>
  <r>
    <x v="13"/>
    <s v="Góra"/>
    <n v="82814"/>
    <x v="1"/>
    <n v="512001"/>
    <s v="HGT.02."/>
    <s v="02.01.2024-19.01.2024"/>
    <n v="3"/>
    <n v="0"/>
    <s v="angielski"/>
    <n v="3"/>
    <n v="0"/>
    <s v="Centrum Kształcenia Zawodowego i Ustawicznego, 67-400 Wschowa, Plac Kosynierów 1"/>
    <x v="6"/>
  </r>
  <r>
    <x v="13"/>
    <s v="Góra"/>
    <n v="82814"/>
    <x v="14"/>
    <n v="752205"/>
    <s v="DRM.04."/>
    <s v="22.01.2024-09.02.2024"/>
    <n v="5"/>
    <n v="0"/>
    <s v="angielski"/>
    <n v="5"/>
    <n v="0"/>
    <s v="Centrum Kształcenia Zawodowego i Ustawicznego, 67-400 Wschowa, Plac Kosynierów 1"/>
    <x v="6"/>
  </r>
  <r>
    <x v="13"/>
    <s v="Góra"/>
    <n v="82814"/>
    <x v="22"/>
    <n v="432106"/>
    <s v="SPL.01."/>
    <s v="30.10.2023-24.11.2023"/>
    <n v="2"/>
    <n v="0"/>
    <s v="angielski"/>
    <n v="2"/>
    <n v="0"/>
    <s v="Zespół Szkół Ponadpodstawowych im. Hipolita Cegielskiego w Ziębicach ul. Wojska Polskiego 3, 57-220 Ziębice"/>
    <x v="13"/>
  </r>
  <r>
    <x v="13"/>
    <s v="Góra"/>
    <n v="82814"/>
    <x v="12"/>
    <n v="751204"/>
    <s v="SPC.03."/>
    <s v="27.11.2023-22.12.2023 "/>
    <n v="1"/>
    <n v="1"/>
    <s v="angielski"/>
    <n v="1"/>
    <n v="1"/>
    <s v="Zespół Szkół im. Adama Włodziczki w Mosinie"/>
    <x v="10"/>
  </r>
  <r>
    <x v="13"/>
    <s v="Góra"/>
    <n v="82814"/>
    <x v="13"/>
    <n v="741203"/>
    <s v="MOT.02."/>
    <m/>
    <n v="0"/>
    <n v="0"/>
    <m/>
    <n v="1"/>
    <n v="0"/>
    <s v="Centrum Kształcenia Zawodowego i Ustawicznego, 67-400 Wschowa, Plac Kosynierów 1"/>
    <x v="6"/>
  </r>
  <r>
    <x v="13"/>
    <s v="Góra"/>
    <n v="82814"/>
    <x v="25"/>
    <n v="713203"/>
    <s v="MOT.03."/>
    <m/>
    <n v="0"/>
    <n v="0"/>
    <m/>
    <n v="0"/>
    <n v="0"/>
    <s v="Centrum Kształcenia Zawodowego i Ustawicznego, 67-400 Wschowa, Plac Kosynierów 1"/>
    <x v="6"/>
  </r>
  <r>
    <x v="13"/>
    <s v="Góra"/>
    <n v="82814"/>
    <x v="3"/>
    <n v="712618"/>
    <s v="BUD.09."/>
    <s v="04.09.2023-29.09.2023"/>
    <n v="1"/>
    <n v="0"/>
    <s v="angielski"/>
    <n v="1"/>
    <n v="0"/>
    <s v="Centrum Kształcenia Zawodowego i Ustawicznego, 67-400 Wschowa, Plac Kosynierów 1"/>
    <x v="6"/>
  </r>
  <r>
    <x v="13"/>
    <s v="Góra"/>
    <n v="82814"/>
    <x v="9"/>
    <n v="711204"/>
    <s v="BUD.12."/>
    <m/>
    <n v="0"/>
    <n v="0"/>
    <m/>
    <n v="0"/>
    <n v="0"/>
    <s v="Centrum Kształcenia Zawodowego i Ustawicznego, 67-400 Wschowa, Plac Kosynierów 1"/>
    <x v="6"/>
  </r>
  <r>
    <x v="13"/>
    <s v="Góra"/>
    <n v="82814"/>
    <x v="5"/>
    <n v="751201"/>
    <s v="SPC.01."/>
    <s v="18.03.2024-12.04.2024"/>
    <n v="2"/>
    <n v="1"/>
    <s v="angielski"/>
    <n v="2"/>
    <n v="1"/>
    <s v="Centrum Kształcenia Zawodowego i Ustawicznego, 67-400 Wschowa, Plac Kosynierów 1"/>
    <x v="6"/>
  </r>
  <r>
    <x v="14"/>
    <s v="Gryfów Śląski"/>
    <n v="84850"/>
    <x v="29"/>
    <n v="712905"/>
    <s v="BUD.11."/>
    <s v="02.10.2023-27.10.2023"/>
    <n v="4"/>
    <n v="0"/>
    <s v="angielski"/>
    <n v="4"/>
    <n v="0"/>
    <s v="Centrum Kształcenia Zawodowego i Ustawicznego, 67-400 Wschowa, Plac Kosynierów 1"/>
    <x v="6"/>
  </r>
  <r>
    <x v="14"/>
    <s v="Gryfów Śląski"/>
    <n v="84850"/>
    <x v="14"/>
    <n v="752205"/>
    <s v="DRM.04."/>
    <s v="27.11.2023-22.12.2023"/>
    <n v="3"/>
    <n v="0"/>
    <s v="angielski"/>
    <n v="3"/>
    <n v="0"/>
    <s v="Centrum Kształcenia Zawodowego w Świdnicy, 58-105 Świdnica, ul. Gen. Władysława Sikorskiego 41"/>
    <x v="3"/>
  </r>
  <r>
    <x v="14"/>
    <s v="Gryfów Śląski"/>
    <n v="84850"/>
    <x v="20"/>
    <n v="513101"/>
    <s v="HGT.01."/>
    <m/>
    <n v="0"/>
    <n v="0"/>
    <s v="angielski"/>
    <n v="0"/>
    <n v="0"/>
    <s v="Centrum Kształcenia Zawodowego w Zespole Szkół i Placówek Kształcenia Zawodowego, ul.Botaniczna 66, 65-392  Zielona Góra"/>
    <x v="0"/>
  </r>
  <r>
    <x v="14"/>
    <s v="Gryfów Śląski"/>
    <n v="84850"/>
    <x v="0"/>
    <n v="723103"/>
    <s v="MOT.05."/>
    <s v="16.10.2023-10.11.2023"/>
    <n v="10"/>
    <n v="0"/>
    <s v="angielski"/>
    <n v="10"/>
    <n v="0"/>
    <s v="Centrum Kształcenia Zawodowego w Kłodzkiej Szkole Przedsiębiorczości w Kłodzku, ul. Szkolna 8, 57-300 Kłodzko"/>
    <x v="2"/>
  </r>
  <r>
    <x v="14"/>
    <s v="Gryfów Śląski"/>
    <n v="84850"/>
    <x v="4"/>
    <n v="514101"/>
    <s v="FRK.01."/>
    <s v="05.09.2023-29.09.2023"/>
    <n v="1"/>
    <n v="1"/>
    <s v="angielski"/>
    <n v="1"/>
    <n v="1"/>
    <s v="Centrum Kształcenia Zawodowego w Świdnicy, 58-105 Świdnica, ul. Gen. Władysława Sikorskiego 41"/>
    <x v="3"/>
  </r>
  <r>
    <x v="14"/>
    <s v="Gryfów Śląski"/>
    <n v="84850"/>
    <x v="1"/>
    <n v="512001"/>
    <s v="HGT.02."/>
    <s v="29.01.2024-23.02.2024"/>
    <n v="11"/>
    <n v="4"/>
    <s v="angielski"/>
    <n v="11"/>
    <n v="4"/>
    <s v="Centrum Kształcenia Zawodowego w Kłodzkiej Szkole Przedsiębiorczości w Kłodzku, ul. Szkolna 8, 57-300 Kłodzko"/>
    <x v="2"/>
  </r>
  <r>
    <x v="14"/>
    <s v="Gryfów Śląski"/>
    <n v="84850"/>
    <x v="2"/>
    <n v="522301"/>
    <s v="HAN.01."/>
    <s v="27.11.2023-22.12.2023"/>
    <n v="3"/>
    <n v="2"/>
    <s v="angielski"/>
    <n v="3"/>
    <n v="2"/>
    <s v="Centrum Kształcenia Zawodowego w Świdnicy, 58-105 Świdnica, ul. Gen. Władysława Sikorskiego 41"/>
    <x v="3"/>
  </r>
  <r>
    <x v="14"/>
    <s v="Gryfów Śląski"/>
    <n v="84850"/>
    <x v="9"/>
    <n v="711204"/>
    <s v="BUD.12."/>
    <s v="12.02.2024-08.03.2024"/>
    <n v="4"/>
    <n v="0"/>
    <s v="angielski"/>
    <n v="4"/>
    <n v="0"/>
    <s v="Centrum Kształcenia Zawodowego w Świdnicy, 58-105 Świdnica, ul. Gen. Władysława Sikorskiego 41"/>
    <x v="3"/>
  </r>
  <r>
    <x v="14"/>
    <s v="Gryfów Śląski"/>
    <n v="84850"/>
    <x v="7"/>
    <n v="962907"/>
    <s v="HGT.03."/>
    <s v="20.11.2023-15.12.2023"/>
    <n v="2"/>
    <n v="0"/>
    <s v="angielski"/>
    <n v="2"/>
    <n v="0"/>
    <s v="Centrum Kształcenia Zawodowego w Kłodzkiej Szkole Przedsiębiorczości w Kłodzku, ul. Szkolna 8, 57-300 Kłodzko"/>
    <x v="2"/>
  </r>
  <r>
    <x v="14"/>
    <s v="Gryfów Śląski"/>
    <n v="84850"/>
    <x v="27"/>
    <n v="712101"/>
    <s v="BUD.03."/>
    <m/>
    <n v="0"/>
    <n v="0"/>
    <s v="angielski"/>
    <n v="0"/>
    <n v="0"/>
    <s v="Centrum Kształcenia Zawodowego w Zespole Szkół i Placówek Kształcenia Zawodowego, ul.Botaniczna 66, 65-392  Zielona Góra"/>
    <x v="5"/>
  </r>
  <r>
    <x v="14"/>
    <s v="Gryfów Śląski"/>
    <n v="84850"/>
    <x v="10"/>
    <n v="722307"/>
    <s v="MEC.05."/>
    <s v="05.09.2023-29.09.2023"/>
    <n v="1"/>
    <n v="0"/>
    <s v="angielski"/>
    <n v="1"/>
    <n v="0"/>
    <s v="Centrum Kształcenia Zawodowego w Świdnicy, 58-105 Świdnica, ul. Gen. Władysława Sikorskiego 41"/>
    <x v="3"/>
  </r>
  <r>
    <x v="14"/>
    <s v="Gryfów Śląski"/>
    <n v="84850"/>
    <x v="13"/>
    <n v="741203"/>
    <s v="MOT.02."/>
    <s v="12.02.2024-08.03.2024"/>
    <n v="1"/>
    <n v="0"/>
    <s v="angielski"/>
    <n v="1"/>
    <n v="0"/>
    <s v="Centrum Kształcenia Zawodowego w Świdnicy, 58-105 Świdnica, ul. Gen. Władysława Sikorskiego 41"/>
    <x v="3"/>
  </r>
  <r>
    <x v="14"/>
    <s v="Gryfów Śląski"/>
    <n v="84850"/>
    <x v="5"/>
    <n v="751201"/>
    <s v="SPC.01."/>
    <s v="02.01.2024-09.02.2024"/>
    <n v="1"/>
    <n v="1"/>
    <s v="angielski"/>
    <n v="1"/>
    <n v="1"/>
    <s v="Centrum Kształcenia Zawodowego w Świdnicy, 58-105 Świdnica, ul. Gen. Władysława Sikorskiego 41"/>
    <x v="3"/>
  </r>
  <r>
    <x v="15"/>
    <s v="Jawor"/>
    <n v="22313"/>
    <x v="11"/>
    <n v="343101"/>
    <s v="AUD.02."/>
    <s v="11.09.2023-06.10.2023"/>
    <n v="1"/>
    <n v="1"/>
    <s v="angielski"/>
    <n v="1"/>
    <n v="1"/>
    <s v="Zespół Placówek Oświatowych Centrum Kształcenia Zawodowego nr 2 w Olkuszu, ul. Legionów Polskich 3"/>
    <x v="14"/>
  </r>
  <r>
    <x v="15"/>
    <s v="Jawor"/>
    <n v="22313"/>
    <x v="5"/>
    <n v="751201"/>
    <s v="SPC.01."/>
    <s v="05.09.2023-29.09.2023"/>
    <n v="10"/>
    <n v="9"/>
    <s v="angielski"/>
    <n v="5"/>
    <n v="5"/>
    <s v="Centrum Kształcenia Zawodowego i Ustawicznego w Legnicy, ul. Lotnicza 26, 59-220 Legnica"/>
    <x v="4"/>
  </r>
  <r>
    <x v="15"/>
    <s v="Jawor"/>
    <n v="22313"/>
    <x v="22"/>
    <n v="432106"/>
    <s v="SPL.01."/>
    <s v="30.10.2023-24.11.2023"/>
    <n v="1"/>
    <n v="1"/>
    <s v="angielski"/>
    <n v="1"/>
    <n v="1"/>
    <s v="Zespół Szkół Ponadpodstawowych im. Hipolita Cegielskiego w Ziębicach ul. Wojska Polskiego 3, 57-220 Ziębice"/>
    <x v="13"/>
  </r>
  <r>
    <x v="15"/>
    <s v="Jawor"/>
    <n v="22313"/>
    <x v="1"/>
    <n v="512001"/>
    <s v="HGT.02."/>
    <s v="04.03.2024-27.03.2024"/>
    <n v="4"/>
    <n v="2"/>
    <s v="angielski"/>
    <n v="2"/>
    <n v="2"/>
    <s v="Centrum Kształcenia Zawodowego i Ustawicznego w Legnicy, ul. Lotnicza 26, 59-220 Legnica"/>
    <x v="4"/>
  </r>
  <r>
    <x v="15"/>
    <s v="Jawor"/>
    <n v="22313"/>
    <x v="4"/>
    <n v="514101"/>
    <s v="FRK.01."/>
    <s v="05.09.2023-29.09.2023"/>
    <n v="14"/>
    <n v="12"/>
    <s v="angielski"/>
    <n v="2"/>
    <n v="1"/>
    <s v="Centrum Kształcenia Zawodowego i Ustawicznego w Legnicy, ul. Lotnicza 26, 59-220 Legnica"/>
    <x v="4"/>
  </r>
  <r>
    <x v="15"/>
    <s v="Jawor"/>
    <n v="22313"/>
    <x v="30"/>
    <n v="741201"/>
    <s v="ELE.01."/>
    <s v="18.03.2024-12.04.2024"/>
    <n v="3"/>
    <n v="0"/>
    <s v="angielski"/>
    <n v="3"/>
    <n v="0"/>
    <s v="Centrum Kształcenia Zawodowego i Ustawicznego, 67-400 Wschowa, Plac Kosynierów 1"/>
    <x v="6"/>
  </r>
  <r>
    <x v="15"/>
    <s v="Jawor"/>
    <n v="22313"/>
    <x v="12"/>
    <n v="751204"/>
    <s v="SPC.03."/>
    <s v="12.02.2024-08.03.2024"/>
    <n v="1"/>
    <n v="0"/>
    <s v="niemiecki"/>
    <n v="1"/>
    <n v="0"/>
    <s v="Centrum Kształcenia Zawodowego w Świdnicy, 58-105 Świdnica, ul. Gen. Władysława Sikorskiego 41"/>
    <x v="3"/>
  </r>
  <r>
    <x v="15"/>
    <s v="Jawor"/>
    <n v="22313"/>
    <x v="29"/>
    <n v="712905"/>
    <s v="BUD.11."/>
    <s v="02.10.2023-27.10.2023"/>
    <n v="2"/>
    <n v="0"/>
    <s v="angielski"/>
    <n v="2"/>
    <n v="0"/>
    <s v="Centrum Kształcenia Zawodowego i Ustawicznego, 67-400 Wschowa, Plac Kosynierów 1"/>
    <x v="6"/>
  </r>
  <r>
    <x v="15"/>
    <s v="Jawor"/>
    <n v="22313"/>
    <x v="14"/>
    <n v="752205"/>
    <s v="DRM.04."/>
    <s v="27.11.2023-22.12.2023"/>
    <n v="2"/>
    <n v="0"/>
    <s v="angielski"/>
    <n v="2"/>
    <n v="0"/>
    <s v="Centrum Kształcenia Zawodowego w Świdnicy, 58-105 Świdnica, ul. Gen. Władysława Sikorskiego 41"/>
    <x v="3"/>
  </r>
  <r>
    <x v="15"/>
    <s v="Jawor"/>
    <n v="22313"/>
    <x v="0"/>
    <n v="723103"/>
    <s v="MOT.05."/>
    <s v="30.10.2023-24.11.2023"/>
    <n v="4"/>
    <n v="0"/>
    <s v="angielski"/>
    <n v="1"/>
    <n v="0"/>
    <s v="Centrum Kształcenia Zawodowego w Świdnicy, 58-105 Świdnica, ul. Gen. Władysława Sikorskiego 41"/>
    <x v="3"/>
  </r>
  <r>
    <x v="15"/>
    <s v="Jawor"/>
    <n v="22313"/>
    <x v="3"/>
    <n v="712618"/>
    <s v="BUD.09."/>
    <s v="05.09.2023-29.09.2023"/>
    <n v="0"/>
    <n v="0"/>
    <s v="angielski"/>
    <n v="0"/>
    <n v="0"/>
    <s v="Centrum Kształcenia Zawodowego w Świdnicy, 58-105 Świdnica, ul. Gen. Władysława Sikorskiego 41"/>
    <x v="3"/>
  </r>
  <r>
    <x v="15"/>
    <s v="Jawor"/>
    <n v="22313"/>
    <x v="31"/>
    <n v="613003"/>
    <s v="ROL.04."/>
    <s v="27.11.2023-22.12.2023"/>
    <n v="0"/>
    <n v="0"/>
    <s v="angielski"/>
    <n v="0"/>
    <n v="0"/>
    <s v="Centrum Kształcenia Zawodowego i Ustawicznego, 67-400 Wschowa, Plac Kosynierów 1"/>
    <x v="6"/>
  </r>
  <r>
    <x v="15"/>
    <s v="Jawor"/>
    <n v="22313"/>
    <x v="6"/>
    <n v="741103"/>
    <s v="ELE.02."/>
    <s v="02.10.2023-27.10.2023"/>
    <n v="7"/>
    <n v="0"/>
    <s v="angielski"/>
    <n v="3"/>
    <n v="0"/>
    <s v="Centrum Kształcenia Zawodowego w Świdnicy, 58-105 Świdnica, ul. Gen. Władysława Sikorskiego 41"/>
    <x v="3"/>
  </r>
  <r>
    <x v="16"/>
    <s v="Jelcz-Laskowice"/>
    <n v="31152"/>
    <x v="11"/>
    <n v="343101"/>
    <s v="AUD.02."/>
    <m/>
    <n v="0"/>
    <n v="0"/>
    <s v="angielski"/>
    <n v="0"/>
    <n v="0"/>
    <s v="Zespół Placówek Oświatowych Centrum Kształcenia Zawodowego nr 2 w Olkuszu, ul. Legionów Polskich 3"/>
    <x v="14"/>
  </r>
  <r>
    <x v="16"/>
    <s v="Jelcz-Laskowice"/>
    <n v="31152"/>
    <x v="1"/>
    <n v="512001"/>
    <s v="HGT.02."/>
    <s v="30.10.2023-24.11.2023"/>
    <n v="8"/>
    <n v="4"/>
    <s v="angielski"/>
    <n v="8"/>
    <n v="4"/>
    <s v="Centrum Kształcenia Zawodowego w Oleśnicy, ul. Wojska Polskiego 67"/>
    <x v="8"/>
  </r>
  <r>
    <x v="16"/>
    <s v="Jelcz-Laskowice"/>
    <n v="31152"/>
    <x v="0"/>
    <n v="723103"/>
    <s v="MOT.05."/>
    <s v="02.10.2023-27.10.2023"/>
    <n v="12"/>
    <n v="0"/>
    <s v="angielski"/>
    <n v="12"/>
    <n v="0"/>
    <s v="Centrum Kształcenia Zawodowego w Oleśnicy, ul. Wojska Polskiego 67"/>
    <x v="8"/>
  </r>
  <r>
    <x v="16"/>
    <s v="Jelcz-Laskowice"/>
    <n v="31152"/>
    <x v="8"/>
    <n v="722204"/>
    <s v="MEC.08."/>
    <s v="09.10.2023-03.11.2023"/>
    <n v="0"/>
    <n v="0"/>
    <s v="niemiecki"/>
    <n v="0"/>
    <n v="0"/>
    <s v="Centrum Kształcenia Zawodowego w CKZiU,  ul. Tadeusza Kościuszki 27, 56-100 Wołów"/>
    <x v="9"/>
  </r>
  <r>
    <x v="16"/>
    <s v="Jelcz-Laskowice"/>
    <n v="31152"/>
    <x v="4"/>
    <n v="514101"/>
    <s v="FRK.01."/>
    <s v="30.10.2023-24.11.2023"/>
    <n v="8"/>
    <n v="8"/>
    <s v="angielski"/>
    <n v="8"/>
    <n v="8"/>
    <s v="Centrum Kształcenia Zawodowego w Oleśnicy, ul. Wojska Polskiego 67"/>
    <x v="8"/>
  </r>
  <r>
    <x v="16"/>
    <s v="Jelcz-Laskowice"/>
    <n v="31152"/>
    <x v="5"/>
    <n v="751201"/>
    <s v="SPC.01."/>
    <s v="13.05.2024-07.06.2024"/>
    <n v="7"/>
    <n v="7"/>
    <s v="angielski"/>
    <n v="7"/>
    <n v="7"/>
    <s v="Centrum Kształcenia Zawodowego w Oleśnicy, ul. Wojska Polskiego 67"/>
    <x v="8"/>
  </r>
  <r>
    <x v="16"/>
    <s v="Jelcz-Laskowice"/>
    <n v="31152"/>
    <x v="13"/>
    <n v="741203"/>
    <s v="MOT.02."/>
    <s v="12.02.2024-08.03.2024"/>
    <n v="1"/>
    <n v="0"/>
    <s v="angielski"/>
    <n v="1"/>
    <n v="0"/>
    <s v="Centrum Kształcenia Zawodowego w Świdnicy, 58-105 Świdnica, ul. Gen. Władysława Sikorskiego 41"/>
    <x v="3"/>
  </r>
  <r>
    <x v="16"/>
    <s v="Jelcz-Laskowice"/>
    <n v="31152"/>
    <x v="10"/>
    <n v="722307"/>
    <s v="MEC.05."/>
    <s v="05.09.2023-29.09.2023"/>
    <n v="3"/>
    <n v="0"/>
    <s v="angielski"/>
    <n v="3"/>
    <n v="0"/>
    <s v="Centrum Kształcenia Zawodowego w Świdnicy, 58-105 Świdnica, ul. Gen. Władysława Sikorskiego 41"/>
    <x v="3"/>
  </r>
  <r>
    <x v="16"/>
    <s v="Jelcz-Laskowice"/>
    <n v="31152"/>
    <x v="2"/>
    <n v="522301"/>
    <s v="HAN.01."/>
    <s v="05.09.2023-29.09.2023"/>
    <n v="4"/>
    <n v="2"/>
    <s v="angielski"/>
    <n v="4"/>
    <n v="2"/>
    <s v="Centrum Kształcenia Zawodowego w Oleśnicy, ul. Wojska Polskiego 67"/>
    <x v="8"/>
  </r>
  <r>
    <x v="16"/>
    <s v="Jelcz-Laskowice"/>
    <n v="31152"/>
    <x v="3"/>
    <n v="712618"/>
    <s v="BUD.09."/>
    <s v="05.09.2023-29.09.2023"/>
    <n v="1"/>
    <n v="0"/>
    <s v="angielski"/>
    <n v="1"/>
    <n v="0"/>
    <s v="Centrum Kształcenia Zawodowego w Świdnicy, 58-105 Świdnica, ul. Gen. Władysława Sikorskiego 41"/>
    <x v="3"/>
  </r>
  <r>
    <x v="16"/>
    <s v="Jelcz-Laskowice"/>
    <n v="31152"/>
    <x v="6"/>
    <n v="741103"/>
    <s v="ELE.02."/>
    <s v="02.01.2024-09.02.2024 "/>
    <n v="2"/>
    <n v="0"/>
    <s v="angielski"/>
    <n v="2"/>
    <n v="0"/>
    <s v="Centrum Kształcenia Zawodowego w Świdnicy, 58-105 Świdnica, ul. Gen. Władysława Sikorskiego 41"/>
    <x v="3"/>
  </r>
  <r>
    <x v="16"/>
    <s v="Jelcz-Laskowice"/>
    <n v="31152"/>
    <x v="25"/>
    <n v="713203"/>
    <s v="MOT.03."/>
    <s v="02.01.2024-09.02.2024 "/>
    <n v="1"/>
    <n v="0"/>
    <s v="angielski"/>
    <n v="1"/>
    <n v="0"/>
    <s v="Centrum Kształcenia Zawodowego w Świdnicy, 58-105 Świdnica, ul. Gen. Władysława Sikorskiego 41"/>
    <x v="3"/>
  </r>
  <r>
    <x v="16"/>
    <s v="Jelcz-Laskowice"/>
    <n v="31152"/>
    <x v="30"/>
    <n v="741201"/>
    <s v="ELE.01."/>
    <s v="18.03.2024-12.04.2024"/>
    <n v="1"/>
    <n v="0"/>
    <s v="angielski"/>
    <n v="1"/>
    <n v="0"/>
    <s v="Centrum Kształcenia Zawodowego i Ustawicznego, 67-400 Wschowa, Plac Kosynierów 1"/>
    <x v="6"/>
  </r>
  <r>
    <x v="16"/>
    <s v="Jelcz-Laskowice"/>
    <n v="31152"/>
    <x v="12"/>
    <n v="751204"/>
    <s v="SPC.03."/>
    <s v="30.10.2023-24.11.2023"/>
    <n v="0"/>
    <n v="0"/>
    <s v="angielski"/>
    <n v="0"/>
    <n v="0"/>
    <s v="Centrum Kształcenia Zawodowego w Oleśnicy, ul. Wojska Polskiego 67"/>
    <x v="8"/>
  </r>
  <r>
    <x v="16"/>
    <s v="Jelcz-Laskowice"/>
    <n v="31152"/>
    <x v="15"/>
    <n v="753105"/>
    <s v="MOD.03."/>
    <s v="27.11.2023-22.12.2023"/>
    <n v="1"/>
    <n v="1"/>
    <s v="angielski"/>
    <n v="1"/>
    <n v="1"/>
    <s v="Centrum Kształcenia Zawodowego w Zespole Szkół i Placówek Kształcenia Zawodowego, ul.Botaniczna 66, 65-392  Zielona Góra"/>
    <x v="5"/>
  </r>
  <r>
    <x v="17"/>
    <s v="Jelenia Góra"/>
    <n v="114708"/>
    <x v="1"/>
    <n v="512001"/>
    <s v="HGT.02."/>
    <m/>
    <n v="0"/>
    <n v="0"/>
    <s v="angielski"/>
    <n v="0"/>
    <n v="0"/>
    <s v="JCKZ w Zespole Szkół Licealnych i Zawodowych Nr 2 im. Stanisława Staszica w Jeleniej Górze, ul. 1 Maja 39/41"/>
    <x v="0"/>
  </r>
  <r>
    <x v="17"/>
    <s v="Jelenia Góra"/>
    <n v="114708"/>
    <x v="4"/>
    <n v="514101"/>
    <s v="FRK.01."/>
    <m/>
    <n v="0"/>
    <n v="0"/>
    <s v="niemiecki"/>
    <n v="0"/>
    <n v="0"/>
    <s v="JCKZ w Zespole Szkół Licealnych i Zawodowych Nr 2 im. Stanisława Staszica w Jeleniej Górze, ul. 1 Maja 39/41"/>
    <x v="0"/>
  </r>
  <r>
    <x v="17"/>
    <s v="Jelenia Góra"/>
    <n v="114708"/>
    <x v="2"/>
    <n v="522301"/>
    <s v="HAN.01."/>
    <m/>
    <n v="0"/>
    <n v="0"/>
    <s v="angielski"/>
    <n v="0"/>
    <n v="0"/>
    <s v="JCKZ w Zespole Szkół Licealnych i Zawodowych Nr 2 im. Stanisława Staszica w Jeleniej Górze, ul. 1 Maja 39/41"/>
    <x v="0"/>
  </r>
  <r>
    <x v="18"/>
    <s v="Jelenia Góra"/>
    <n v="114708"/>
    <x v="13"/>
    <n v="741203"/>
    <s v="MOT.02."/>
    <s v="12.02.2024-08.03.2024"/>
    <n v="10"/>
    <n v="1"/>
    <s v="niemiecki"/>
    <n v="10"/>
    <n v="1"/>
    <s v="Centrum Kształcenia Zawodowego w Świdnicy, 58-105 Świdnica, ul. Gen. Władysława Sikorskiego 41"/>
    <x v="3"/>
  </r>
  <r>
    <x v="18"/>
    <s v="Jelenia Góra"/>
    <n v="114708"/>
    <x v="6"/>
    <n v="741103"/>
    <s v="ELE.02."/>
    <s v="27.11.2023-22.12.2023"/>
    <n v="6"/>
    <n v="0"/>
    <s v="niemiecki"/>
    <n v="6"/>
    <n v="0"/>
    <s v="Centrum Kształcenia Zawodowego w Świdnicy, 58-105 Świdnica, ul. Gen. Władysława Sikorskiego 41"/>
    <x v="3"/>
  </r>
  <r>
    <x v="18"/>
    <s v="Jelenia Góra"/>
    <n v="114708"/>
    <x v="10"/>
    <n v="722307"/>
    <s v="MEC.05."/>
    <s v="02.01.2024-09.02.2024 "/>
    <n v="9"/>
    <n v="1"/>
    <s v="niemiecki"/>
    <n v="9"/>
    <n v="1"/>
    <s v="Centrum Kształcenia Zawodowego w Świdnicy, 58-105 Świdnica, ul. Gen. Władysława Sikorskiego 41"/>
    <x v="3"/>
  </r>
  <r>
    <x v="18"/>
    <s v="Jelenia Góra"/>
    <n v="114708"/>
    <x v="10"/>
    <n v="722307"/>
    <s v="MEC.05."/>
    <s v="02.01.2024-26.01.2024"/>
    <n v="2"/>
    <n v="0"/>
    <s v="niemiecki"/>
    <n v="2"/>
    <n v="0"/>
    <s v="Ośrodek Dokształcania i Doskonalenia Zawodowego w Krotoszynie"/>
    <x v="7"/>
  </r>
  <r>
    <x v="18"/>
    <s v="Jelenia Góra"/>
    <n v="114708"/>
    <x v="8"/>
    <n v="722204"/>
    <s v="MEC.08."/>
    <s v="02.10.2023-27.10.2023"/>
    <n v="5"/>
    <n v="0"/>
    <s v="niemiecki"/>
    <n v="5"/>
    <n v="0"/>
    <s v="Centrum Kształcenia Zawodowego w Świdnicy, 58-105 Świdnica, ul. Gen. Władysława Sikorskiego 41"/>
    <x v="3"/>
  </r>
  <r>
    <x v="18"/>
    <s v="Jelenia Góra"/>
    <n v="114708"/>
    <x v="25"/>
    <n v="713203"/>
    <s v="MOT.03."/>
    <s v="02.01.2024-09.02.2024 "/>
    <n v="5"/>
    <n v="0"/>
    <s v="niemiecki"/>
    <n v="5"/>
    <n v="0"/>
    <s v="Centrum Kształcenia Zawodowego w Świdnicy, 58-105 Świdnica, ul. Gen. Władysława Sikorskiego 41"/>
    <x v="3"/>
  </r>
  <r>
    <x v="18"/>
    <s v="Jelenia Góra"/>
    <n v="114708"/>
    <x v="32"/>
    <n v="814209"/>
    <s v="CHM.01."/>
    <m/>
    <n v="0"/>
    <n v="0"/>
    <s v="angielski"/>
    <n v="0"/>
    <n v="0"/>
    <s v="Branżowa Szkoła I Stopnia w Zespole Szkół Technicznych &quot;Mechanik&quot;"/>
    <x v="11"/>
  </r>
  <r>
    <x v="19"/>
    <s v="Kamienna Góra"/>
    <n v="19678"/>
    <x v="11"/>
    <n v="343101"/>
    <s v="AUD.02."/>
    <s v="11.09.2023-06.10.2023"/>
    <n v="2"/>
    <n v="2"/>
    <s v="angielski"/>
    <n v="2"/>
    <n v="2"/>
    <s v="Zespół Placówek Oświatowych Centrum Kształcenia Zawodowego nr 2 w Olkuszu, ul. Legionów Polskich 3"/>
    <x v="14"/>
  </r>
  <r>
    <x v="19"/>
    <s v="Kamienna Góra"/>
    <n v="19678"/>
    <x v="27"/>
    <n v="712101"/>
    <s v="BUD.03."/>
    <s v="11.03.2024-14.04.2024"/>
    <n v="1"/>
    <n v="0"/>
    <s v="angielski"/>
    <n v="1"/>
    <n v="0"/>
    <s v="Centrum Kształcenia Zawodowego w Zespole Szkół i Placówek Kształcenia Zawodowego, ul.Botaniczna 66, 65-392  Zielona Góra"/>
    <x v="5"/>
  </r>
  <r>
    <x v="19"/>
    <s v="Kamienna Góra"/>
    <n v="19678"/>
    <x v="0"/>
    <n v="723103"/>
    <s v="MOT.05."/>
    <s v="16.10.2023-10.11.2023"/>
    <n v="5"/>
    <n v="1"/>
    <s v="niemiecki"/>
    <n v="5"/>
    <n v="1"/>
    <s v="Centrum Kształcenia Zawodowego w Kłodzkiej Szkole Przedsiębiorczości w Kłodzku, ul. Szkolna 8, 57-300 Kłodzko"/>
    <x v="2"/>
  </r>
  <r>
    <x v="19"/>
    <s v="Kamienna Góra"/>
    <n v="19678"/>
    <x v="0"/>
    <n v="723103"/>
    <s v="MOT.05."/>
    <s v="18.03.2024-19.04.2024"/>
    <n v="14"/>
    <n v="0"/>
    <s v="niemiecki"/>
    <n v="14"/>
    <n v="0"/>
    <s v="Centrum Kształcenia Zawodowego w CKZiU,  ul. Tadeusza Kościuszki 27, 56-100 Wołów"/>
    <x v="9"/>
  </r>
  <r>
    <x v="19"/>
    <s v="Kamienna Góra"/>
    <n v="19678"/>
    <x v="9"/>
    <n v="711204"/>
    <s v="BUD.12."/>
    <m/>
    <n v="0"/>
    <n v="0"/>
    <m/>
    <n v="0"/>
    <n v="0"/>
    <s v="Centrum Kształcenia Zawodowego w Świdnicy, 58-105 Świdnica, ul. Gen. Władysława Sikorskiego 41"/>
    <x v="3"/>
  </r>
  <r>
    <x v="19"/>
    <s v="Kamienna Góra"/>
    <n v="19678"/>
    <x v="23"/>
    <n v="721306"/>
    <s v="MOT.01."/>
    <s v="12.02.2024-08.03.2024"/>
    <n v="2"/>
    <n v="0"/>
    <s v="niemiecki"/>
    <n v="2"/>
    <n v="0"/>
    <s v="Centrum Kształcenia Zawodowego w Świdnicy, 58-105 Świdnica, ul. Gen. Władysława Sikorskiego 41"/>
    <x v="3"/>
  </r>
  <r>
    <x v="19"/>
    <s v="Kamienna Góra"/>
    <n v="19678"/>
    <x v="13"/>
    <n v="741203"/>
    <s v="MOT.02."/>
    <s v="12.02.2024-08.03.2024"/>
    <n v="1"/>
    <n v="0"/>
    <s v="niemiecki"/>
    <n v="1"/>
    <n v="0"/>
    <s v="Centrum Kształcenia Zawodowego w Świdnicy, 58-105 Świdnica, ul. Gen. Władysława Sikorskiego 41"/>
    <x v="3"/>
  </r>
  <r>
    <x v="19"/>
    <s v="Kamienna Góra"/>
    <n v="19678"/>
    <x v="22"/>
    <n v="432106"/>
    <s v="SPL.01."/>
    <s v="30.10.2023-24.11.2023"/>
    <n v="1"/>
    <n v="0"/>
    <s v="angielski"/>
    <n v="1"/>
    <n v="0"/>
    <s v="Zespół Szkół Ponadpodstawowych im. Hipolita Cegielskiego w Ziębicach ul. Wojska Polskiego 3, 57-220 Ziębice"/>
    <x v="13"/>
  </r>
  <r>
    <x v="19"/>
    <s v="Kamienna Góra"/>
    <n v="19678"/>
    <x v="4"/>
    <n v="514101"/>
    <s v="FRK.01."/>
    <s v="30.10.2023-24.11.2023"/>
    <n v="11"/>
    <n v="11"/>
    <s v="niemiecki"/>
    <n v="11"/>
    <n v="11"/>
    <s v="Centrum Kształcenia Zawodowego w Świdnicy, 58-105 Świdnica, ul. Gen. Władysława Sikorskiego 41"/>
    <x v="3"/>
  </r>
  <r>
    <x v="19"/>
    <s v="Kamienna Góra"/>
    <n v="19678"/>
    <x v="12"/>
    <n v="751204"/>
    <s v="SPC.03."/>
    <s v="12.02.2024-08.03.2024"/>
    <n v="2"/>
    <n v="0"/>
    <s v="niemiecki"/>
    <n v="2"/>
    <n v="0"/>
    <s v="Centrum Kształcenia Zawodowego w Świdnicy, 58-105 Świdnica, ul. Gen. Władysława Sikorskiego 41"/>
    <x v="3"/>
  </r>
  <r>
    <x v="19"/>
    <s v="Kamienna Góra"/>
    <n v="19678"/>
    <x v="14"/>
    <n v="752205"/>
    <s v="DRM.04."/>
    <s v="27.11.2023-22.12.2023"/>
    <n v="2"/>
    <n v="0"/>
    <s v="angielski"/>
    <n v="2"/>
    <n v="0"/>
    <s v="Centrum Kształcenia Zawodowego w Świdnicy, 58-105 Świdnica, ul. Gen. Władysława Sikorskiego 41"/>
    <x v="3"/>
  </r>
  <r>
    <x v="20"/>
    <s v="Kępno"/>
    <m/>
    <x v="25"/>
    <n v="713203"/>
    <s v="MOT.03."/>
    <m/>
    <n v="3"/>
    <n v="0"/>
    <m/>
    <n v="3"/>
    <n v="0"/>
    <s v="Centrum Kształcenia Zawodowego w Oleśnicy, ul. Wojska Polskiego 67"/>
    <x v="8"/>
  </r>
  <r>
    <x v="20"/>
    <s v="Kępno"/>
    <m/>
    <x v="12"/>
    <n v="751204"/>
    <s v="SPC.03."/>
    <m/>
    <n v="1"/>
    <n v="0"/>
    <m/>
    <n v="1"/>
    <n v="0"/>
    <s v="Centrum Kształcenia Zawodowego w Oleśnicy, ul. Wojska Polskiego 67"/>
    <x v="8"/>
  </r>
  <r>
    <x v="20"/>
    <s v="Kępno"/>
    <m/>
    <x v="5"/>
    <n v="751201"/>
    <s v="SPC.01."/>
    <m/>
    <n v="5"/>
    <n v="0"/>
    <m/>
    <n v="5"/>
    <n v="0"/>
    <s v="Centrum Kształcenia Zawodowego w Oleśnicy, ul. Wojska Polskiego 67"/>
    <x v="8"/>
  </r>
  <r>
    <x v="20"/>
    <s v="Kępno"/>
    <m/>
    <x v="14"/>
    <n v="752205"/>
    <s v="DRM.04."/>
    <m/>
    <n v="11"/>
    <n v="0"/>
    <m/>
    <m/>
    <m/>
    <s v="Centrum Kształcenia Zawodowego w Oleśnicy, ul. Wojska Polskiego 67"/>
    <x v="8"/>
  </r>
  <r>
    <x v="20"/>
    <s v="Kępno"/>
    <m/>
    <x v="6"/>
    <n v="741103"/>
    <s v="ELE.02."/>
    <m/>
    <n v="21"/>
    <n v="0"/>
    <m/>
    <n v="21"/>
    <n v="0"/>
    <s v="Centrum Kształcenia Zawodowego w Oleśnicy, ul. Wojska Polskiego 67"/>
    <x v="8"/>
  </r>
  <r>
    <x v="21"/>
    <s v="Kluczbork"/>
    <m/>
    <x v="33"/>
    <n v="723318"/>
    <s v="TKO.09."/>
    <s v="29.01.2024-03.02.2024"/>
    <n v="4"/>
    <n v="0"/>
    <m/>
    <n v="4"/>
    <n v="0"/>
    <s v="Centrum Kształcenia Zawodowego w Dębicy, ul. Rzeszowska 78, 39-200 Dębica, biuro@ckzdebica.pl"/>
    <x v="15"/>
  </r>
  <r>
    <x v="22"/>
    <s v="Kłodzko"/>
    <n v="79315"/>
    <x v="11"/>
    <n v="343101"/>
    <s v="AUD.02."/>
    <m/>
    <n v="0"/>
    <n v="0"/>
    <m/>
    <m/>
    <m/>
    <m/>
    <x v="0"/>
  </r>
  <r>
    <x v="23"/>
    <s v="Kłodzko"/>
    <n v="79315"/>
    <x v="9"/>
    <n v="711204"/>
    <s v="BUD.12."/>
    <m/>
    <n v="0"/>
    <n v="0"/>
    <s v="-"/>
    <m/>
    <m/>
    <m/>
    <x v="0"/>
  </r>
  <r>
    <x v="23"/>
    <s v="Kłodzko"/>
    <n v="79315"/>
    <x v="31"/>
    <n v="613003"/>
    <s v="ROL.04."/>
    <m/>
    <n v="0"/>
    <n v="0"/>
    <s v="-"/>
    <m/>
    <m/>
    <m/>
    <x v="0"/>
  </r>
  <r>
    <x v="22"/>
    <s v="Kłodzko"/>
    <n v="79315"/>
    <x v="6"/>
    <n v="741103"/>
    <s v="ELE.02."/>
    <s v="02.01.2024-09.02.2024 "/>
    <n v="0"/>
    <n v="0"/>
    <s v="niemiecki"/>
    <n v="0"/>
    <n v="0"/>
    <s v="Centrum Kształcenia Zawodowego w Świdnicy, 58-105 Świdnica, ul. Gen. Władysława Sikorskiego 41"/>
    <x v="3"/>
  </r>
  <r>
    <x v="23"/>
    <s v="Kłodzko"/>
    <n v="79315"/>
    <x v="4"/>
    <n v="514101"/>
    <s v="FRK.01."/>
    <s v="29.01.2024-23.02.2024"/>
    <n v="4"/>
    <n v="4"/>
    <s v="angielski"/>
    <n v="0"/>
    <n v="0"/>
    <s v="Centrum Kształcenia Zawodowego w Kłodzkiej Szkole Przedsiębiorczości w Kłodzku, ul. Szkolna 8, 57-300 Kłodzko"/>
    <x v="2"/>
  </r>
  <r>
    <x v="22"/>
    <s v="Kłodzko"/>
    <n v="79315"/>
    <x v="2"/>
    <n v="522301"/>
    <s v="HAN.01."/>
    <s v="11.09.2023-06.10.2023"/>
    <n v="9"/>
    <n v="8"/>
    <s v="angielski"/>
    <n v="0"/>
    <n v="0"/>
    <s v="Centrum Kształcenia Zawodowego w Kłodzkiej Szkole Przedsiębiorczości w Kłodzku, ul. Szkolna 8, 57-300 Kłodzko"/>
    <x v="2"/>
  </r>
  <r>
    <x v="23"/>
    <s v="Kłodzko"/>
    <n v="79315"/>
    <x v="1"/>
    <n v="512001"/>
    <s v="HGT.02."/>
    <s v="11.09.2023-06.10.2023"/>
    <n v="4"/>
    <n v="1"/>
    <s v="angielski"/>
    <n v="0"/>
    <n v="0"/>
    <s v="Centrum Kształcenia Zawodowego w Kłodzkiej Szkole Przedsiębiorczości w Kłodzku, ul. Szkolna 8, 57-300 Kłodzko"/>
    <x v="2"/>
  </r>
  <r>
    <x v="22"/>
    <s v="Kłodzko"/>
    <n v="79315"/>
    <x v="7"/>
    <n v="962907"/>
    <s v="HGT.03."/>
    <s v="20.11.2023-15.12.2023"/>
    <n v="5"/>
    <n v="4"/>
    <s v="angielski"/>
    <n v="0"/>
    <n v="0"/>
    <s v="Centrum Kształcenia Zawodowego w Kłodzkiej Szkole Przedsiębiorczości w Kłodzku, ul. Szkolna 8, 57-300 Kłodzko"/>
    <x v="2"/>
  </r>
  <r>
    <x v="22"/>
    <s v="Kłodzko"/>
    <n v="79315"/>
    <x v="23"/>
    <n v="721306"/>
    <s v="MOT.01."/>
    <s v="12.02.2024-08.03.2024"/>
    <n v="1"/>
    <n v="0"/>
    <s v="niemiecki"/>
    <n v="1"/>
    <n v="0"/>
    <s v="Centrum Kształcenia Zawodowego w Świdnicy, 58-105 Świdnica, ul. Gen. Władysława Sikorskiego 41"/>
    <x v="3"/>
  </r>
  <r>
    <x v="23"/>
    <s v="Kłodzko"/>
    <n v="79315"/>
    <x v="13"/>
    <n v="741203"/>
    <s v="MOT.02."/>
    <s v="12.02.2024-08.03.2024"/>
    <n v="2"/>
    <n v="0"/>
    <s v="niemiecki"/>
    <n v="2"/>
    <n v="0"/>
    <s v="Centrum Kształcenia Zawodowego w Świdnicy, 58-105 Świdnica, ul. Gen. Władysława Sikorskiego 41"/>
    <x v="3"/>
  </r>
  <r>
    <x v="23"/>
    <s v="Kłodzko"/>
    <n v="79315"/>
    <x v="25"/>
    <n v="713203"/>
    <s v="MOT.03."/>
    <s v="02.01.2024-09.02.2024 "/>
    <n v="3"/>
    <n v="0"/>
    <s v="niemiecki"/>
    <n v="3"/>
    <n v="0"/>
    <s v="Centrum Kształcenia Zawodowego w Świdnicy, 58-105 Świdnica, ul. Gen. Władysława Sikorskiego 41"/>
    <x v="3"/>
  </r>
  <r>
    <x v="23"/>
    <s v="Kłodzko"/>
    <n v="79315"/>
    <x v="0"/>
    <n v="723103"/>
    <s v="MOT.05."/>
    <s v="16.10.2023-10.11.2023"/>
    <n v="11"/>
    <n v="0"/>
    <s v="angielski"/>
    <n v="0"/>
    <n v="0"/>
    <s v="Centrum Kształcenia Zawodowego w Kłodzkiej Szkole Przedsiębiorczości w Kłodzku, ul. Szkolna 8, 57-300 Kłodzko"/>
    <x v="2"/>
  </r>
  <r>
    <x v="23"/>
    <s v="Kłodzko"/>
    <n v="79315"/>
    <x v="5"/>
    <n v="751201"/>
    <s v="SPC.01."/>
    <s v="26.02.2024-22.03.2024"/>
    <n v="2"/>
    <n v="2"/>
    <s v="angielski"/>
    <n v="0"/>
    <n v="0"/>
    <s v="Centrum Kształcenia Zawodowego w Kłodzkiej Szkole Przedsiębiorczości w Kłodzku, ul. Szkolna 8, 57-300 Kłodzko"/>
    <x v="2"/>
  </r>
  <r>
    <x v="23"/>
    <s v="Kłodzko"/>
    <n v="79315"/>
    <x v="12"/>
    <n v="751204"/>
    <s v="SPC.03."/>
    <s v="12.02.2024-08.03.2024"/>
    <n v="2"/>
    <n v="0"/>
    <s v="niemiecki"/>
    <n v="2"/>
    <n v="0"/>
    <s v="Centrum Kształcenia Zawodowego w Świdnicy, 58-105 Świdnica, ul. Gen. Władysława Sikorskiego 41"/>
    <x v="3"/>
  </r>
  <r>
    <x v="23"/>
    <s v="Kłodzko"/>
    <n v="79315"/>
    <x v="8"/>
    <n v="722204"/>
    <s v="MEC.08."/>
    <m/>
    <n v="0"/>
    <n v="0"/>
    <s v="niemiecki"/>
    <n v="0"/>
    <n v="0"/>
    <m/>
    <x v="0"/>
  </r>
  <r>
    <x v="24"/>
    <s v="Kowary"/>
    <n v="263259"/>
    <x v="8"/>
    <n v="722204"/>
    <s v="MEC.08."/>
    <s v="02.10.2023-27.10.2023"/>
    <n v="5"/>
    <n v="0"/>
    <s v="niemiecki"/>
    <n v="5"/>
    <n v="0"/>
    <s v="Centrum Kształcenia Zawodowego w Świdnicy, 58-105 Świdnica, ul. Gen. Władysława Sikorskiego 41"/>
    <x v="3"/>
  </r>
  <r>
    <x v="24"/>
    <s v="Kowary"/>
    <n v="263259"/>
    <x v="5"/>
    <n v="751201"/>
    <s v="SPC.01."/>
    <s v="26.02.2024-22.03.2024"/>
    <n v="1"/>
    <n v="1"/>
    <s v="niemiecki"/>
    <n v="1"/>
    <n v="1"/>
    <s v="Centrum Kształcenia Zawodowego w Kłodzkiej Szkole Przedsiębiorczości w Kłodzku, ul. Szkolna 8, 57-300 Kłodzko"/>
    <x v="2"/>
  </r>
  <r>
    <x v="24"/>
    <s v="Kowary"/>
    <n v="263259"/>
    <x v="4"/>
    <n v="514101"/>
    <s v="FRK.01."/>
    <s v="29.01.2024-23.02.2024"/>
    <n v="3"/>
    <n v="3"/>
    <s v="niemiecki"/>
    <n v="3"/>
    <n v="3"/>
    <s v="Centrum Kształcenia Zawodowego w Kłodzkiej Szkole Przedsiębiorczości w Kłodzku, ul. Szkolna 8, 57-300 Kłodzko"/>
    <x v="2"/>
  </r>
  <r>
    <x v="24"/>
    <s v="Kowary"/>
    <n v="263259"/>
    <x v="1"/>
    <n v="512001"/>
    <s v="HGT.02."/>
    <s v="29.01.2024-23.02.2024"/>
    <n v="3"/>
    <n v="1"/>
    <s v="niemiecki"/>
    <n v="3"/>
    <n v="1"/>
    <s v="Centrum Kształcenia Zawodowego w Kłodzkiej Szkole Przedsiębiorczości w Kłodzku, ul. Szkolna 8, 57-300 Kłodzko"/>
    <x v="2"/>
  </r>
  <r>
    <x v="24"/>
    <s v="Kowary"/>
    <n v="263259"/>
    <x v="2"/>
    <n v="522301"/>
    <s v="HAN.01."/>
    <s v="16.10.2023-10.11.2023"/>
    <n v="1"/>
    <n v="1"/>
    <s v="niemiecki"/>
    <n v="1"/>
    <n v="1"/>
    <s v="Centrum Kształcenia Zawodowego w Kłodzkiej Szkole Przedsiębiorczości w Kłodzku, ul. Szkolna 8, 57-300 Kłodzko"/>
    <x v="2"/>
  </r>
  <r>
    <x v="24"/>
    <s v="Kowary"/>
    <n v="263259"/>
    <x v="10"/>
    <n v="722307"/>
    <s v="MEC.05."/>
    <s v="02.01.2024-09.02.2024 "/>
    <n v="3"/>
    <n v="0"/>
    <s v="niemiecki"/>
    <n v="3"/>
    <n v="0"/>
    <s v="Centrum Kształcenia Zawodowego w Świdnicy, 58-105 Świdnica, ul. Gen. Władysława Sikorskiego 41"/>
    <x v="3"/>
  </r>
  <r>
    <x v="24"/>
    <s v="Kowary"/>
    <n v="263259"/>
    <x v="29"/>
    <n v="712905"/>
    <s v="BUD.11."/>
    <s v="02.10.2023-27.10.2023"/>
    <n v="6"/>
    <n v="0"/>
    <s v="niemiecki"/>
    <n v="6"/>
    <n v="0"/>
    <s v="Centrum Kształcenia Zawodowego i Ustawicznego, 67-400 Wschowa, Plac Kosynierów 1"/>
    <x v="6"/>
  </r>
  <r>
    <x v="24"/>
    <s v="Kowary"/>
    <n v="263259"/>
    <x v="0"/>
    <n v="723103"/>
    <s v="MOT.05."/>
    <s v="29.01.2024-23.02.2024"/>
    <n v="3"/>
    <n v="0"/>
    <s v="niemiecki"/>
    <n v="3"/>
    <n v="0"/>
    <s v="Centrum Kształcenia Zawodowego w Kłodzkiej Szkole Przedsiębiorczości w Kłodzku, ul. Szkolna 8, 57-300 Kłodzko"/>
    <x v="2"/>
  </r>
  <r>
    <x v="24"/>
    <s v="Kowary"/>
    <n v="263259"/>
    <x v="15"/>
    <n v="753105"/>
    <s v="MOD.03."/>
    <s v="03.04.2024-30.04.2024"/>
    <n v="3"/>
    <n v="3"/>
    <s v="niemiecki"/>
    <n v="3"/>
    <n v="3"/>
    <s v="BS 1 Akademia Rezemiosła i Przedsiębiorczości przy Politechnice Opolskiej, ul. Luboszycka 9 45-036 Opole"/>
    <x v="16"/>
  </r>
  <r>
    <x v="25"/>
    <s v="Kudowa-Zdrój"/>
    <n v="91928"/>
    <x v="20"/>
    <n v="513101"/>
    <s v="HGT.01."/>
    <s v="29.01.2024-10.03.2024"/>
    <n v="1"/>
    <n v="0"/>
    <s v="angielski"/>
    <n v="1"/>
    <n v="0"/>
    <s v="Centrum Kształcenia Zawodowego w Zespole Szkół i Placówek Kształcenia Zawodowego, ul.Botaniczna 66, 65-392  Zielona Góra"/>
    <x v="5"/>
  </r>
  <r>
    <x v="26"/>
    <s v="Kudowa-Zdrój"/>
    <n v="91928"/>
    <x v="8"/>
    <n v="722204"/>
    <s v="MEC.08."/>
    <s v="02.10.2023-27.10.2023"/>
    <n v="14"/>
    <n v="0"/>
    <s v="angielski"/>
    <n v="14"/>
    <n v="0"/>
    <s v="Centrum Kształcenia Zawodowego w Świdnicy, 58-105 Świdnica, ul. Gen. Władysława Sikorskiego 41"/>
    <x v="3"/>
  </r>
  <r>
    <x v="26"/>
    <s v="Kudowa-Zdrój"/>
    <n v="91928"/>
    <x v="25"/>
    <n v="713203"/>
    <s v="MOT.03."/>
    <s v="02.01.2024-09.02.2024 "/>
    <n v="2"/>
    <n v="0"/>
    <s v="angielski"/>
    <n v="2"/>
    <n v="0"/>
    <s v="Centrum Kształcenia Zawodowego w Świdnicy, 58-105 Świdnica, ul. Gen. Władysława Sikorskiego 41"/>
    <x v="3"/>
  </r>
  <r>
    <x v="26"/>
    <s v="Kudowa-Zdrój"/>
    <n v="91928"/>
    <x v="5"/>
    <n v="751201"/>
    <s v="SPC.01."/>
    <s v="26.02.2024-22.03.2024"/>
    <n v="1"/>
    <n v="1"/>
    <s v="angielski"/>
    <n v="0"/>
    <n v="0"/>
    <s v="Centrum Kształcenia Zawodowego w Kłodzkiej Szkole Przedsiębiorczości w Kłodzku, ul. Szkolna 8, 57-300 Kłodzko"/>
    <x v="2"/>
  </r>
  <r>
    <x v="26"/>
    <s v="Kudowa-Zdrój"/>
    <n v="91928"/>
    <x v="6"/>
    <n v="741103"/>
    <s v="ELE.02."/>
    <s v="02.10.2023-27.10.2023"/>
    <n v="2"/>
    <n v="0"/>
    <s v="angielski"/>
    <n v="2"/>
    <n v="0"/>
    <s v="Centrum Kształcenia Zawodowego w Świdnicy, 58-105 Świdnica, ul. Gen. Władysława Sikorskiego 41"/>
    <x v="3"/>
  </r>
  <r>
    <x v="26"/>
    <s v="Kudowa-Zdrój"/>
    <n v="91928"/>
    <x v="4"/>
    <n v="514101"/>
    <s v="FRK.01."/>
    <s v="29.01.2024-23.02.2024"/>
    <n v="10"/>
    <n v="9"/>
    <s v="angielski"/>
    <n v="0"/>
    <n v="0"/>
    <s v="Centrum Kształcenia Zawodowego w Kłodzkiej Szkole Przedsiębiorczości w Kłodzku, ul. Szkolna 8, 57-300 Kłodzko"/>
    <x v="2"/>
  </r>
  <r>
    <x v="26"/>
    <s v="Kudowa-Zdrój"/>
    <n v="91928"/>
    <x v="1"/>
    <n v="512001"/>
    <s v="HGT.02."/>
    <s v="29.01.2024-23.02.2024"/>
    <n v="10"/>
    <n v="7"/>
    <s v="angielski"/>
    <n v="0"/>
    <n v="0"/>
    <s v="Centrum Kształcenia Zawodowego w Kłodzkiej Szkole Przedsiębiorczości w Kłodzku, ul. Szkolna 8, 57-300 Kłodzko"/>
    <x v="2"/>
  </r>
  <r>
    <x v="26"/>
    <s v="Kudowa-Zdrój"/>
    <n v="91928"/>
    <x v="0"/>
    <n v="723103"/>
    <s v="MOT.05."/>
    <s v="16.10.2023-10.11.2023"/>
    <n v="2"/>
    <n v="0"/>
    <s v="angielski"/>
    <n v="0"/>
    <n v="0"/>
    <s v="Centrum Kształcenia Zawodowego w Kłodzkiej Szkole Przedsiębiorczości w Kłodzku, ul. Szkolna 8, 57-300 Kłodzko"/>
    <x v="2"/>
  </r>
  <r>
    <x v="26"/>
    <s v="Kudowa-Zdrój"/>
    <n v="91928"/>
    <x v="3"/>
    <n v="712618"/>
    <s v="BUD.09."/>
    <s v="05.09.2023-29.09.2023"/>
    <n v="1"/>
    <n v="0"/>
    <s v="angielski"/>
    <n v="1"/>
    <n v="1"/>
    <s v="Centrum Kształcenia Zawodowego w Świdnicy, 58-105 Świdnica, ul. Gen. Władysława Sikorskiego 41"/>
    <x v="3"/>
  </r>
  <r>
    <x v="26"/>
    <s v="Kudowa-Zdrój"/>
    <n v="91928"/>
    <x v="9"/>
    <n v="711204"/>
    <s v="BUD.12."/>
    <s v="12.02.2024-08.03.2024"/>
    <n v="4"/>
    <n v="0"/>
    <s v="angielski"/>
    <n v="4"/>
    <n v="0"/>
    <s v="Centrum Kształcenia Zawodowego w Świdnicy, 58-105 Świdnica, ul. Gen. Władysława Sikorskiego 41"/>
    <x v="3"/>
  </r>
  <r>
    <x v="26"/>
    <s v="Kudowa-Zdrój"/>
    <n v="91928"/>
    <x v="2"/>
    <n v="522301"/>
    <s v="HAN.01."/>
    <s v="16.10.2023-10.11.2023"/>
    <n v="3"/>
    <n v="1"/>
    <s v="angielski"/>
    <n v="0"/>
    <n v="0"/>
    <s v="Centrum Kształcenia Zawodowego w Kłodzkiej Szkole Przedsiębiorczości w Kłodzku, ul. Szkolna 8, 57-300 Kłodzko"/>
    <x v="2"/>
  </r>
  <r>
    <x v="26"/>
    <s v="Kudowa-Zdrój"/>
    <n v="91928"/>
    <x v="12"/>
    <n v="751204"/>
    <s v="SPC.03."/>
    <s v="12.02.2024-08.03.2024"/>
    <n v="2"/>
    <n v="0"/>
    <s v="angielski"/>
    <n v="2"/>
    <n v="0"/>
    <s v="Centrum Kształcenia Zawodowego w Świdnicy, 58-105 Świdnica, ul. Gen. Władysława Sikorskiego 41"/>
    <x v="3"/>
  </r>
  <r>
    <x v="27"/>
    <s v="Legnica"/>
    <n v="14281"/>
    <x v="11"/>
    <n v="343101"/>
    <s v="AUD.02."/>
    <s v="11.09.2023-06.10.2023"/>
    <n v="2"/>
    <n v="2"/>
    <s v="angielski"/>
    <n v="2"/>
    <n v="2"/>
    <s v="Zespół Placówek Oświatowych Centrum Kształcenia Zawodowego nr 2 w Olkuszu, ul. Legionów Polskich 3"/>
    <x v="14"/>
  </r>
  <r>
    <x v="27"/>
    <s v="Legnica"/>
    <n v="14281"/>
    <x v="2"/>
    <n v="522301"/>
    <s v="HAN.01."/>
    <s v="06.11.2023-06.12.2023 "/>
    <n v="9"/>
    <n v="8"/>
    <s v="angielski"/>
    <n v="0"/>
    <n v="0"/>
    <s v="CKZ Legnica"/>
    <x v="4"/>
  </r>
  <r>
    <x v="27"/>
    <s v="Legnica"/>
    <n v="14281"/>
    <x v="4"/>
    <n v="514101"/>
    <s v="FRK.01."/>
    <s v="02.10.2023-27.10.2023"/>
    <n v="6"/>
    <n v="6"/>
    <s v="angielski"/>
    <n v="0"/>
    <n v="0"/>
    <m/>
    <x v="4"/>
  </r>
  <r>
    <x v="27"/>
    <s v="Legnica"/>
    <n v="14281"/>
    <x v="4"/>
    <n v="514101"/>
    <s v="FRK.01."/>
    <s v="05.02.2024-01.03.2024"/>
    <n v="7"/>
    <n v="7"/>
    <s v="angielski"/>
    <n v="0"/>
    <n v="0"/>
    <s v="Centrum Kształcenia Zawodowego i Ustawicznego w Legnicy, ul. Lotnicza 26, 59-220 Legnica"/>
    <x v="4"/>
  </r>
  <r>
    <x v="27"/>
    <s v="Legnica"/>
    <n v="14281"/>
    <x v="0"/>
    <n v="723103"/>
    <s v="MOT.05."/>
    <s v="02.11.2023-30.11.2023"/>
    <n v="2"/>
    <n v="0"/>
    <s v="angielski"/>
    <n v="2"/>
    <n v="0"/>
    <s v="Głogowskie Centrum Kształcenia Zawodowego w Głogowie ul. Piotra Skargi 29"/>
    <x v="12"/>
  </r>
  <r>
    <x v="27"/>
    <s v="Legnica"/>
    <n v="14281"/>
    <x v="23"/>
    <n v="721306"/>
    <s v="MOT.01."/>
    <m/>
    <n v="0"/>
    <n v="0"/>
    <s v="angielski"/>
    <n v="0"/>
    <n v="0"/>
    <s v="Centrum Kształcenia Zawodowego i Ustawicznego, 67-400 Wschowa, Plac Kosynierów 1"/>
    <x v="6"/>
  </r>
  <r>
    <x v="27"/>
    <s v="Legnica"/>
    <n v="14281"/>
    <x v="5"/>
    <n v="751201"/>
    <s v="SPC.01."/>
    <s v="05.09.2023-29.09.2023"/>
    <n v="6"/>
    <n v="5"/>
    <s v="angielski"/>
    <n v="0"/>
    <n v="0"/>
    <s v="Centrum Kształcenia Zawodowego i Ustawicznego w Legnicy, ul. Lotnicza 26, 59-220 Legnica"/>
    <x v="4"/>
  </r>
  <r>
    <x v="27"/>
    <s v="Legnica"/>
    <n v="14281"/>
    <x v="6"/>
    <n v="741103"/>
    <s v="ELE.02."/>
    <s v="26.02.2024-15.03.2024"/>
    <n v="1"/>
    <n v="0"/>
    <s v="angielski"/>
    <n v="1"/>
    <n v="0"/>
    <s v="Centrum Kształcenia Zawodowego i Ustawicznego, 67-400 Wschowa, Plac Kosynierów 1"/>
    <x v="6"/>
  </r>
  <r>
    <x v="27"/>
    <s v="Legnica"/>
    <n v="14281"/>
    <x v="1"/>
    <n v="512001"/>
    <s v="HGT.02."/>
    <s v="04.03.2024-27.03.2024"/>
    <n v="12"/>
    <n v="5"/>
    <s v="angielski"/>
    <n v="0"/>
    <n v="0"/>
    <s v="Centrum Kształcenia Zawodowego i Ustawicznego w Legnicy, ul. Lotnicza 26, 59-220 Legnica"/>
    <x v="4"/>
  </r>
  <r>
    <x v="27"/>
    <s v="Legnica"/>
    <n v="14281"/>
    <x v="25"/>
    <n v="713203"/>
    <s v="MOT.03."/>
    <m/>
    <n v="0"/>
    <n v="0"/>
    <s v="angielski"/>
    <n v="0"/>
    <n v="0"/>
    <s v="Centrum Kształcenia Zawodowego w Świdnicy, 58-105 Świdnica, ul. Gen. Władysława Sikorskiego 41"/>
    <x v="3"/>
  </r>
  <r>
    <x v="27"/>
    <s v="Legnica"/>
    <n v="14281"/>
    <x v="12"/>
    <n v="751204"/>
    <s v="SPC.03."/>
    <s v="02.01.2024-28.01.2024"/>
    <n v="1"/>
    <n v="0"/>
    <s v="niemiecki"/>
    <n v="1"/>
    <n v="0"/>
    <s v="Centrum Kształcenia Zawodowego w Zespole Szkół i Placówek Kształcenia Zawodowego, ul.Botaniczna 66, 65-392  Zielona Góra"/>
    <x v="5"/>
  </r>
  <r>
    <x v="27"/>
    <s v="Legnica"/>
    <n v="14281"/>
    <x v="31"/>
    <n v="613003"/>
    <s v="ROL.04."/>
    <s v="27.11.2023-22.12.2023"/>
    <n v="0"/>
    <n v="0"/>
    <s v="angielski"/>
    <n v="0"/>
    <n v="0"/>
    <s v="Centrum Kształcenia Zawodowego i Ustawicznego, 67-400 Wschowa, Plac Kosynierów 1"/>
    <x v="6"/>
  </r>
  <r>
    <x v="27"/>
    <s v="Legnica"/>
    <n v="14281"/>
    <x v="14"/>
    <n v="752205"/>
    <s v="DRM.04."/>
    <s v="22.01.2024-09.02.2024"/>
    <n v="2"/>
    <n v="0"/>
    <s v="angielski"/>
    <n v="2"/>
    <n v="0"/>
    <s v="Centrum Kształcenia Zawodowego i Ustawicznego, 67-400 Wschowa, Plac Kosynierów 1"/>
    <x v="6"/>
  </r>
  <r>
    <x v="27"/>
    <s v="Legnica"/>
    <n v="14281"/>
    <x v="15"/>
    <n v="753105"/>
    <s v="MOD.03."/>
    <s v="27.11.2023-22.12.2023"/>
    <n v="1"/>
    <n v="1"/>
    <s v="angielski"/>
    <n v="1"/>
    <n v="1"/>
    <s v="Centrum Kształcenia Zawodowego w Zespole Szkół i Placówek Kształcenia Zawodowego, ul.Botaniczna 66, 65-392  Zielona Góra"/>
    <x v="5"/>
  </r>
  <r>
    <x v="27"/>
    <s v="Legnica"/>
    <n v="14281"/>
    <x v="18"/>
    <n v="611303"/>
    <s v="OGR.02."/>
    <m/>
    <n v="0"/>
    <n v="0"/>
    <s v="angielski"/>
    <n v="0"/>
    <n v="0"/>
    <s v="Centrum Kształcenia Zawodowego i Ustawicznego, 67-400 Wschowa, Plac Kosynierów 1"/>
    <x v="6"/>
  </r>
  <r>
    <x v="28"/>
    <s v="Lubań"/>
    <n v="19485"/>
    <x v="1"/>
    <n v="512001"/>
    <s v="HGT.02."/>
    <s v="05.09.2023-29.09.2023"/>
    <n v="11"/>
    <n v="9"/>
    <s v="angielski"/>
    <n v="11"/>
    <n v="9"/>
    <s v="Centrum Kształcenia Zawodowego i Ustawicznego w Legnicy, ul. Lotnicza 26, 59-220 Legnica"/>
    <x v="4"/>
  </r>
  <r>
    <x v="28"/>
    <s v="Lubań"/>
    <n v="19485"/>
    <x v="2"/>
    <n v="522301"/>
    <s v="HAN.01."/>
    <s v="05.09.2023-29.09.2023 "/>
    <n v="9"/>
    <n v="6"/>
    <s v="angielski"/>
    <n v="9"/>
    <n v="6"/>
    <s v="Centrum Kształcenia Zawodowego i Ustawicznego w Legnicy, ul. Lotnicza 26, 59-220 Legnica"/>
    <x v="4"/>
  </r>
  <r>
    <x v="28"/>
    <s v="Lubań"/>
    <n v="19485"/>
    <x v="2"/>
    <n v="522301"/>
    <s v="HAN.01."/>
    <s v="06.11.2023-01.12.2023"/>
    <n v="6"/>
    <n v="6"/>
    <s v="angielski"/>
    <n v="6"/>
    <n v="6"/>
    <s v="Centrum Kształcenia Zawodowego i Ustawicznego w Legnicy, ul. Lotnicza 26, 59-220 Legnica"/>
    <x v="4"/>
  </r>
  <r>
    <x v="28"/>
    <s v="Lubań"/>
    <n v="19485"/>
    <x v="12"/>
    <n v="751204"/>
    <s v="SPC.03."/>
    <s v="30.10.2023-24.11.2023"/>
    <n v="3"/>
    <n v="0"/>
    <s v="angielski"/>
    <n v="3"/>
    <n v="0"/>
    <s v="Centrum Kształcenia Zawodowego w Oleśnicy, ul. Wojska Polskiego 67"/>
    <x v="8"/>
  </r>
  <r>
    <x v="28"/>
    <s v="Lubań"/>
    <n v="19485"/>
    <x v="10"/>
    <n v="722307"/>
    <s v="MEC.05."/>
    <s v="02.01.2024-09.02.2024 "/>
    <n v="10"/>
    <n v="0"/>
    <s v="niemiecki"/>
    <n v="10"/>
    <n v="0"/>
    <s v="Centrum Kształcenia Zawodowego w Świdnicy, 58-105 Świdnica, ul. Gen. Władysława Sikorskiego 41"/>
    <x v="3"/>
  </r>
  <r>
    <x v="28"/>
    <s v="Lubań"/>
    <n v="19485"/>
    <x v="5"/>
    <n v="751201"/>
    <s v="SPC.01."/>
    <s v="31.10.2022-02.12.2022"/>
    <n v="0"/>
    <n v="0"/>
    <s v="angielski"/>
    <n v="0"/>
    <n v="0"/>
    <s v="Centrum Kształcenia Zawodowego i Ustawicznego w Legnicy, ul. Lotnicza 26, 59-220 Legnica"/>
    <x v="4"/>
  </r>
  <r>
    <x v="28"/>
    <s v="Lubań"/>
    <n v="19485"/>
    <x v="4"/>
    <n v="514101"/>
    <s v="FRK.01."/>
    <s v="04.12.2023-05.01.2024"/>
    <n v="11"/>
    <n v="11"/>
    <s v="angielski"/>
    <n v="11"/>
    <n v="11"/>
    <s v="Centrum Kształcenia Zawodowego i Ustawicznego w Legnicy, ul. Lotnicza 26, 59-220 Legnica"/>
    <x v="4"/>
  </r>
  <r>
    <x v="28"/>
    <s v="Lubań"/>
    <n v="19485"/>
    <x v="6"/>
    <n v="741103"/>
    <s v="ELE.02."/>
    <s v="02.01.2024-09.02.2024 "/>
    <n v="3"/>
    <n v="0"/>
    <s v="niemiecki"/>
    <n v="3"/>
    <n v="0"/>
    <s v="Centrum Kształcenia Zawodowego w Świdnicy, 58-105 Świdnica, ul. Gen. Władysława Sikorskiego 41"/>
    <x v="3"/>
  </r>
  <r>
    <x v="28"/>
    <s v="Lubań"/>
    <n v="19485"/>
    <x v="0"/>
    <n v="723103"/>
    <s v="MOT.05."/>
    <s v="30.10.2023-24.11.2023"/>
    <n v="5"/>
    <n v="0"/>
    <s v="niemiecki"/>
    <n v="5"/>
    <n v="0"/>
    <s v="Centrum Kształcenia Zawodowego w Świdnicy, 58-105 Świdnica, ul. Gen. Władysława Sikorskiego 41"/>
    <x v="3"/>
  </r>
  <r>
    <x v="28"/>
    <s v="Lubań"/>
    <n v="19485"/>
    <x v="9"/>
    <n v="711204"/>
    <s v="BUD.12."/>
    <s v="12.02.2024-08.03.2024"/>
    <n v="2"/>
    <n v="0"/>
    <s v="niemiecki"/>
    <n v="2"/>
    <n v="0"/>
    <s v="Centrum Kształcenia Zawodowego w Świdnicy, 58-105 Świdnica, ul. Gen. Władysława Sikorskiego 41"/>
    <x v="3"/>
  </r>
  <r>
    <x v="28"/>
    <s v="Lubań"/>
    <n v="19485"/>
    <x v="29"/>
    <n v="712905"/>
    <s v="BUD.11."/>
    <s v="02.10.2023-27.10.2023"/>
    <n v="1"/>
    <n v="0"/>
    <s v="niemiecki"/>
    <n v="1"/>
    <n v="0"/>
    <s v="Centrum Kształcenia Zawodowego i Ustawicznego, 67-400 Wschowa, Plac Kosynierów 1"/>
    <x v="6"/>
  </r>
  <r>
    <x v="29"/>
    <s v="Lubin"/>
    <n v="107344"/>
    <x v="5"/>
    <n v="751201"/>
    <s v="SPC.01."/>
    <m/>
    <n v="0"/>
    <n v="0"/>
    <s v="angielski"/>
    <n v="0"/>
    <n v="0"/>
    <s v="Centrum Kształcenia Zawodowego i Ustawicznego w Legnicy, ul. Lotnicza 26, 59-220 Legnica"/>
    <x v="4"/>
  </r>
  <r>
    <x v="29"/>
    <s v="Lubin"/>
    <n v="107344"/>
    <x v="5"/>
    <n v="751201"/>
    <s v="SPC.01."/>
    <s v="05.02.2024-01.03.2024"/>
    <n v="2"/>
    <n v="2"/>
    <s v="angielski"/>
    <n v="0"/>
    <n v="0"/>
    <s v="Centrum Kształcenia Zawodowego i Ustawicznego w Legnicy, ul. Lotnicza 26, 59-220 Legnica"/>
    <x v="4"/>
  </r>
  <r>
    <x v="29"/>
    <s v="Lubin"/>
    <n v="107344"/>
    <x v="0"/>
    <n v="723103"/>
    <s v="MOT.05."/>
    <s v="01.02.2024-28.02.2024"/>
    <n v="19"/>
    <n v="0"/>
    <s v="niemiecki"/>
    <n v="19"/>
    <n v="0"/>
    <s v="Głogowskie Centrum Kształcenia Zawodowego w Głogowie ul. Piotra Skargi 29"/>
    <x v="12"/>
  </r>
  <r>
    <x v="29"/>
    <s v="Lubin"/>
    <n v="107344"/>
    <x v="4"/>
    <n v="514101"/>
    <s v="FRK.01."/>
    <s v="02.10.2023-27.10.2023"/>
    <n v="10"/>
    <n v="9"/>
    <s v="angielski"/>
    <n v="0"/>
    <n v="0"/>
    <m/>
    <x v="4"/>
  </r>
  <r>
    <x v="29"/>
    <s v="Lubin"/>
    <n v="107344"/>
    <x v="4"/>
    <n v="514101"/>
    <s v="FRK.01."/>
    <s v=" 05.02.2024-01.03.2024"/>
    <n v="8"/>
    <n v="8"/>
    <s v="angielski"/>
    <n v="2"/>
    <n v="2"/>
    <s v="Centrum Kształcenia Zawodowego i Ustawicznego w Legnicy, ul. Lotnicza 26, 59-220 Legnica"/>
    <x v="4"/>
  </r>
  <r>
    <x v="29"/>
    <s v="Lubin"/>
    <n v="107344"/>
    <x v="2"/>
    <n v="522301"/>
    <s v="HAN.01."/>
    <s v="05.09.2023-29.09.2023"/>
    <n v="2"/>
    <n v="2"/>
    <s v="angielski"/>
    <n v="0"/>
    <n v="0"/>
    <s v="Centrum Kształcenia Zawodowego i Ustawicznego w Legnicy, ul. Lotnicza 26, 59-220 Legnica"/>
    <x v="4"/>
  </r>
  <r>
    <x v="29"/>
    <s v="Lubin"/>
    <n v="107344"/>
    <x v="2"/>
    <n v="522301"/>
    <s v="HAN.01."/>
    <s v="06.11.2023-01.12.2023"/>
    <n v="1"/>
    <n v="0"/>
    <s v="angielski"/>
    <n v="1"/>
    <n v="0"/>
    <s v="Centrum Kształcenia Zawodowego i Ustawicznego w Legnicy, ul. Lotnicza 26, 59-220 Legnica"/>
    <x v="4"/>
  </r>
  <r>
    <x v="29"/>
    <s v="Lubin"/>
    <n v="107344"/>
    <x v="30"/>
    <n v="741201"/>
    <s v="ELE.01."/>
    <s v="18.03.2024-12.04.2024"/>
    <n v="3"/>
    <n v="0"/>
    <s v="angielski"/>
    <n v="3"/>
    <n v="0"/>
    <s v="Centrum Kształcenia Zawodowego i Ustawicznego, 67-400 Wschowa, Plac Kosynierów 1"/>
    <x v="6"/>
  </r>
  <r>
    <x v="29"/>
    <s v="Lubin"/>
    <n v="107344"/>
    <x v="23"/>
    <n v="721306"/>
    <s v="MOT.01."/>
    <s v="18.03.2024-12.04.2024"/>
    <n v="4"/>
    <n v="0"/>
    <s v="angielski"/>
    <n v="4"/>
    <n v="0"/>
    <s v="Centrum Kształcenia Zawodowego i Ustawicznego, 67-400 Wschowa, Plac Kosynierów 1"/>
    <x v="6"/>
  </r>
  <r>
    <x v="29"/>
    <s v="Lubin"/>
    <n v="107344"/>
    <x v="13"/>
    <n v="741203"/>
    <s v="MOT.02."/>
    <s v="27.11.2023-22.12.2023"/>
    <n v="1"/>
    <n v="0"/>
    <s v="angielski"/>
    <n v="1"/>
    <n v="0"/>
    <s v="Centrum Kształcenia Zawodowego i Ustawicznego, 67-400 Wschowa, Plac Kosynierów 1"/>
    <x v="6"/>
  </r>
  <r>
    <x v="29"/>
    <s v="Lubin"/>
    <n v="107344"/>
    <x v="25"/>
    <n v="713203"/>
    <s v="MOT.03."/>
    <s v="26.02.2024-15.03.2024"/>
    <n v="1"/>
    <n v="0"/>
    <s v="angielski"/>
    <n v="1"/>
    <n v="0"/>
    <s v="Centrum Kształcenia Zawodowego i Ustawicznego, 67-400 Wschowa, Plac Kosynierów 1"/>
    <x v="6"/>
  </r>
  <r>
    <x v="29"/>
    <s v="Lubin"/>
    <n v="107344"/>
    <x v="33"/>
    <n v="723318"/>
    <s v="TKO.09."/>
    <s v="29.01.2024-03.02.2024"/>
    <n v="2"/>
    <n v="0"/>
    <s v="angielski"/>
    <n v="2"/>
    <n v="0"/>
    <s v="Centrum Kształcenia Zawodowego w Dębicy, ul. Rzeszowska 78, 39-200 Dębica, biuro@ckzdebica.pl"/>
    <x v="15"/>
  </r>
  <r>
    <x v="30"/>
    <s v="Lubomierz"/>
    <n v="109021"/>
    <x v="20"/>
    <n v="513101"/>
    <s v="HGT.01."/>
    <m/>
    <n v="0"/>
    <n v="0"/>
    <m/>
    <n v="0"/>
    <n v="0"/>
    <s v="Centrum Kształcenia Zawodowego w Zespole Szkół i Placówek Kształcenia Zawodowego, ul.Botaniczna 66, 65-392  Zielona Góra"/>
    <x v="0"/>
  </r>
  <r>
    <x v="30"/>
    <s v="Lubomierz"/>
    <n v="109021"/>
    <x v="0"/>
    <n v="723103"/>
    <s v="MOT.05."/>
    <s v="18.03.2024-19.04.2024"/>
    <n v="5"/>
    <n v="0"/>
    <s v="niemiecki"/>
    <n v="5"/>
    <n v="0"/>
    <s v="Centrum Kształcenia Zawodowego w CKZiU,  ul. Tadeusza Kościuszki 27, 56-100 Wołów"/>
    <x v="9"/>
  </r>
  <r>
    <x v="30"/>
    <s v="Lubomierz"/>
    <n v="109021"/>
    <x v="0"/>
    <n v="723103"/>
    <s v="MOT.05."/>
    <s v="30.10.2023-24.11.2023"/>
    <n v="0"/>
    <n v="0"/>
    <s v="angielski"/>
    <n v="0"/>
    <n v="0"/>
    <s v="Centrum Kształcenia Zawodowego w Świdnicy, 58-105 Świdnica, ul. Gen. Władysława Sikorskiego 41"/>
    <x v="3"/>
  </r>
  <r>
    <x v="30"/>
    <s v="Lubomierz"/>
    <n v="109021"/>
    <x v="1"/>
    <n v="512001"/>
    <s v="HGT.02."/>
    <s v="05.09.2023-29.09.2023"/>
    <n v="7"/>
    <n v="2"/>
    <s v="angielski"/>
    <n v="7"/>
    <n v="2"/>
    <s v="Centrum Kształcenia Zawodowego i Ustawicznego w Legnicy, ul. Lotnicza 26, 59-220 Legnica"/>
    <x v="4"/>
  </r>
  <r>
    <x v="30"/>
    <s v="Lubomierz"/>
    <n v="109021"/>
    <x v="2"/>
    <n v="522301"/>
    <s v="HAN.01."/>
    <s v="27.11.2023-22.12.2023"/>
    <n v="2"/>
    <n v="1"/>
    <s v="angielski"/>
    <n v="2"/>
    <n v="1"/>
    <s v="Centrum Kształcenia Zawodowego w Świdnicy, 58-105 Świdnica, ul. Gen. Władysława Sikorskiego 41"/>
    <x v="3"/>
  </r>
  <r>
    <x v="30"/>
    <s v="Lubomierz"/>
    <n v="109021"/>
    <x v="29"/>
    <n v="712905"/>
    <s v="BUD.11."/>
    <m/>
    <n v="0"/>
    <n v="0"/>
    <m/>
    <n v="0"/>
    <n v="0"/>
    <s v="Centrum Kształcenia Zawodowego w Zespole Szkół i Placówek Kształcenia Zawodowego, ul.Botaniczna 66, 65-392  Zielona Góra"/>
    <x v="5"/>
  </r>
  <r>
    <x v="30"/>
    <s v="Lubomierz"/>
    <n v="109021"/>
    <x v="13"/>
    <n v="741203"/>
    <s v="MOT.02."/>
    <s v="12.02.2024-08.03.2024"/>
    <n v="1"/>
    <n v="0"/>
    <s v="angielski"/>
    <n v="1"/>
    <n v="0"/>
    <s v="Centrum Kształcenia Zawodowego w Świdnicy, 58-105 Świdnica, ul. Gen. Władysława Sikorskiego 41"/>
    <x v="3"/>
  </r>
  <r>
    <x v="30"/>
    <s v="Lubomierz"/>
    <n v="109021"/>
    <x v="4"/>
    <n v="514101"/>
    <s v="FRK.01."/>
    <s v="30.10.2023-24.11.2023"/>
    <n v="1"/>
    <n v="1"/>
    <s v="angielski"/>
    <n v="1"/>
    <n v="1"/>
    <s v="Centrum Kształcenia Zawodowego w Świdnicy, 58-105 Świdnica, ul. Gen. Władysława Sikorskiego 41"/>
    <x v="3"/>
  </r>
  <r>
    <x v="30"/>
    <s v="Lubomierz"/>
    <n v="109021"/>
    <x v="7"/>
    <n v="962907"/>
    <s v="HGT.03."/>
    <s v="20.11.2023-15.12.2023"/>
    <n v="3"/>
    <n v="1"/>
    <s v="niemiecki"/>
    <n v="3"/>
    <n v="1"/>
    <s v="Centrum Kształcenia Zawodowego w Kłodzkiej Szkole Przedsiębiorczości w Kłodzku, ul. Szkolna 8, 57-300 Kłodzko"/>
    <x v="2"/>
  </r>
  <r>
    <x v="30"/>
    <s v="Lubomierz"/>
    <n v="109021"/>
    <x v="14"/>
    <n v="752205"/>
    <s v="DRM.04."/>
    <m/>
    <n v="0"/>
    <n v="0"/>
    <m/>
    <n v="0"/>
    <n v="0"/>
    <s v="Centrum Kształcenia Zawodowego w Świdnicy, 58-105 Świdnica, ul. Gen. Władysława Sikorskiego 41"/>
    <x v="3"/>
  </r>
  <r>
    <x v="31"/>
    <s v="MIędzybórz"/>
    <n v="73476"/>
    <x v="4"/>
    <n v="514101"/>
    <s v="FRK.01."/>
    <s v="30.10.2023-24.11.2023"/>
    <n v="4"/>
    <n v="4"/>
    <s v="angielski"/>
    <n v="0"/>
    <n v="0"/>
    <s v="Centrum Kształcenia Zawodowego w Oleśnicy, ul. Wojska Polskiego 67"/>
    <x v="8"/>
  </r>
  <r>
    <x v="31"/>
    <s v="MIędzybórz"/>
    <n v="73476"/>
    <x v="31"/>
    <n v="613003"/>
    <s v="ROL.04."/>
    <m/>
    <n v="0"/>
    <n v="0"/>
    <s v="angielski"/>
    <n v="0"/>
    <n v="0"/>
    <s v="Centrum Kształcenia Zawodowego i Ustawicznego, 67-400 Wschowa, Plac Kosynierów 1"/>
    <x v="6"/>
  </r>
  <r>
    <x v="31"/>
    <s v="MIędzybórz"/>
    <n v="73476"/>
    <x v="17"/>
    <n v="741201"/>
    <s v="DRM.05."/>
    <s v="12.02.2024-08.03.2024"/>
    <n v="5"/>
    <n v="0"/>
    <s v="angielski"/>
    <n v="0"/>
    <n v="0"/>
    <s v="Centrum Kształcenia Zawodowego w Oleśnicy, ul. Wojska Polskiego 67"/>
    <x v="8"/>
  </r>
  <r>
    <x v="31"/>
    <s v="MIędzybórz"/>
    <n v="73476"/>
    <x v="6"/>
    <n v="741103"/>
    <s v="ELE.02."/>
    <s v="27.112023-22.12.2023"/>
    <n v="2"/>
    <n v="0"/>
    <s v="angielski"/>
    <n v="0"/>
    <n v="0"/>
    <s v="Centrum Kształcenia Zawodowego w Oleśnicy, ul. Wojska Polskiego 67"/>
    <x v="8"/>
  </r>
  <r>
    <x v="31"/>
    <s v="MIędzybórz"/>
    <n v="73476"/>
    <x v="0"/>
    <n v="723103"/>
    <s v="MOT.05."/>
    <s v="30.10.2023-24.11.2023"/>
    <n v="1"/>
    <n v="0"/>
    <s v="angielski"/>
    <n v="0"/>
    <n v="0"/>
    <s v="Centrum Kształcenia Zawodowego w Oleśnicy, ul. Wojska Polskiego 67"/>
    <x v="8"/>
  </r>
  <r>
    <x v="31"/>
    <s v="MIędzybórz"/>
    <n v="73476"/>
    <x v="5"/>
    <n v="751201"/>
    <s v="SPC.01."/>
    <s v="05.09.2023-29.09.2023"/>
    <n v="1"/>
    <n v="0"/>
    <s v="angielski"/>
    <n v="0"/>
    <n v="0"/>
    <s v="Centrum Kształcenia Zawodowego w Oleśnicy, ul. Wojska Polskiego 67"/>
    <x v="8"/>
  </r>
  <r>
    <x v="31"/>
    <s v="MIędzybórz"/>
    <n v="73476"/>
    <x v="3"/>
    <n v="712618"/>
    <s v="BUD.09."/>
    <s v="05.09.2023-29.09.2023"/>
    <n v="1"/>
    <n v="0"/>
    <s v="niemiecki"/>
    <n v="1"/>
    <n v="0"/>
    <s v="Centrum Kształcenia Zawodowego w Świdnicy, 58-105 Świdnica, ul. Gen. Władysława Sikorskiego 41"/>
    <x v="3"/>
  </r>
  <r>
    <x v="31"/>
    <s v="MIędzybórz"/>
    <n v="73476"/>
    <x v="2"/>
    <n v="522301"/>
    <s v="HAN.01."/>
    <s v="05.09.2023-29.09.2023"/>
    <n v="2"/>
    <n v="2"/>
    <s v="angielski"/>
    <n v="0"/>
    <n v="0"/>
    <s v="Centrum Kształcenia Zawodowego w Oleśnicy, ul. Wojska Polskiego 67"/>
    <x v="8"/>
  </r>
  <r>
    <x v="32"/>
    <s v="Milicz"/>
    <n v="60195"/>
    <x v="27"/>
    <n v="712101"/>
    <s v="BUD.03."/>
    <s v="11.03.2024-14.04.2024"/>
    <n v="1"/>
    <n v="0"/>
    <s v="niemiecki"/>
    <n v="1"/>
    <n v="0"/>
    <s v="Centrum Kształcenia Zawodowego w Zespole Szkół i Placówek Kształcenia Zawodowego, ul.Botaniczna 66, 65-392  Zielona Góra"/>
    <x v="5"/>
  </r>
  <r>
    <x v="32"/>
    <s v="Milicz"/>
    <n v="60195"/>
    <x v="20"/>
    <n v="513101"/>
    <s v="HGT.01."/>
    <m/>
    <n v="0"/>
    <n v="0"/>
    <s v="niemiecki"/>
    <n v="0"/>
    <n v="0"/>
    <s v="Centrum Kształcenia Zawodowego w Zespole Szkół i Placówek Kształcenia Zawodowego, ul.Botaniczna 66, 65-392  Zielona Góra"/>
    <x v="0"/>
  </r>
  <r>
    <x v="32"/>
    <s v="Milicz"/>
    <n v="60195"/>
    <x v="25"/>
    <n v="713203"/>
    <s v="MOT.03."/>
    <m/>
    <n v="0"/>
    <n v="0"/>
    <s v="niemiecki"/>
    <n v="0"/>
    <n v="0"/>
    <s v="Ośrodek Dokształcania i Doskonalenia Zawodowego w Krotoszynie"/>
    <x v="7"/>
  </r>
  <r>
    <x v="32"/>
    <s v="Milicz"/>
    <n v="60195"/>
    <x v="34"/>
    <n v="751108"/>
    <s v="SPC.04."/>
    <s v="25.03.2024-19.04.2024"/>
    <n v="0"/>
    <n v="0"/>
    <s v="niemiecki"/>
    <n v="0"/>
    <n v="0"/>
    <s v="Ośrodek Dokształcania i Doskonalenia Zawodowego w Krotoszynie"/>
    <x v="7"/>
  </r>
  <r>
    <x v="32"/>
    <s v="Milicz"/>
    <n v="60195"/>
    <x v="5"/>
    <n v="751201"/>
    <s v="SPC.01."/>
    <s v="30.10.2023-24.11.2023"/>
    <n v="4"/>
    <n v="3"/>
    <s v="niemiecki"/>
    <n v="0"/>
    <n v="0"/>
    <s v="Ośrodek Dokształcania i Doskonalenia Zawodowego w Krotoszynie"/>
    <x v="7"/>
  </r>
  <r>
    <x v="32"/>
    <s v="Milicz"/>
    <n v="60195"/>
    <x v="30"/>
    <n v="741201"/>
    <s v="ELE.01."/>
    <s v="26.02.2024-22.03.2024"/>
    <n v="11"/>
    <n v="0"/>
    <s v="niemiecki"/>
    <n v="0"/>
    <n v="0"/>
    <s v="Ośrodek Dokształcania i Doskonalenia Zawodowego w Krotoszynie"/>
    <x v="7"/>
  </r>
  <r>
    <x v="32"/>
    <s v="Milicz"/>
    <n v="60195"/>
    <x v="6"/>
    <n v="741103"/>
    <s v="ELE.02."/>
    <s v="02.01.2024-26.01.2024"/>
    <n v="9"/>
    <n v="0"/>
    <s v="niemiecki"/>
    <n v="0"/>
    <n v="0"/>
    <s v="Ośrodek Dokształcania i Doskonalenia Zawodowego w Krotoszynie"/>
    <x v="7"/>
  </r>
  <r>
    <x v="32"/>
    <s v="Milicz"/>
    <n v="60195"/>
    <x v="4"/>
    <n v="514101"/>
    <s v="FRK.01."/>
    <s v="27.11.2023-22.12.2023"/>
    <n v="7"/>
    <n v="7"/>
    <s v="niemiecki"/>
    <n v="0"/>
    <n v="0"/>
    <s v="Ośrodek Dokształcania i Doskonalenia Zawodowego w Krotoszynie"/>
    <x v="7"/>
  </r>
  <r>
    <x v="32"/>
    <s v="Milicz"/>
    <n v="60195"/>
    <x v="1"/>
    <n v="512001"/>
    <s v="HGT.02."/>
    <s v="29.01.2024-23.02.2024"/>
    <n v="11"/>
    <n v="6"/>
    <s v="niemiecki"/>
    <n v="0"/>
    <n v="0"/>
    <s v="Ośrodek Dokształcania i Doskonalenia Zawodowego w Krotoszynie"/>
    <x v="7"/>
  </r>
  <r>
    <x v="32"/>
    <s v="Milicz"/>
    <n v="60195"/>
    <x v="0"/>
    <n v="723103"/>
    <s v="MOT.05."/>
    <s v="27.11.2023-22.12.2023"/>
    <n v="16"/>
    <n v="0"/>
    <s v="niemiecki"/>
    <n v="0"/>
    <n v="0"/>
    <s v="Ośrodek Dokształcania i Doskonalenia Zawodowego w Krotoszynie"/>
    <x v="7"/>
  </r>
  <r>
    <x v="32"/>
    <s v="Milicz"/>
    <n v="60195"/>
    <x v="3"/>
    <n v="712618"/>
    <s v="BUD.09."/>
    <s v="02.01.2024-26.01.2024"/>
    <n v="0"/>
    <n v="0"/>
    <s v="niemiecki"/>
    <n v="0"/>
    <n v="0"/>
    <s v="Ośrodek Dokształcania i Doskonalenia Zawodowego w Krotoszynie"/>
    <x v="7"/>
  </r>
  <r>
    <x v="32"/>
    <s v="Milicz"/>
    <n v="60195"/>
    <x v="2"/>
    <n v="522301"/>
    <s v="HAN.01."/>
    <s v="29.01.2024-23.02.2024"/>
    <n v="32"/>
    <n v="28"/>
    <s v="niemiecki"/>
    <n v="0"/>
    <n v="0"/>
    <s v="Ośrodek Dokształcania i Doskonalenia Zawodowego w Krotoszynie"/>
    <x v="7"/>
  </r>
  <r>
    <x v="32"/>
    <s v="Milicz"/>
    <n v="60195"/>
    <x v="8"/>
    <n v="722204"/>
    <s v="MEC.08."/>
    <s v="30.10.2023-24.11.2023"/>
    <n v="17"/>
    <n v="0"/>
    <s v="niemiecki"/>
    <n v="0"/>
    <n v="0"/>
    <s v="Ośrodek Dokształcania i Doskonalenia Zawodowego w Krotoszynie"/>
    <x v="7"/>
  </r>
  <r>
    <x v="32"/>
    <s v="Milicz"/>
    <n v="60195"/>
    <x v="10"/>
    <n v="722307"/>
    <s v="MEC.05."/>
    <s v="02.01.2024-26.01.2024"/>
    <n v="1"/>
    <n v="0"/>
    <s v="niemiecki"/>
    <n v="0"/>
    <n v="0"/>
    <s v="Ośrodek Dokształcania i Doskonalenia Zawodowego w Krotoszynie"/>
    <x v="7"/>
  </r>
  <r>
    <x v="32"/>
    <s v="Milicz"/>
    <n v="60195"/>
    <x v="16"/>
    <n v="742117"/>
    <s v="ELM.02."/>
    <s v="26.02.2024-22.03.2024"/>
    <n v="3"/>
    <n v="0"/>
    <s v="niemiecki"/>
    <n v="0"/>
    <n v="0"/>
    <s v="Ośrodek Dokształcania i Doskonalenia Zawodowego w Krotoszynie"/>
    <x v="7"/>
  </r>
  <r>
    <x v="32"/>
    <s v="Milicz"/>
    <n v="60195"/>
    <x v="29"/>
    <n v="712905"/>
    <s v="BUD.11."/>
    <s v="27.11.2023-22.12.2023"/>
    <n v="0"/>
    <n v="0"/>
    <s v="niemiecki"/>
    <n v="0"/>
    <n v="0"/>
    <s v="Ośrodek Dokształcania i Doskonalenia Zawodowego w Krotoszynie"/>
    <x v="7"/>
  </r>
  <r>
    <x v="32"/>
    <s v="Milicz"/>
    <n v="60195"/>
    <x v="12"/>
    <n v="751204"/>
    <s v="SPC.03."/>
    <s v="25.03.2024-19.04.2024"/>
    <n v="2"/>
    <n v="1"/>
    <s v="niemiecki"/>
    <n v="0"/>
    <n v="0"/>
    <s v="Ośrodek Dokształcania i Doskonalenia Zawodowego w Krotoszynie"/>
    <x v="7"/>
  </r>
  <r>
    <x v="32"/>
    <s v="Milicz"/>
    <n v="60195"/>
    <x v="31"/>
    <n v="613003"/>
    <s v="ROL.04."/>
    <s v="29.01.2024-23.02.2024"/>
    <n v="2"/>
    <n v="0"/>
    <s v="niemiecki"/>
    <n v="0"/>
    <n v="0"/>
    <s v="Ośrodek Dokształcania i Doskonalenia Zawodowego w Krotoszynie"/>
    <x v="7"/>
  </r>
  <r>
    <x v="32"/>
    <s v="Milicz"/>
    <n v="60195"/>
    <x v="14"/>
    <n v="752205"/>
    <s v="DRM.04."/>
    <s v="02.01.2024-23.02.2024"/>
    <n v="7"/>
    <n v="0"/>
    <s v="niemiecki"/>
    <n v="0"/>
    <n v="0"/>
    <s v="Ośrodek Dokształcania i Doskonalenia Zawodowego w Krotoszynie"/>
    <x v="7"/>
  </r>
  <r>
    <x v="32"/>
    <s v="Milicz"/>
    <n v="60195"/>
    <x v="17"/>
    <n v="741201"/>
    <s v="DRM.05."/>
    <s v="02.10.2023-27.10.2023"/>
    <n v="3"/>
    <n v="1"/>
    <s v="niemiecki"/>
    <n v="0"/>
    <n v="0"/>
    <s v="Ośrodek Dokształcania i Doskonalenia Zawodowego w Krotoszynie"/>
    <x v="7"/>
  </r>
  <r>
    <x v="33"/>
    <s v="Namysłów"/>
    <m/>
    <x v="0"/>
    <n v="723103"/>
    <s v="MOT.05."/>
    <s v="02.10.2023-27.10.2023"/>
    <n v="9"/>
    <n v="0"/>
    <m/>
    <n v="9"/>
    <n v="0"/>
    <s v="Centrum Kształcenia Zawodowego w Oleśnicy, ul. Wojska Polskiego 67"/>
    <x v="8"/>
  </r>
  <r>
    <x v="33"/>
    <s v="Namysłów"/>
    <m/>
    <x v="6"/>
    <n v="741103"/>
    <s v="ELE.02."/>
    <s v="05.09.2023-29.09.2023"/>
    <n v="4"/>
    <n v="0"/>
    <m/>
    <n v="5"/>
    <n v="0"/>
    <s v="Centrum Kształcenia Zawodowego w Oleśnicy, ul. Wojska Polskiego 67"/>
    <x v="8"/>
  </r>
  <r>
    <x v="34"/>
    <s v="Nowa Ruda"/>
    <n v="92214"/>
    <x v="13"/>
    <n v="741203"/>
    <s v="MOT.02."/>
    <m/>
    <n v="0"/>
    <n v="0"/>
    <s v="niemiecki"/>
    <n v="0"/>
    <n v="0"/>
    <s v="Centrum Kształcenia Zawodowego w Świdnicy, 58-105 Świdnica, ul. Gen. Władysława Sikorskiego 41"/>
    <x v="3"/>
  </r>
  <r>
    <x v="34"/>
    <s v="Nowa Ruda"/>
    <n v="92214"/>
    <x v="12"/>
    <n v="751204"/>
    <s v="SPC.03."/>
    <m/>
    <n v="0"/>
    <n v="0"/>
    <s v="niemiecki"/>
    <n v="0"/>
    <n v="0"/>
    <s v="Centrum Kształcenia Zawodowego w Świdnicy, 58-105 Świdnica, ul. Gen. Władysława Sikorskiego 41"/>
    <x v="3"/>
  </r>
  <r>
    <x v="34"/>
    <s v="Nowa Ruda"/>
    <n v="92214"/>
    <x v="6"/>
    <n v="741103"/>
    <s v="ELE.02."/>
    <s v="02.01.2024-09.02.2024 "/>
    <n v="12"/>
    <n v="0"/>
    <s v="niemiecki"/>
    <n v="12"/>
    <n v="0"/>
    <s v="Centrum Kształcenia Zawodowego w Świdnicy, 58-105 Świdnica, ul. Gen. Władysława Sikorskiego 41"/>
    <x v="3"/>
  </r>
  <r>
    <x v="34"/>
    <s v="Nowa Ruda"/>
    <n v="92214"/>
    <x v="0"/>
    <n v="723103"/>
    <s v="MOT.05."/>
    <s v="29.01.2024-23.02.2024"/>
    <n v="14"/>
    <n v="0"/>
    <s v="angielski"/>
    <n v="0"/>
    <n v="0"/>
    <s v="Centrum Kształcenia Zawodowego w Kłodzkiej Szkole Przedsiębiorczości w Kłodzku, ul. Szkolna 8, 57-300 Kłodzko"/>
    <x v="2"/>
  </r>
  <r>
    <x v="34"/>
    <s v="Nowa Ruda"/>
    <n v="92214"/>
    <x v="5"/>
    <n v="751201"/>
    <s v="SPC.01."/>
    <s v="26.02.2024-22.03.2024"/>
    <n v="8"/>
    <n v="6"/>
    <s v="angielski"/>
    <n v="0"/>
    <n v="0"/>
    <s v="Centrum Kształcenia Zawodowego w Kłodzkiej Szkole Przedsiębiorczości w Kłodzku, ul. Szkolna 8, 57-300 Kłodzko"/>
    <x v="2"/>
  </r>
  <r>
    <x v="34"/>
    <s v="Nowa Ruda"/>
    <n v="92214"/>
    <x v="1"/>
    <n v="512001"/>
    <s v="HGT.02."/>
    <s v="11.09.2023-06.10.2023"/>
    <n v="9"/>
    <n v="9"/>
    <s v="angielski"/>
    <n v="0"/>
    <n v="0"/>
    <s v="Centrum Kształcenia Zawodowego w Kłodzkiej Szkole Przedsiębiorczości w Kłodzku, ul. Szkolna 8, 57-300 Kłodzko"/>
    <x v="2"/>
  </r>
  <r>
    <x v="34"/>
    <s v="Nowa Ruda"/>
    <n v="92214"/>
    <x v="29"/>
    <n v="712905"/>
    <s v="BUD.11."/>
    <m/>
    <n v="0"/>
    <n v="0"/>
    <s v="angielski"/>
    <n v="0"/>
    <n v="0"/>
    <s v="Centrum Kształcenia Zawodowego i Ustawicznego, 67-400 Wschowa, Plac Kosynierów 1"/>
    <x v="6"/>
  </r>
  <r>
    <x v="34"/>
    <s v="Nowa Ruda"/>
    <n v="92214"/>
    <x v="2"/>
    <n v="522301"/>
    <s v="HAN.01."/>
    <s v="11.09.2023-06.10.2023"/>
    <n v="10"/>
    <n v="9"/>
    <s v="angielski"/>
    <n v="0"/>
    <n v="0"/>
    <s v="Centrum Kształcenia Zawodowego w Kłodzkiej Szkole Przedsiębiorczości w Kłodzku, ul. Szkolna 8, 57-300 Kłodzko"/>
    <x v="2"/>
  </r>
  <r>
    <x v="34"/>
    <s v="Nowa Ruda"/>
    <n v="92214"/>
    <x v="4"/>
    <n v="514101"/>
    <s v="FRK.01."/>
    <s v="29.01.2024-23.02.2024"/>
    <n v="5"/>
    <n v="5"/>
    <s v="angielski"/>
    <n v="0"/>
    <n v="0"/>
    <s v="Centrum Kształcenia Zawodowego w Kłodzkiej Szkole Przedsiębiorczości w Kłodzku, ul. Szkolna 8, 57-300 Kłodzko"/>
    <x v="2"/>
  </r>
  <r>
    <x v="34"/>
    <s v="Nowa Ruda"/>
    <n v="92214"/>
    <x v="26"/>
    <n v="712906"/>
    <s v="BUD.10."/>
    <s v="26.02.2024-15.03.2024"/>
    <n v="1"/>
    <n v="0"/>
    <s v="angielski"/>
    <n v="1"/>
    <n v="0"/>
    <s v="Centrum Kształcenia Zawodowego i Ustawicznego, 67-400 Wschowa, Plac Kosynierów 1"/>
    <x v="6"/>
  </r>
  <r>
    <x v="34"/>
    <s v="Nowa Ruda"/>
    <n v="92214"/>
    <x v="10"/>
    <n v="722307"/>
    <s v="MEC.05."/>
    <s v="02.01.2024-09.02.2024 "/>
    <n v="5"/>
    <n v="0"/>
    <s v="niemiecki"/>
    <n v="5"/>
    <n v="0"/>
    <s v="Centrum Kształcenia Zawodowego w Świdnicy, 58-105 Świdnica, ul. Gen. Władysława Sikorskiego 41"/>
    <x v="3"/>
  </r>
  <r>
    <x v="34"/>
    <s v="Nowa Ruda"/>
    <n v="92214"/>
    <x v="9"/>
    <n v="711204"/>
    <s v="BUD.12."/>
    <s v="12.02.2024-08.03.2024"/>
    <n v="0"/>
    <n v="0"/>
    <s v="niemiecki"/>
    <n v="0"/>
    <n v="0"/>
    <s v="Centrum Kształcenia Zawodowego w Świdnicy, 58-105 Świdnica, ul. Gen. Władysława Sikorskiego 41"/>
    <x v="3"/>
  </r>
  <r>
    <x v="34"/>
    <s v="Nowa Ruda"/>
    <n v="92214"/>
    <x v="25"/>
    <n v="713203"/>
    <s v="MOT.03."/>
    <s v="02.01.2024-09.02.2024 "/>
    <n v="1"/>
    <n v="0"/>
    <s v="niemiecki"/>
    <n v="1"/>
    <n v="0"/>
    <s v="Centrum Kształcenia Zawodowego w Świdnicy, 58-105 Świdnica, ul. Gen. Władysława Sikorskiego 41"/>
    <x v="3"/>
  </r>
  <r>
    <x v="34"/>
    <s v="Nowa Ruda"/>
    <n v="92214"/>
    <x v="21"/>
    <n v="732210"/>
    <s v="PGF.02."/>
    <m/>
    <n v="0"/>
    <n v="0"/>
    <s v="angielski"/>
    <n v="0"/>
    <n v="0"/>
    <s v="Centrum Kształcenia Zawodowego w Zespole Szkół i Placówek Kształcenia Zawodowego, ul.Botaniczna 66, 65-392  Zielona Góra"/>
    <x v="5"/>
  </r>
  <r>
    <x v="35"/>
    <s v="Oborniki Śląskie"/>
    <n v="38756"/>
    <x v="13"/>
    <n v="741203"/>
    <s v="MOT.02."/>
    <m/>
    <n v="0"/>
    <n v="0"/>
    <s v="angielski"/>
    <n v="0"/>
    <n v="0"/>
    <s v="Centrum Kształcenia Zawodowego i Ustawicznego, 67-400 Wschowa, Plac Kosynierów 1"/>
    <x v="6"/>
  </r>
  <r>
    <x v="35"/>
    <s v="Oborniki Śląskie"/>
    <n v="38756"/>
    <x v="2"/>
    <n v="522301"/>
    <s v="HAN.01."/>
    <s v="02.10.2023-27.10.2023"/>
    <n v="7"/>
    <n v="5"/>
    <s v="angielski"/>
    <n v="7"/>
    <n v="5"/>
    <s v="Centrum Kształcenia Zawodowego i Ustawicznego, 67-400 Wschowa, Plac Kosynierów 1"/>
    <x v="6"/>
  </r>
  <r>
    <x v="35"/>
    <s v="Oborniki Śląskie"/>
    <n v="38756"/>
    <x v="5"/>
    <n v="751201"/>
    <s v="SPC.01."/>
    <s v="18.03.2024-12.04.2024"/>
    <n v="1"/>
    <n v="1"/>
    <s v="angielski"/>
    <n v="1"/>
    <n v="1"/>
    <s v="Centrum Kształcenia Zawodowego i Ustawicznego, 67-400 Wschowa, Plac Kosynierów 1"/>
    <x v="6"/>
  </r>
  <r>
    <x v="35"/>
    <s v="Oborniki Śląskie"/>
    <n v="38756"/>
    <x v="14"/>
    <n v="752205"/>
    <s v="DRM.04."/>
    <s v="22.01.2024-09.02.2024"/>
    <n v="3"/>
    <n v="0"/>
    <s v="angielski"/>
    <n v="3"/>
    <n v="0"/>
    <s v="Centrum Kształcenia Zawodowego i Ustawicznego, 67-400 Wschowa, Plac Kosynierów 1"/>
    <x v="6"/>
  </r>
  <r>
    <x v="35"/>
    <s v="Oborniki Śląskie"/>
    <n v="38756"/>
    <x v="4"/>
    <n v="514101"/>
    <s v="FRK.01."/>
    <s v="04.09.2023-29.09.2023"/>
    <n v="5"/>
    <n v="5"/>
    <s v="angielski"/>
    <n v="5"/>
    <n v="5"/>
    <s v="Centrum Kształcenia Zawodowego i Ustawicznego, 67-400 Wschowa, Plac Kosynierów 1"/>
    <x v="6"/>
  </r>
  <r>
    <x v="35"/>
    <s v="Oborniki Śląskie"/>
    <n v="38756"/>
    <x v="16"/>
    <n v="742117"/>
    <s v="ELM.02."/>
    <s v="26.02.2024-15.03.2024"/>
    <n v="5"/>
    <n v="0"/>
    <s v="angielski"/>
    <n v="5"/>
    <n v="0"/>
    <s v="Centrum Kształcenia Zawodowego i Ustawicznego, 67-400 Wschowa, Plac Kosynierów 1"/>
    <x v="6"/>
  </r>
  <r>
    <x v="35"/>
    <s v="Oborniki Śląskie"/>
    <n v="38756"/>
    <x v="25"/>
    <n v="713203"/>
    <s v="MOT.03."/>
    <s v="26.02.2024-15.03.2024"/>
    <n v="1"/>
    <n v="0"/>
    <s v="angielski"/>
    <n v="1"/>
    <n v="0"/>
    <s v="Centrum Kształcenia Zawodowego i Ustawicznego, 67-400 Wschowa, Plac Kosynierów 1"/>
    <x v="6"/>
  </r>
  <r>
    <x v="35"/>
    <s v="Oborniki Śląskie"/>
    <n v="38756"/>
    <x v="6"/>
    <n v="741103"/>
    <s v="ELE.02."/>
    <s v="27.11.2023-22.12.2023"/>
    <n v="4"/>
    <n v="0"/>
    <s v="angielski"/>
    <n v="4"/>
    <n v="0"/>
    <s v="Centrum Kształcenia Zawodowego i Ustawicznego, 67-400 Wschowa, Plac Kosynierów 1"/>
    <x v="6"/>
  </r>
  <r>
    <x v="35"/>
    <s v="Oborniki Śląskie"/>
    <n v="38756"/>
    <x v="35"/>
    <n v="742118"/>
    <s v="ELM.03."/>
    <s v="26.02.2024-15.03.2024"/>
    <n v="2"/>
    <n v="0"/>
    <s v="angielski"/>
    <n v="2"/>
    <n v="0"/>
    <s v="Centrum Kształcenia Zawodowego i Ustawicznego, 67-400 Wschowa, Plac Kosynierów 1"/>
    <x v="6"/>
  </r>
  <r>
    <x v="35"/>
    <s v="Oborniki Śląskie"/>
    <n v="38756"/>
    <x v="22"/>
    <n v="432106"/>
    <s v="SPL.01."/>
    <s v="02.01.2024-28.01.2024"/>
    <n v="3"/>
    <n v="0"/>
    <s v="angielski"/>
    <n v="3"/>
    <n v="0"/>
    <s v="Centrum Kształcenia Zawodowego w Zespole Szkół i Placówek Kształcenia Zawodowego, ul.Botaniczna 66, 65-392  Zielona Góra"/>
    <x v="5"/>
  </r>
  <r>
    <x v="35"/>
    <s v="Oborniki Śląskie"/>
    <n v="38756"/>
    <x v="0"/>
    <n v="723103"/>
    <s v="MOT.05."/>
    <s v="02.01.2024-19.01.2024"/>
    <n v="5"/>
    <n v="0"/>
    <s v="angielski"/>
    <n v="5"/>
    <n v="0"/>
    <s v="Centrum Kształcenia Zawodowego i Ustawicznego, 67-400 Wschowa, Plac Kosynierów 1"/>
    <x v="6"/>
  </r>
  <r>
    <x v="35"/>
    <s v="Oborniki Śląskie"/>
    <n v="38756"/>
    <x v="24"/>
    <n v="843103"/>
    <s v="ROL.02."/>
    <m/>
    <n v="0"/>
    <n v="0"/>
    <s v="angielski"/>
    <n v="0"/>
    <n v="0"/>
    <s v="Centrum Kształcenia Zawodowego i Ustawicznego, 67-400 Wschowa, Plac Kosynierów 1"/>
    <x v="6"/>
  </r>
  <r>
    <x v="35"/>
    <s v="Oborniki Śląskie"/>
    <n v="38756"/>
    <x v="23"/>
    <n v="721306"/>
    <s v="MOT.01."/>
    <m/>
    <n v="0"/>
    <n v="0"/>
    <s v="angielski"/>
    <n v="0"/>
    <n v="0"/>
    <s v="Centrum Kształcenia Zawodowego i Ustawicznego, 67-400 Wschowa, Plac Kosynierów 1"/>
    <x v="6"/>
  </r>
  <r>
    <x v="35"/>
    <s v="Oborniki Śląskie"/>
    <n v="38756"/>
    <x v="31"/>
    <n v="613003"/>
    <s v="ROL.04."/>
    <s v="27.11.2023-22.12.2023"/>
    <n v="1"/>
    <n v="0"/>
    <s v="angielski"/>
    <n v="1"/>
    <n v="0"/>
    <s v="Centrum Kształcenia Zawodowego i Ustawicznego, 67-400 Wschowa, Plac Kosynierów 1"/>
    <x v="6"/>
  </r>
  <r>
    <x v="35"/>
    <s v="Oborniki Śląskie"/>
    <n v="38756"/>
    <x v="3"/>
    <n v="712618"/>
    <s v="BUD.09."/>
    <m/>
    <n v="0"/>
    <n v="0"/>
    <s v="angielski"/>
    <n v="0"/>
    <n v="0"/>
    <s v="Centrum Kształcenia Zawodowego i Ustawicznego, 67-400 Wschowa, Plac Kosynierów 1"/>
    <x v="6"/>
  </r>
  <r>
    <x v="35"/>
    <s v="Oborniki Śląskie"/>
    <n v="38756"/>
    <x v="9"/>
    <n v="711204"/>
    <s v="BUD.12."/>
    <s v="22.01.2024-09.02.2024"/>
    <n v="0"/>
    <n v="0"/>
    <s v="angielski"/>
    <n v="0"/>
    <n v="0"/>
    <s v="Centrum Kształcenia Zawodowego i Ustawicznego, 67-400 Wschowa, Plac Kosynierów 1"/>
    <x v="6"/>
  </r>
  <r>
    <x v="35"/>
    <s v="Oborniki Śląskie"/>
    <n v="38756"/>
    <x v="1"/>
    <n v="512001"/>
    <s v="HGT.02."/>
    <s v="22.01.2024-09.02.2024"/>
    <n v="4"/>
    <n v="2"/>
    <s v="angielski"/>
    <n v="4"/>
    <n v="2"/>
    <s v="Centrum Kształcenia Zawodowego i Ustawicznego, 67-400 Wschowa, Plac Kosynierów 1"/>
    <x v="6"/>
  </r>
  <r>
    <x v="36"/>
    <s v="Oleśnica"/>
    <n v="84531"/>
    <x v="15"/>
    <n v="753105"/>
    <s v="MOD.03."/>
    <s v="27.11.2023-22.12.2023"/>
    <n v="1"/>
    <n v="1"/>
    <s v="angielski"/>
    <n v="1"/>
    <n v="1"/>
    <s v="Centrum Kształcenia Zawodowego w Zespole Szkół i Placówek Kształcenia Zawodowego, ul.Botaniczna 66, 65-392  Zielona Góra"/>
    <x v="5"/>
  </r>
  <r>
    <x v="36"/>
    <s v="Oleśnica"/>
    <n v="84531"/>
    <x v="1"/>
    <n v="512001"/>
    <s v="HGT.02."/>
    <s v="02.01.2024-09.02.2024"/>
    <n v="15"/>
    <n v="6"/>
    <s v="angielski"/>
    <n v="0"/>
    <n v="0"/>
    <s v="Centrum Kształcenia Zawodowego w Oleśnicy, ul. Wojska Polskiego 67"/>
    <x v="8"/>
  </r>
  <r>
    <x v="36"/>
    <s v="Oleśnica"/>
    <n v="84531"/>
    <x v="29"/>
    <n v="712905"/>
    <s v="BUD.11."/>
    <m/>
    <n v="0"/>
    <n v="0"/>
    <s v="angielski"/>
    <n v="0"/>
    <n v="0"/>
    <s v="Centrum Kształcenia Zawodowego i Ustawicznego, 67-400 Wschowa, Plac Kosynierów 1"/>
    <x v="0"/>
  </r>
  <r>
    <x v="36"/>
    <s v="Oleśnica"/>
    <n v="84531"/>
    <x v="23"/>
    <n v="721306"/>
    <s v="MOT.01."/>
    <m/>
    <n v="0"/>
    <n v="0"/>
    <s v="niemiecki"/>
    <n v="0"/>
    <n v="0"/>
    <s v="Centrum Kształcenia Zawodowego w Świdnicy, 58-105 Świdnica, ul. Gen. Władysława Sikorskiego 41"/>
    <x v="0"/>
  </r>
  <r>
    <x v="36"/>
    <s v="Oleśnica"/>
    <n v="84531"/>
    <x v="0"/>
    <n v="723103"/>
    <s v="MOT.05."/>
    <s v="27.11.2023-22.12.2023"/>
    <n v="29"/>
    <n v="0"/>
    <s v="angielski"/>
    <n v="0"/>
    <n v="0"/>
    <s v="Centrum Kształcenia Zawodowego w Oleśnicy, ul. Wojska Polskiego 67"/>
    <x v="8"/>
  </r>
  <r>
    <x v="36"/>
    <s v="Oleśnica"/>
    <n v="84531"/>
    <x v="13"/>
    <n v="741203"/>
    <s v="MOT.02."/>
    <s v="12.02.2024-08.03.2024"/>
    <n v="7"/>
    <n v="0"/>
    <s v="niemiecki"/>
    <n v="7"/>
    <n v="0"/>
    <s v="Centrum Kształcenia Zawodowego w Świdnicy, 58-105 Świdnica, ul. Gen. Władysława Sikorskiego 41"/>
    <x v="3"/>
  </r>
  <r>
    <x v="36"/>
    <s v="Oleśnica"/>
    <n v="84531"/>
    <x v="3"/>
    <n v="712618"/>
    <s v="BUD.09."/>
    <s v="05.09.2023-29.09.2023"/>
    <n v="9"/>
    <n v="0"/>
    <s v="niemiecki"/>
    <n v="9"/>
    <n v="0"/>
    <s v="Centrum Kształcenia Zawodowego w Świdnicy, 58-105 Świdnica, ul. Gen. Władysława Sikorskiego 41"/>
    <x v="3"/>
  </r>
  <r>
    <x v="36"/>
    <s v="Oleśnica"/>
    <n v="84531"/>
    <x v="25"/>
    <n v="713203"/>
    <s v="MOT.03."/>
    <s v="02.01.2024-09.02.2024"/>
    <n v="4"/>
    <n v="0"/>
    <s v="angielski"/>
    <n v="0"/>
    <n v="0"/>
    <s v="Centrum Kształcenia Zawodowego w Oleśnicy, ul. Wojska Polskiego 67"/>
    <x v="8"/>
  </r>
  <r>
    <x v="36"/>
    <s v="Oleśnica"/>
    <n v="84531"/>
    <x v="8"/>
    <n v="722204"/>
    <s v="MEC.08."/>
    <s v="02.10.2023-27.10.2023"/>
    <n v="1"/>
    <n v="0"/>
    <s v="niemiecki"/>
    <n v="1"/>
    <n v="0"/>
    <s v="Centrum Kształcenia Zawodowego i Ustawicznego, 67-400 Wschowa, Plac Kosynierów 1"/>
    <x v="6"/>
  </r>
  <r>
    <x v="36"/>
    <s v="Oleśnica"/>
    <n v="84531"/>
    <x v="6"/>
    <n v="741103"/>
    <s v="ELE.02."/>
    <s v="05.09.2023-29.09.2023"/>
    <n v="13"/>
    <n v="0"/>
    <s v="angielski"/>
    <n v="0"/>
    <n v="0"/>
    <s v="Centrum Kształcenia Zawodowego w Oleśnicy, ul. Wojska Polskiego 67"/>
    <x v="8"/>
  </r>
  <r>
    <x v="36"/>
    <s v="Oleśnica"/>
    <n v="84531"/>
    <x v="5"/>
    <n v="751201"/>
    <s v="SPC.01."/>
    <s v="05.09.2023-29.09.2023"/>
    <n v="6"/>
    <n v="5"/>
    <s v="angielski"/>
    <n v="0"/>
    <n v="0"/>
    <s v="Centrum Kształcenia Zawodowego w Oleśnicy, ul. Wojska Polskiego 67"/>
    <x v="8"/>
  </r>
  <r>
    <x v="36"/>
    <s v="Oleśnica"/>
    <n v="84531"/>
    <x v="4"/>
    <n v="514101"/>
    <s v="FRK.01."/>
    <s v="02.01.2024-09.02.2024"/>
    <n v="31"/>
    <n v="29"/>
    <s v="angielski"/>
    <n v="0"/>
    <n v="0"/>
    <s v="Centrum Kształcenia Zawodowego w Oleśnicy, ul. Wojska Polskiego 67"/>
    <x v="8"/>
  </r>
  <r>
    <x v="36"/>
    <s v="Oleśnica"/>
    <n v="84531"/>
    <x v="14"/>
    <n v="752205"/>
    <s v="DRM.04."/>
    <s v="05.09.2023-29.09.2023"/>
    <n v="10"/>
    <n v="0"/>
    <s v="angielski"/>
    <n v="0"/>
    <n v="0"/>
    <s v="Centrum Kształcenia Zawodowego w Oleśnicy, ul. Wojska Polskiego 67"/>
    <x v="8"/>
  </r>
  <r>
    <x v="36"/>
    <s v="Oleśnica"/>
    <n v="84531"/>
    <x v="17"/>
    <n v="741201"/>
    <s v="DRM.05."/>
    <s v="12.02.2024-08.03.2024"/>
    <n v="13"/>
    <n v="0"/>
    <s v="angielski"/>
    <n v="0"/>
    <n v="0"/>
    <s v="Centrum Kształcenia Zawodowego w Oleśnicy, ul. Wojska Polskiego 67"/>
    <x v="8"/>
  </r>
  <r>
    <x v="36"/>
    <s v="Oleśnica"/>
    <n v="84531"/>
    <x v="2"/>
    <n v="522301"/>
    <s v="HAN.01."/>
    <s v="02.10.2023-27.10.2023"/>
    <n v="6"/>
    <n v="6"/>
    <s v="angielski"/>
    <n v="0"/>
    <n v="0"/>
    <s v="Centrum Kształcenia Zawodowego w Oleśnicy, ul. Wojska Polskiego 67"/>
    <x v="8"/>
  </r>
  <r>
    <x v="36"/>
    <s v="Oleśnica"/>
    <n v="84531"/>
    <x v="30"/>
    <n v="741201"/>
    <s v="ELE.01."/>
    <s v="30.10.2023-24.11.2023"/>
    <n v="1"/>
    <n v="0"/>
    <s v="angielski"/>
    <n v="1"/>
    <n v="0"/>
    <s v="Centrum Kształcenia Zawodowego i Ustawicznego, 67-400 Wschowa, Plac Kosynierów 1"/>
    <x v="6"/>
  </r>
  <r>
    <x v="36"/>
    <s v="Oleśnica"/>
    <n v="84531"/>
    <x v="10"/>
    <n v="722307"/>
    <s v="MEC.05."/>
    <s v="02.01.2024-09.02.2024 "/>
    <n v="4"/>
    <n v="0"/>
    <s v="angielski"/>
    <n v="4"/>
    <n v="0"/>
    <s v="Centrum Kształcenia Zawodowego w Świdnicy, 58-105 Świdnica, ul. Gen. Władysława Sikorskiego 41"/>
    <x v="3"/>
  </r>
  <r>
    <x v="36"/>
    <s v="Oleśnica"/>
    <n v="84531"/>
    <x v="12"/>
    <n v="751204"/>
    <s v="SPC.03."/>
    <s v="30.10.2023-24.11.2023"/>
    <n v="6"/>
    <n v="2"/>
    <s v="niemiecki"/>
    <n v="0"/>
    <n v="2"/>
    <s v="Centrum Kształcenia Zawodowego w Oleśnicy, ul. Wojska Polskiego 67"/>
    <x v="8"/>
  </r>
  <r>
    <x v="37"/>
    <s v="Oława"/>
    <n v="29742"/>
    <x v="14"/>
    <n v="752205"/>
    <s v="DRM.04."/>
    <s v="11.03.2024-12.04.2024"/>
    <n v="6"/>
    <n v="0"/>
    <s v="angielski"/>
    <n v="6"/>
    <n v="0"/>
    <s v="Centrum Kształcenia Zawodowego w Oleśnicy, ul. Wojska Polskiego 67"/>
    <x v="8"/>
  </r>
  <r>
    <x v="38"/>
    <s v="Oława"/>
    <n v="30693"/>
    <x v="13"/>
    <n v="741203"/>
    <s v="MOT.02."/>
    <s v="12.02.2024-08.03.2024"/>
    <n v="5"/>
    <n v="0"/>
    <s v="angielski"/>
    <n v="5"/>
    <n v="0"/>
    <s v="Centrum Kształcenia Zawodowego w Świdnicy, 58-105 Świdnica, ul. Gen. Władysława Sikorskiego 41"/>
    <x v="3"/>
  </r>
  <r>
    <x v="38"/>
    <s v="Oława"/>
    <n v="30693"/>
    <x v="30"/>
    <n v="741201"/>
    <s v="ELE.01."/>
    <s v="06.11.2023-30.11.2023"/>
    <n v="1"/>
    <n v="0"/>
    <s v="angielski"/>
    <n v="1"/>
    <n v="0"/>
    <s v="Wojewódzki Zakład Doskonalenia Zawodowego w Opolu, ul. Małopolska 18,  45-301 Opole"/>
    <x v="17"/>
  </r>
  <r>
    <x v="38"/>
    <s v="Oława"/>
    <n v="30693"/>
    <x v="12"/>
    <n v="751204"/>
    <s v="SPC.03."/>
    <m/>
    <n v="0"/>
    <n v="0"/>
    <s v="angielski"/>
    <n v="0"/>
    <n v="0"/>
    <s v="Centrum Kształcenia Zawodowego w Oleśnicy, ul. Wojska Polskiego 67"/>
    <x v="8"/>
  </r>
  <r>
    <x v="37"/>
    <s v="Oława"/>
    <n v="29742"/>
    <x v="22"/>
    <n v="432106"/>
    <s v="SPL.01."/>
    <s v="30.10.2023-24.11.2023"/>
    <n v="6"/>
    <n v="2"/>
    <s v="angielski"/>
    <n v="6"/>
    <n v="2"/>
    <s v="Zespół Szkół Ponadpodstawowych im. Hipolita Cegielskiego w Ziębicach ul. Wojska Polskiego 3, 57-220 Ziębice"/>
    <x v="13"/>
  </r>
  <r>
    <x v="37"/>
    <s v="Oława"/>
    <n v="29742"/>
    <x v="4"/>
    <n v="514101"/>
    <s v="FRK.01."/>
    <s v="11.03.2024-05.04.2024"/>
    <n v="11"/>
    <n v="9"/>
    <s v="angielski"/>
    <n v="11"/>
    <n v="9"/>
    <s v="Zespół Szkół Ponadpodstawowych im. Hipolita Cegielskiego w Ziębicach ul. Wojska Polskiego 3, 57-220 Ziębice"/>
    <x v="13"/>
  </r>
  <r>
    <x v="37"/>
    <s v="Oława"/>
    <n v="29742"/>
    <x v="1"/>
    <n v="512001"/>
    <s v="HGT.02."/>
    <s v="30.10.2023-24.11.2023"/>
    <n v="17"/>
    <n v="11"/>
    <s v="angielski"/>
    <n v="17"/>
    <n v="11"/>
    <s v="Zespół Szkół Ponadpodstawowych im. Hipolita Cegielskiego w Ziębicach ul. Wojska Polskiego 3, 57-220 Ziębice"/>
    <x v="13"/>
  </r>
  <r>
    <x v="37"/>
    <s v="Oława"/>
    <n v="29742"/>
    <x v="6"/>
    <n v="741103"/>
    <s v="ELE.02."/>
    <s v="05.09.2023-29.09.2023"/>
    <n v="5"/>
    <n v="0"/>
    <s v="angielski"/>
    <n v="5"/>
    <n v="0"/>
    <s v="Centrum Kształcenia Zawodowego w Oleśnicy, ul. Wojska Polskiego 67"/>
    <x v="8"/>
  </r>
  <r>
    <x v="37"/>
    <s v="Oława"/>
    <n v="29742"/>
    <x v="0"/>
    <n v="723103"/>
    <s v="MOT.05."/>
    <s v="05.09.2023-29.09.2023"/>
    <n v="13"/>
    <n v="0"/>
    <s v="angielski"/>
    <n v="13"/>
    <n v="0"/>
    <s v="Zespół Szkół Ponadpodstawowych im. Hipolita Cegielskiego w Ziębicach ul. Wojska Polskiego 3, 57-220 Ziębice"/>
    <x v="13"/>
  </r>
  <r>
    <x v="37"/>
    <s v="Oława"/>
    <n v="29742"/>
    <x v="5"/>
    <n v="751201"/>
    <s v="SPC.01."/>
    <s v="05.09.2023-29.09.2023"/>
    <n v="3"/>
    <n v="3"/>
    <s v="angielski"/>
    <n v="3"/>
    <n v="3"/>
    <s v="Centrum Kształcenia Zawodowego w Oleśnicy, ul. Wojska Polskiego 67"/>
    <x v="8"/>
  </r>
  <r>
    <x v="37"/>
    <s v="Oława"/>
    <n v="29742"/>
    <x v="2"/>
    <n v="522301"/>
    <s v="HAN.01."/>
    <s v="02.10.2023-27.10.2023"/>
    <n v="8"/>
    <n v="3"/>
    <s v="angielski"/>
    <n v="8"/>
    <n v="3"/>
    <s v="Zespół Szkół Ponadpodstawowych im. Hipolita Cegielskiego w Ziębicach ul. Wojska Polskiego 3, 57-220 Ziębice"/>
    <x v="13"/>
  </r>
  <r>
    <x v="37"/>
    <s v="Oława"/>
    <n v="29742"/>
    <x v="25"/>
    <n v="713203"/>
    <s v="MOT.03."/>
    <s v="02.01.2024-09.02.2024"/>
    <n v="4"/>
    <n v="0"/>
    <s v="angielski"/>
    <n v="4"/>
    <n v="0"/>
    <s v="Centrum Kształcenia Zawodowego w Oleśnicy, ul. Wojska Polskiego 67"/>
    <x v="8"/>
  </r>
  <r>
    <x v="39"/>
    <s v="Oława"/>
    <n v="60251"/>
    <x v="5"/>
    <n v="751201"/>
    <s v="SPC.01."/>
    <s v="02.10.2023-27.10.2023"/>
    <n v="1"/>
    <n v="1"/>
    <s v="angielski"/>
    <n v="1"/>
    <n v="1"/>
    <s v="Wojewódzki Zakład Doskonalenia Zawodowego w Opolu, ul. Małopolska 18,  45-301 Opole"/>
    <x v="17"/>
  </r>
  <r>
    <x v="39"/>
    <s v="Oława"/>
    <n v="60251"/>
    <x v="4"/>
    <n v="514101"/>
    <s v="FRK.01."/>
    <s v="06.11.2023-30.11.2023"/>
    <n v="1"/>
    <n v="1"/>
    <s v="angielski"/>
    <n v="1"/>
    <n v="1"/>
    <s v="Wojewódzki Zakład Doskonalenia Zawodowego w Opolu, ul. Małopolska 18,  45-301 Opole"/>
    <x v="17"/>
  </r>
  <r>
    <x v="39"/>
    <s v="Oława"/>
    <n v="60251"/>
    <x v="1"/>
    <n v="512001"/>
    <s v="HGT.02."/>
    <s v="06.11.2023-30.11.2023"/>
    <n v="1"/>
    <n v="0"/>
    <s v="angielski"/>
    <n v="1"/>
    <n v="0"/>
    <s v="Wojewódzki Zakład Doskonalenia Zawodowego w Opolu, ul. Małopolska 18,  45-301 Opole"/>
    <x v="17"/>
  </r>
  <r>
    <x v="39"/>
    <s v="Oława"/>
    <n v="60251"/>
    <x v="2"/>
    <n v="522301"/>
    <s v="HAN.01."/>
    <s v="02.10.2023-27.10.2023"/>
    <n v="1"/>
    <n v="0"/>
    <s v="angielski"/>
    <n v="1"/>
    <n v="0"/>
    <s v="Wojewódzki Zakład Doskonalenia Zawodowego w Opolu, ul. Małopolska 18,  45-301 Opole"/>
    <x v="17"/>
  </r>
  <r>
    <x v="38"/>
    <s v="Oława"/>
    <n v="30693"/>
    <x v="10"/>
    <n v="722307"/>
    <s v="MEC.05."/>
    <s v="05.09.2023-29.09.2023"/>
    <n v="3"/>
    <n v="0"/>
    <s v="angielski"/>
    <n v="3"/>
    <n v="0"/>
    <s v="Centrum Kształcenia Zawodowego w Świdnicy, 58-105 Świdnica, ul. Gen. Władysława Sikorskiego 41"/>
    <x v="3"/>
  </r>
  <r>
    <x v="38"/>
    <s v="Oława"/>
    <n v="30693"/>
    <x v="1"/>
    <n v="512001"/>
    <s v="HGT.02."/>
    <s v="30.10.2023-24.11.2023"/>
    <n v="14"/>
    <n v="9"/>
    <s v="angielski"/>
    <n v="12"/>
    <n v="8"/>
    <s v="Centrum Kształcenia Zawodowego w Oleśnicy, ul. Wojska Polskiego 67"/>
    <x v="8"/>
  </r>
  <r>
    <x v="38"/>
    <s v="Oława"/>
    <n v="30693"/>
    <x v="0"/>
    <n v="723103"/>
    <s v="MOT.05."/>
    <s v="30.10.2023-24.11.2023"/>
    <n v="13"/>
    <n v="0"/>
    <s v="angielski"/>
    <n v="12"/>
    <n v="0"/>
    <s v="Centrum Kształcenia Zawodowego w Oleśnicy, ul. Wojska Polskiego 67"/>
    <x v="8"/>
  </r>
  <r>
    <x v="38"/>
    <s v="Oława"/>
    <n v="30693"/>
    <x v="4"/>
    <n v="514101"/>
    <s v="FRK.01."/>
    <s v="30.10.2023-24.11.2023"/>
    <n v="6"/>
    <n v="4"/>
    <s v="angielski"/>
    <n v="6"/>
    <n v="4"/>
    <s v="Centrum Kształcenia Zawodowego w Oleśnicy, ul. Wojska Polskiego 67"/>
    <x v="8"/>
  </r>
  <r>
    <x v="38"/>
    <s v="Oława"/>
    <n v="30693"/>
    <x v="14"/>
    <n v="752205"/>
    <s v="DRM.04."/>
    <s v="27.11.2023-22.12.2023"/>
    <n v="2"/>
    <n v="0"/>
    <s v="angielski"/>
    <n v="2"/>
    <n v="0"/>
    <s v="Centrum Kształcenia Zawodowego w Świdnicy, 58-105 Świdnica, ul. Gen. Władysława Sikorskiego 41"/>
    <x v="3"/>
  </r>
  <r>
    <x v="38"/>
    <s v="Oława"/>
    <n v="30693"/>
    <x v="2"/>
    <n v="522301"/>
    <s v="HAN.01."/>
    <s v="05.09.2023-29.09.2023"/>
    <n v="6"/>
    <n v="3"/>
    <s v="angielski"/>
    <n v="6"/>
    <n v="3"/>
    <s v="Centrum Kształcenia Zawodowego w Oleśnicy, ul. Wojska Polskiego 67"/>
    <x v="8"/>
  </r>
  <r>
    <x v="38"/>
    <s v="Oława"/>
    <n v="30693"/>
    <x v="23"/>
    <n v="721306"/>
    <s v="MOT.01."/>
    <s v="12.02.2024-08.03.2024"/>
    <n v="3"/>
    <n v="0"/>
    <s v="angielski"/>
    <n v="3"/>
    <n v="0"/>
    <s v="Centrum Kształcenia Zawodowego w Świdnicy, 58-105 Świdnica, ul. Gen. Władysława Sikorskiego 41"/>
    <x v="3"/>
  </r>
  <r>
    <x v="38"/>
    <s v="Oława"/>
    <n v="30693"/>
    <x v="25"/>
    <n v="713203"/>
    <s v="MOT.03."/>
    <s v="02.01.2024-09.02.2024 "/>
    <n v="3"/>
    <n v="0"/>
    <s v="angielski"/>
    <n v="3"/>
    <n v="0"/>
    <s v="Centrum Kształcenia Zawodowego w Świdnicy, 58-105 Świdnica, ul. Gen. Władysława Sikorskiego 41"/>
    <x v="3"/>
  </r>
  <r>
    <x v="38"/>
    <s v="Oława"/>
    <n v="30693"/>
    <x v="25"/>
    <n v="713203"/>
    <s v="MOT.03."/>
    <s v="02.01.2024-09.02.2024"/>
    <n v="1"/>
    <n v="0"/>
    <s v="angielski"/>
    <n v="1"/>
    <n v="0"/>
    <s v="Centrum Kształcenia Zawodowego w Oleśnicy, ul. Wojska Polskiego 67"/>
    <x v="8"/>
  </r>
  <r>
    <x v="38"/>
    <s v="Oława"/>
    <n v="30693"/>
    <x v="6"/>
    <n v="741103"/>
    <s v="ELE.02."/>
    <m/>
    <n v="0"/>
    <n v="0"/>
    <s v="angielski"/>
    <n v="0"/>
    <n v="0"/>
    <s v="Centrum Kształcenia Zawodowego w Świdnicy, 58-105 Świdnica, ul. Gen. Władysława Sikorskiego 41"/>
    <x v="3"/>
  </r>
  <r>
    <x v="38"/>
    <s v="Oława"/>
    <n v="30693"/>
    <x v="5"/>
    <n v="751201"/>
    <s v="SPC.01."/>
    <s v="05.09.2023-29.09.2023"/>
    <n v="1"/>
    <n v="1"/>
    <s v="angielski"/>
    <n v="1"/>
    <n v="1"/>
    <s v="Centrum Kształcenia Zawodowego w Oleśnicy, ul. Wojska Polskiego 67"/>
    <x v="8"/>
  </r>
  <r>
    <x v="40"/>
    <s v="Ostrzeszów"/>
    <m/>
    <x v="1"/>
    <n v="512001"/>
    <s v="HGT.02."/>
    <s v="02.01.2024-09.02.2024"/>
    <n v="5"/>
    <n v="0"/>
    <m/>
    <n v="5"/>
    <n v="0"/>
    <m/>
    <x v="8"/>
  </r>
  <r>
    <x v="40"/>
    <s v="Ostrzeszów"/>
    <m/>
    <x v="14"/>
    <n v="752205"/>
    <s v="DRM.04."/>
    <s v="05.09.2023-29.09.2023"/>
    <n v="10"/>
    <n v="0"/>
    <m/>
    <n v="10"/>
    <n v="0"/>
    <s v="Centrum Kształcenia Zawodowego w Oleśnicy, ul. Wojska Polskiego 67"/>
    <x v="8"/>
  </r>
  <r>
    <x v="41"/>
    <s v="Polkowice"/>
    <n v="40806"/>
    <x v="36"/>
    <n v="742202"/>
    <s v="INF.01."/>
    <m/>
    <n v="3"/>
    <n v="0"/>
    <s v="angielski"/>
    <n v="3"/>
    <n v="0"/>
    <s v="Centrum Kształcenia Zawodowego w Zespole Szkół i Placówek Kształcenia Zawodowego, ul.Botaniczna 66, 65-392  Zielona Góra"/>
    <x v="18"/>
  </r>
  <r>
    <x v="41"/>
    <s v="Polkowice"/>
    <n v="40806"/>
    <x v="15"/>
    <n v="753105"/>
    <s v="MOD.03."/>
    <m/>
    <n v="0"/>
    <n v="0"/>
    <s v="angielski"/>
    <n v="0"/>
    <n v="0"/>
    <m/>
    <x v="0"/>
  </r>
  <r>
    <x v="41"/>
    <s v="Polkowice"/>
    <n v="40806"/>
    <x v="2"/>
    <n v="522301"/>
    <s v="HAN.01."/>
    <s v="04.12.2023 – 05.01.2024"/>
    <n v="8"/>
    <n v="6"/>
    <s v="angielski"/>
    <n v="6"/>
    <n v="5"/>
    <m/>
    <x v="4"/>
  </r>
  <r>
    <x v="41"/>
    <s v="Polkowice"/>
    <n v="40806"/>
    <x v="2"/>
    <n v="522301"/>
    <s v="HAN.01."/>
    <s v="04.03.2024 – 27.03.2024"/>
    <n v="9"/>
    <n v="9"/>
    <s v="angielski"/>
    <n v="3"/>
    <n v="3"/>
    <m/>
    <x v="4"/>
  </r>
  <r>
    <x v="41"/>
    <s v="Polkowice"/>
    <n v="40806"/>
    <x v="2"/>
    <n v="522301"/>
    <s v="HAN.01."/>
    <s v="03.04.2024 – 30.04.2024"/>
    <n v="9"/>
    <n v="9"/>
    <s v="angielski"/>
    <n v="0"/>
    <n v="0"/>
    <s v="Centrum Kształcenia Zawodowego i Ustawicznego w Legnicy, ul. Lotnicza 26, 59-220 Legnica"/>
    <x v="4"/>
  </r>
  <r>
    <x v="41"/>
    <s v="Polkowice"/>
    <n v="40806"/>
    <x v="0"/>
    <n v="723103"/>
    <s v="MOT.05."/>
    <s v="02..11.2023-30.11.2023"/>
    <n v="12"/>
    <n v="0"/>
    <s v="angielski"/>
    <n v="0"/>
    <n v="0"/>
    <s v="Głogowskie Centrum Kształcenia Zawodowego w Głogowie ul. Piotra Skargi 29"/>
    <x v="12"/>
  </r>
  <r>
    <x v="41"/>
    <s v="Polkowice"/>
    <n v="40806"/>
    <x v="30"/>
    <n v="741201"/>
    <s v="ELE.01."/>
    <s v="18.03.2024-12.04.2024"/>
    <n v="10"/>
    <n v="0"/>
    <s v="angielski"/>
    <n v="10"/>
    <n v="0"/>
    <s v="Centrum Kształcenia Zawodowego i Ustawicznego, 67-400 Wschowa, Plac Kosynierów 1"/>
    <x v="6"/>
  </r>
  <r>
    <x v="41"/>
    <s v="Polkowice"/>
    <n v="40806"/>
    <x v="6"/>
    <n v="741103"/>
    <s v="ELE.02."/>
    <s v="27.11.2023-22.12.2023"/>
    <n v="4"/>
    <n v="0"/>
    <s v="angielski"/>
    <n v="4"/>
    <n v="0"/>
    <s v="Centrum Kształcenia Zawodowego w Świdnicy, 58-105 Świdnica, ul. Gen. Władysława Sikorskiego 41"/>
    <x v="3"/>
  </r>
  <r>
    <x v="41"/>
    <s v="Polkowice"/>
    <n v="40806"/>
    <x v="4"/>
    <n v="514101"/>
    <s v="FRK.01."/>
    <s v="06.11.2023-01.12.2023"/>
    <n v="8"/>
    <n v="6"/>
    <s v="angielski"/>
    <n v="3"/>
    <n v="3"/>
    <s v="Centrum Kształcenia Zawodowego i Ustawicznego w Legnicy, ul. Lotnicza 26, 59-220 Legnica"/>
    <x v="4"/>
  </r>
  <r>
    <x v="41"/>
    <s v="Polkowice"/>
    <n v="40806"/>
    <x v="1"/>
    <n v="512001"/>
    <s v="HGT.02."/>
    <s v="03.04.2024-30.04.2024"/>
    <n v="7"/>
    <n v="5"/>
    <s v="angielski"/>
    <n v="1"/>
    <n v="1"/>
    <s v="Centrum Kształcenia Zawodowego i Ustawicznego w Legnicy, ul. Lotnicza 26, 59-220 Legnica"/>
    <x v="4"/>
  </r>
  <r>
    <x v="41"/>
    <s v="Polkowice"/>
    <n v="40806"/>
    <x v="8"/>
    <n v="722204"/>
    <s v="MEC.08."/>
    <s v="09.10.2023-03.11.2023"/>
    <n v="8"/>
    <n v="0"/>
    <s v="angielski"/>
    <n v="8"/>
    <n v="0"/>
    <s v="Centrum Kształcenia Zawodowego w CKZiU,  ul. Tadeusza Kościuszki 27, 56-100 Wołów"/>
    <x v="9"/>
  </r>
  <r>
    <x v="41"/>
    <s v="Polkowice"/>
    <n v="40806"/>
    <x v="14"/>
    <n v="752205"/>
    <s v="DRM.04."/>
    <s v="27.11.2023-22.12.2023"/>
    <n v="5"/>
    <n v="0"/>
    <s v="angielski"/>
    <n v="5"/>
    <n v="0"/>
    <s v="Centrum Kształcenia Zawodowego w Świdnicy, 58-105 Świdnica, ul. Gen. Władysława Sikorskiego 41"/>
    <x v="3"/>
  </r>
  <r>
    <x v="41"/>
    <s v="Polkowice"/>
    <n v="40806"/>
    <x v="10"/>
    <n v="722307"/>
    <s v="MEC.05."/>
    <s v="05.09.2023-29.09.2023"/>
    <n v="2"/>
    <n v="0"/>
    <s v="angielski"/>
    <n v="2"/>
    <n v="0"/>
    <s v="Centrum Kształcenia Zawodowego w Świdnicy, 58-105 Świdnica, ul. Gen. Władysława Sikorskiego 41"/>
    <x v="3"/>
  </r>
  <r>
    <x v="41"/>
    <s v="Polkowice"/>
    <n v="40806"/>
    <x v="22"/>
    <n v="432106"/>
    <s v="SPL.01."/>
    <s v="30.10.2023-24.11.2023"/>
    <n v="1"/>
    <n v="0"/>
    <s v="angielski"/>
    <n v="1"/>
    <n v="0"/>
    <s v="Zespół Szkół Ponadpodstawowych im. Hipolita Cegielskiego w Ziębicach ul. Wojska Polskiego 3, 57-220 Ziębice"/>
    <x v="13"/>
  </r>
  <r>
    <x v="41"/>
    <s v="Polkowice"/>
    <n v="40806"/>
    <x v="3"/>
    <n v="712618"/>
    <s v="BUD.09."/>
    <s v="05.09.2023-29.09.2023"/>
    <n v="1"/>
    <n v="0"/>
    <s v="angielski"/>
    <n v="1"/>
    <n v="0"/>
    <s v="Centrum Kształcenia Zawodowego w Świdnicy, 58-105 Świdnica, ul. Gen. Władysława Sikorskiego 41"/>
    <x v="3"/>
  </r>
  <r>
    <x v="41"/>
    <s v="Polkowice"/>
    <n v="40806"/>
    <x v="9"/>
    <n v="711204"/>
    <s v="BUD.12."/>
    <s v="22.01.2024-09.02.2024"/>
    <n v="1"/>
    <n v="0"/>
    <s v="angielski"/>
    <n v="1"/>
    <n v="0"/>
    <s v="Centrum Kształcenia Zawodowego i Ustawicznego, 67-400 Wschowa, Plac Kosynierów 1"/>
    <x v="6"/>
  </r>
  <r>
    <x v="42"/>
    <s v="Pracodawca"/>
    <m/>
    <x v="0"/>
    <n v="723103"/>
    <s v="MOT.05."/>
    <s v="02.10.2023-27.10.2023"/>
    <n v="1"/>
    <n v="0"/>
    <s v="niemiecki"/>
    <n v="0"/>
    <n v="0"/>
    <s v="Centrum Kształcenia Zawodowego w Świdnicy, 58-105 Świdnica, ul. Gen. Władysława Sikorskiego 41"/>
    <x v="3"/>
  </r>
  <r>
    <x v="43"/>
    <s v="Pracodawca"/>
    <m/>
    <x v="0"/>
    <n v="723103"/>
    <s v="MOT.05."/>
    <s v="02.10.2023-27.10.2023"/>
    <n v="1"/>
    <n v="0"/>
    <s v="niemiecki"/>
    <n v="0"/>
    <n v="0"/>
    <s v="Centrum Kształcenia Zawodowego w Świdnicy, 58-105 Świdnica, ul. Gen. Władysława Sikorskiego 41"/>
    <x v="3"/>
  </r>
  <r>
    <x v="44"/>
    <s v="Pracodawca"/>
    <m/>
    <x v="0"/>
    <n v="723103"/>
    <s v="MOT.05."/>
    <s v="02.10.2023-27.10.2023"/>
    <n v="1"/>
    <n v="0"/>
    <s v="niemiecki"/>
    <n v="0"/>
    <n v="0"/>
    <s v="Centrum Kształcenia Zawodowego w Świdnicy, 58-105 Świdnica, ul. Gen. Władysława Sikorskiego 41"/>
    <x v="3"/>
  </r>
  <r>
    <x v="45"/>
    <s v="Pracodawca"/>
    <m/>
    <x v="0"/>
    <n v="723103"/>
    <s v="MOT.05."/>
    <s v="02.10.2023-27.10.2023"/>
    <n v="1"/>
    <n v="0"/>
    <s v="niemiecki"/>
    <n v="0"/>
    <n v="0"/>
    <s v="Centrum Kształcenia Zawodowego w Świdnicy, 58-105 Świdnica, ul. Gen. Władysława Sikorskiego 41"/>
    <x v="3"/>
  </r>
  <r>
    <x v="46"/>
    <s v="Przemków"/>
    <n v="106261"/>
    <x v="0"/>
    <n v="723103"/>
    <s v="MOT.05."/>
    <s v="02..11.2023-30.11.2023"/>
    <n v="2"/>
    <n v="0"/>
    <s v="angielski"/>
    <n v="0"/>
    <n v="0"/>
    <s v="Głogowskie Centrum Kształcenia Zawodowego w Głogowie ul. Piotra Skargi 29"/>
    <x v="12"/>
  </r>
  <r>
    <x v="46"/>
    <s v="Przemków"/>
    <n v="106261"/>
    <x v="9"/>
    <n v="711204"/>
    <s v="BUD.12."/>
    <s v="22.01.2024-09.02.2024"/>
    <n v="1"/>
    <n v="0"/>
    <s v="angielski"/>
    <n v="1"/>
    <n v="0"/>
    <s v="Centrum Kształcenia Zawodowego i Ustawicznego, 67-400 Wschowa, Plac Kosynierów 1"/>
    <x v="6"/>
  </r>
  <r>
    <x v="46"/>
    <s v="Przemków"/>
    <n v="106261"/>
    <x v="4"/>
    <n v="514101"/>
    <s v="FRK.01."/>
    <s v="05.09.2023-29.09.2023"/>
    <n v="1"/>
    <n v="1"/>
    <s v="angielski"/>
    <n v="1"/>
    <n v="1"/>
    <s v="Centrum Kształcenia Zawodowego i Ustawicznego w Legnicy, ul. Lotnicza 26, 59-220 Legnica"/>
    <x v="4"/>
  </r>
  <r>
    <x v="46"/>
    <s v="Przemków"/>
    <n v="106261"/>
    <x v="6"/>
    <n v="741103"/>
    <s v="ELE.02."/>
    <s v="02.01.2024-19.01.2024"/>
    <n v="2"/>
    <n v="0"/>
    <s v="angielski"/>
    <n v="2"/>
    <n v="0"/>
    <s v="Centrum Kształcenia Zawodowego i Ustawicznego, 67-400 Wschowa, Plac Kosynierów 1"/>
    <x v="6"/>
  </r>
  <r>
    <x v="46"/>
    <s v="Przemków"/>
    <n v="106261"/>
    <x v="2"/>
    <n v="522301"/>
    <s v="HAN.01."/>
    <s v="05.09.2023-29.09.2023"/>
    <n v="3"/>
    <n v="3"/>
    <s v="angielski"/>
    <n v="3"/>
    <n v="3"/>
    <s v="Centrum Kształcenia Zawodowego i Ustawicznego w Legnicy, ul. Lotnicza 26, 59-220 Legnica"/>
    <x v="4"/>
  </r>
  <r>
    <x v="46"/>
    <s v="Przemków"/>
    <n v="106261"/>
    <x v="1"/>
    <n v="512001"/>
    <s v="HGT.02."/>
    <s v="05.09.2023-29.09.2023"/>
    <n v="3"/>
    <n v="1"/>
    <s v="angielski"/>
    <n v="3"/>
    <n v="1"/>
    <s v="Centrum Kształcenia Zawodowego i Ustawicznego w Legnicy, ul. Lotnicza 26, 59-220 Legnica"/>
    <x v="4"/>
  </r>
  <r>
    <x v="46"/>
    <s v="Przemków"/>
    <n v="106261"/>
    <x v="10"/>
    <n v="722307"/>
    <s v="MEC.05."/>
    <s v="02.01.2024-09.02.2024 "/>
    <n v="0"/>
    <n v="0"/>
    <s v="niemiecki"/>
    <n v="0"/>
    <n v="0"/>
    <s v="Centrum Kształcenia Zawodowego w Świdnicy, 58-105 Świdnica, ul. Gen. Władysława Sikorskiego 41"/>
    <x v="3"/>
  </r>
  <r>
    <x v="47"/>
    <s v="Rakowice Wielkie"/>
    <n v="84234"/>
    <x v="4"/>
    <n v="514101"/>
    <s v="FRK.01."/>
    <s v="11.03.2024-05.04.2024"/>
    <n v="3"/>
    <n v="2"/>
    <s v="niemiecki"/>
    <n v="3"/>
    <n v="2"/>
    <s v="Zespół Szkół Ponadpodstawowych im. Hipolita Cegielskiego w Ziębicach ul. Wojska Polskiego 3, 57-220 Ziębice"/>
    <x v="13"/>
  </r>
  <r>
    <x v="47"/>
    <s v="Rakowice Wielkie"/>
    <n v="84234"/>
    <x v="1"/>
    <n v="512001"/>
    <s v="HGT.02."/>
    <s v="05.09.2023-29.09.2023"/>
    <n v="4"/>
    <n v="2"/>
    <s v="niemiecki"/>
    <n v="4"/>
    <n v="2"/>
    <s v="Zespół Szkół Ponadpodstawowych im. Hipolita Cegielskiego w Ziębicach ul. Wojska Polskiego 3, 57-220 Ziębice"/>
    <x v="13"/>
  </r>
  <r>
    <x v="47"/>
    <s v="Rakowice Wielkie"/>
    <n v="84234"/>
    <x v="37"/>
    <n v="711402"/>
    <s v="BUD.01."/>
    <s v="22.04.2024-17.05.2024"/>
    <n v="7"/>
    <n v="0"/>
    <s v="niemiecki"/>
    <n v="0"/>
    <n v="0"/>
    <s v="Zespół Szkół  Ekonomiczno-Technicznych w Rakowicach Wielkich"/>
    <x v="19"/>
  </r>
  <r>
    <x v="47"/>
    <s v="Rakowice Wielkie"/>
    <n v="84234"/>
    <x v="6"/>
    <n v="741103"/>
    <s v="ELE.02."/>
    <s v="02.01.2024-09.02.2024 "/>
    <n v="1"/>
    <n v="0"/>
    <s v="niemiecki"/>
    <n v="1"/>
    <n v="0"/>
    <s v="Centrum Kształcenia Zawodowego w Świdnicy, 58-105 Świdnica, ul. Gen. Władysława Sikorskiego 41"/>
    <x v="3"/>
  </r>
  <r>
    <x v="47"/>
    <s v="Rakowice Wielkie"/>
    <n v="84234"/>
    <x v="38"/>
    <n v="816003"/>
    <s v="SPC.02."/>
    <s v="02.01.2024-19.01.2024"/>
    <n v="2"/>
    <n v="0"/>
    <s v="niemiecki"/>
    <n v="2"/>
    <n v="0"/>
    <s v="Centrum Kształcenia Zawodowego i Ustawicznego, 67-400 Wschowa, Plac Kosynierów 1"/>
    <x v="6"/>
  </r>
  <r>
    <x v="47"/>
    <s v="Rakowice Wielkie"/>
    <n v="84234"/>
    <x v="12"/>
    <n v="751204"/>
    <s v="SPC.03."/>
    <s v="12.02.2024-08.03.2024"/>
    <n v="2"/>
    <n v="0"/>
    <s v="niemiecki"/>
    <n v="2"/>
    <n v="0"/>
    <s v="Centrum Kształcenia Zawodowego w Świdnicy, 58-105 Świdnica, ul. Gen. Władysława Sikorskiego 41"/>
    <x v="3"/>
  </r>
  <r>
    <x v="47"/>
    <s v="Rakowice Wielkie"/>
    <n v="84234"/>
    <x v="2"/>
    <n v="522301"/>
    <s v="HAN.01."/>
    <s v="03.04.2024-30.04.2024"/>
    <n v="5"/>
    <n v="2"/>
    <s v="angielski"/>
    <n v="5"/>
    <n v="2"/>
    <s v="Centrum Kształcenia Zawodowego i Ustawicznego w Legnicy, ul. Lotnicza 26, 59-220 Legnica"/>
    <x v="4"/>
  </r>
  <r>
    <x v="47"/>
    <s v="Rakowice Wielkie"/>
    <n v="84234"/>
    <x v="0"/>
    <n v="723103"/>
    <s v="MOT.05."/>
    <m/>
    <n v="0"/>
    <n v="0"/>
    <s v="niemiecki"/>
    <n v="0"/>
    <n v="0"/>
    <s v="w chwili obecnej są to uczniowie"/>
    <x v="19"/>
  </r>
  <r>
    <x v="47"/>
    <s v="Rakowice Wielkie"/>
    <n v="84234"/>
    <x v="2"/>
    <n v="522301"/>
    <s v="HAN.01."/>
    <s v="02.01.2024-09.02.2024"/>
    <n v="0"/>
    <n v="0"/>
    <s v="angielski"/>
    <n v="0"/>
    <n v="0"/>
    <s v="Zespół Szkół Ponadpodstawowych im. Hipolita Cegielskiego w Ziębicach ul. Wojska Polskiego 3, 57-220 Ziębice"/>
    <x v="13"/>
  </r>
  <r>
    <x v="48"/>
    <s v="Strzegom"/>
    <n v="13181"/>
    <x v="39"/>
    <n v="711301"/>
    <s v="BUD.04."/>
    <s v="27.11.2023-22.12.2023"/>
    <n v="1"/>
    <n v="0"/>
    <s v="niemiecki"/>
    <n v="1"/>
    <n v="0"/>
    <s v="Centrum Kształcenia Zawodowego w Zespole Szkół i Placówek Kształcenia Zawodowego, ul.Botaniczna 66, 65-392  Zielona Góra"/>
    <x v="3"/>
  </r>
  <r>
    <x v="48"/>
    <s v="Strzegom"/>
    <n v="13181"/>
    <x v="12"/>
    <n v="751204"/>
    <s v="SPC.03."/>
    <s v="12.02.2024-08.03.2024"/>
    <n v="7"/>
    <n v="0"/>
    <s v="niemiecki"/>
    <n v="0"/>
    <n v="0"/>
    <s v="Centrum Kształcenia Zawodowego w Świdnicy, 58-105 Świdnica, ul. Gen. Władysława Sikorskiego 41"/>
    <x v="3"/>
  </r>
  <r>
    <x v="48"/>
    <s v="Strzegom"/>
    <n v="13181"/>
    <x v="2"/>
    <n v="522301"/>
    <s v="HAN.01."/>
    <s v="02.10.2023-27.10.2023"/>
    <n v="9"/>
    <n v="6"/>
    <s v="niemiecki"/>
    <n v="0"/>
    <n v="0"/>
    <s v="Centrum Kształcenia Zawodowego w Świdnicy, 58-105 Świdnica, ul. Gen. Władysława Sikorskiego 41"/>
    <x v="3"/>
  </r>
  <r>
    <x v="48"/>
    <s v="Strzegom"/>
    <n v="13181"/>
    <x v="0"/>
    <n v="723103"/>
    <s v="MOT.05."/>
    <s v="02.10.2023-27.10.2023"/>
    <n v="10"/>
    <n v="0"/>
    <s v="niemiecki"/>
    <n v="0"/>
    <n v="0"/>
    <s v="Centrum Kształcenia Zawodowego w Świdnicy, 58-105 Świdnica, ul. Gen. Władysława Sikorskiego 41"/>
    <x v="3"/>
  </r>
  <r>
    <x v="48"/>
    <s v="Strzegom"/>
    <n v="13181"/>
    <x v="9"/>
    <n v="711204"/>
    <s v="BUD.12."/>
    <s v="12.02.2024-08.03.2024"/>
    <n v="2"/>
    <n v="0"/>
    <s v="niemiecki"/>
    <n v="0"/>
    <n v="0"/>
    <s v="Centrum Kształcenia Zawodowego w Świdnicy, 58-105 Świdnica, ul. Gen. Władysława Sikorskiego 41"/>
    <x v="3"/>
  </r>
  <r>
    <x v="48"/>
    <s v="Strzegom"/>
    <n v="13181"/>
    <x v="14"/>
    <n v="752205"/>
    <s v="DRM.04."/>
    <s v="27.11.2023-22.12.2023"/>
    <n v="1"/>
    <n v="0"/>
    <s v="niemiecki"/>
    <n v="0"/>
    <n v="0"/>
    <s v="Centrum Kształcenia Zawodowego w Świdnicy, 58-105 Świdnica, ul. Gen. Władysława Sikorskiego 41"/>
    <x v="3"/>
  </r>
  <r>
    <x v="48"/>
    <s v="Strzegom"/>
    <n v="13181"/>
    <x v="4"/>
    <n v="514101"/>
    <s v="FRK.01."/>
    <s v="30.10.2023-24.11.2023"/>
    <n v="2"/>
    <n v="2"/>
    <s v="niemiecki"/>
    <n v="0"/>
    <n v="0"/>
    <s v="Centrum Kształcenia Zawodowego w Świdnicy, 58-105 Świdnica, ul. Gen. Władysława Sikorskiego 41"/>
    <x v="3"/>
  </r>
  <r>
    <x v="48"/>
    <s v="Strzegom"/>
    <n v="13181"/>
    <x v="3"/>
    <n v="712618"/>
    <s v="BUD.09."/>
    <s v="05.09.2023-29.09.2023"/>
    <n v="1"/>
    <n v="0"/>
    <s v="niemiecki"/>
    <n v="0"/>
    <n v="0"/>
    <s v="Centrum Kształcenia Zawodowego w Świdnicy, 58-105 Świdnica, ul. Gen. Władysława Sikorskiego 41"/>
    <x v="3"/>
  </r>
  <r>
    <x v="48"/>
    <s v="Strzegom"/>
    <n v="13181"/>
    <x v="8"/>
    <n v="722204"/>
    <s v="MEC.08."/>
    <s v="02.10.2023-27.10.2023"/>
    <n v="1"/>
    <n v="0"/>
    <s v="niemiecki"/>
    <n v="0"/>
    <n v="0"/>
    <s v="Centrum Kształcenia Zawodowego w Świdnicy, 58-105 Świdnica, ul. Gen. Władysława Sikorskiego 41"/>
    <x v="3"/>
  </r>
  <r>
    <x v="48"/>
    <s v="Strzegom"/>
    <n v="13181"/>
    <x v="29"/>
    <n v="712905"/>
    <s v="BUD.11."/>
    <s v="02.10.2023-27.10.2023"/>
    <n v="1"/>
    <n v="0"/>
    <s v="niemiecki"/>
    <n v="1"/>
    <n v="0"/>
    <s v="Centrum Kształcenia Zawodowego i Ustawicznego, 67-400 Wschowa, Plac Kosynierów 1"/>
    <x v="6"/>
  </r>
  <r>
    <x v="48"/>
    <s v="Strzegom"/>
    <n v="13181"/>
    <x v="6"/>
    <n v="741103"/>
    <s v="ELE.02."/>
    <m/>
    <n v="0"/>
    <n v="0"/>
    <s v="niemiecki"/>
    <n v="0"/>
    <n v="0"/>
    <s v="Centrum Kształcenia Zawodowego w Świdnicy, 58-105 Świdnica, ul. Gen. Władysława Sikorskiego 41"/>
    <x v="3"/>
  </r>
  <r>
    <x v="48"/>
    <s v="Strzegom"/>
    <n v="13181"/>
    <x v="1"/>
    <n v="512001"/>
    <s v="HGT.02."/>
    <s v="27.11.2023-22.12.2023"/>
    <n v="5"/>
    <n v="4"/>
    <s v="niemiecki"/>
    <n v="0"/>
    <n v="0"/>
    <s v="Centrum Kształcenia Zawodowego w Świdnicy, 58-105 Świdnica, ul. Gen. Władysława Sikorskiego 41"/>
    <x v="3"/>
  </r>
  <r>
    <x v="49"/>
    <s v="Strzelin"/>
    <n v="79824"/>
    <x v="1"/>
    <n v="512001"/>
    <s v="HGT.02."/>
    <m/>
    <n v="0"/>
    <n v="0"/>
    <s v="niemiecki"/>
    <n v="0"/>
    <n v="0"/>
    <s v="Centrum Kształcenia Zawodowego w Świdnicy, 58-105 Świdnica, ul. Gen. Władysława Sikorskiego 41"/>
    <x v="3"/>
  </r>
  <r>
    <x v="49"/>
    <s v="Strzelin"/>
    <n v="79824"/>
    <x v="13"/>
    <n v="741203"/>
    <s v="MOT.02."/>
    <m/>
    <n v="0"/>
    <n v="0"/>
    <s v="niemiecki"/>
    <n v="0"/>
    <n v="0"/>
    <s v="Centrum Kształcenia Zawodowego w Świdnicy, 58-105 Świdnica, ul. Gen. Władysława Sikorskiego 41"/>
    <x v="3"/>
  </r>
  <r>
    <x v="49"/>
    <s v="Strzelin"/>
    <n v="79824"/>
    <x v="17"/>
    <n v="753402"/>
    <s v="DRM.05."/>
    <m/>
    <n v="0"/>
    <n v="0"/>
    <m/>
    <n v="0"/>
    <n v="0"/>
    <s v="Centrum Kształcenia Zawodowego w Oleśnicy, ul. Wojska Polskiego 67"/>
    <x v="8"/>
  </r>
  <r>
    <x v="49"/>
    <s v="Strzelin"/>
    <n v="79824"/>
    <x v="2"/>
    <n v="522301"/>
    <s v="HAN.01."/>
    <s v="02.10.2023-27.10.2023"/>
    <n v="11"/>
    <n v="8"/>
    <s v="niemiecki"/>
    <n v="3"/>
    <n v="3"/>
    <s v="Zespół Szkół Ponadpodstawowych im. Hipolita Cegielskiego w Ziębicach ul. Wojska Polskiego 3, 57-220 Ziębice"/>
    <x v="13"/>
  </r>
  <r>
    <x v="49"/>
    <s v="Strzelin"/>
    <n v="79824"/>
    <x v="5"/>
    <n v="751201"/>
    <s v="SPC.01."/>
    <s v="02.01.2024-09.02.2024"/>
    <n v="5"/>
    <n v="5"/>
    <s v="niemiecki"/>
    <n v="5"/>
    <n v="5"/>
    <s v="Centrum Kształcenia Zawodowego w Świdnicy, 58-105 Świdnica, ul. Gen. Władysława Sikorskiego 41"/>
    <x v="3"/>
  </r>
  <r>
    <x v="49"/>
    <s v="Strzelin"/>
    <n v="79824"/>
    <x v="4"/>
    <n v="514101"/>
    <s v="FRK.01."/>
    <s v="11.03.2024-05.04.2024"/>
    <n v="5"/>
    <n v="5"/>
    <s v="niemiecki"/>
    <n v="5"/>
    <n v="5"/>
    <s v="Zespół Szkół Ponadpodstawowych im. Hipolita Cegielskiego w Ziębicach ul. Wojska Polskiego 3, 57-220 Ziębice"/>
    <x v="13"/>
  </r>
  <r>
    <x v="49"/>
    <s v="Strzelin"/>
    <n v="79824"/>
    <x v="6"/>
    <n v="741103"/>
    <s v="ELE.02."/>
    <s v="05.09.2023-29.09.2023"/>
    <n v="4"/>
    <n v="0"/>
    <s v="angielski"/>
    <n v="4"/>
    <n v="0"/>
    <s v="Centrum Kształcenia Zawodowego w Oleśnicy, ul. Wojska Polskiego 67"/>
    <x v="8"/>
  </r>
  <r>
    <x v="49"/>
    <s v="Strzelin"/>
    <n v="79824"/>
    <x v="14"/>
    <n v="752205"/>
    <s v="DRM.04."/>
    <s v="11.03.2024-12.04.2024"/>
    <n v="1"/>
    <n v="0"/>
    <s v="angielski"/>
    <n v="1"/>
    <n v="0"/>
    <s v="Centrum Kształcenia Zawodowego w Oleśnicy, ul. Wojska Polskiego 67"/>
    <x v="8"/>
  </r>
  <r>
    <x v="49"/>
    <s v="Strzelin"/>
    <n v="79824"/>
    <x v="12"/>
    <n v="751204"/>
    <s v="SPC.03."/>
    <s v="30.10.2023-24.11.2023"/>
    <n v="3"/>
    <n v="0"/>
    <s v="angielski"/>
    <n v="2"/>
    <n v="0"/>
    <s v="Centrum Kształcenia Zawodowego w Oleśnicy, ul. Wojska Polskiego 67"/>
    <x v="8"/>
  </r>
  <r>
    <x v="50"/>
    <s v="Syców"/>
    <n v="82519"/>
    <x v="0"/>
    <n v="723103"/>
    <s v="MOT.05."/>
    <s v="02.10.2023-27.10.2023"/>
    <n v="8"/>
    <n v="0"/>
    <s v="angielski, niemiecki"/>
    <n v="0"/>
    <n v="0"/>
    <s v="Centrum Kształcenia Zawodowego w Oleśnicy, ul. Wojska Polskiego 67"/>
    <x v="8"/>
  </r>
  <r>
    <x v="50"/>
    <s v="Syców"/>
    <n v="82519"/>
    <x v="5"/>
    <n v="751201"/>
    <s v="SPC.01."/>
    <s v="05.09.2023-29.09.2023"/>
    <n v="4"/>
    <n v="3"/>
    <s v="angielski"/>
    <n v="0"/>
    <n v="0"/>
    <s v="Centrum Kształcenia Zawodowego w Oleśnicy, ul. Wojska Polskiego 67"/>
    <x v="8"/>
  </r>
  <r>
    <x v="50"/>
    <s v="Syców"/>
    <n v="82519"/>
    <x v="16"/>
    <n v="742117"/>
    <s v="ELM.02."/>
    <s v="29.01.2024-10.03.2024"/>
    <n v="1"/>
    <n v="0"/>
    <s v="niemiecki"/>
    <n v="1"/>
    <n v="0"/>
    <s v="Centrum Kształcenia Zawodowego w Zespole Szkół i Placówek Kształcenia Zawodowego, ul.Botaniczna 66, 65-392  Zielona Góra"/>
    <x v="5"/>
  </r>
  <r>
    <x v="50"/>
    <s v="Syców"/>
    <n v="82519"/>
    <x v="6"/>
    <n v="741103"/>
    <s v="ELE.02."/>
    <s v="05.09.2023-29.09.2023"/>
    <n v="6"/>
    <n v="0"/>
    <s v="angielski, niemiecki"/>
    <n v="0"/>
    <n v="0"/>
    <s v="Centrum Kształcenia Zawodowego w Oleśnicy, ul. Wojska Polskiego 67"/>
    <x v="8"/>
  </r>
  <r>
    <x v="50"/>
    <s v="Syców"/>
    <n v="82519"/>
    <x v="4"/>
    <n v="514101"/>
    <s v="FRK.01."/>
    <s v="30.10.2023-24.11.2023"/>
    <n v="12"/>
    <n v="10"/>
    <s v="angielski, niemiecki"/>
    <n v="0"/>
    <n v="0"/>
    <s v="Centrum Kształcenia Zawodowego w Oleśnicy, ul. Wojska Polskiego 67"/>
    <x v="8"/>
  </r>
  <r>
    <x v="50"/>
    <s v="Syców"/>
    <n v="82519"/>
    <x v="1"/>
    <n v="512001"/>
    <s v="HGT.02."/>
    <s v="02.01.2024-09.02.2024"/>
    <n v="1"/>
    <n v="1"/>
    <s v="angielski"/>
    <n v="0"/>
    <n v="0"/>
    <s v="Centrum Kształcenia Zawodowego w Oleśnicy, ul. Wojska Polskiego 67"/>
    <x v="8"/>
  </r>
  <r>
    <x v="50"/>
    <s v="Syców"/>
    <n v="82519"/>
    <x v="29"/>
    <n v="712905"/>
    <s v="BUD.11."/>
    <s v="27.11.2023-22.12.2023"/>
    <n v="1"/>
    <n v="0"/>
    <s v="angielski"/>
    <n v="1"/>
    <n v="0"/>
    <s v="Ośrodek Dokształcania i Doskonalenia Zawodowego w Krotoszynie"/>
    <x v="7"/>
  </r>
  <r>
    <x v="50"/>
    <s v="Syców"/>
    <n v="82519"/>
    <x v="2"/>
    <n v="522301"/>
    <s v="HAN.01."/>
    <s v="02.10.2023-27.10.2023"/>
    <n v="18"/>
    <n v="14"/>
    <s v="angielski, niemiecki"/>
    <n v="0"/>
    <n v="0"/>
    <s v="Centrum Kształcenia Zawodowego w Oleśnicy, ul. Wojska Polskiego 67"/>
    <x v="8"/>
  </r>
  <r>
    <x v="50"/>
    <s v="Syców"/>
    <n v="82519"/>
    <x v="14"/>
    <n v="752205"/>
    <s v="DRM.04."/>
    <s v="05.09.2023-29.09.2023"/>
    <n v="12"/>
    <n v="0"/>
    <s v="angielski, niemiecki"/>
    <n v="0"/>
    <n v="0"/>
    <s v="Centrum Kształcenia Zawodowego w Oleśnicy, ul. Wojska Polskiego 67"/>
    <x v="8"/>
  </r>
  <r>
    <x v="50"/>
    <s v="Syców"/>
    <n v="82519"/>
    <x v="8"/>
    <n v="722204"/>
    <s v="MEC.08."/>
    <s v="29.01.2024-23.02.2024"/>
    <n v="2"/>
    <n v="0"/>
    <s v="angielski, niemiecki"/>
    <n v="4"/>
    <n v="0"/>
    <s v="Ośrodek Dokształcania i Doskonalenia Zawodowego w Krotoszynie"/>
    <x v="7"/>
  </r>
  <r>
    <x v="50"/>
    <s v="Syców"/>
    <n v="82519"/>
    <x v="17"/>
    <n v="741201"/>
    <s v="DRM.05."/>
    <s v="12.02.2024-08.03.2024"/>
    <n v="16"/>
    <n v="0"/>
    <s v="angielski, niemiecki"/>
    <n v="0"/>
    <n v="0"/>
    <s v="Centrum Kształcenia Zawodowego w Oleśnicy, ul. Wojska Polskiego 67"/>
    <x v="8"/>
  </r>
  <r>
    <x v="51"/>
    <s v="Środa Śląska"/>
    <n v="22648"/>
    <x v="4"/>
    <n v="514101"/>
    <s v="FRK.01."/>
    <s v="05.09.2023-29.09.2023"/>
    <n v="1"/>
    <n v="0"/>
    <s v="angielski"/>
    <n v="1"/>
    <n v="0"/>
    <s v="Centrum Kształcenia Zawodowego i Ustawicznego w Legnicy, ul. Lotnicza 26, 59-220 Legnica"/>
    <x v="4"/>
  </r>
  <r>
    <x v="51"/>
    <s v="Środa Śląska"/>
    <n v="22648"/>
    <x v="2"/>
    <n v="522301"/>
    <s v="HAN.01."/>
    <s v="05.09.2023-29.09.2023"/>
    <n v="5"/>
    <n v="5"/>
    <s v="angielski"/>
    <n v="5"/>
    <n v="5"/>
    <s v="Centrum Kształcenia Zawodowego i Ustawicznego w Legnicy, ul. Lotnicza 26, 59-220 Legnica"/>
    <x v="4"/>
  </r>
  <r>
    <x v="51"/>
    <s v="Środa Śląska"/>
    <n v="22648"/>
    <x v="5"/>
    <n v="751201"/>
    <s v="SPC.01."/>
    <s v="05.02.2024-01.03.2024"/>
    <n v="2"/>
    <n v="2"/>
    <s v="angielski"/>
    <n v="2"/>
    <n v="2"/>
    <s v="Centrum Kształcenia Zawodowego i Ustawicznego w Legnicy, ul. Lotnicza 26, 59-220 Legnica"/>
    <x v="4"/>
  </r>
  <r>
    <x v="51"/>
    <s v="Środa Śląska"/>
    <n v="22648"/>
    <x v="0"/>
    <n v="723103"/>
    <s v="MOT.05."/>
    <s v="13.11.2023-08.12.2023"/>
    <n v="2"/>
    <n v="0"/>
    <s v="niemiecki"/>
    <n v="2"/>
    <n v="0"/>
    <s v="Centrum Kształcenia Zawodowego w CKZiU,  ul. Tadeusza Kościuszki 27, 56-100 Wołów"/>
    <x v="9"/>
  </r>
  <r>
    <x v="51"/>
    <s v="Środa Śląska"/>
    <n v="22648"/>
    <x v="3"/>
    <n v="712618"/>
    <s v="BUD.09."/>
    <s v="05.09.2023-29.09.2023"/>
    <n v="2"/>
    <n v="0"/>
    <s v="angielski"/>
    <n v="2"/>
    <n v="0"/>
    <s v="Centrum Kształcenia Zawodowego w Świdnicy, 58-105 Świdnica, ul. Gen. Władysława Sikorskiego 41"/>
    <x v="3"/>
  </r>
  <r>
    <x v="51"/>
    <s v="Środa Śląska"/>
    <n v="22648"/>
    <x v="6"/>
    <n v="741103"/>
    <s v="ELE.02."/>
    <s v="02.01.2024-09.02.2024 "/>
    <n v="1"/>
    <n v="0"/>
    <s v="angielski"/>
    <n v="1"/>
    <n v="0"/>
    <s v="Centrum Kształcenia Zawodowego w Świdnicy, 58-105 Świdnica, ul. Gen. Władysława Sikorskiego 41"/>
    <x v="3"/>
  </r>
  <r>
    <x v="51"/>
    <s v="Środa Śląska"/>
    <n v="22648"/>
    <x v="14"/>
    <n v="752205"/>
    <s v="DRM.04."/>
    <s v="27.11.2023-22.12.2023"/>
    <n v="1"/>
    <n v="0"/>
    <s v="angielski"/>
    <n v="1"/>
    <n v="0"/>
    <s v="Centrum Kształcenia Zawodowego w Świdnicy, 58-105 Świdnica, ul. Gen. Władysława Sikorskiego 41"/>
    <x v="3"/>
  </r>
  <r>
    <x v="52"/>
    <s v="Świdnica"/>
    <n v="12321"/>
    <x v="27"/>
    <n v="712101"/>
    <s v="BUD.03."/>
    <s v="11.03.2024-14.04.2024"/>
    <n v="0"/>
    <n v="0"/>
    <s v="niemiecki"/>
    <n v="0"/>
    <n v="0"/>
    <s v="Centrum Kształcenia Zawodowego w Zespole Szkół i Placówek Kształcenia Zawodowego, ul.Botaniczna 66, 65-392  Zielona Góra"/>
    <x v="5"/>
  </r>
  <r>
    <x v="53"/>
    <s v="Świdnica"/>
    <n v="21715"/>
    <x v="14"/>
    <n v="752205"/>
    <s v="DRM.04."/>
    <m/>
    <n v="0"/>
    <n v="0"/>
    <s v="niemiecki"/>
    <n v="0"/>
    <n v="0"/>
    <s v="Centrum Kształcenia Zawodowego w Świdnicy, 58-105 Świdnica, ul. Gen. Władysława Sikorskiego 41"/>
    <x v="3"/>
  </r>
  <r>
    <x v="54"/>
    <s v="Świdnica"/>
    <n v="21715"/>
    <x v="23"/>
    <n v="721306"/>
    <s v="MOT.01."/>
    <s v="12.02.2024-08.03.2024"/>
    <n v="0"/>
    <n v="0"/>
    <s v="niemiecki"/>
    <n v="0"/>
    <n v="0"/>
    <s v="Centrum Kształcenia Zawodowego w Świdnicy, 58-105 Świdnica, ul. Gen. Władysława Sikorskiego 41"/>
    <x v="3"/>
  </r>
  <r>
    <x v="53"/>
    <s v="Świdnica"/>
    <n v="21715"/>
    <x v="13"/>
    <n v="741203"/>
    <s v="MOT.02."/>
    <m/>
    <n v="0"/>
    <n v="0"/>
    <s v="niemiecki"/>
    <n v="0"/>
    <n v="0"/>
    <s v="Centrum Kształcenia Zawodowego w Świdnicy, 58-105 Świdnica, ul. Gen. Władysława Sikorskiego 41"/>
    <x v="3"/>
  </r>
  <r>
    <x v="53"/>
    <s v="Świdnica"/>
    <n v="21715"/>
    <x v="4"/>
    <n v="514101"/>
    <s v="FRK.01."/>
    <m/>
    <n v="0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3"/>
    <n v="712618"/>
    <s v="BUD.09."/>
    <m/>
    <n v="0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29"/>
    <n v="712905"/>
    <s v="BUD.11."/>
    <m/>
    <n v="0"/>
    <n v="0"/>
    <s v="niemiecki"/>
    <n v="0"/>
    <n v="0"/>
    <s v="Rzemieślnicza Branżowa Szkoła I st im Stanisława Palucha w Wałbrzychu"/>
    <x v="20"/>
  </r>
  <r>
    <x v="52"/>
    <s v="Świdnica"/>
    <n v="12321"/>
    <x v="30"/>
    <n v="741201"/>
    <s v="ELE.01."/>
    <m/>
    <n v="0"/>
    <n v="0"/>
    <s v="niemiecki"/>
    <n v="0"/>
    <n v="0"/>
    <s v="Centrum Kształcenia Zawodowego i Ustawicznego, 67-400 Wschowa, Plac Kosynierów 1"/>
    <x v="6"/>
  </r>
  <r>
    <x v="52"/>
    <s v="Świdnica"/>
    <n v="12321"/>
    <x v="6"/>
    <n v="741103"/>
    <s v="ELE.02."/>
    <s v="02.01.2024-09.02.2024 "/>
    <n v="1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28"/>
    <n v="721301"/>
    <s v="MEC.01."/>
    <m/>
    <n v="0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10"/>
    <n v="722307"/>
    <s v="MEC.05."/>
    <m/>
    <n v="0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23"/>
    <n v="721306"/>
    <s v="MOT.01."/>
    <m/>
    <n v="0"/>
    <n v="0"/>
    <s v="niemiecki"/>
    <n v="0"/>
    <n v="0"/>
    <s v="Centrum Kształcenia Zawodowego w Świdnicy, 58-105 Świdnica, ul. Gen. Władysława Sikorskiego 41"/>
    <x v="3"/>
  </r>
  <r>
    <x v="53"/>
    <s v="Świdnica"/>
    <n v="21715"/>
    <x v="1"/>
    <n v="512001"/>
    <s v="HGT.02."/>
    <s v="11.03.2024-12.04.2024"/>
    <n v="2"/>
    <n v="1"/>
    <s v="niemiecki"/>
    <n v="0"/>
    <n v="0"/>
    <s v="Centrum Kształcenia Zawodowego w Świdnicy, 58-105 Świdnica, ul. Gen. Władysława Sikorskiego 41"/>
    <x v="3"/>
  </r>
  <r>
    <x v="53"/>
    <s v="Świdnica"/>
    <n v="21715"/>
    <x v="0"/>
    <n v="723103"/>
    <s v="MOT.05."/>
    <s v="30.10.2023-24.11.2023"/>
    <n v="1"/>
    <n v="0"/>
    <s v="niemiecki"/>
    <n v="0"/>
    <n v="0"/>
    <s v="Centrum Kształcenia Zawodowego w Świdnicy, 58-105 Świdnica, ul. Gen. Władysława Sikorskiego 41"/>
    <x v="3"/>
  </r>
  <r>
    <x v="53"/>
    <s v="Świdnica"/>
    <n v="21715"/>
    <x v="9"/>
    <n v="711204"/>
    <s v="BUD.12."/>
    <s v="12.02.2024-08.03.2024"/>
    <n v="0"/>
    <n v="0"/>
    <s v="niemiecki"/>
    <n v="0"/>
    <n v="0"/>
    <s v="Centrum Kształcenia Zawodowego w Świdnicy, 58-105 Świdnica, ul. Gen. Władysława Sikorskiego 41"/>
    <x v="3"/>
  </r>
  <r>
    <x v="53"/>
    <s v="Świdnica"/>
    <n v="21715"/>
    <x v="5"/>
    <n v="751201"/>
    <s v="SPC.01."/>
    <s v="02.01.2024-09.02.2024"/>
    <n v="1"/>
    <n v="0"/>
    <s v="niemiecki"/>
    <n v="0"/>
    <n v="0"/>
    <s v="Centrum Kształcenia Zawodowego w Świdnicy, 58-105 Świdnica, ul. Gen. Władysława Sikorskiego 41"/>
    <x v="3"/>
  </r>
  <r>
    <x v="53"/>
    <s v="Świdnica"/>
    <n v="21715"/>
    <x v="12"/>
    <n v="751204"/>
    <s v="SPC.03."/>
    <s v="12.02.2024-08.03.2024"/>
    <n v="1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9"/>
    <n v="711204"/>
    <s v="BUD.12."/>
    <s v="12.02.2024-08.03.2024"/>
    <n v="2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4"/>
    <n v="514101"/>
    <s v="FRK.01."/>
    <s v="05.09.2023-29.09.2023"/>
    <n v="16"/>
    <n v="13"/>
    <s v="niemiecki"/>
    <n v="0"/>
    <n v="0"/>
    <s v="Centrum Kształcenia Zawodowego w Świdnicy, 58-105 Świdnica, ul. Gen. Władysława Sikorskiego 41"/>
    <x v="3"/>
  </r>
  <r>
    <x v="52"/>
    <s v="Świdnica"/>
    <n v="12321"/>
    <x v="2"/>
    <n v="522301"/>
    <s v="HAN.01."/>
    <m/>
    <n v="0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2"/>
    <n v="522301"/>
    <s v="HAN.01."/>
    <s v="02.10.2023-27.10.2023"/>
    <n v="16"/>
    <n v="14"/>
    <s v="niemiecki"/>
    <n v="0"/>
    <n v="0"/>
    <s v="Centrum Kształcenia Zawodowego w Świdnicy, 58-105 Świdnica, ul. Gen. Władysława Sikorskiego 41"/>
    <x v="3"/>
  </r>
  <r>
    <x v="52"/>
    <s v="Świdnica"/>
    <n v="12321"/>
    <x v="1"/>
    <n v="512001"/>
    <s v="HGT.02."/>
    <s v="27.11.2023-22.12.2023"/>
    <n v="7"/>
    <n v="5"/>
    <s v="niemiecki"/>
    <n v="0"/>
    <n v="0"/>
    <s v="Centrum Kształcenia Zawodowego w Świdnicy, 58-105 Świdnica, ul. Gen. Władysława Sikorskiego 41"/>
    <x v="3"/>
  </r>
  <r>
    <x v="52"/>
    <s v="Świdnica"/>
    <n v="12321"/>
    <x v="8"/>
    <n v="722204"/>
    <s v="MEC.08."/>
    <s v="02.10.2023-27.10.2023"/>
    <n v="2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13"/>
    <n v="741203"/>
    <s v="MOT.02."/>
    <s v="12.02.2024-08.03.2024"/>
    <n v="0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25"/>
    <n v="713203"/>
    <s v="MOT.03."/>
    <s v="02.01.2024-09.02.2024 "/>
    <n v="1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0"/>
    <n v="723103"/>
    <s v="MOT.05."/>
    <s v="02.10.2023-27.10.2023"/>
    <n v="6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5"/>
    <n v="751201"/>
    <s v="SPC.01."/>
    <s v="02.01.2024-09.02.2024"/>
    <n v="9"/>
    <n v="6"/>
    <s v="niemiecki"/>
    <n v="0"/>
    <n v="0"/>
    <s v="Centrum Kształcenia Zawodowego w Świdnicy, 58-105 Świdnica, ul. Gen. Władysława Sikorskiego 41"/>
    <x v="3"/>
  </r>
  <r>
    <x v="52"/>
    <s v="Świdnica"/>
    <n v="12321"/>
    <x v="22"/>
    <n v="432106"/>
    <s v="SPL.01."/>
    <s v="30.10.2023-24.11.2023"/>
    <n v="1"/>
    <n v="1"/>
    <m/>
    <n v="1"/>
    <n v="1"/>
    <s v="Zespół Szkół Ponadpodstawowych im. Hipolita Cegielskiego w Ziębicach ul. Wojska Polskiego 3, 57-220 Ziębice"/>
    <x v="13"/>
  </r>
  <r>
    <x v="52"/>
    <s v="Świdnica"/>
    <n v="12321"/>
    <x v="12"/>
    <n v="751204"/>
    <s v="SPC.03."/>
    <s v="12.02.2024-08.03.2024"/>
    <n v="0"/>
    <n v="0"/>
    <s v="niemiecki"/>
    <n v="0"/>
    <n v="0"/>
    <s v="Centrum Kształcenia Zawodowego w Świdnicy, 58-105 Świdnica, ul. Gen. Władysława Sikorskiego 41"/>
    <x v="3"/>
  </r>
  <r>
    <x v="53"/>
    <s v="Świdnica"/>
    <n v="21715"/>
    <x v="3"/>
    <n v="712618"/>
    <s v="BUD.09."/>
    <s v="05.09.2023-29.09.2023"/>
    <n v="1"/>
    <n v="0"/>
    <s v="niemiecki"/>
    <n v="0"/>
    <n v="0"/>
    <s v="Centrum Kształcenia Zawodowego w Świdnicy, 58-105 Świdnica, ul. Gen. Władysława Sikorskiego 41"/>
    <x v="3"/>
  </r>
  <r>
    <x v="53"/>
    <s v="Świdnica"/>
    <n v="21715"/>
    <x v="2"/>
    <n v="522301"/>
    <s v="HAN.01."/>
    <s v="27.11.2023-22.12.2023"/>
    <n v="7"/>
    <n v="5"/>
    <s v="niemiecki"/>
    <n v="0"/>
    <n v="0"/>
    <s v="Centrum Kształcenia Zawodowego w Świdnicy, 58-105 Świdnica, ul. Gen. Władysława Sikorskiego 41"/>
    <x v="3"/>
  </r>
  <r>
    <x v="53"/>
    <s v="Świdnica"/>
    <n v="21715"/>
    <x v="8"/>
    <n v="722204"/>
    <s v="MEC.08."/>
    <s v="02.10.2023-27.10.2023"/>
    <n v="0"/>
    <n v="0"/>
    <s v="niemiecki"/>
    <n v="0"/>
    <n v="0"/>
    <s v="Centrum Kształcenia Zawodowego w Świdnicy, 58-105 Świdnica, ul. Gen. Władysława Sikorskiego 41"/>
    <x v="3"/>
  </r>
  <r>
    <x v="52"/>
    <s v="Świdnica"/>
    <n v="12321"/>
    <x v="14"/>
    <n v="752205"/>
    <s v="DRM.04."/>
    <s v="27.11.2023-22.12.2023"/>
    <n v="1"/>
    <n v="0"/>
    <s v="niemiecki"/>
    <n v="0"/>
    <n v="0"/>
    <s v="Centrum Kształcenia Zawodowego w Świdnicy, 58-105 Świdnica, ul. Gen. Władysława Sikorskiego 41"/>
    <x v="3"/>
  </r>
  <r>
    <x v="55"/>
    <s v="Świebodzice"/>
    <n v="14928"/>
    <x v="4"/>
    <n v="514101"/>
    <s v="FRK.01."/>
    <s v="30.10.2023-24.11.2023"/>
    <n v="4"/>
    <n v="4"/>
    <s v="angielski"/>
    <n v="0"/>
    <n v="0"/>
    <s v="Centrum Kształcenia Zawodowego w Świdnicy, 58-105 Świdnica, ul. Gen. Władysława Sikorskiego 41"/>
    <x v="3"/>
  </r>
  <r>
    <x v="55"/>
    <s v="Świebodzice"/>
    <n v="14928"/>
    <x v="1"/>
    <n v="512001"/>
    <s v="HGT.02."/>
    <s v="27.11.2023-22.12.2023"/>
    <n v="7"/>
    <n v="1"/>
    <s v="angielski"/>
    <n v="0"/>
    <n v="0"/>
    <s v="Centrum Kształcenia Zawodowego w Świdnicy, 58-105 Świdnica, ul. Gen. Władysława Sikorskiego 41"/>
    <x v="3"/>
  </r>
  <r>
    <x v="55"/>
    <s v="Świebodzice"/>
    <n v="14928"/>
    <x v="10"/>
    <n v="722307"/>
    <s v="MEC.05."/>
    <s v="05.09.2023-29.09.2023"/>
    <n v="27"/>
    <n v="2"/>
    <s v="angielski"/>
    <n v="0"/>
    <n v="0"/>
    <s v="Centrum Kształcenia Zawodowego w Świdnicy, 58-105 Świdnica, ul. Gen. Władysława Sikorskiego 41"/>
    <x v="3"/>
  </r>
  <r>
    <x v="55"/>
    <s v="Świebodzice"/>
    <n v="14928"/>
    <x v="6"/>
    <n v="741103"/>
    <s v="ELE.02."/>
    <s v="27.11.2023-22.12.2023"/>
    <n v="9"/>
    <n v="0"/>
    <s v="angielski"/>
    <n v="0"/>
    <n v="0"/>
    <s v="Centrum Kształcenia Zawodowego w Świdnicy, 58-105 Świdnica, ul. Gen. Władysława Sikorskiego 41"/>
    <x v="3"/>
  </r>
  <r>
    <x v="55"/>
    <s v="Świebodzice"/>
    <n v="14928"/>
    <x v="8"/>
    <n v="722204"/>
    <s v="MEC.08."/>
    <s v="02.10.2023-27.10.2023"/>
    <n v="4"/>
    <n v="0"/>
    <s v="angielski"/>
    <n v="0"/>
    <n v="0"/>
    <s v="Centrum Kształcenia Zawodowego w Świdnicy, 58-105 Świdnica, ul. Gen. Władysława Sikorskiego 41"/>
    <x v="3"/>
  </r>
  <r>
    <x v="55"/>
    <s v="Świebodzice"/>
    <n v="14928"/>
    <x v="0"/>
    <n v="723103"/>
    <s v="MOT.05."/>
    <s v="02.10.2023-27.10.2023"/>
    <n v="3"/>
    <n v="0"/>
    <s v="angielski"/>
    <n v="0"/>
    <n v="0"/>
    <s v="Centrum Kształcenia Zawodowego w Świdnicy, 58-105 Świdnica, ul. Gen. Władysława Sikorskiego 41"/>
    <x v="3"/>
  </r>
  <r>
    <x v="55"/>
    <s v="Świebodzice"/>
    <n v="14928"/>
    <x v="2"/>
    <n v="522301"/>
    <s v="HAN.01."/>
    <s v="02.10.2023-27.10.2023"/>
    <n v="5"/>
    <n v="5"/>
    <s v="angielski"/>
    <n v="0"/>
    <n v="0"/>
    <s v="Centrum Kształcenia Zawodowego w Świdnicy, 58-105 Świdnica, ul. Gen. Władysława Sikorskiego 41"/>
    <x v="3"/>
  </r>
  <r>
    <x v="56"/>
    <s v="Trzebnica"/>
    <n v="92542"/>
    <x v="14"/>
    <n v="752205"/>
    <s v="DRM.04."/>
    <s v="11.03.2024-12.04.2024"/>
    <n v="1"/>
    <n v="0"/>
    <s v="angielski"/>
    <n v="1"/>
    <n v="0"/>
    <s v="Centrum Kształcenia Zawodowego w Oleśnicy, ul. Wojska Polskiego 67"/>
    <x v="8"/>
  </r>
  <r>
    <x v="57"/>
    <s v="Trzebnica"/>
    <n v="34791"/>
    <x v="0"/>
    <n v="723103"/>
    <s v="MOT.05."/>
    <s v="13.11.2023-08.12.2023"/>
    <n v="24"/>
    <n v="0"/>
    <s v="niemiecki"/>
    <n v="24"/>
    <n v="0"/>
    <s v="Centrum Kształcenia Zawodowego w CKZiU,  ul. Tadeusza Kościuszki 27, 56-100 Wołów"/>
    <x v="9"/>
  </r>
  <r>
    <x v="56"/>
    <s v="Trzebnica"/>
    <n v="92542"/>
    <x v="2"/>
    <n v="522301"/>
    <s v="HAN.01."/>
    <s v="13.11.2023-08.12.2023"/>
    <n v="1"/>
    <n v="1"/>
    <s v="niemiecki"/>
    <n v="1"/>
    <n v="1"/>
    <s v="Centum Kształenia Zwodowego w CKZiU,  ul. Tadeusza Kosciuszki 27, 56-100 Wołów"/>
    <x v="9"/>
  </r>
  <r>
    <x v="56"/>
    <s v="Trzebnica"/>
    <n v="92542"/>
    <x v="1"/>
    <n v="512001"/>
    <s v="HGT.02."/>
    <s v="13.11.2023-08.12.2023"/>
    <n v="1"/>
    <n v="1"/>
    <s v="niemiecki"/>
    <n v="1"/>
    <n v="1"/>
    <s v="Centrum Kształcenia Zawodowego w CKZiU,  ul. Tadeusza Kościuszki 27, 56-100 Wołów"/>
    <x v="9"/>
  </r>
  <r>
    <x v="56"/>
    <s v="Trzebnica"/>
    <n v="92542"/>
    <x v="12"/>
    <n v="751204"/>
    <s v="SPC.03."/>
    <s v="01.12.2022-05.01.2023"/>
    <n v="0"/>
    <n v="0"/>
    <m/>
    <n v="0"/>
    <n v="0"/>
    <m/>
    <x v="0"/>
  </r>
  <r>
    <x v="56"/>
    <s v="Trzebnica"/>
    <n v="92542"/>
    <x v="0"/>
    <n v="723103"/>
    <s v="MOT.05."/>
    <s v="13.11.2023-08.12.2023"/>
    <n v="1"/>
    <n v="0"/>
    <s v="angielski"/>
    <n v="1"/>
    <n v="0"/>
    <s v="Centrum Kształcenia Zawodowego w CKZiU,  ul. Tadeusza Kościuszki 27, 56-100 Wołów"/>
    <x v="9"/>
  </r>
  <r>
    <x v="56"/>
    <s v="Trzebnica"/>
    <n v="92542"/>
    <x v="5"/>
    <n v="751201"/>
    <s v="SPC.01."/>
    <s v="13.05.2024-07.06.2024"/>
    <n v="1"/>
    <n v="0"/>
    <s v="angielski"/>
    <n v="1"/>
    <n v="0"/>
    <s v="Centrum Kształcenia Zawodowego w Oleśnicy, ul. Wojska Polskiego 67"/>
    <x v="8"/>
  </r>
  <r>
    <x v="56"/>
    <s v="Trzebnica"/>
    <n v="92542"/>
    <x v="22"/>
    <n v="432106"/>
    <s v="SPL.01."/>
    <s v="30.10.2023-24.11.2023"/>
    <n v="1"/>
    <n v="0"/>
    <s v="angielski"/>
    <n v="1"/>
    <n v="0"/>
    <s v="Zespół Szkół Ponadpodstawowych im. Hipolita Cegielskiego w Ziębicach ul. Wojska Polskiego 3, 57-220 Ziębice"/>
    <x v="13"/>
  </r>
  <r>
    <x v="57"/>
    <s v="Trzebnica"/>
    <n v="34791"/>
    <x v="6"/>
    <n v="741103"/>
    <s v="ELE.02."/>
    <s v="27.112023-22.12.2023"/>
    <n v="22"/>
    <n v="1"/>
    <s v="angielski/niemiecki"/>
    <n v="22"/>
    <n v="1"/>
    <s v="Centrum Kształcenia Zawodowego w Oleśnicy, ul. Wojska Polskiego 67"/>
    <x v="8"/>
  </r>
  <r>
    <x v="57"/>
    <s v="Trzebnica"/>
    <n v="34791"/>
    <x v="4"/>
    <n v="514101"/>
    <s v="FRK.01."/>
    <s v="12.02.2024-08.03.2024"/>
    <n v="19"/>
    <n v="17"/>
    <s v="angielski/niemiecki"/>
    <n v="19"/>
    <n v="17"/>
    <s v="Centrum Kształcenia Zawodowego w Oleśnicy, ul. Wojska Polskiego 67"/>
    <x v="8"/>
  </r>
  <r>
    <x v="57"/>
    <s v="Trzebnica"/>
    <n v="34791"/>
    <x v="5"/>
    <n v="751201"/>
    <s v="SPC.01."/>
    <s v="13.05.2024-07.06.2024"/>
    <n v="8"/>
    <n v="8"/>
    <s v="angielski/niemiecki"/>
    <n v="8"/>
    <n v="8"/>
    <s v="Centrum Kształcenia Zawodowego w Oleśnicy, ul. Wojska Polskiego 67"/>
    <x v="8"/>
  </r>
  <r>
    <x v="57"/>
    <s v="Trzebnica"/>
    <n v="34791"/>
    <x v="14"/>
    <n v="752205"/>
    <s v="DRM.04."/>
    <s v="11.03.2024-12.04.2024"/>
    <n v="1"/>
    <n v="0"/>
    <s v="angielski"/>
    <n v="1"/>
    <n v="0"/>
    <s v="Centrum Kształcenia Zawodowego w Oleśnicy, ul. Wojska Polskiego 67"/>
    <x v="8"/>
  </r>
  <r>
    <x v="57"/>
    <s v="Trzebnica"/>
    <n v="34791"/>
    <x v="25"/>
    <n v="713203"/>
    <s v="MOT.03."/>
    <s v="02.01.2024-09.02.2024"/>
    <n v="3"/>
    <n v="0"/>
    <s v="angielski/niemiecki"/>
    <n v="3"/>
    <n v="0"/>
    <s v="Centrum Kształcenia Zawodowego w Oleśnicy, ul. Wojska Polskiego 67"/>
    <x v="8"/>
  </r>
  <r>
    <x v="57"/>
    <s v="Trzebnica"/>
    <n v="34791"/>
    <x v="31"/>
    <n v="613003"/>
    <s v="ROL.04."/>
    <s v="27.11.2023-22.12.2023"/>
    <n v="1"/>
    <n v="0"/>
    <s v="angielski"/>
    <n v="1"/>
    <n v="0"/>
    <s v="Centrum Kształcenia Zawodowego i Ustawicznego, 67-400 Wschowa, Plac Kosynierów 1"/>
    <x v="6"/>
  </r>
  <r>
    <x v="57"/>
    <s v="Trzebnica"/>
    <n v="34791"/>
    <x v="3"/>
    <n v="712618"/>
    <s v="BUD.09."/>
    <s v="04.09.2023-29.09.2023"/>
    <n v="1"/>
    <n v="0"/>
    <s v="angielski"/>
    <n v="2"/>
    <n v="0"/>
    <s v="Centrum Kształcenia Zawodowego i Ustawicznego, 67-400 Wschowa, Plac Kosynierów 1"/>
    <x v="6"/>
  </r>
  <r>
    <x v="57"/>
    <s v="Trzebnica"/>
    <n v="34791"/>
    <x v="30"/>
    <n v="741201"/>
    <s v="ELE.01."/>
    <s v="30.10.2023-24.11.2023"/>
    <n v="4"/>
    <n v="0"/>
    <s v="angielski/niemiecki"/>
    <n v="3"/>
    <n v="0"/>
    <s v="Centrum Kształcenia Zawodowego i Ustawicznego, 67-400 Wschowa, Plac Kosynierów 1"/>
    <x v="6"/>
  </r>
  <r>
    <x v="57"/>
    <s v="Trzebnica"/>
    <n v="34791"/>
    <x v="16"/>
    <n v="742117"/>
    <s v="ELM.02."/>
    <m/>
    <n v="0"/>
    <n v="0"/>
    <s v="angielski"/>
    <n v="0"/>
    <n v="0"/>
    <s v="Centrum Kształcenia Zawodowego i Ustawicznego, 67-400 Wschowa, Plac Kosynierów 1"/>
    <x v="6"/>
  </r>
  <r>
    <x v="57"/>
    <s v="Trzebnica"/>
    <n v="34791"/>
    <x v="13"/>
    <n v="741203"/>
    <s v="MOT.02."/>
    <s v="27.11.2023-22.12.2023"/>
    <n v="1"/>
    <n v="0"/>
    <s v="angielski"/>
    <n v="1"/>
    <n v="0"/>
    <s v="Centrum Kształcenia Zawodowego i Ustawicznego, 67-400 Wschowa, Plac Kosynierów 1"/>
    <x v="6"/>
  </r>
  <r>
    <x v="57"/>
    <s v="Trzebnica"/>
    <n v="34791"/>
    <x v="24"/>
    <n v="843103"/>
    <s v="ROL.02."/>
    <s v="04.09.2023-29.09.2023"/>
    <n v="7"/>
    <n v="0"/>
    <s v="angielski/niemiecki"/>
    <n v="7"/>
    <n v="0"/>
    <s v="Centrum Kształcenia Zawodowego i Ustawicznego, 67-400 Wschowa, Plac Kosynierów 1"/>
    <x v="6"/>
  </r>
  <r>
    <x v="57"/>
    <s v="Trzebnica"/>
    <n v="34791"/>
    <x v="23"/>
    <n v="721306"/>
    <s v="MOT.01."/>
    <s v="12.02.2024-08.03.2024"/>
    <n v="2"/>
    <n v="0"/>
    <s v="niemiecki"/>
    <n v="2"/>
    <n v="0"/>
    <s v="Centrum Kształcenia Zawodowego w Świdnicy, 58-105 Świdnica, ul. Gen. Władysława Sikorskiego 41"/>
    <x v="3"/>
  </r>
  <r>
    <x v="57"/>
    <s v="Trzebnica"/>
    <n v="34791"/>
    <x v="10"/>
    <n v="722307"/>
    <s v="MEC.05."/>
    <s v="05.09.2023-29.09.2023"/>
    <n v="3"/>
    <n v="0"/>
    <s v="angielski/niemiecki"/>
    <n v="3"/>
    <n v="0"/>
    <s v="Centrum Kształcenia Zawodowego w Świdnicy, 58-105 Świdnica, ul. Gen. Władysława Sikorskiego 41"/>
    <x v="3"/>
  </r>
  <r>
    <x v="57"/>
    <s v="Trzebnica"/>
    <n v="34791"/>
    <x v="1"/>
    <n v="512001"/>
    <s v="HGT.02."/>
    <s v="13.11.2023-08.12.2023"/>
    <n v="7"/>
    <n v="1"/>
    <s v="niemiecki"/>
    <n v="7"/>
    <n v="1"/>
    <s v="Centrum Kształcenia Zawodowego w CKZiU,  ul. Tadeusza Kościuszki 27, 56-100 Wołów"/>
    <x v="9"/>
  </r>
  <r>
    <x v="57"/>
    <s v="Trzebnica"/>
    <n v="34791"/>
    <x v="8"/>
    <n v="722204"/>
    <s v="MEC.08."/>
    <s v="09.10.2023-03.11.2023"/>
    <n v="12"/>
    <n v="0"/>
    <s v="niemiecki"/>
    <n v="12"/>
    <n v="0"/>
    <s v="Centrum Kształcenia Zawodowego w CKZiU,  ul. Tadeusza Kościuszki 27, 56-100 Wołów"/>
    <x v="9"/>
  </r>
  <r>
    <x v="57"/>
    <s v="Trzebnica"/>
    <n v="34791"/>
    <x v="22"/>
    <n v="432106"/>
    <s v="SPL.01."/>
    <s v="02.01.2024-28.01.2024"/>
    <n v="1"/>
    <n v="0"/>
    <s v="niemiecki"/>
    <n v="1"/>
    <n v="0"/>
    <s v="Centrum Kształcenia Zawodowego i Ustawicznego, 67-400 Wschowa, Plac Kosynierów 1"/>
    <x v="5"/>
  </r>
  <r>
    <x v="57"/>
    <s v="Trzebnica"/>
    <n v="34791"/>
    <x v="2"/>
    <n v="52301"/>
    <s v="HAN.01."/>
    <s v="13.11.2023-08.12.2023"/>
    <n v="3"/>
    <n v="2"/>
    <s v="niemiecki"/>
    <n v="3"/>
    <n v="2"/>
    <s v="Centrum Kształcenia Zawodowego w CKZiU,  ul. Tadeusza Kościuszki 27, 56-100 Wołów"/>
    <x v="9"/>
  </r>
  <r>
    <x v="57"/>
    <s v="Trzebnica"/>
    <n v="34791"/>
    <x v="40"/>
    <n v="911205"/>
    <s v="HGT.05."/>
    <s v="20.11.2023-15.12.2023"/>
    <n v="1"/>
    <n v="0"/>
    <s v="angielski"/>
    <n v="1"/>
    <n v="0"/>
    <s v="Centrum Kształcenia Zawodowego w Kłodzkiej Szkole Przedsiębiorczości w Kłodzku, ul. Szkolna 8, 57-300 Kłodzko"/>
    <x v="2"/>
  </r>
  <r>
    <x v="58"/>
    <s v="Twardogóra"/>
    <n v="81656"/>
    <x v="0"/>
    <n v="723103"/>
    <s v="MOT.05."/>
    <s v="30.10.2023-24.11.2023"/>
    <n v="3"/>
    <n v="0"/>
    <s v="angielski"/>
    <n v="0"/>
    <n v="0"/>
    <s v="Centrum Kształcenia Zawodowego w Oleśnicy, ul. Wojska Polskiego 67"/>
    <x v="8"/>
  </r>
  <r>
    <x v="58"/>
    <s v="Twardogóra"/>
    <n v="81656"/>
    <x v="2"/>
    <n v="522301"/>
    <s v="HAN.01."/>
    <s v="05.09.2023-29.09.2023"/>
    <n v="8"/>
    <n v="8"/>
    <s v="angielski"/>
    <n v="0"/>
    <n v="0"/>
    <s v="Centrum Kształcenia Zawodowego w Oleśnicy, ul. Wojska Polskiego 67"/>
    <x v="8"/>
  </r>
  <r>
    <x v="58"/>
    <s v="Twardogóra"/>
    <n v="81656"/>
    <x v="17"/>
    <n v="753402"/>
    <s v="DRM.05."/>
    <s v="12.02.2024-08.03.2024"/>
    <n v="13"/>
    <n v="4"/>
    <s v="angielski"/>
    <n v="0"/>
    <n v="0"/>
    <s v="Centrum Kształcenia Zawodowego w Oleśnicy, ul. Wojska Polskiego 67"/>
    <x v="8"/>
  </r>
  <r>
    <x v="58"/>
    <s v="Twardogóra"/>
    <n v="81656"/>
    <x v="4"/>
    <n v="514101"/>
    <s v="FRK.01."/>
    <s v="12.02.2024-08.03.2024"/>
    <n v="7"/>
    <n v="5"/>
    <s v="angielski"/>
    <n v="0"/>
    <n v="0"/>
    <s v="Centrum Kształcenia Zawodowego w Oleśnicy, ul. Wojska Polskiego 67"/>
    <x v="8"/>
  </r>
  <r>
    <x v="58"/>
    <s v="Twardogóra"/>
    <n v="81656"/>
    <x v="3"/>
    <n v="712618"/>
    <s v="BUD.09."/>
    <s v="05.09.2023-29.09.2023"/>
    <n v="2"/>
    <n v="0"/>
    <s v="angielski"/>
    <n v="2"/>
    <n v="0"/>
    <s v="Centrum Kształcenia Zawodowego w Świdnicy, 58-105 Świdnica, ul. Gen. Władysława Sikorskiego 41"/>
    <x v="3"/>
  </r>
  <r>
    <x v="58"/>
    <s v="Twardogóra"/>
    <n v="81656"/>
    <x v="14"/>
    <n v="752205"/>
    <s v="DRM.04."/>
    <s v="11.03.2024-12.04.2024"/>
    <n v="12"/>
    <n v="0"/>
    <s v="angielski"/>
    <n v="0"/>
    <n v="0"/>
    <s v="Centrum Kształcenia Zawodowego w Oleśnicy, ul. Wojska Polskiego 67"/>
    <x v="8"/>
  </r>
  <r>
    <x v="58"/>
    <s v="Twardogóra"/>
    <n v="81656"/>
    <x v="6"/>
    <n v="741103"/>
    <s v="ELE.02."/>
    <s v="27.112023-22.12.2023"/>
    <n v="4"/>
    <n v="0"/>
    <s v="angielski"/>
    <n v="0"/>
    <n v="0"/>
    <s v="Centrum Kształcenia Zawodowego w Oleśnicy, ul. Wojska Polskiego 67"/>
    <x v="8"/>
  </r>
  <r>
    <x v="58"/>
    <s v="Twardogóra"/>
    <n v="81656"/>
    <x v="1"/>
    <n v="512001"/>
    <s v="HGT.02."/>
    <s v="02.01.2024-09.02.2024"/>
    <n v="1"/>
    <n v="0"/>
    <s v="angielski"/>
    <n v="0"/>
    <n v="0"/>
    <s v="Centrum Kształcenia Zawodowego w Oleśnicy, ul. Wojska Polskiego 67"/>
    <x v="8"/>
  </r>
  <r>
    <x v="58"/>
    <s v="Twardogóra"/>
    <n v="81656"/>
    <x v="12"/>
    <n v="751204"/>
    <s v="SPC.03."/>
    <m/>
    <n v="0"/>
    <n v="0"/>
    <s v="angielski"/>
    <n v="0"/>
    <n v="0"/>
    <s v="Centrum Kształcenia Zawodowego w Oleśnicy, ul. Wojska Polskiego 67"/>
    <x v="8"/>
  </r>
  <r>
    <x v="59"/>
    <s v="Wałbrzych"/>
    <n v="7215"/>
    <x v="2"/>
    <n v="522301"/>
    <s v="HAN.01."/>
    <s v="04.03.2024 - 29.03.2024"/>
    <n v="12"/>
    <n v="7"/>
    <s v="angielski"/>
    <n v="0"/>
    <n v="0"/>
    <s v="Rzemieślnicza Branżowa Szkoła I st im Stanisława Palucha w Wałbrzychu"/>
    <x v="20"/>
  </r>
  <r>
    <x v="59"/>
    <s v="Wałbrzych"/>
    <n v="7215"/>
    <x v="29"/>
    <n v="712905"/>
    <s v="BUD.11."/>
    <s v="04.03.2024-29.03.2024"/>
    <n v="3"/>
    <n v="0"/>
    <s v="angielski"/>
    <n v="0"/>
    <n v="0"/>
    <s v="Rzemieślnicza Branżowa Szkoła I st im Stanisława Palucha w Wałbrzychu"/>
    <x v="20"/>
  </r>
  <r>
    <x v="59"/>
    <s v="Wałbrzych"/>
    <n v="7215"/>
    <x v="14"/>
    <n v="752205"/>
    <s v="DRM.04."/>
    <s v="27.11.2023-22.12.2023"/>
    <n v="5"/>
    <n v="0"/>
    <s v="niemiecki"/>
    <n v="0"/>
    <n v="0"/>
    <s v="Centrum Kształcenia Zawodowego w Świdnicy, 58-105 Świdnica, ul. Gen. Władysława Sikorskiego 41"/>
    <x v="3"/>
  </r>
  <r>
    <x v="59"/>
    <s v="Wałbrzych"/>
    <n v="7215"/>
    <x v="23"/>
    <n v="721306"/>
    <s v="MOT.01."/>
    <s v="12.02.2024-08.03.2024"/>
    <n v="2"/>
    <n v="0"/>
    <s v="niemiecki"/>
    <n v="0"/>
    <n v="0"/>
    <s v="Centrum Kształcenia Zawodowego w Świdnicy, 58-105 Świdnica, ul. Gen. Władysława Sikorskiego 41"/>
    <x v="3"/>
  </r>
  <r>
    <x v="59"/>
    <s v="Wałbrzych"/>
    <n v="7215"/>
    <x v="25"/>
    <n v="713203"/>
    <s v="MOT.03."/>
    <s v="02.01.2024-09.02.2024 "/>
    <n v="2"/>
    <n v="0"/>
    <s v="niemiecki"/>
    <n v="0"/>
    <n v="0"/>
    <s v="Centrum Kształcenia Zawodowego w Świdnicy, 58-105 Świdnica, ul. Gen. Władysława Sikorskiego 41"/>
    <x v="3"/>
  </r>
  <r>
    <x v="59"/>
    <s v="Wałbrzych"/>
    <n v="7215"/>
    <x v="0"/>
    <n v="723103"/>
    <s v="MOT.05."/>
    <s v="30.10.2023-24.11.2023"/>
    <n v="15"/>
    <n v="0"/>
    <s v="angielski"/>
    <n v="0"/>
    <n v="0"/>
    <s v="Rzemieślnicza Branżowa Szkoła I st im Stanisława Palucha w Wałbrzychu"/>
    <x v="20"/>
  </r>
  <r>
    <x v="59"/>
    <s v="Wałbrzych"/>
    <n v="7215"/>
    <x v="0"/>
    <n v="723103"/>
    <s v="MOT.05."/>
    <s v="04.03.2024 - 29.03.2024"/>
    <n v="14"/>
    <n v="0"/>
    <s v="angielski"/>
    <n v="0"/>
    <n v="0"/>
    <s v="Rzemieślnicza Branżowa Szkoła I st im Stanisława Palucha w Wałbrzychu"/>
    <x v="20"/>
  </r>
  <r>
    <x v="59"/>
    <s v="Wałbrzych"/>
    <n v="7215"/>
    <x v="12"/>
    <n v="751204"/>
    <s v="SPC.03."/>
    <s v="12.02.2024-08.03.2024"/>
    <n v="3"/>
    <n v="0"/>
    <s v="niemiecki"/>
    <n v="0"/>
    <n v="0"/>
    <s v="Centrum Kształcenia Zawodowego w Świdnicy, 58-105 Świdnica, ul. Gen. Władysława Sikorskiego 41"/>
    <x v="3"/>
  </r>
  <r>
    <x v="60"/>
    <s v="Wałbrzych"/>
    <n v="8467"/>
    <x v="23"/>
    <n v="721306"/>
    <s v="MOT.01."/>
    <s v="12.02.2024-08.03.2024"/>
    <n v="1"/>
    <n v="0"/>
    <s v="angielski"/>
    <n v="0"/>
    <n v="0"/>
    <s v="Centrum Kształcenia Zawodowego w Świdnicy, 58-105 Świdnica, ul. Gen. Władysława Sikorskiego 41"/>
    <x v="3"/>
  </r>
  <r>
    <x v="61"/>
    <s v="Wąsosz"/>
    <n v="104111"/>
    <x v="1"/>
    <n v="512001"/>
    <s v="HGT.02."/>
    <s v="13.11.2023-08.12.2023"/>
    <n v="2"/>
    <n v="1"/>
    <s v="niemiecki"/>
    <n v="2"/>
    <n v="1"/>
    <s v="Centrum Kształcenia Zawodowego w CKZiU,  ul. Tadeusza Kościuszki 27, 56-100 Wołów"/>
    <x v="9"/>
  </r>
  <r>
    <x v="61"/>
    <s v="Wąsosz"/>
    <n v="104111"/>
    <x v="2"/>
    <n v="522301"/>
    <s v="HAN.01."/>
    <s v="13.11.2023-08.12.2023"/>
    <n v="1"/>
    <n v="1"/>
    <s v="niemiecki"/>
    <n v="1"/>
    <n v="1"/>
    <s v="Centrum Kształcenia Zawodowego w CKZiU,  ul. Tadeusza Kościuszki 27, 56-100 Wołów"/>
    <x v="9"/>
  </r>
  <r>
    <x v="61"/>
    <s v="Wąsosz"/>
    <n v="104111"/>
    <x v="9"/>
    <n v="711204"/>
    <s v="BUD.12."/>
    <s v="22.01.2024-09.02.2024"/>
    <n v="1"/>
    <n v="0"/>
    <s v="niemiecki"/>
    <n v="1"/>
    <n v="0"/>
    <s v="Centrum Kształcenia Zawodowego i Ustawicznego, 67-400 Wschowa, Plac Kosynierów 1"/>
    <x v="6"/>
  </r>
  <r>
    <x v="62"/>
    <s v="Wołów"/>
    <n v="60237"/>
    <x v="37"/>
    <n v="711402"/>
    <s v="BUD.01."/>
    <m/>
    <n v="0"/>
    <n v="0"/>
    <s v="niemiecki"/>
    <n v="0"/>
    <n v="0"/>
    <s v="Centrum Kształcenia Zawodowego w Zespole Szkół i Placówek Kształcenia Zawodowego, ul.Botaniczna 66, 65-392  Zielona Góra"/>
    <x v="5"/>
  </r>
  <r>
    <x v="62"/>
    <s v="Wołów"/>
    <n v="60237"/>
    <x v="7"/>
    <n v="962907"/>
    <s v="HGT.03."/>
    <s v="20.11.2023-15.12.2023"/>
    <n v="0"/>
    <n v="0"/>
    <s v="angielski"/>
    <n v="0"/>
    <n v="0"/>
    <s v="Centrum Kształcenia Zawodowego w Kłodzkiej Szkole Przedsiębiorczości w Kłodzku, ul. Szkolna 8, 57-300 Kłodzko"/>
    <x v="2"/>
  </r>
  <r>
    <x v="62"/>
    <s v="Wołów"/>
    <n v="60237"/>
    <x v="4"/>
    <n v="514101"/>
    <s v="FRK.01."/>
    <s v="30.10.2023-24.11.2023"/>
    <n v="5"/>
    <n v="5"/>
    <s v="niemiecki"/>
    <n v="5"/>
    <n v="5"/>
    <s v="Centrum Kształcenia Zawodowego w Świdnicy, 58-105 Świdnica, ul. Gen. Władysława Sikorskiego 41"/>
    <x v="3"/>
  </r>
  <r>
    <x v="62"/>
    <s v="Wołów"/>
    <n v="60237"/>
    <x v="1"/>
    <n v="512001"/>
    <s v="HGT.02."/>
    <s v="13.11.2023-08.12.2023"/>
    <n v="6"/>
    <n v="4"/>
    <s v="niemiecki"/>
    <n v="0"/>
    <n v="0"/>
    <s v="Centrum Kształcenia Zawodowego w CKZiU,  ul. Tadeusza Kościuszki 27, 56-100 Wołów"/>
    <x v="9"/>
  </r>
  <r>
    <x v="62"/>
    <s v="Wołów"/>
    <n v="60237"/>
    <x v="2"/>
    <n v="522301"/>
    <s v="HAN.01."/>
    <s v="13.11.2023-08.12.2023"/>
    <n v="12"/>
    <n v="9"/>
    <s v="niemiecki"/>
    <n v="0"/>
    <n v="0"/>
    <s v="Centrum Kształcenia Zawodowego w CKZiU,  ul. Tadeusza Kościuszki 27, 56-100 Wołów"/>
    <x v="9"/>
  </r>
  <r>
    <x v="62"/>
    <s v="Wołów"/>
    <n v="60237"/>
    <x v="23"/>
    <n v="721306"/>
    <s v="MOT.01."/>
    <s v="12.02.2024-08.03.2024"/>
    <n v="1"/>
    <n v="0"/>
    <s v="niemiecki"/>
    <n v="1"/>
    <n v="0"/>
    <s v="Centrum Kształcenia Zawodowego w Świdnicy, 58-105 Świdnica, ul. Gen. Władysława Sikorskiego 41"/>
    <x v="3"/>
  </r>
  <r>
    <x v="62"/>
    <s v="Wołów"/>
    <n v="60237"/>
    <x v="5"/>
    <n v="751201"/>
    <s v="SPC.01."/>
    <s v="02.01.2024-09.02.2024"/>
    <n v="1"/>
    <n v="0"/>
    <s v="niemiecki"/>
    <n v="1"/>
    <n v="0"/>
    <s v="Centrum Kształcenia Zawodowego w Świdnicy, 58-105 Świdnica, ul. Gen. Władysława Sikorskiego 41"/>
    <x v="3"/>
  </r>
  <r>
    <x v="62"/>
    <s v="Wołów"/>
    <n v="60237"/>
    <x v="30"/>
    <n v="741201"/>
    <s v="ELE.01."/>
    <s v="30.10.2023-24.11.2023"/>
    <n v="1"/>
    <n v="0"/>
    <s v="angielski"/>
    <n v="1"/>
    <n v="0"/>
    <s v="Centrum Kształcenia Zawodowego i Ustawicznego, 67-400 Wschowa, Plac Kosynierów 1"/>
    <x v="6"/>
  </r>
  <r>
    <x v="62"/>
    <s v="Wołów"/>
    <n v="60237"/>
    <x v="6"/>
    <n v="741103"/>
    <s v="ELE.02."/>
    <s v="02.10.2023-27.10.2023"/>
    <n v="5"/>
    <n v="0"/>
    <s v="niemiecki"/>
    <n v="5"/>
    <n v="0"/>
    <s v="Centrum Kształcenia Zawodowego w Świdnicy, 58-105 Świdnica, ul. Gen. Władysława Sikorskiego 41"/>
    <x v="3"/>
  </r>
  <r>
    <x v="62"/>
    <s v="Wołów"/>
    <n v="60237"/>
    <x v="12"/>
    <n v="751204"/>
    <s v="SPC.03."/>
    <s v="12.02.2024-08.03.2024"/>
    <n v="1"/>
    <n v="0"/>
    <s v="niemiecki"/>
    <n v="1"/>
    <n v="0"/>
    <s v="Centrum Kształcenia Zawodowego w Świdnicy, 58-105 Świdnica, ul. Gen. Władysława Sikorskiego 41"/>
    <x v="3"/>
  </r>
  <r>
    <x v="62"/>
    <s v="Wołów"/>
    <n v="60237"/>
    <x v="31"/>
    <n v="613003"/>
    <s v="ROL.04."/>
    <s v="27.11.2023-22.12.2023"/>
    <n v="1"/>
    <n v="0"/>
    <s v="angielski"/>
    <n v="1"/>
    <n v="0"/>
    <s v="Centrum Kształcenia Zawodowego i Ustawicznego, 67-400 Wschowa, Plac Kosynierów 1"/>
    <x v="6"/>
  </r>
  <r>
    <x v="62"/>
    <s v="Wołów"/>
    <n v="60237"/>
    <x v="14"/>
    <n v="752205"/>
    <s v="DRM.04."/>
    <s v="27.11.2023-22.12.2023"/>
    <n v="1"/>
    <n v="0"/>
    <s v="niemiecki"/>
    <n v="1"/>
    <n v="0"/>
    <s v="Centrum Kształcenia Zawodowego w Świdnicy, 58-105 Świdnica, ul. Gen. Władysława Sikorskiego 41"/>
    <x v="3"/>
  </r>
  <r>
    <x v="62"/>
    <s v="Wołów"/>
    <n v="60237"/>
    <x v="25"/>
    <n v="713203"/>
    <s v="MOT.03."/>
    <m/>
    <n v="0"/>
    <n v="0"/>
    <s v="angielski"/>
    <n v="0"/>
    <n v="0"/>
    <s v="Centrum Kształcenia Zawodowego w Oleśnicy, ul. Wojska Polskiego 67"/>
    <x v="8"/>
  </r>
  <r>
    <x v="62"/>
    <s v="Wołów"/>
    <n v="60237"/>
    <x v="8"/>
    <n v="722204"/>
    <s v="MEC.08."/>
    <s v="09.10.2023-03.11.2023"/>
    <n v="3"/>
    <n v="0"/>
    <s v="niemiecki"/>
    <n v="0"/>
    <n v="0"/>
    <s v="Centrum Kształcenia Zawodowego w CKZiU,  ul. Tadeusza Kościuszki 27, 56-100 Wołów"/>
    <x v="9"/>
  </r>
  <r>
    <x v="62"/>
    <s v="Wołów"/>
    <n v="60237"/>
    <x v="0"/>
    <n v="723103"/>
    <s v="MOT.05."/>
    <s v="13.11.2023-08.12.2023"/>
    <n v="11"/>
    <n v="0"/>
    <s v="niemiecki"/>
    <n v="0"/>
    <n v="0"/>
    <s v="Centrum Kształcenia Zawodowego w CKZiU,  ul. Tadeusza Kościuszki 27, 56-100 Wołów"/>
    <x v="9"/>
  </r>
  <r>
    <x v="63"/>
    <s v="Wrocław"/>
    <n v="13385"/>
    <x v="13"/>
    <n v="741203"/>
    <s v="MOT.02."/>
    <m/>
    <n v="0"/>
    <n v="0"/>
    <s v="j.angielski"/>
    <n v="0"/>
    <n v="0"/>
    <s v="Centrum Kształcenia Zawodowego w Świdnicy, 58-105 Świdnica, ul. Gen. Władysława Sikorskiego 41"/>
    <x v="3"/>
  </r>
  <r>
    <x v="63"/>
    <s v="Wrocław"/>
    <n v="13385"/>
    <x v="15"/>
    <n v="753105"/>
    <s v="MOD.03."/>
    <m/>
    <n v="0"/>
    <n v="0"/>
    <s v="angielski"/>
    <n v="0"/>
    <n v="0"/>
    <m/>
    <x v="0"/>
  </r>
  <r>
    <x v="63"/>
    <s v="Wrocław"/>
    <n v="13385"/>
    <x v="14"/>
    <n v="752205"/>
    <s v="DRM.04."/>
    <m/>
    <n v="0"/>
    <n v="0"/>
    <s v="j.angielski"/>
    <n v="0"/>
    <n v="0"/>
    <s v="Centrum Kształcenia Zawodowego w Oleśnicy, ul. Wojska Polskiego 67"/>
    <x v="8"/>
  </r>
  <r>
    <x v="63"/>
    <s v="Wrocław"/>
    <n v="13385"/>
    <x v="4"/>
    <n v="514101"/>
    <s v="FRK.01."/>
    <s v="12.02.2024-08.03.2024"/>
    <n v="5"/>
    <n v="5"/>
    <s v="j.angielski"/>
    <n v="0"/>
    <n v="0"/>
    <s v="Centrum Kształcenia Zawodowego w Oleśnicy, ul. Wojska Polskiego 67"/>
    <x v="8"/>
  </r>
  <r>
    <x v="63"/>
    <s v="Wrocław"/>
    <n v="13385"/>
    <x v="0"/>
    <n v="723103"/>
    <s v="MOT.05."/>
    <s v="30.10.2023-24.11.2023"/>
    <n v="6"/>
    <n v="0"/>
    <s v="j.angielski"/>
    <n v="0"/>
    <n v="0"/>
    <s v="Centrum Kształcenia Zawodowego w Oleśnicy, ul. Wojska Polskiego 67"/>
    <x v="8"/>
  </r>
  <r>
    <x v="63"/>
    <s v="Wrocław"/>
    <n v="13385"/>
    <x v="1"/>
    <n v="512001"/>
    <s v="HGT.02."/>
    <s v="02.01.2024-09.02.2024"/>
    <n v="0"/>
    <n v="0"/>
    <s v="angielski"/>
    <n v="0"/>
    <n v="0"/>
    <s v="Centrum Kształcenia Zawodowego w Oleśnicy, ul. Wojska Polskiego 67"/>
    <x v="8"/>
  </r>
  <r>
    <x v="63"/>
    <s v="Wrocław"/>
    <n v="13385"/>
    <x v="23"/>
    <n v="721306"/>
    <s v="MOT.01."/>
    <s v="12.02.2024-08.03.2024"/>
    <n v="1"/>
    <n v="0"/>
    <s v="j.angielski"/>
    <n v="0"/>
    <n v="0"/>
    <s v="Centrum Kształcenia Zawodowego w Świdnicy, 58-105 Świdnica, ul. Gen. Władysława Sikorskiego 41"/>
    <x v="3"/>
  </r>
  <r>
    <x v="63"/>
    <s v="Wrocław"/>
    <n v="13385"/>
    <x v="6"/>
    <n v="741103"/>
    <s v="ELE.02."/>
    <s v="27.112023-22.12.2023"/>
    <n v="1"/>
    <n v="0"/>
    <s v="j.angielski"/>
    <n v="0"/>
    <n v="0"/>
    <s v="Centrum Kształcenia Zawodowego w Oleśnicy, ul. Wojska Polskiego 67"/>
    <x v="8"/>
  </r>
  <r>
    <x v="64"/>
    <s v="Wrocław"/>
    <n v="90635"/>
    <x v="11"/>
    <n v="343101"/>
    <s v="AUD.02."/>
    <s v="08.01.2024-02.02.2024"/>
    <n v="3"/>
    <n v="2"/>
    <s v="angielski"/>
    <n v="3"/>
    <n v="2"/>
    <s v="Zespół Placówek Oświatowych Centrum Kształcenia Zawodowego nr 2 w Olkuszu, ul. Legionów Polskich 3"/>
    <x v="14"/>
  </r>
  <r>
    <x v="64"/>
    <s v="Wrocław"/>
    <n v="90635"/>
    <x v="12"/>
    <n v="751204"/>
    <s v="SPC.03."/>
    <s v="30.10.2023-24.11.2023"/>
    <n v="5"/>
    <n v="0"/>
    <s v="angielski"/>
    <n v="0"/>
    <n v="0"/>
    <s v="Centrum Kształcenia Zawodowego w Oleśnicy, ul. Wojska Polskiego 67"/>
    <x v="8"/>
  </r>
  <r>
    <x v="64"/>
    <s v="Wrocław"/>
    <n v="90635"/>
    <x v="14"/>
    <n v="752205"/>
    <s v="DRM.04."/>
    <s v="11.03.2024-12.04.2024"/>
    <n v="3"/>
    <n v="0"/>
    <s v="angielski"/>
    <n v="0"/>
    <n v="0"/>
    <s v="Centrum Kształcenia Zawodowego w Oleśnicy, ul. Wojska Polskiego 67"/>
    <x v="8"/>
  </r>
  <r>
    <x v="64"/>
    <s v="Wrocław"/>
    <n v="90635"/>
    <x v="15"/>
    <n v="753105"/>
    <s v="MOD.03."/>
    <s v="29.01.2024-23.02.2024"/>
    <n v="1"/>
    <n v="1"/>
    <s v="angielski"/>
    <n v="1"/>
    <n v="1"/>
    <s v="Ośrodek Dokształcania i Doskonalenia Zawodowego w Krotoszynie"/>
    <x v="7"/>
  </r>
  <r>
    <x v="64"/>
    <s v="Wrocław"/>
    <n v="90635"/>
    <x v="25"/>
    <n v="713203"/>
    <s v="MOT.03."/>
    <s v="02.01.2024-09.02.2024"/>
    <n v="1"/>
    <n v="0"/>
    <s v="angielski"/>
    <n v="0"/>
    <n v="0"/>
    <s v="Centrum Kształcenia Zawodowego w Oleśnicy, ul. Wojska Polskiego 67"/>
    <x v="8"/>
  </r>
  <r>
    <x v="64"/>
    <s v="Wrocław"/>
    <n v="90635"/>
    <x v="6"/>
    <n v="741103"/>
    <s v="ELE.02."/>
    <s v="27.112023-22.12.2023"/>
    <n v="4"/>
    <n v="0"/>
    <s v="angielski"/>
    <n v="0"/>
    <n v="0"/>
    <s v="Centrum Kształcenia Zawodowego w Oleśnicy, ul. Wojska Polskiego 67"/>
    <x v="8"/>
  </r>
  <r>
    <x v="64"/>
    <s v="Wrocław"/>
    <n v="90635"/>
    <x v="29"/>
    <n v="712905"/>
    <s v="BUD.11."/>
    <s v="02.10.2023-27.10.2023"/>
    <n v="3"/>
    <n v="0"/>
    <s v="angielski"/>
    <n v="3"/>
    <n v="0"/>
    <s v="Centrum Kształcenia Zawodowego i Ustawicznego, 67-400 Wschowa, Plac Kosynierów 1"/>
    <x v="6"/>
  </r>
  <r>
    <x v="63"/>
    <s v="Wrocław"/>
    <n v="13385"/>
    <x v="5"/>
    <n v="751201"/>
    <s v="SPC.01."/>
    <s v="13.05.2024-07.06.2024"/>
    <n v="2"/>
    <n v="1"/>
    <s v="j.angielski"/>
    <n v="0"/>
    <n v="0"/>
    <s v="Centrum Kształcenia Zawodowego w Oleśnicy, ul. Wojska Polskiego 67"/>
    <x v="8"/>
  </r>
  <r>
    <x v="63"/>
    <s v="Wrocław"/>
    <n v="13385"/>
    <x v="2"/>
    <n v="522301"/>
    <s v="HAN.01."/>
    <s v="05.09.2023-29.09.2023"/>
    <n v="1"/>
    <n v="1"/>
    <s v="j.angielski"/>
    <n v="0"/>
    <n v="0"/>
    <s v="Centrum Kształcenia Zawodowego w Oleśnicy, ul. Wojska Polskiego 67"/>
    <x v="8"/>
  </r>
  <r>
    <x v="64"/>
    <s v="Wrocław"/>
    <n v="90635"/>
    <x v="9"/>
    <n v="711204"/>
    <s v="BUD.12."/>
    <s v="12.02.2024-08.03.2024"/>
    <n v="0"/>
    <n v="0"/>
    <s v="angielski"/>
    <n v="10"/>
    <n v="0"/>
    <s v="Centrum Kształcenia Zawodowego w Świdnicy, 58-105 Świdnica, ul. Gen. Władysława Sikorskiego 41"/>
    <x v="3"/>
  </r>
  <r>
    <x v="65"/>
    <s v="Ząbkowice Śląskie"/>
    <n v="24697"/>
    <x v="1"/>
    <n v="512001"/>
    <s v="HGT.02."/>
    <s v="29.01.2024-23.02.2024"/>
    <n v="5"/>
    <n v="2"/>
    <s v="angielski"/>
    <n v="4"/>
    <n v="2"/>
    <s v="Centrum Kształcenia Zawodowego w Kłodzkiej Szkole Przedsiębiorczości w Kłodzku, ul. Szkolna 8, 57-300 Kłodzko"/>
    <x v="2"/>
  </r>
  <r>
    <x v="65"/>
    <s v="Ząbkowice Śląskie"/>
    <n v="24697"/>
    <x v="3"/>
    <n v="712618"/>
    <s v="BUD.09."/>
    <s v="05.09.2023-29.09.2023"/>
    <n v="0"/>
    <n v="0"/>
    <s v="niemiecki"/>
    <n v="0"/>
    <n v="0"/>
    <s v="Centrum Kształcenia Zawodowego w Świdnicy, 58-105 Świdnica, ul. Gen. Władysława Sikorskiego 41"/>
    <x v="3"/>
  </r>
  <r>
    <x v="65"/>
    <s v="Ząbkowice Śląskie"/>
    <n v="24697"/>
    <x v="4"/>
    <n v="514101"/>
    <s v="FRK.01."/>
    <s v="29.01.2024-23.02.2024"/>
    <n v="4"/>
    <n v="4"/>
    <s v="angielski"/>
    <n v="0"/>
    <n v="0"/>
    <s v="Centrum Kształcenia Zawodowego w Kłodzkiej Szkole Przedsiębiorczości w Kłodzku, ul. Szkolna 8, 57-300 Kłodzko"/>
    <x v="2"/>
  </r>
  <r>
    <x v="65"/>
    <s v="Ząbkowice Śląskie"/>
    <n v="24697"/>
    <x v="5"/>
    <n v="751201"/>
    <s v="SPC.01."/>
    <s v="26.02.2024-22.03.2024"/>
    <n v="3"/>
    <n v="3"/>
    <s v="angielski"/>
    <n v="0"/>
    <n v="0"/>
    <s v="Centrum Kształcenia Zawodowego w Kłodzkiej Szkole Przedsiębiorczości w Kłodzku, ul. Szkolna 8, 57-300 Kłodzko"/>
    <x v="2"/>
  </r>
  <r>
    <x v="65"/>
    <s v="Ząbkowice Śląskie"/>
    <n v="24697"/>
    <x v="2"/>
    <n v="522301"/>
    <s v="HAN.01."/>
    <s v="02.10.2023-27.10.2023"/>
    <n v="5"/>
    <n v="4"/>
    <s v="niemiecki"/>
    <n v="0"/>
    <n v="0"/>
    <s v="Zespół Szkół Ponadpodstawowych im. Hipolita Cegielskiego w Ziębicach ul. Wojska Polskiego 3, 57-220 Ziębice"/>
    <x v="13"/>
  </r>
  <r>
    <x v="65"/>
    <s v="Ząbkowice Śląskie"/>
    <n v="24697"/>
    <x v="9"/>
    <n v="711204"/>
    <s v="BUD.12."/>
    <s v="12.02.2024-08.03.2024"/>
    <n v="1"/>
    <n v="0"/>
    <s v="niemiecki"/>
    <n v="1"/>
    <n v="0"/>
    <s v="Centrum Kształcenia Zawodowego w Świdnicy, 58-105 Świdnica, ul. Gen. Władysława Sikorskiego 41"/>
    <x v="3"/>
  </r>
  <r>
    <x v="65"/>
    <s v="Ząbkowice Śląskie"/>
    <n v="24697"/>
    <x v="0"/>
    <n v="723103"/>
    <s v="MOT.05."/>
    <s v="29.01.2024-23.02.2024"/>
    <n v="2"/>
    <n v="0"/>
    <s v="angielski"/>
    <n v="2"/>
    <n v="0"/>
    <s v="Centrum Kształcenia Zawodowego w Kłodzkiej Szkole Przedsiębiorczości w Kłodzku, ul. Szkolna 8, 57-300 Kłodzko"/>
    <x v="2"/>
  </r>
  <r>
    <x v="65"/>
    <s v="Ząbkowice Śląskie"/>
    <n v="24697"/>
    <x v="30"/>
    <n v="741201"/>
    <s v="ELE.01."/>
    <s v="30.10.2023-24.11.2023"/>
    <n v="1"/>
    <n v="0"/>
    <s v="niemiecki"/>
    <n v="1"/>
    <n v="0"/>
    <s v="Centrum Kształcenia Zawodowego i Ustawicznego, 67-400 Wschowa, Plac Kosynierów 1"/>
    <x v="6"/>
  </r>
  <r>
    <x v="65"/>
    <s v="Ząbkowice Śląskie"/>
    <n v="24697"/>
    <x v="6"/>
    <n v="741103"/>
    <s v="ELE.02."/>
    <s v="02.10.2023-27.10.2023"/>
    <n v="1"/>
    <n v="0"/>
    <s v="niemiecki"/>
    <n v="1"/>
    <n v="0"/>
    <s v="Centrum Kształcenia Zawodowego w Świdnicy, 58-105 Świdnica, ul. Gen. Władysława Sikorskiego 41"/>
    <x v="3"/>
  </r>
  <r>
    <x v="65"/>
    <s v="Ząbkowice Śląskie"/>
    <n v="24697"/>
    <x v="34"/>
    <n v="751108"/>
    <s v="SPC.04."/>
    <s v="25.03.2024-19.04.2024"/>
    <n v="1"/>
    <n v="0"/>
    <s v="niemiecki"/>
    <n v="1"/>
    <n v="0"/>
    <s v="Ośrodek Dokształcania i Doskonalenia Zawodowego w Krotoszynie"/>
    <x v="7"/>
  </r>
  <r>
    <x v="65"/>
    <s v="Ząbkowice Śląskie"/>
    <n v="24697"/>
    <x v="31"/>
    <n v="613003"/>
    <s v="ROL.04."/>
    <s v="27.11.2023-22.12.2023"/>
    <n v="3"/>
    <n v="0"/>
    <s v="niemiecki"/>
    <n v="3"/>
    <n v="0"/>
    <s v="Centrum Kształcenia Zawodowego i Ustawicznego, 67-400 Wschowa, Plac Kosynierów 1"/>
    <x v="6"/>
  </r>
  <r>
    <x v="66"/>
    <s v="Ząbkowice Śląskie"/>
    <n v="18886"/>
    <x v="5"/>
    <n v="751201"/>
    <s v="SPC.01."/>
    <s v="02.01.2024-09.02.2024"/>
    <n v="1"/>
    <n v="1"/>
    <s v="niemiecki"/>
    <n v="1"/>
    <n v="1"/>
    <s v="Centrum Kształcenia Zawodowego w Świdnicy, 58-105 Świdnica, ul. Gen. Władysława Sikorskiego 41"/>
    <x v="3"/>
  </r>
  <r>
    <x v="66"/>
    <s v="Ząbkowice Śląskie"/>
    <n v="18886"/>
    <x v="9"/>
    <n v="711204"/>
    <s v="BUD.12."/>
    <s v="12.02.2024-08.03.2024"/>
    <n v="0"/>
    <n v="0"/>
    <s v="niemiecki"/>
    <n v="0"/>
    <n v="0"/>
    <s v="Centrum Kształcenia Zawodowego w Świdnicy, 58-105 Świdnica, ul. Gen. Władysława Sikorskiego 41"/>
    <x v="3"/>
  </r>
  <r>
    <x v="66"/>
    <s v="Ząbkowice Śląskie"/>
    <n v="18886"/>
    <x v="6"/>
    <n v="741103"/>
    <s v="ELE.02."/>
    <s v="02.10.2023-27.10.2023"/>
    <n v="2"/>
    <n v="0"/>
    <s v="niemiecki"/>
    <n v="2"/>
    <n v="0"/>
    <s v="Centrum Kształcenia Zawodowego w Świdnicy, 58-105 Świdnica, ul. Gen. Władysława Sikorskiego 41"/>
    <x v="3"/>
  </r>
  <r>
    <x v="66"/>
    <s v="Ząbkowice Śląskie"/>
    <n v="18886"/>
    <x v="15"/>
    <n v="753105"/>
    <s v="MOD.03."/>
    <s v="29.01.2024-23.02.2024"/>
    <n v="0"/>
    <n v="4"/>
    <s v="niemiecki"/>
    <n v="0"/>
    <n v="4"/>
    <s v="Ośrodek Dokształcania i Doskonalenia Zawodowego w Krotoszynie"/>
    <x v="7"/>
  </r>
  <r>
    <x v="66"/>
    <s v="Ząbkowice Śląskie"/>
    <n v="18886"/>
    <x v="29"/>
    <n v="712905"/>
    <s v="BUD.11."/>
    <s v="02.10.2023-27.10.2023"/>
    <n v="1"/>
    <n v="0"/>
    <s v="niemiecki"/>
    <n v="1"/>
    <n v="0"/>
    <s v="Centrum Kształcenia Zawodowego i Ustawicznego, 67-400 Wschowa, Plac Kosynierów 1"/>
    <x v="6"/>
  </r>
  <r>
    <x v="66"/>
    <s v="Ząbkowice Śląskie"/>
    <n v="18886"/>
    <x v="0"/>
    <n v="723103"/>
    <s v="MOT.05."/>
    <s v="05.09.2023-29.09.2023"/>
    <n v="0"/>
    <n v="0"/>
    <s v="niemiecki"/>
    <n v="0"/>
    <n v="0"/>
    <s v="Zespół Szkół Ponadpodstawowych im. Hipolita Cegielskiego w Ziębicach ul. Wojska Polskiego 3, 57-220 Ziębice"/>
    <x v="13"/>
  </r>
  <r>
    <x v="66"/>
    <s v="Ząbkowice Śląskie"/>
    <n v="18886"/>
    <x v="4"/>
    <n v="514101"/>
    <s v="FRK.01."/>
    <s v="11.03.2024-05.04.2024"/>
    <n v="4"/>
    <n v="4"/>
    <s v="niemiecki"/>
    <n v="0"/>
    <n v="0"/>
    <s v="Zespół Szkół Ponadpodstawowych im. Hipolita Cegielskiego w Ziębicach ul. Wojska Polskiego 3, 57-220 Ziębice"/>
    <x v="13"/>
  </r>
  <r>
    <x v="66"/>
    <s v="Ząbkowice Śląskie"/>
    <n v="18886"/>
    <x v="2"/>
    <n v="522301"/>
    <s v="HAN.01."/>
    <s v="02.01.2024-09.02.2024"/>
    <n v="4"/>
    <n v="4"/>
    <s v="niemiecki"/>
    <n v="0"/>
    <n v="0"/>
    <s v="Zespół Szkół Ponadpodstawowych im. Hipolita Cegielskiego w Ziębicach ul. Wojska Polskiego 3, 57-220 Ziębice"/>
    <x v="13"/>
  </r>
  <r>
    <x v="66"/>
    <s v="Ząbkowice Śląskie"/>
    <n v="18886"/>
    <x v="1"/>
    <m/>
    <m/>
    <s v="30.10.2023-24.11.2023"/>
    <n v="1"/>
    <n v="0"/>
    <s v="niemiecki"/>
    <n v="0"/>
    <n v="0"/>
    <m/>
    <x v="13"/>
  </r>
  <r>
    <x v="66"/>
    <s v="Ząbkowice Śląskie"/>
    <n v="18886"/>
    <x v="1"/>
    <n v="512001"/>
    <s v="HGT.02."/>
    <s v="05.09.2023-29.09.2023"/>
    <n v="5"/>
    <n v="4"/>
    <s v="niemiecki"/>
    <n v="0"/>
    <n v="0"/>
    <s v="Zespół Szkół Ponadpodstawowych im. Hipolita Cegielskiego w Ziębicach ul. Wojska Polskiego 3, 57-220 Ziębice"/>
    <x v="13"/>
  </r>
  <r>
    <x v="67"/>
    <s v="Zgorzelec"/>
    <n v="44480"/>
    <x v="20"/>
    <n v="513101"/>
    <s v="HGT.01."/>
    <s v="29.01.2024-10.03.2024"/>
    <n v="3"/>
    <n v="2"/>
    <s v="niemiecki"/>
    <n v="3"/>
    <n v="2"/>
    <s v="Centrum Kształcenia Zawodowego w Zespole Szkół i Placówek Kształcenia Zawodowego, ul.Botaniczna 66, 65-392  Zielona Góra"/>
    <x v="5"/>
  </r>
  <r>
    <x v="67"/>
    <s v="Zgorzelec"/>
    <n v="44480"/>
    <x v="11"/>
    <n v="343101"/>
    <s v="AUD.02."/>
    <m/>
    <n v="0"/>
    <n v="0"/>
    <m/>
    <n v="0"/>
    <n v="0"/>
    <m/>
    <x v="0"/>
  </r>
  <r>
    <x v="67"/>
    <s v="Zgorzelec"/>
    <n v="44480"/>
    <x v="4"/>
    <n v="514101"/>
    <s v="FRK.01."/>
    <s v="11.03.2024-05.04.2024"/>
    <n v="0"/>
    <n v="0"/>
    <s v="niemiecki"/>
    <n v="0"/>
    <n v="0"/>
    <s v="Zespół Szkół Ponadpodstawowych im. Hipolita Cegielskiego w Ziębicach ul. Wojska Polskiego 3, 57-220 Ziębice"/>
    <x v="13"/>
  </r>
  <r>
    <x v="67"/>
    <s v="Zgorzelec"/>
    <n v="44480"/>
    <x v="6"/>
    <n v="741103"/>
    <s v="ELE.02."/>
    <s v="27.11.2023-22.12.2023"/>
    <n v="1"/>
    <n v="0"/>
    <s v="niemiecki"/>
    <n v="1"/>
    <n v="0"/>
    <s v="Centrum Kształcenia Zawodowego w Świdnicy, 58-105 Świdnica, ul. Gen. Władysława Sikorskiego 41"/>
    <x v="3"/>
  </r>
  <r>
    <x v="67"/>
    <s v="Zgorzelec"/>
    <n v="44480"/>
    <x v="0"/>
    <n v="723103"/>
    <s v="MOT.05."/>
    <s v="27.11.2023-22.12.2023"/>
    <n v="19"/>
    <n v="0"/>
    <s v="niemiecki"/>
    <n v="19"/>
    <n v="0"/>
    <s v="Zespół Szkół Ponadpodstawowych im. Hipolita Cegielskiego w Ziębicach ul. Wojska Polskiego 3, 57-220 Ziębice"/>
    <x v="13"/>
  </r>
  <r>
    <x v="67"/>
    <s v="Zgorzelec"/>
    <n v="44480"/>
    <x v="1"/>
    <n v="512001"/>
    <s v="HGT.02."/>
    <s v="05.09.2023-29.09.2023"/>
    <n v="6"/>
    <n v="4"/>
    <s v="niemiecki"/>
    <n v="6"/>
    <n v="4"/>
    <s v="Zespół Szkół Ponadpodstawowych im. Hipolita Cegielskiego w Ziębicach ul. Wojska Polskiego 3, 57-220 Ziębice"/>
    <x v="13"/>
  </r>
  <r>
    <x v="67"/>
    <s v="Zgorzelec"/>
    <n v="44480"/>
    <x v="13"/>
    <n v="741203"/>
    <s v="MOT.02."/>
    <s v="12.02.2024-08.03.2024"/>
    <n v="1"/>
    <n v="0"/>
    <s v="niemiecki"/>
    <n v="1"/>
    <n v="0"/>
    <s v="Centrum Kształcenia Zawodowego w Świdnicy, 58-105 Świdnica, ul. Gen. Władysława Sikorskiego 41"/>
    <x v="3"/>
  </r>
  <r>
    <x v="67"/>
    <s v="Zgorzelec"/>
    <n v="44480"/>
    <x v="25"/>
    <n v="713203"/>
    <s v="MOT.03."/>
    <s v="02.01.2024-09.02.2024"/>
    <n v="6"/>
    <n v="1"/>
    <s v="niemiecki"/>
    <n v="6"/>
    <n v="1"/>
    <s v="Centrum Kształcenia Zawodowego w Oleśnicy, ul. Wojska Polskiego 67"/>
    <x v="8"/>
  </r>
  <r>
    <x v="67"/>
    <s v="Zgorzelec"/>
    <n v="44480"/>
    <x v="2"/>
    <n v="522301"/>
    <s v="HAN.01."/>
    <s v="02.01.2024-09.02.2024"/>
    <n v="8"/>
    <n v="6"/>
    <s v="niemiecki"/>
    <n v="8"/>
    <n v="6"/>
    <m/>
    <x v="13"/>
  </r>
  <r>
    <x v="67"/>
    <s v="Zgorzelec"/>
    <n v="44480"/>
    <x v="2"/>
    <n v="522301"/>
    <s v="HAN.01."/>
    <s v="02.10.2023-27.10.2023"/>
    <n v="2"/>
    <n v="2"/>
    <s v="niemiecki"/>
    <n v="2"/>
    <n v="2"/>
    <s v="Zespół Szkół Ponadpodstawowych im. Hipolita Cegielskiego w Ziębicach ul. Wojska Polskiego 3, 57-220 Ziębice"/>
    <x v="13"/>
  </r>
  <r>
    <x v="67"/>
    <s v="Zgorzelec"/>
    <n v="44480"/>
    <x v="5"/>
    <n v="751201"/>
    <s v="SPC.01."/>
    <s v="27.11.2023-22.12.2023"/>
    <n v="1"/>
    <n v="1"/>
    <s v="niemiecki"/>
    <n v="1"/>
    <n v="1"/>
    <s v="Centrum Kształcenia Zawodowego w Zespole Szkół i Placówek Kształcenia Zawodowego, ul.Botaniczna 66, 65-392  Zielona Góra"/>
    <x v="5"/>
  </r>
  <r>
    <x v="67"/>
    <s v="Zgorzelec"/>
    <n v="44480"/>
    <x v="9"/>
    <n v="711204"/>
    <s v="BUD.12."/>
    <s v="12.02.2024-08.03.2024"/>
    <n v="1"/>
    <n v="1"/>
    <s v="niemiecki"/>
    <n v="0"/>
    <n v="0"/>
    <s v="Centrum Kształcenia Zawodowego w Świdnicy, 58-105 Świdnica, ul. Gen. Władysława Sikorskiego 41"/>
    <x v="3"/>
  </r>
  <r>
    <x v="67"/>
    <s v="Zgorzelec"/>
    <n v="44480"/>
    <x v="23"/>
    <n v="721306"/>
    <s v="MOT.01."/>
    <s v="12.02.2024-08.03.2024"/>
    <n v="1"/>
    <n v="0"/>
    <s v="niemiecki"/>
    <n v="1"/>
    <n v="0"/>
    <s v="Centrum Kształcenia Zawodowego w Świdnicy, 58-105 Świdnica, ul. Gen. Władysława Sikorskiego 41"/>
    <x v="3"/>
  </r>
  <r>
    <x v="67"/>
    <s v="Zgorzelec"/>
    <n v="44480"/>
    <x v="14"/>
    <n v="75205"/>
    <s v="DRM.04."/>
    <s v="27.11.2023-22.12.2023"/>
    <n v="1"/>
    <n v="0"/>
    <s v="niemiecki"/>
    <n v="1"/>
    <n v="0"/>
    <s v="Centrum Kształcenia Zawodowego w Świdnicy, 58-105 Świdnica, ul. Gen. Władysława Sikorskiego 41"/>
    <x v="3"/>
  </r>
  <r>
    <x v="68"/>
    <s v="Ziębice"/>
    <n v="73721"/>
    <x v="6"/>
    <n v="741103"/>
    <s v="ELE.02."/>
    <s v="02.10.2023-27.10.2023"/>
    <n v="1"/>
    <n v="0"/>
    <s v="niemiecki"/>
    <n v="1"/>
    <n v="0"/>
    <s v="Centrum Kształcenia Zawodowego w Świdnicy, 58-105 Świdnica, ul. Gen. Władysława Sikorskiego 41"/>
    <x v="3"/>
  </r>
  <r>
    <x v="68"/>
    <s v="Ziębice"/>
    <n v="73721"/>
    <x v="14"/>
    <n v="752205"/>
    <s v="DRM.04."/>
    <s v="27.11.2023-22.12.2023"/>
    <n v="1"/>
    <n v="0"/>
    <s v="niemiecki"/>
    <n v="1"/>
    <n v="0"/>
    <s v="Centrum Kształcenia Zawodowego w Świdnicy, 58-105 Świdnica, ul. Gen. Władysława Sikorskiego 41"/>
    <x v="3"/>
  </r>
  <r>
    <x v="68"/>
    <s v="Ziębice"/>
    <n v="73721"/>
    <x v="0"/>
    <n v="723103"/>
    <s v="MOT.05."/>
    <s v="05.09.2023-29.09.2023"/>
    <n v="2"/>
    <n v="0"/>
    <s v="niemiecki"/>
    <n v="0"/>
    <n v="0"/>
    <s v="Zespół Szkół Ponadpodstawowych im. Hipolita Cegielskiego w Ziębicach ul. Wojska Polskiego 3, 57-220 Ziębice"/>
    <x v="13"/>
  </r>
  <r>
    <x v="68"/>
    <s v="Ziębice"/>
    <n v="73721"/>
    <x v="2"/>
    <n v="522301"/>
    <s v="HAN.01."/>
    <s v="02.01.2024-09.02.2024"/>
    <n v="2"/>
    <n v="1"/>
    <s v="niemiecki"/>
    <n v="0"/>
    <n v="0"/>
    <s v="Zespół Szkół Ponadpodstawowych im. Hipolita Cegielskiego w Ziębicach ul. Wojska Polskiego 3, 57-220 Ziębice"/>
    <x v="13"/>
  </r>
  <r>
    <x v="68"/>
    <s v="Ziębice"/>
    <n v="73721"/>
    <x v="1"/>
    <n v="512001"/>
    <s v="HGT.02."/>
    <s v="05.09.2023-29.09.2023"/>
    <n v="1"/>
    <n v="1"/>
    <s v="niemiecki"/>
    <n v="0"/>
    <n v="0"/>
    <s v="Zespół Szkół Ponadpodstawowych im. Hipolita Cegielskiego w Ziębicach ul. Wojska Polskiego 3, 57-220 Ziębice"/>
    <x v="13"/>
  </r>
  <r>
    <x v="68"/>
    <s v="Ziębice"/>
    <n v="73721"/>
    <x v="4"/>
    <n v="514101"/>
    <s v="FRK.01."/>
    <s v="11.03.2024-05.04.2024"/>
    <n v="1"/>
    <n v="1"/>
    <s v="niemiecki"/>
    <n v="0"/>
    <n v="0"/>
    <s v="Zespół Szkół Ponadpodstawowych im. Hipolita Cegielskiego w Ziębicach ul. Wojska Polskiego 3, 57-220 Ziębice"/>
    <x v="13"/>
  </r>
  <r>
    <x v="69"/>
    <s v="Złotoryja"/>
    <n v="84241"/>
    <x v="11"/>
    <n v="343101"/>
    <s v="AUD.02."/>
    <m/>
    <n v="0"/>
    <n v="0"/>
    <s v="angielski"/>
    <n v="0"/>
    <n v="0"/>
    <s v="Zespół Placówek Oświatowych Centrum Kształcenia Zawodowego nr 2 w Olkuszu, ul. Legionów Polskich 3"/>
    <x v="14"/>
  </r>
  <r>
    <x v="69"/>
    <s v="Złotoryja"/>
    <n v="84241"/>
    <x v="4"/>
    <n v="514101"/>
    <s v="FRK.01."/>
    <s v="06.11.2023-01.12.2023"/>
    <n v="10"/>
    <n v="8"/>
    <s v="angielski"/>
    <n v="4"/>
    <n v="4"/>
    <s v="Centrum Kształcenia Zawodowego i Ustawicznego w Legnicy, ul. Lotnicza 26, 59-220 Legnica"/>
    <x v="4"/>
  </r>
  <r>
    <x v="69"/>
    <s v="Złotoryja"/>
    <n v="84241"/>
    <x v="4"/>
    <n v="514101"/>
    <s v="FRK.01."/>
    <s v="05.022024-01.03.2024"/>
    <n v="2"/>
    <n v="2"/>
    <s v="angielski"/>
    <n v="0"/>
    <n v="0"/>
    <m/>
    <x v="4"/>
  </r>
  <r>
    <x v="69"/>
    <s v="Złotoryja"/>
    <n v="84241"/>
    <x v="4"/>
    <n v="514101"/>
    <s v="FRK.01."/>
    <s v="08.042024-03.05.2024"/>
    <n v="1"/>
    <n v="1"/>
    <s v="angielski"/>
    <n v="1"/>
    <n v="1"/>
    <s v="Zespół Szkół Ponadpodstawowych im. Hipolita Cegielskiego w Ziębicach ul. Wojska Polskiego 3, 57-220 Ziębice"/>
    <x v="13"/>
  </r>
  <r>
    <x v="69"/>
    <s v="Złotoryja"/>
    <n v="84241"/>
    <x v="1"/>
    <n v="512001"/>
    <s v="HGT.02."/>
    <s v="05.09.2023-29.09.2023"/>
    <n v="10"/>
    <n v="9"/>
    <s v="angielski"/>
    <n v="0"/>
    <n v="0"/>
    <s v="Centrum Kształcenia Zawodowego i Ustawicznego w Legnicy, ul. Lotnicza 26, 59-220 Legnica"/>
    <x v="4"/>
  </r>
  <r>
    <x v="69"/>
    <s v="Złotoryja"/>
    <n v="84241"/>
    <x v="5"/>
    <n v="751201"/>
    <s v="SPC.01."/>
    <s v="05.09.2023-29.09.2023"/>
    <n v="1"/>
    <n v="1"/>
    <s v="angielski"/>
    <n v="0"/>
    <n v="0"/>
    <s v="Centrum Kształcenia Zawodowego i Ustawicznego w Legnicy, ul. Lotnicza 26, 59-220 Legnica"/>
    <x v="4"/>
  </r>
  <r>
    <x v="69"/>
    <s v="Złotoryja"/>
    <n v="84241"/>
    <x v="23"/>
    <n v="721306"/>
    <s v="MOT.01."/>
    <s v="12.02.2024-08.03.2024"/>
    <n v="2"/>
    <n v="0"/>
    <s v="niemiecki"/>
    <n v="2"/>
    <n v="0"/>
    <s v="Centrum Kształcenia Zawodowego w Świdnicy, 58-105 Świdnica, ul. Gen. Władysława Sikorskiego 41"/>
    <x v="3"/>
  </r>
  <r>
    <x v="69"/>
    <s v="Złotoryja"/>
    <n v="84241"/>
    <x v="6"/>
    <n v="741103"/>
    <s v="ELE.02."/>
    <s v="27.11.2023-22.12.2023"/>
    <n v="4"/>
    <n v="0"/>
    <s v="angielski"/>
    <n v="4"/>
    <n v="0"/>
    <s v="Centrum Kształcenia Zawodowego w Świdnicy, 58-105 Świdnica, ul. Gen. Władysława Sikorskiego 41"/>
    <x v="3"/>
  </r>
  <r>
    <x v="69"/>
    <s v="Złotoryja"/>
    <n v="84241"/>
    <x v="8"/>
    <n v="722204"/>
    <s v="MEC.08."/>
    <s v="02.10.2023-27.10.2023"/>
    <n v="4"/>
    <n v="0"/>
    <s v="niemiecki"/>
    <n v="4"/>
    <n v="0"/>
    <s v="Centrum Kształcenia Zawodowego w Świdnicy, 58-105 Świdnica, ul. Gen. Władysława Sikorskiego 41"/>
    <x v="3"/>
  </r>
  <r>
    <x v="69"/>
    <s v="Złotoryja"/>
    <n v="84241"/>
    <x v="8"/>
    <n v="722204"/>
    <s v="MEC.08."/>
    <s v="02.10.2023-27.10.2023"/>
    <n v="1"/>
    <n v="0"/>
    <s v="angielski"/>
    <n v="1"/>
    <n v="0"/>
    <s v="Centrum Kształcenia Zawodowego i Ustawicznego, 67-400 Wschowa, Plac Kosynierów 1"/>
    <x v="6"/>
  </r>
  <r>
    <x v="69"/>
    <s v="Złotoryja"/>
    <n v="84241"/>
    <x v="30"/>
    <n v="741201"/>
    <s v="ELE.01."/>
    <s v="30.10.2023-24.11.2023"/>
    <n v="2"/>
    <n v="0"/>
    <s v="angielski"/>
    <n v="2"/>
    <n v="0"/>
    <s v="Centrum Kształcenia Zawodowego i Ustawicznego, 67-400 Wschowa, Plac Kosynierów 1"/>
    <x v="6"/>
  </r>
  <r>
    <x v="69"/>
    <s v="Złotoryja"/>
    <n v="84241"/>
    <x v="9"/>
    <n v="711204"/>
    <s v="BUD.12."/>
    <s v="12.02.2024-08.03.2024"/>
    <n v="2"/>
    <n v="0"/>
    <s v="niemiecki"/>
    <n v="2"/>
    <n v="0"/>
    <s v="Centrum Kształcenia Zawodowego w Świdnicy, 58-105 Świdnica, ul. Gen. Władysława Sikorskiego 41"/>
    <x v="3"/>
  </r>
  <r>
    <x v="69"/>
    <s v="Złotoryja"/>
    <n v="84241"/>
    <x v="13"/>
    <n v="741203"/>
    <s v="MOT.02."/>
    <m/>
    <n v="0"/>
    <n v="0"/>
    <s v="angielski"/>
    <n v="0"/>
    <n v="0"/>
    <s v="Centrum Kształcenia Zawodowego w Świdnicy, 58-105 Świdnica, ul. Gen. Władysława Sikorskiego 41"/>
    <x v="3"/>
  </r>
  <r>
    <x v="69"/>
    <s v="Złotoryja"/>
    <n v="84241"/>
    <x v="14"/>
    <n v="752205"/>
    <s v="DRM.04."/>
    <s v="27.11.2023-22.12.2023"/>
    <n v="1"/>
    <n v="0"/>
    <s v="niemiecki"/>
    <n v="1"/>
    <n v="0"/>
    <s v="Centrum Kształcenia Zawodowego w Świdnicy, 58-105 Świdnica, ul. Gen. Władysława Sikorskiego 41"/>
    <x v="3"/>
  </r>
  <r>
    <x v="69"/>
    <s v="Złotoryja"/>
    <n v="84241"/>
    <x v="12"/>
    <n v="751204"/>
    <s v="SPC.03."/>
    <s v="12.02.2024-08.03.2024"/>
    <n v="2"/>
    <n v="0"/>
    <s v="niemiecki"/>
    <n v="2"/>
    <n v="0"/>
    <s v="Centrum Kształcenia Zawodowego w Świdnicy, 58-105 Świdnica, ul. Gen. Władysława Sikorskiego 41"/>
    <x v="3"/>
  </r>
  <r>
    <x v="69"/>
    <s v="Złotoryja"/>
    <n v="84241"/>
    <x v="22"/>
    <n v="432106"/>
    <s v="SPL.01."/>
    <s v="02.01.2024-28.01.2024"/>
    <n v="2"/>
    <n v="0"/>
    <s v="niemiecki"/>
    <n v="2"/>
    <n v="0"/>
    <s v="Centrum Kształcenia Zawodowego w Zespole Szkół i Placówek Kształcenia Zawodowego, ul.Botaniczna 66, 65-392  Zielona Góra"/>
    <x v="5"/>
  </r>
  <r>
    <x v="69"/>
    <s v="Złotoryja"/>
    <n v="84241"/>
    <x v="22"/>
    <n v="432106"/>
    <s v="SPL.01."/>
    <s v="30.10.2023-24.11.2023"/>
    <n v="1"/>
    <n v="0"/>
    <s v="niemiecki"/>
    <n v="1"/>
    <n v="0"/>
    <s v="Zespół Szkół Ponadpodstawowych im. Hipolita Cegielskiego w Ziębicach ul. Wojska Polskiego 3, 57-220 Ziębice"/>
    <x v="13"/>
  </r>
  <r>
    <x v="69"/>
    <s v="Złotoryja"/>
    <n v="84241"/>
    <x v="10"/>
    <n v="722307"/>
    <s v="MEC.05."/>
    <s v="02.01.2024-09.02.2024 "/>
    <n v="1"/>
    <n v="0"/>
    <s v="niemiecki"/>
    <n v="1"/>
    <n v="0"/>
    <s v="Centrum Kształcenia Zawodowego w Świdnicy, 58-105 Świdnica, ul. Gen. Władysława Sikorskiego 41"/>
    <x v="3"/>
  </r>
  <r>
    <x v="70"/>
    <s v="Żarów"/>
    <n v="14530"/>
    <x v="10"/>
    <n v="722307"/>
    <s v="MEC.05."/>
    <m/>
    <n v="0"/>
    <n v="0"/>
    <m/>
    <n v="0"/>
    <n v="0"/>
    <s v="Centrum Kształcenia Zawodowego w Świdnicy, 58-105 Świdnica, ul. Gen. Władysława Sikorskiego 41"/>
    <x v="3"/>
  </r>
  <r>
    <x v="70"/>
    <s v="Żarów"/>
    <n v="14530"/>
    <x v="6"/>
    <n v="741103"/>
    <s v="ELE.02."/>
    <s v="02.01.2024-09.02.2024 "/>
    <n v="9"/>
    <n v="0"/>
    <s v="niemiecki"/>
    <n v="0"/>
    <n v="0"/>
    <s v="Centrum Kształcenia Zawodowego w Świdnicy, 58-105 Świdnica, ul. Gen. Władysława Sikorskiego 41"/>
    <x v="3"/>
  </r>
  <r>
    <x v="70"/>
    <s v="Żarów"/>
    <n v="14530"/>
    <x v="4"/>
    <n v="514101"/>
    <s v="FRK.01."/>
    <s v="30.10.2023-24.11.2023"/>
    <n v="7"/>
    <n v="5"/>
    <s v="niemiecki"/>
    <n v="0"/>
    <n v="0"/>
    <s v="Centrum Kształcenia Zawodowego w Świdnicy, 58-105 Świdnica, ul. Gen. Władysława Sikorskiego 41"/>
    <x v="3"/>
  </r>
  <r>
    <x v="70"/>
    <s v="Żarów"/>
    <n v="14530"/>
    <x v="2"/>
    <n v="522301"/>
    <s v="HAN.01."/>
    <s v="02.10.2023-27.10.2023"/>
    <n v="1"/>
    <n v="1"/>
    <s v="niemiecki"/>
    <n v="0"/>
    <n v="0"/>
    <s v="Centrum Kształcenia Zawodowego w Świdnicy, 58-105 Świdnica, ul. Gen. Władysława Sikorskiego 41"/>
    <x v="3"/>
  </r>
  <r>
    <x v="70"/>
    <s v="Żarów"/>
    <n v="14530"/>
    <x v="1"/>
    <n v="512001"/>
    <s v="HGT.02."/>
    <m/>
    <n v="0"/>
    <n v="0"/>
    <m/>
    <n v="0"/>
    <n v="0"/>
    <s v="Centrum Kształcenia Zawodowego w Świdnicy, 58-105 Świdnica, ul. Gen. Władysława Sikorskiego 41"/>
    <x v="3"/>
  </r>
  <r>
    <x v="70"/>
    <s v="Żarów"/>
    <n v="14530"/>
    <x v="14"/>
    <n v="752205"/>
    <s v="DRM.04."/>
    <s v="27.11.2023-22.12.2023"/>
    <n v="1"/>
    <n v="0"/>
    <s v="niemiecki"/>
    <n v="0"/>
    <n v="0"/>
    <s v="Centrum Kształcenia Zawodowego w Świdnicy, 58-105 Świdnica, ul. Gen. Władysława Sikorskiego 41"/>
    <x v="3"/>
  </r>
  <r>
    <x v="70"/>
    <s v="Żarów"/>
    <n v="14530"/>
    <x v="0"/>
    <n v="723103"/>
    <s v="MOT.05."/>
    <s v="02.10.2023-27.10.2023"/>
    <n v="4"/>
    <n v="0"/>
    <s v="niemiecki"/>
    <n v="0"/>
    <n v="0"/>
    <s v="Centrum Kształcenia Zawodowego w Świdnicy, 58-105 Świdnica, ul. Gen. Władysława Sikorskiego 41"/>
    <x v="3"/>
  </r>
  <r>
    <x v="70"/>
    <s v="Żarów"/>
    <n v="14530"/>
    <x v="9"/>
    <n v="711204"/>
    <s v="BUD.12."/>
    <s v="12.02.2024-08.03.2024"/>
    <n v="2"/>
    <n v="0"/>
    <s v="niemiecki"/>
    <n v="0"/>
    <n v="0"/>
    <s v="Centrum Kształcenia Zawodowego w Świdnicy, 58-105 Świdnica, ul. Gen. Władysława Sikorskiego 41"/>
    <x v="3"/>
  </r>
  <r>
    <x v="70"/>
    <s v="Żarów"/>
    <n v="14530"/>
    <x v="30"/>
    <n v="741201"/>
    <s v="ELE.01."/>
    <m/>
    <n v="0"/>
    <n v="0"/>
    <m/>
    <n v="0"/>
    <n v="0"/>
    <s v="Centrum Kształcenia Zawodowego i Ustawicznego, 67-400 Wschowa, Plac Kosynierów 1"/>
    <x v="6"/>
  </r>
  <r>
    <x v="71"/>
    <s v="Żmigród"/>
    <n v="34795"/>
    <x v="2"/>
    <n v="522301"/>
    <s v="HAN.01."/>
    <s v="19.02.2024-15.03.2024"/>
    <n v="23"/>
    <n v="16"/>
    <s v="angielski"/>
    <n v="0"/>
    <n v="0"/>
    <s v="Centrum Kształcenia Zawodowego w CKZiU,  ul. Tadeusza Kościuszki 27, 56-100 Wołów"/>
    <x v="9"/>
  </r>
  <r>
    <x v="71"/>
    <s v="Żmigród"/>
    <n v="34795"/>
    <x v="0"/>
    <n v="723103"/>
    <s v="MOT.05."/>
    <s v="18.03.2024-19.04.2024"/>
    <n v="17"/>
    <n v="0"/>
    <s v="angielski"/>
    <n v="0"/>
    <n v="0"/>
    <s v="Centrum Kształcenia Zawodowego w CKZiU,  ul. Tadeusza Kościuszki 27, 56-100 Wołów"/>
    <x v="9"/>
  </r>
  <r>
    <x v="71"/>
    <s v="Żmigród"/>
    <n v="34795"/>
    <x v="8"/>
    <n v="722204"/>
    <s v="MEC.08."/>
    <s v="09.10.2023-03.11.2023"/>
    <n v="1"/>
    <n v="0"/>
    <s v="niemiecki"/>
    <n v="0"/>
    <n v="0"/>
    <s v="Centrum Kształcenia Zawodowego w CKZiU,  ul. Tadeusza Kościuszki 27, 56-100 Wołów"/>
    <x v="9"/>
  </r>
  <r>
    <x v="71"/>
    <s v="Żmigród"/>
    <n v="34795"/>
    <x v="27"/>
    <n v="712101"/>
    <s v="BUD.03."/>
    <s v="15.04.2024-10.05.2024"/>
    <n v="1"/>
    <n v="0"/>
    <m/>
    <n v="1"/>
    <n v="0"/>
    <s v="Centrum Kształcenia Zawodowego i Ustawicznego, 67-400 Wschowa, Plac Kosynierów 1"/>
    <x v="6"/>
  </r>
  <r>
    <x v="71"/>
    <s v="Żmigród"/>
    <n v="34795"/>
    <x v="30"/>
    <n v="741201"/>
    <s v="ELE.01."/>
    <s v="30.10.2023-24.11.2023"/>
    <n v="0"/>
    <n v="0"/>
    <m/>
    <n v="1"/>
    <n v="0"/>
    <s v="Centrum Kształcenia Zawodowego i Ustawicznego, 67-400 Wschowa, Plac Kosynierów 1"/>
    <x v="6"/>
  </r>
  <r>
    <x v="71"/>
    <s v="Żmigród"/>
    <n v="34795"/>
    <x v="14"/>
    <n v="752205"/>
    <s v="DRM.04."/>
    <s v="22.01.2024-09.02.2024"/>
    <n v="5"/>
    <n v="0"/>
    <m/>
    <n v="5"/>
    <n v="0"/>
    <s v="Centrum Kształcenia Zawodowego i Ustawicznego, 67-400 Wschowa, Plac Kosynierów 1"/>
    <x v="6"/>
  </r>
  <r>
    <x v="71"/>
    <s v="Żmigród"/>
    <n v="34795"/>
    <x v="35"/>
    <n v="742118"/>
    <s v="ELM.03."/>
    <s v="26.02.2024-15.03.2024"/>
    <n v="1"/>
    <n v="0"/>
    <m/>
    <n v="1"/>
    <n v="0"/>
    <s v="Centrum Kształcenia Zawodowego i Ustawicznego, 67-400 Wschowa, Plac Kosynierów 1"/>
    <x v="6"/>
  </r>
  <r>
    <x v="71"/>
    <s v="Żmigród"/>
    <n v="34795"/>
    <x v="6"/>
    <m/>
    <m/>
    <s v="02.01.2024-19.01.2024"/>
    <n v="5"/>
    <n v="0"/>
    <s v="angielski"/>
    <n v="5"/>
    <n v="0"/>
    <m/>
    <x v="6"/>
  </r>
  <r>
    <x v="71"/>
    <s v="Żmigród"/>
    <n v="34795"/>
    <x v="6"/>
    <n v="741103"/>
    <s v="ELE.02."/>
    <s v="26.02.2024-15.03.2024"/>
    <n v="5"/>
    <n v="0"/>
    <s v="angielski"/>
    <n v="5"/>
    <n v="0"/>
    <s v="Centrum Kształcenia Zawodowego i Ustawicznego, 67-400 Wschowa, Plac Kosynierów 1"/>
    <x v="6"/>
  </r>
  <r>
    <x v="71"/>
    <s v="Żmigród"/>
    <n v="34795"/>
    <x v="5"/>
    <n v="751201"/>
    <s v="SPC.01."/>
    <s v="18.03.2024-12.04.2024"/>
    <n v="1"/>
    <n v="1"/>
    <s v="angielski"/>
    <n v="1"/>
    <n v="1"/>
    <s v="Centrum Kształcenia Zawodowego i Ustawicznego, 67-400 Wschowa, Plac Kosynierów 1"/>
    <x v="6"/>
  </r>
  <r>
    <x v="71"/>
    <s v="Żmigród"/>
    <n v="34795"/>
    <x v="25"/>
    <n v="713203"/>
    <s v="MOT.03."/>
    <s v="26.02.2024-15.03.2024"/>
    <n v="1"/>
    <n v="0"/>
    <m/>
    <n v="1"/>
    <n v="0"/>
    <s v="Centrum Kształcenia Zawodowego i Ustawicznego, 67-400 Wschowa, Plac Kosynierów 1"/>
    <x v="6"/>
  </r>
  <r>
    <x v="71"/>
    <s v="Żmigród"/>
    <n v="34795"/>
    <x v="4"/>
    <n v="514101"/>
    <s v="FRK.01."/>
    <s v="30.10.2023-24.11.2023"/>
    <n v="8"/>
    <n v="8"/>
    <m/>
    <n v="8"/>
    <n v="8"/>
    <s v="Centrum Kształcenia Zawodowego i Ustawicznego, 67-400 Wschowa, Plac Kosynierów 1"/>
    <x v="6"/>
  </r>
  <r>
    <x v="71"/>
    <s v="Żmigród"/>
    <n v="34795"/>
    <x v="1"/>
    <n v="512001"/>
    <s v="HGT.02."/>
    <s v="13.11.2023-08.12.2023"/>
    <n v="1"/>
    <n v="0"/>
    <s v="niemiecki"/>
    <n v="0"/>
    <n v="0"/>
    <s v="Centrum Kształcenia Zawodowego w CKZiU,  ul. Tadeusza Kościuszki 27, 56-100 Wołów"/>
    <x v="9"/>
  </r>
  <r>
    <x v="72"/>
    <s v="Żmigród"/>
    <n v="129114"/>
    <x v="25"/>
    <n v="713203"/>
    <s v="MOT.03."/>
    <s v="26.02.2024-15.03.2024"/>
    <n v="2"/>
    <n v="0"/>
    <m/>
    <n v="2"/>
    <n v="0"/>
    <s v="Centrum Kształcenia Zawodowego i Ustawicznego, 67-400 Wschowa, Plac Kosynierów 1"/>
    <x v="6"/>
  </r>
  <r>
    <x v="73"/>
    <s v="Ostrzeszów"/>
    <m/>
    <x v="17"/>
    <n v="713204"/>
    <s v="MOT.03."/>
    <s v="12.02.2024-08.03.2024"/>
    <n v="2"/>
    <n v="0"/>
    <s v="niemiecki"/>
    <n v="2"/>
    <n v="0"/>
    <s v="Centrum Kształcenia Zawodowego w Oleśnicy, ul. Wojska Polskiego 67"/>
    <x v="8"/>
  </r>
  <r>
    <x v="74"/>
    <s v="Kalisz"/>
    <m/>
    <x v="1"/>
    <n v="512001"/>
    <s v="HGT.02."/>
    <s v="30.10.2023-24.11.2023"/>
    <n v="5"/>
    <n v="0"/>
    <s v="niemiecki"/>
    <n v="5"/>
    <n v="0"/>
    <s v="Centrum Kształcenia Zawodowego w Oleśnicy, ul. Wojska Polskiego 67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1">
  <r>
    <n v="1"/>
    <x v="0"/>
    <s v="Bielawa"/>
    <n v="6212"/>
    <x v="0"/>
    <n v="741103"/>
    <s v="ELE.02."/>
    <n v="5"/>
    <n v="0"/>
    <s v="niemiecki"/>
    <n v="0"/>
    <n v="0"/>
    <s v="05.09.2023-29.09.2023"/>
    <s v="Centrum Kształcenia Zawodowego w Świdnicy, 58-105 Świdnica, ul. Gen. Władysława Sikorskiego 41"/>
    <x v="0"/>
  </r>
  <r>
    <n v="2"/>
    <x v="0"/>
    <s v="Bielawa"/>
    <n v="6212"/>
    <x v="1"/>
    <n v="712905"/>
    <s v="BUD.11."/>
    <n v="2"/>
    <n v="0"/>
    <s v="niemiecki"/>
    <n v="2"/>
    <n v="0"/>
    <s v="30.10.2023-24.112023"/>
    <s v="Centrum Kształcenia Zawodowego i Ustawicznego, 67-400 Wschowa, Plac Kosynierów 1"/>
    <x v="1"/>
  </r>
  <r>
    <n v="3"/>
    <x v="0"/>
    <s v="Bielawa"/>
    <n v="6212"/>
    <x v="2"/>
    <n v="753402"/>
    <s v="DRM.05."/>
    <n v="2"/>
    <n v="0"/>
    <s v="niemiecki"/>
    <n v="2"/>
    <n v="0"/>
    <s v="26.02.2024-15.03.2024"/>
    <s v="Centrum Kształcenia Zawodowego i Ustawicznego, 67-400 Wschowa, Plac Kosynierów 1"/>
    <x v="1"/>
  </r>
  <r>
    <n v="4"/>
    <x v="0"/>
    <s v="Bielawa"/>
    <n v="6212"/>
    <x v="3"/>
    <n v="723103"/>
    <s v="MOT.05."/>
    <n v="6"/>
    <n v="0"/>
    <s v="niemiecki"/>
    <n v="0"/>
    <n v="0"/>
    <s v="06.11.2023-01.12.2023"/>
    <s v="Centrum Kształcenia Zawodowego Cechu Rzemiosł Różnych i Małej Przedsiębiorczości w Bielawie, ul. Polna 2, 58-260 Bielawa"/>
    <x v="2"/>
  </r>
  <r>
    <n v="5"/>
    <x v="0"/>
    <s v="Bielawa"/>
    <n v="6212"/>
    <x v="4"/>
    <n v="722307"/>
    <s v="MEC.05."/>
    <n v="1"/>
    <n v="0"/>
    <s v="niemiecki"/>
    <n v="0"/>
    <n v="0"/>
    <s v="27.11.2023-22.12.2023"/>
    <s v="Centrum Kształcenia Zawodowego w Świdnicy, 58-105 Świdnica, ul. Gen. Władysława Sikorskiego 41"/>
    <x v="0"/>
  </r>
  <r>
    <n v="6"/>
    <x v="0"/>
    <s v="Bielawa"/>
    <n v="6212"/>
    <x v="5"/>
    <n v="514101"/>
    <s v="FRK.01."/>
    <n v="3"/>
    <n v="3"/>
    <s v="niemiecki"/>
    <n v="0"/>
    <n v="0"/>
    <s v="06.11.2023-01.12.2023"/>
    <s v="Centrum Kształcenia Zawodowego Cechu Rzemiosł Różnych i Małej Przedsiębiorczości w Bielawie, ul. Polna 2, 58-260 Bielawa"/>
    <x v="2"/>
  </r>
  <r>
    <n v="7"/>
    <x v="0"/>
    <s v="Bielawa"/>
    <n v="6212"/>
    <x v="6"/>
    <n v="751201"/>
    <s v="SPC.01."/>
    <n v="1"/>
    <n v="1"/>
    <s v="niemiecki"/>
    <n v="0"/>
    <n v="0"/>
    <s v="02.10.2023-27.10.2023"/>
    <s v="Centrum Kształcenia Zawodowego w Świdnicy, 58-105 Świdnica, ul. Gen. Władysława Sikorskiego 41"/>
    <x v="0"/>
  </r>
  <r>
    <n v="8"/>
    <x v="0"/>
    <s v="Bielawa"/>
    <n v="6212"/>
    <x v="7"/>
    <n v="512001"/>
    <s v="HGT.02."/>
    <n v="5"/>
    <n v="4"/>
    <s v="niemiecki"/>
    <n v="0"/>
    <n v="0"/>
    <s v="12.02.2024-08.03.2024"/>
    <s v="Centrum Kształcenia Zawodowego w Świdnicy, 58-105 Świdnica, ul. Gen. Władysława Sikorskiego 41"/>
    <x v="0"/>
  </r>
  <r>
    <n v="9"/>
    <x v="0"/>
    <s v="Bielawa"/>
    <n v="6212"/>
    <x v="8"/>
    <n v="712618"/>
    <s v="BUD.09."/>
    <n v="2"/>
    <n v="0"/>
    <s v="niemiecki"/>
    <n v="0"/>
    <n v="0"/>
    <s v="30.10.2023-24.11.2023"/>
    <s v="Centrum Kształcenia Zawodowego w Świdnicy, 58-105 Świdnica, ul. Gen. Władysława Sikorskiego 41"/>
    <x v="0"/>
  </r>
  <r>
    <n v="10"/>
    <x v="0"/>
    <s v="Bielawa"/>
    <n v="6212"/>
    <x v="9"/>
    <n v="721306"/>
    <s v="MOT.01."/>
    <n v="1"/>
    <n v="0"/>
    <s v="niemiecki"/>
    <n v="0"/>
    <n v="0"/>
    <s v="05.09.2023-29.09.2023"/>
    <s v="Centrum Kształcenia Zawodowego w Świdnicy, 58-105 Świdnica, ul. Gen. Władysława Sikorskiego 41"/>
    <x v="0"/>
  </r>
  <r>
    <n v="11"/>
    <x v="0"/>
    <s v="Bielawa"/>
    <n v="6212"/>
    <x v="10"/>
    <n v="711204"/>
    <s v="BUD.12."/>
    <n v="1"/>
    <n v="0"/>
    <s v="niemiecki"/>
    <n v="0"/>
    <n v="0"/>
    <s v="02.10.2023-27.10.2023"/>
    <s v="Centrum Kształcenia Zawodowego w Świdnicy, 58-105 Świdnica, ul. Gen. Władysława Sikorskiego 41"/>
    <x v="0"/>
  </r>
  <r>
    <n v="12"/>
    <x v="0"/>
    <s v="Bielawa"/>
    <n v="6212"/>
    <x v="11"/>
    <n v="522301"/>
    <s v="HAN.01."/>
    <n v="1"/>
    <n v="1"/>
    <s v="niemiecki"/>
    <n v="0"/>
    <n v="0"/>
    <s v="02.01.2024-09.02.2024 "/>
    <s v="Centrum Kształcenia Zawodowego w Świdnicy, 58-105 Świdnica, ul. Gen. Władysława Sikorskiego 41"/>
    <x v="0"/>
  </r>
  <r>
    <n v="13"/>
    <x v="0"/>
    <s v="Bielawa"/>
    <n v="6212"/>
    <x v="12"/>
    <n v="752205"/>
    <s v="DRM.04."/>
    <n v="1"/>
    <n v="0"/>
    <s v="niemiecki"/>
    <n v="0"/>
    <n v="0"/>
    <s v="02.10.2023-27.10.2023"/>
    <s v="Centrum Kształcenia Zawodowego w Świdnicy, 58-105 Świdnica, ul. Gen. Władysława Sikorskiego 41"/>
    <x v="0"/>
  </r>
  <r>
    <n v="14"/>
    <x v="0"/>
    <s v="Bielawa"/>
    <n v="6212"/>
    <x v="13"/>
    <n v="722204"/>
    <s v="MEC.08."/>
    <n v="1"/>
    <n v="0"/>
    <s v="niemiecki"/>
    <n v="0"/>
    <n v="0"/>
    <s v="30.10.2023-24.11.2023"/>
    <s v="Centrum Kształcenia Zawodowego w Świdnicy, 58-105 Świdnica, ul. Gen. Władysława Sikorskiego 41"/>
    <x v="0"/>
  </r>
  <r>
    <n v="15"/>
    <x v="0"/>
    <s v="Bielawa"/>
    <n v="6212"/>
    <x v="14"/>
    <n v="962907"/>
    <s v="HGT.03."/>
    <n v="1"/>
    <n v="1"/>
    <s v="angielski"/>
    <n v="1"/>
    <n v="1"/>
    <s v="11.09.2023-06.10.2023"/>
    <s v="Centrum Kształcenia Zawodowego w Kłodzkiej Szkole Przedsiębiorczości w Kłodzku, ul. Szkolna 8, 57-300 Kłodzko"/>
    <x v="3"/>
  </r>
  <r>
    <n v="16"/>
    <x v="0"/>
    <s v="Bielawa"/>
    <n v="6212"/>
    <x v="15"/>
    <n v="712101"/>
    <s v="BUD.03."/>
    <n v="0"/>
    <n v="0"/>
    <m/>
    <m/>
    <m/>
    <m/>
    <s v="Centrum Kształcenia Zawodowego w Zespole Szkół i Placówek Kształcenia Zawodowego, ul.Botaniczna 66, 65-392  Zielona Góra"/>
    <x v="4"/>
  </r>
  <r>
    <n v="17"/>
    <x v="1"/>
    <s v="Bielawa"/>
    <n v="7133"/>
    <x v="3"/>
    <n v="723103"/>
    <s v="MOT.05."/>
    <n v="2"/>
    <n v="0"/>
    <s v="niemiecki"/>
    <n v="0"/>
    <n v="0"/>
    <s v="11.03.2024-12.04.2024"/>
    <s v="Centrum Kształcenia Zawodowego w Świdnicy, 58-105 Świdnica, ul. Gen. Władysława Sikorskiego 41"/>
    <x v="0"/>
  </r>
  <r>
    <n v="18"/>
    <x v="1"/>
    <s v="Bielawa"/>
    <n v="7133"/>
    <x v="5"/>
    <n v="514101"/>
    <s v="FRK.01."/>
    <n v="1"/>
    <n v="1"/>
    <s v="niemiecki"/>
    <n v="0"/>
    <n v="0"/>
    <s v="02.01.2024-09.02.2024 "/>
    <s v="Centrum Kształcenia Zawodowego w Świdnicy, 58-105 Świdnica, ul. Gen. Władysława Sikorskiego 41"/>
    <x v="0"/>
  </r>
  <r>
    <n v="19"/>
    <x v="1"/>
    <s v="Bielawa"/>
    <n v="7133"/>
    <x v="7"/>
    <n v="512001"/>
    <s v="HGT.02."/>
    <n v="5"/>
    <n v="3"/>
    <s v="niemiecki"/>
    <n v="0"/>
    <n v="0"/>
    <s v="12.02.2024-08.03.2024"/>
    <s v="Centrum Kształcenia Zawodowego w Świdnicy, 58-105 Świdnica, ul. Gen. Władysława Sikorskiego 41"/>
    <x v="0"/>
  </r>
  <r>
    <n v="20"/>
    <x v="1"/>
    <s v="Bielawa"/>
    <n v="7133"/>
    <x v="11"/>
    <n v="522301"/>
    <s v="HAN.01."/>
    <n v="3"/>
    <n v="3"/>
    <s v="niemiecki"/>
    <n v="0"/>
    <n v="0"/>
    <s v="02.01.2024-09.02.2024 "/>
    <s v="Centrum Kształcenia Zawodowego w Świdnicy, 58-105 Świdnica, ul. Gen. Władysława Sikorskiego 41"/>
    <x v="0"/>
  </r>
  <r>
    <n v="21"/>
    <x v="2"/>
    <s v="Bogatynia"/>
    <n v="49783"/>
    <x v="3"/>
    <n v="723103"/>
    <s v="MOT.05."/>
    <n v="3"/>
    <n v="0"/>
    <s v="niemiecki"/>
    <n v="3"/>
    <n v="0"/>
    <s v="11.03.2024-12.04.2024"/>
    <s v="Centrum Kształcenia Zawodowego w Świdnicy, 58-105 Świdnica, ul. Gen. Władysława Sikorskiego 41"/>
    <x v="0"/>
  </r>
  <r>
    <n v="22"/>
    <x v="2"/>
    <s v="Bogatynia"/>
    <n v="49783"/>
    <x v="5"/>
    <n v="514101"/>
    <s v="FRK.01."/>
    <n v="3"/>
    <n v="3"/>
    <s v="niemiecki"/>
    <n v="3"/>
    <n v="3"/>
    <s v="02.01.2024-09.02.2024 "/>
    <s v="Centrum Kształcenia Zawodowego w Świdnicy, 58-105 Świdnica, ul. Gen. Władysława Sikorskiego 41"/>
    <x v="0"/>
  </r>
  <r>
    <n v="23"/>
    <x v="2"/>
    <s v="Bogatynia"/>
    <n v="49783"/>
    <x v="7"/>
    <n v="512001"/>
    <s v="HGT.02."/>
    <n v="7"/>
    <n v="5"/>
    <s v="angielski"/>
    <n v="7"/>
    <n v="5"/>
    <s v="12.02.2024-08.03.2024"/>
    <s v="Centrum Kształcenia Zawodowego w Świdnicy, 58-105 Świdnica, ul. Gen. Władysława Sikorskiego 41"/>
    <x v="0"/>
  </r>
  <r>
    <n v="24"/>
    <x v="2"/>
    <s v="Bogatynia"/>
    <n v="49783"/>
    <x v="11"/>
    <n v="522101"/>
    <s v="HAN.01."/>
    <n v="5"/>
    <n v="5"/>
    <s v="angielski"/>
    <n v="5"/>
    <n v="5"/>
    <s v="02.01.2024-09.02.2024 "/>
    <s v="Centrum Kształcenia Zawodowego w Świdnicy, 58-105 Świdnica, ul. Gen. Władysława Sikorskiego 41"/>
    <x v="0"/>
  </r>
  <r>
    <n v="25"/>
    <x v="2"/>
    <s v="Bogatynia"/>
    <n v="49783"/>
    <x v="4"/>
    <n v="722307"/>
    <s v="MEC.05."/>
    <n v="3"/>
    <n v="0"/>
    <s v="angielski"/>
    <n v="3"/>
    <n v="0"/>
    <s v="11.03.2024-12.04.2024"/>
    <s v="Centrum Kształcenia Zawodowego w Świdnicy, 58-105 Świdnica, ul. Gen. Władysława Sikorskiego 41"/>
    <x v="0"/>
  </r>
  <r>
    <n v="26"/>
    <x v="2"/>
    <s v="Bogatynia"/>
    <n v="49783"/>
    <x v="6"/>
    <n v="751201"/>
    <s v="SPC.01."/>
    <n v="0"/>
    <n v="0"/>
    <m/>
    <m/>
    <m/>
    <m/>
    <s v="Centrum Kształcenia Zawodowego w Świdnicy, 58-105 Świdnica, ul. Gen. Władysława Sikorskiego 41"/>
    <x v="0"/>
  </r>
  <r>
    <n v="27"/>
    <x v="2"/>
    <s v="Bogatynia"/>
    <n v="49783"/>
    <x v="0"/>
    <n v="741103"/>
    <s v="ELE.02."/>
    <n v="0"/>
    <n v="0"/>
    <m/>
    <m/>
    <m/>
    <m/>
    <s v="Centrum Kształcenia Zawodowego w Świdnicy, 58-105 Świdnica, ul. Gen. Władysława Sikorskiego 41"/>
    <x v="0"/>
  </r>
  <r>
    <n v="28"/>
    <x v="3"/>
    <s v="Bolesławiec"/>
    <n v="22765"/>
    <x v="8"/>
    <n v="712618"/>
    <s v="BUD.09."/>
    <n v="1"/>
    <n v="0"/>
    <s v="niemiecki"/>
    <n v="1"/>
    <n v="0"/>
    <s v="30.10.2023-24.11.2023"/>
    <s v="Centrum Kształcenia Zawodowego w Świdnicy, 58-105 Świdnica, ul. Gen. Władysława Sikorskiego 41"/>
    <x v="0"/>
  </r>
  <r>
    <n v="29"/>
    <x v="4"/>
    <s v="Bolesławiec"/>
    <n v="19605"/>
    <x v="0"/>
    <n v="741103"/>
    <s v="ELE.02."/>
    <n v="1"/>
    <n v="0"/>
    <s v="angielski"/>
    <n v="1"/>
    <n v="0"/>
    <s v="05.09.2023-29.09.2023"/>
    <s v="Centrum Kształcenia Zawodowego w Świdnicy, 58-105 Świdnica, ul. Gen. Władysława Sikorskiego 41"/>
    <x v="0"/>
  </r>
  <r>
    <n v="30"/>
    <x v="4"/>
    <s v="Bolesławiec"/>
    <n v="19605"/>
    <x v="12"/>
    <n v="752205"/>
    <s v="DRM.04."/>
    <n v="2"/>
    <n v="0"/>
    <s v="angielski"/>
    <n v="2"/>
    <n v="0"/>
    <s v="04.09.2023-29.09.2023"/>
    <s v="Centrum Kształcenia Zawodowego i Ustawicznego, 67-400 Wschowa, Plac Kosynierów 1"/>
    <x v="1"/>
  </r>
  <r>
    <n v="31"/>
    <x v="3"/>
    <s v="Bolesławiec"/>
    <n v="22765"/>
    <x v="5"/>
    <n v="514101"/>
    <s v="FRK.01."/>
    <n v="7"/>
    <n v="6"/>
    <s v="angielski"/>
    <n v="2"/>
    <n v="1"/>
    <s v="03.04.2024-30.04.2024"/>
    <s v="Centrum Kształcenia Zawodowego i Ustawicznego w Legnicy, ul. Lotnicza 26, 59-220 Legnica"/>
    <x v="5"/>
  </r>
  <r>
    <n v="32"/>
    <x v="3"/>
    <s v="Bolesławiec"/>
    <n v="22765"/>
    <x v="11"/>
    <n v="522301"/>
    <s v="HAN.01."/>
    <n v="10"/>
    <n v="6"/>
    <s v="angielski"/>
    <n v="3"/>
    <n v="2"/>
    <s v="03.04.2024-30.04.2024"/>
    <s v="Centrum Kształcenia Zawodowego i Ustawicznego w Legnicy, ul. Lotnicza 26, 59-220 Legnica"/>
    <x v="5"/>
  </r>
  <r>
    <n v="33"/>
    <x v="3"/>
    <s v="Bolesławiec"/>
    <n v="22765"/>
    <x v="11"/>
    <n v="522301"/>
    <s v="HAN.01."/>
    <n v="10"/>
    <n v="5"/>
    <s v="angielski"/>
    <n v="3"/>
    <n v="2"/>
    <s v="06.05.2024-29.05.2024"/>
    <s v="Centrum Kształcenia Zawodowego i Ustawicznego w Legnicy, ul. Lotnicza 26, 59-220 Legnica"/>
    <x v="5"/>
  </r>
  <r>
    <n v="34"/>
    <x v="4"/>
    <s v="Bolesławiec"/>
    <n v="19605"/>
    <x v="7"/>
    <n v="512001"/>
    <s v="HGT.02."/>
    <n v="5"/>
    <n v="3"/>
    <s v="angielski/niemiecki"/>
    <n v="0"/>
    <n v="0"/>
    <s v="06.05.2024-29.05.2024"/>
    <s v="Centrum Kształcenia Zawodowego i Ustawicznego w Legnicy, ul. Lotnicza 26, 59-220 Legnica"/>
    <x v="5"/>
  </r>
  <r>
    <n v="35"/>
    <x v="4"/>
    <s v="Bolesławiec"/>
    <n v="19605"/>
    <x v="5"/>
    <n v="514101"/>
    <s v="FRK.01."/>
    <n v="4"/>
    <n v="3"/>
    <s v="angielski/niemiecki"/>
    <n v="3"/>
    <n v="0"/>
    <s v="03.04.2024-30.04.2024"/>
    <s v="Centrum Kształcenia Zawodowego i Ustawicznego w Legnicy, ul. Lotnicza 26, 59-220 Legnica"/>
    <x v="5"/>
  </r>
  <r>
    <n v="36"/>
    <x v="4"/>
    <s v="Bolesławiec"/>
    <n v="19605"/>
    <x v="6"/>
    <n v="751201"/>
    <s v="SPC.01."/>
    <n v="2"/>
    <n v="2"/>
    <s v="angielski"/>
    <n v="0"/>
    <n v="0"/>
    <s v="03.04.2024-30.04.2024"/>
    <s v="Centrum Kształcenia Zawodowego i Ustawicznego w Legnicy, ul. Lotnicza 26, 59-220 Legnica"/>
    <x v="5"/>
  </r>
  <r>
    <n v="37"/>
    <x v="4"/>
    <s v="Bolesławiec"/>
    <n v="19605"/>
    <x v="16"/>
    <n v="751204"/>
    <s v="SPC.03."/>
    <n v="1"/>
    <n v="0"/>
    <s v="anigielski"/>
    <n v="1"/>
    <n v="0"/>
    <s v="05.09.2023-01.10.2023"/>
    <s v="Centrum Kształcenia Zawodowego w Zespole Szkół i Placówek Kształcenia Zawodowego, ul.Botaniczna 66, 65-392  Zielona Góra"/>
    <x v="4"/>
  </r>
  <r>
    <n v="38"/>
    <x v="4"/>
    <s v="Bolesławiec"/>
    <n v="19605"/>
    <x v="3"/>
    <n v="723103"/>
    <s v="MOT.05."/>
    <n v="4"/>
    <n v="0"/>
    <s v="angielski/niemiecki"/>
    <n v="4"/>
    <n v="0"/>
    <s v="02.10.2023-27.10.2023"/>
    <s v="Zespół Szkół Ponadpodstawowych im. Hipolita Cegielskiego w Ziębicach ul. Wojska Polskiego 3, 57-220 Ziębice"/>
    <x v="6"/>
  </r>
  <r>
    <n v="39"/>
    <x v="4"/>
    <s v="Bolesławiec"/>
    <n v="19605"/>
    <x v="17"/>
    <n v="343101"/>
    <s v="AUD.02."/>
    <n v="1"/>
    <n v="1"/>
    <s v="angielski"/>
    <n v="1"/>
    <n v="1"/>
    <s v="02.10.2023-29.10.2023"/>
    <s v="Centrum Kształcenia Zawodowego w Zespole Szkół i Placówek Kształcenia Zawodowego, ul.Botaniczna 66, 65-392  Zielona Góra"/>
    <x v="4"/>
  </r>
  <r>
    <n v="40"/>
    <x v="3"/>
    <s v="Bolesławiec"/>
    <n v="22765"/>
    <x v="5"/>
    <n v="514101"/>
    <s v="FRK.01."/>
    <n v="6"/>
    <n v="5"/>
    <s v="angielski"/>
    <n v="2"/>
    <n v="2"/>
    <s v="06.05.2024-29.05.2024"/>
    <s v="Centrum Kształcenia Zawodowego i Ustawicznego w Legnicy, ul. Lotnicza 26, 59-220 Legnica"/>
    <x v="5"/>
  </r>
  <r>
    <n v="41"/>
    <x v="3"/>
    <s v="Bolesławiec"/>
    <n v="22765"/>
    <x v="6"/>
    <n v="751201"/>
    <s v="SPC.01."/>
    <n v="6"/>
    <n v="6"/>
    <s v="angielski"/>
    <n v="2"/>
    <n v="2"/>
    <s v="03.04.2024-30.04.2024"/>
    <s v="Centrum Kształcenia Zawodowego i Ustawicznego w Legnicy, ul. Lotnicza 26, 59-220 Legnica"/>
    <x v="5"/>
  </r>
  <r>
    <n v="42"/>
    <x v="3"/>
    <s v="Bolesławiec"/>
    <n v="22765"/>
    <x v="12"/>
    <n v="752205"/>
    <s v="DRM.04."/>
    <n v="1"/>
    <n v="0"/>
    <s v="niemiecki"/>
    <n v="1"/>
    <n v="0"/>
    <s v="02.10.2023-27.10.2023"/>
    <s v="Centrum Kształcenia Zawodowego w Świdnicy, 58-105 Świdnica, ul. Gen. Władysława Sikorskiego 41"/>
    <x v="0"/>
  </r>
  <r>
    <n v="43"/>
    <x v="3"/>
    <s v="Bolesławiec"/>
    <n v="22765"/>
    <x v="17"/>
    <n v="343101"/>
    <s v="AUD.02."/>
    <n v="2"/>
    <n v="0"/>
    <s v="niemiecki"/>
    <n v="2"/>
    <n v="0"/>
    <s v="02.10.2023-29.10.2023"/>
    <s v="Centrum Kształcenia Zawodowego w Zespole Szkół i Placówek Kształcenia Zawodowego, ul.Botaniczna 66, 65-392  Zielona Góra"/>
    <x v="4"/>
  </r>
  <r>
    <n v="44"/>
    <x v="3"/>
    <s v="Bolesławiec"/>
    <n v="22765"/>
    <x v="18"/>
    <n v="741203"/>
    <s v="MOT.02."/>
    <n v="2"/>
    <n v="0"/>
    <s v="niemiecki"/>
    <n v="2"/>
    <n v="0"/>
    <s v="11.03.2024-12.04.2024"/>
    <s v="Centrum Kształcenia Zawodowego w Świdnicy, 58-105 Świdnica, ul. Gen. Władysława Sikorskiego 41"/>
    <x v="0"/>
  </r>
  <r>
    <n v="45"/>
    <x v="3"/>
    <s v="Bolesławiec"/>
    <n v="22765"/>
    <x v="0"/>
    <n v="741103"/>
    <s v="ELE.02."/>
    <n v="1"/>
    <n v="0"/>
    <s v="niemiecki"/>
    <n v="0"/>
    <n v="0"/>
    <s v="05.09.2023-29.09.2023"/>
    <s v="Centrum Kształcenia Zawodowego w Świdnicy, 58-105 Świdnica, ul. Gen. Władysława Sikorskiego 41"/>
    <x v="0"/>
  </r>
  <r>
    <n v="46"/>
    <x v="3"/>
    <s v="Bolesławiec"/>
    <n v="22765"/>
    <x v="19"/>
    <n v="713203"/>
    <s v="MOT.03."/>
    <n v="1"/>
    <n v="0"/>
    <s v="angielski"/>
    <n v="1"/>
    <n v="0"/>
    <s v="12.02.2024-08.03.2024"/>
    <s v="Centrum Kształcenia Zawodowego w Oleśnicy, ul. Wojska Polskiego 67"/>
    <x v="7"/>
  </r>
  <r>
    <n v="47"/>
    <x v="4"/>
    <s v="Bolesławiec"/>
    <n v="19605"/>
    <x v="11"/>
    <n v="522301"/>
    <s v="HAN.01."/>
    <n v="0"/>
    <n v="0"/>
    <m/>
    <m/>
    <m/>
    <m/>
    <s v="Centrum Kształcenia Zawodowego i Ustawicznego w Legnicy, ul. Lotnicza 26, 59-220 Legnica"/>
    <x v="5"/>
  </r>
  <r>
    <n v="48"/>
    <x v="4"/>
    <s v="Bolesławiec"/>
    <n v="19605"/>
    <x v="18"/>
    <n v="741203"/>
    <s v="MOT.02."/>
    <n v="1"/>
    <n v="0"/>
    <s v="angielski"/>
    <n v="1"/>
    <n v="0"/>
    <s v="02.01.2024-19.01.2024"/>
    <s v="Centrum Kształcenia Zawodowego i Ustawicznego, 67-400 Wschowa, Plac Kosynierów 1"/>
    <x v="1"/>
  </r>
  <r>
    <n v="49"/>
    <x v="4"/>
    <s v="Bolesławiec"/>
    <n v="19605"/>
    <x v="8"/>
    <n v="712618"/>
    <s v="BUD.09."/>
    <n v="6"/>
    <n v="0"/>
    <s v="angielski/niemiecki"/>
    <n v="6"/>
    <n v="0"/>
    <s v="27.11.2023-22.12.2023"/>
    <s v="Centrum Kształcenia Zawodowego i Ustawicznego, 67-400 Wschowa, Plac Kosynierów 1"/>
    <x v="1"/>
  </r>
  <r>
    <n v="50"/>
    <x v="4"/>
    <s v="Bolesławiec"/>
    <n v="19605"/>
    <x v="10"/>
    <n v="711204"/>
    <s v="BUD.12."/>
    <n v="0"/>
    <n v="0"/>
    <m/>
    <m/>
    <m/>
    <m/>
    <s v="Centrum Kształcenia Zawodowego i Ustawicznego, 67-400 Wschowa, Plac Kosynierów 1"/>
    <x v="1"/>
  </r>
  <r>
    <n v="51"/>
    <x v="3"/>
    <s v="Bolesławiec"/>
    <n v="22765"/>
    <x v="16"/>
    <n v="751204"/>
    <s v="SPC.03."/>
    <n v="0"/>
    <n v="0"/>
    <m/>
    <m/>
    <m/>
    <m/>
    <s v="Centrum Kształcenia Zawodowego w Świdnicy, 58-105 Świdnica, ul. Gen. Władysława Sikorskiego 41"/>
    <x v="0"/>
  </r>
  <r>
    <n v="52"/>
    <x v="3"/>
    <s v="Bolesławiec"/>
    <n v="22765"/>
    <x v="20"/>
    <n v="742117"/>
    <s v="ELM.02."/>
    <n v="0"/>
    <n v="0"/>
    <m/>
    <m/>
    <m/>
    <m/>
    <s v="Centrum Kształcenia Zawodowego i Ustawicznego, 67-400 Wschowa, Plac Kosynierów 1"/>
    <x v="1"/>
  </r>
  <r>
    <n v="53"/>
    <x v="5"/>
    <s v="Brzeg Dolny"/>
    <n v="11296"/>
    <x v="0"/>
    <n v="741103"/>
    <s v="ELE.02."/>
    <n v="6"/>
    <n v="0"/>
    <s v="niemiecki"/>
    <n v="6"/>
    <n v="0"/>
    <s v="02.10.2023-27.10.2023"/>
    <s v="Centrum Kształcenia Zawodowego i Ustawicznego, 67-400 Wschowa, Plac Kosynierów 1"/>
    <x v="1"/>
  </r>
  <r>
    <n v="54"/>
    <x v="5"/>
    <s v="Brzeg Dolny"/>
    <n v="11296"/>
    <x v="3"/>
    <n v="723103"/>
    <s v="MOT.05."/>
    <n v="4"/>
    <n v="0"/>
    <s v="niemiecki"/>
    <n v="0"/>
    <n v="0"/>
    <s v="08.01.2024-16.02.2024"/>
    <s v="Centrum Kształcenia Zawodowego w CKZiU,  ul. Tadeusza Kościuszki 27, 56-100 Wołów"/>
    <x v="8"/>
  </r>
  <r>
    <n v="55"/>
    <x v="5"/>
    <s v="Brzeg Dolny"/>
    <n v="11296"/>
    <x v="11"/>
    <n v="522301"/>
    <s v="HAN.01."/>
    <n v="4"/>
    <n v="3"/>
    <s v="niemiecki"/>
    <n v="0"/>
    <n v="0"/>
    <s v="08.01.2024-16.02.2024"/>
    <s v="Centrum Kształcenia Zawodowego w CKZiU,  ul. Tadeusza Kościuszki 27, 56-100 Wołów"/>
    <x v="8"/>
  </r>
  <r>
    <n v="56"/>
    <x v="5"/>
    <s v="Brzeg Dolny"/>
    <n v="11296"/>
    <x v="13"/>
    <n v="722204"/>
    <s v="MEC.08."/>
    <n v="0"/>
    <n v="0"/>
    <s v="niemiecki"/>
    <n v="0"/>
    <n v="0"/>
    <s v="19.02.2024-15.03.2024"/>
    <s v="Centrum Kształcenia Zawodowego w CKZiU,  ul. Tadeusza Kościuszki 27, 56-100 Wołów"/>
    <x v="8"/>
  </r>
  <r>
    <n v="57"/>
    <x v="5"/>
    <s v="Brzeg Dolny"/>
    <n v="11296"/>
    <x v="7"/>
    <n v="512001"/>
    <s v="HGT.02."/>
    <n v="1"/>
    <n v="1"/>
    <s v="niemiecki"/>
    <n v="0"/>
    <n v="0"/>
    <s v="09.10.2023-03.11.2023"/>
    <s v="Centrum Kształcenia Zawodowego w CKZiU,  ul. Tadeusza Kościuszki 27, 56-100 Wołów"/>
    <x v="8"/>
  </r>
  <r>
    <n v="58"/>
    <x v="5"/>
    <s v="Brzeg Dolny"/>
    <n v="11296"/>
    <x v="12"/>
    <n v="752205"/>
    <s v="DRM.04."/>
    <n v="1"/>
    <n v="0"/>
    <s v="niemiecki"/>
    <n v="0"/>
    <n v="0"/>
    <s v="19.02.2024-15.03.2024"/>
    <s v="Centrum Kształcenia Zawodowego w CKZiU,  ul. Tadeusza Kościuszki 27, 56-100 Wołów"/>
    <x v="8"/>
  </r>
  <r>
    <n v="59"/>
    <x v="5"/>
    <s v="Brzeg Dolny"/>
    <n v="11296"/>
    <x v="21"/>
    <n v="813134"/>
    <s v="CHM.02."/>
    <n v="0"/>
    <n v="0"/>
    <m/>
    <m/>
    <m/>
    <m/>
    <s v="Centrum Kształcenia Zawodowego w Zespole Szkół i Placówek Kształcenia Zawodowego, ul.Botaniczna 66, 65-392  Zielona Góra"/>
    <x v="4"/>
  </r>
  <r>
    <n v="60"/>
    <x v="5"/>
    <s v="Brzeg Dolny"/>
    <n v="11296"/>
    <x v="5"/>
    <n v="514101"/>
    <s v="FRK.01."/>
    <n v="4"/>
    <n v="4"/>
    <s v="niemiecki"/>
    <n v="4"/>
    <n v="4"/>
    <s v="02.10.2023-27.10.2023"/>
    <s v="Centrum Kształcenia Zawodowego i Ustawicznego, 67-400 Wschowa, Plac Kosynierów 1"/>
    <x v="1"/>
  </r>
  <r>
    <n v="61"/>
    <x v="5"/>
    <s v="Brzeg Dolny"/>
    <n v="11296"/>
    <x v="16"/>
    <n v="751204"/>
    <s v="SPC.03."/>
    <n v="2"/>
    <n v="0"/>
    <s v="niemiecki"/>
    <n v="2"/>
    <n v="0"/>
    <s v="30.10.2023-24.11.2023"/>
    <s v="Zespół Szkół im. Adama Włodziczki w Mosinie"/>
    <x v="9"/>
  </r>
  <r>
    <n v="62"/>
    <x v="5"/>
    <s v="Brzeg Dolny"/>
    <n v="11296"/>
    <x v="8"/>
    <n v="712618"/>
    <s v="BUD.09."/>
    <n v="1"/>
    <n v="0"/>
    <s v="niemiecki"/>
    <n v="1"/>
    <n v="0"/>
    <s v="27.11.2023-22.12.2023"/>
    <s v="Centrum Kształcenia Zawodowego i Ustawicznego, 67-400 Wschowa, Plac Kosynierów 1"/>
    <x v="1"/>
  </r>
  <r>
    <n v="63"/>
    <x v="5"/>
    <s v="Brzeg Dolny"/>
    <n v="11296"/>
    <x v="19"/>
    <n v="713203"/>
    <s v="MOT.03."/>
    <n v="0"/>
    <n v="0"/>
    <m/>
    <m/>
    <m/>
    <m/>
    <s v="Centrum Kształcenia Zawodowego i Ustawicznego, 67-400 Wschowa, Plac Kosynierów 1"/>
    <x v="1"/>
  </r>
  <r>
    <n v="64"/>
    <x v="6"/>
    <s v="Bystrzyca Kłodzka"/>
    <n v="92045"/>
    <x v="2"/>
    <n v="753402"/>
    <s v="DRM.05."/>
    <n v="4"/>
    <n v="0"/>
    <s v="angielski"/>
    <n v="4"/>
    <n v="0"/>
    <s v="27.11.2023-22.12.2023"/>
    <s v="Centrum Kształcenia Zawodowego w Oleśnicy, ul. Wojska Polskiego 67"/>
    <x v="7"/>
  </r>
  <r>
    <n v="65"/>
    <x v="6"/>
    <s v="Bystrzyca Kłodzka"/>
    <n v="92045"/>
    <x v="5"/>
    <n v="514101"/>
    <s v="FRK.01."/>
    <n v="5"/>
    <n v="4"/>
    <s v="angielski"/>
    <n v="0"/>
    <n v="0"/>
    <s v="16.10.2023-10.11.2023"/>
    <s v="Centrum Kształcenia Zawodowego w Kłodzkiej Szkole Przedsiębiorczości w Kłodzku, ul. Szkolna 8, 57-300 Kłodzko"/>
    <x v="3"/>
  </r>
  <r>
    <n v="66"/>
    <x v="6"/>
    <s v="Bystrzyca Kłodzka"/>
    <n v="92045"/>
    <x v="3"/>
    <n v="723103"/>
    <s v="MOT.05."/>
    <n v="12"/>
    <n v="1"/>
    <s v="angielski"/>
    <n v="0"/>
    <n v="0"/>
    <s v="20.11.2023-15.12.2023"/>
    <s v="Centrum Kształcenia Zawodowego w Kłodzkiej Szkole Przedsiębiorczości w Kłodzku, ul. Szkolna 8, 57-300 Kłodzko"/>
    <x v="3"/>
  </r>
  <r>
    <n v="67"/>
    <x v="6"/>
    <s v="Bystrzyca Kłodzka"/>
    <n v="92045"/>
    <x v="12"/>
    <n v="752205"/>
    <s v="DRM.04."/>
    <n v="1"/>
    <n v="0"/>
    <s v="niemiecki"/>
    <n v="1"/>
    <n v="0"/>
    <s v="02.10.2023-27.10.2023"/>
    <s v="Centrum Kształcenia Zawodowego w Świdnicy, 58-105 Świdnica, ul. Gen. Władysława Sikorskiego 41"/>
    <x v="0"/>
  </r>
  <r>
    <n v="68"/>
    <x v="6"/>
    <s v="Bystrzyca Kłodzka"/>
    <n v="92045"/>
    <x v="11"/>
    <n v="522301"/>
    <s v="HAN.01."/>
    <n v="6"/>
    <n v="6"/>
    <s v="angielski"/>
    <n v="0"/>
    <n v="0"/>
    <s v="26.02.2024-22.03.2024"/>
    <s v="Centrum Kształcenia Zawodowego w Kłodzkiej Szkole Przedsiębiorczości w Kłodzku, ul. Szkolna 8, 57-300 Kłodzko"/>
    <x v="3"/>
  </r>
  <r>
    <n v="69"/>
    <x v="6"/>
    <s v="Bystrzyca Kłodzka"/>
    <n v="92045"/>
    <x v="7"/>
    <n v="512001"/>
    <s v="HGT.02."/>
    <n v="6"/>
    <n v="1"/>
    <s v="angielski"/>
    <n v="0"/>
    <n v="0"/>
    <s v="20.11.2023-15.12.2023"/>
    <s v="Centrum Kształcenia Zawodowego w Kłodzkiej Szkole Przedsiębiorczości w Kłodzku, ul. Szkolna 8, 57-300 Kłodzko"/>
    <x v="3"/>
  </r>
  <r>
    <n v="70"/>
    <x v="6"/>
    <s v="Bystrzyca Kłodzka"/>
    <n v="92045"/>
    <x v="0"/>
    <n v="741103"/>
    <s v="ELE.02."/>
    <n v="3"/>
    <n v="0"/>
    <s v="niemiecki"/>
    <n v="3"/>
    <n v="0"/>
    <s v="05.09.2023-29.09.2023"/>
    <s v="Centrum Kształcenia Zawodowego w Świdnicy, 58-105 Świdnica, ul. Gen. Władysława Sikorskiego 41"/>
    <x v="0"/>
  </r>
  <r>
    <n v="71"/>
    <x v="6"/>
    <s v="Bystrzyca Kłodzka"/>
    <n v="92045"/>
    <x v="13"/>
    <n v="722204"/>
    <s v="MEC.08."/>
    <n v="1"/>
    <n v="0"/>
    <s v="niemiecki"/>
    <n v="1"/>
    <n v="0"/>
    <s v="30.10.2023-24.11.2023"/>
    <s v="Centrum Kształcenia Zawodowego w Świdnicy, 58-105 Świdnica, ul. Gen. Władysława Sikorskiego 41"/>
    <x v="0"/>
  </r>
  <r>
    <n v="72"/>
    <x v="6"/>
    <s v="Bystrzyca Kłodzka"/>
    <n v="92045"/>
    <x v="22"/>
    <n v="732210"/>
    <s v="PGF.02."/>
    <n v="1"/>
    <n v="0"/>
    <s v="angielski"/>
    <n v="1"/>
    <n v="0"/>
    <s v="30.10.2023-26.11.2023"/>
    <s v="Centrum Kształcenia Zawodowego w Zespole Szkół i Placówek Kształcenia Zawodowego, ul.Botaniczna 66, 65-392  Zielona Góra"/>
    <x v="4"/>
  </r>
  <r>
    <n v="73"/>
    <x v="6"/>
    <s v="Bystrzyca Kłodzka"/>
    <n v="92045"/>
    <x v="23"/>
    <n v="513101"/>
    <s v="HGT.01."/>
    <n v="2"/>
    <n v="0"/>
    <s v="angielski"/>
    <n v="2"/>
    <n v="0"/>
    <s v="30.10.2023-26.11.2023"/>
    <s v="Centrum Kształcenia Zawodowego w Zespole Szkół i Placówek Kształcenia Zawodowego, ul.Botaniczna 66, 65-392  Zielona Góra"/>
    <x v="4"/>
  </r>
  <r>
    <n v="74"/>
    <x v="6"/>
    <s v="Bystrzyca Kłodzka"/>
    <n v="92045"/>
    <x v="6"/>
    <n v="751201"/>
    <s v="SPC.01."/>
    <n v="0"/>
    <n v="0"/>
    <m/>
    <m/>
    <m/>
    <m/>
    <m/>
    <x v="10"/>
  </r>
  <r>
    <n v="75"/>
    <x v="6"/>
    <s v="Bystrzyca Kłodzka"/>
    <n v="92045"/>
    <x v="17"/>
    <s v="343101`"/>
    <s v="AUD.02."/>
    <n v="0"/>
    <n v="0"/>
    <m/>
    <m/>
    <m/>
    <m/>
    <s v="Centrum Kształcenia Zawodowego w Zespole Szkół i Placówek Kształcenia Zawodowego, ul.Botaniczna 66, 65-392  Zielona Góra"/>
    <x v="4"/>
  </r>
  <r>
    <n v="76"/>
    <x v="6"/>
    <s v="Bystrzyca Kłodzka"/>
    <n v="92045"/>
    <x v="18"/>
    <n v="741203"/>
    <s v="MOT.02."/>
    <n v="0"/>
    <n v="0"/>
    <s v="niemiecki"/>
    <n v="0"/>
    <n v="0"/>
    <s v="11.03.2024-12.04.2024"/>
    <s v="Centrum Kształcenia Zawodowego w Świdnicy, 58-105 Świdnica, ul. Gen. Władysława Sikorskiego 41"/>
    <x v="0"/>
  </r>
  <r>
    <n v="77"/>
    <x v="6"/>
    <s v="Bystrzyca Kłodzka"/>
    <n v="92045"/>
    <x v="10"/>
    <n v="711204"/>
    <s v="BUD.12."/>
    <n v="0"/>
    <n v="0"/>
    <m/>
    <m/>
    <m/>
    <m/>
    <s v="Centrum Kształcenia Zawodowego w Świdnicy, 58-105 Świdnica, ul. Gen. Władysława Sikorskiego 41"/>
    <x v="0"/>
  </r>
  <r>
    <n v="78"/>
    <x v="7"/>
    <s v="Chocianów"/>
    <n v="34920"/>
    <x v="11"/>
    <n v="522301"/>
    <s v="HAN.01."/>
    <n v="0"/>
    <n v="0"/>
    <m/>
    <m/>
    <m/>
    <m/>
    <s v="Centrum Kształcenia Zawodowego i Ustawicznego w Legnicy, ul. Lotnicza 26, 59-220 Legnica"/>
    <x v="10"/>
  </r>
  <r>
    <n v="79"/>
    <x v="7"/>
    <s v="Chocianów"/>
    <n v="34920"/>
    <x v="4"/>
    <n v="722307"/>
    <s v="MEC.05."/>
    <n v="5"/>
    <n v="0"/>
    <s v="niemiecki"/>
    <n v="5"/>
    <n v="0"/>
    <s v="27.11.2023-22.12.2023"/>
    <s v="Centrum Kształcenia Zawodowego i Ustawicznego, 67-400 Wschowa, Plac Kosynierów 1"/>
    <x v="1"/>
  </r>
  <r>
    <n v="80"/>
    <x v="7"/>
    <s v="Chocianów"/>
    <n v="34920"/>
    <x v="7"/>
    <n v="512001"/>
    <s v="HGT.02."/>
    <n v="1"/>
    <n v="1"/>
    <s v="niemiecki"/>
    <n v="0"/>
    <n v="0"/>
    <s v="06.05.2024-29.05.2024"/>
    <s v="Centrum Kształcenia Zawodowego i Ustawicznego w Legnicy, ul. Lotnicza 26, 59-220 Legnica"/>
    <x v="5"/>
  </r>
  <r>
    <n v="81"/>
    <x v="7"/>
    <s v="Chocianów"/>
    <n v="34920"/>
    <x v="3"/>
    <n v="723103"/>
    <s v="MOT.05."/>
    <n v="1"/>
    <n v="0"/>
    <s v="niemiecki"/>
    <n v="0"/>
    <n v="0"/>
    <s v="03.10.2023-31.10.2023"/>
    <s v="Głogowskie Centrum Kształcenia Zawodowego w Głogowie ul. Piotra Skargi 29"/>
    <x v="11"/>
  </r>
  <r>
    <n v="82"/>
    <x v="7"/>
    <s v="Chocianów"/>
    <n v="34920"/>
    <x v="5"/>
    <n v="514101"/>
    <s v="FRK.01."/>
    <n v="2"/>
    <n v="2"/>
    <s v="niemiecki"/>
    <n v="0"/>
    <n v="0"/>
    <s v="04.03.2024-27.03.2024"/>
    <s v="Centrum Kształcenia Zawodowego i Ustawicznego w Legnicy, ul. Lotnicza 26, 59-220 Legnica"/>
    <x v="5"/>
  </r>
  <r>
    <n v="83"/>
    <x v="7"/>
    <s v="Chocianów"/>
    <n v="34920"/>
    <x v="13"/>
    <n v="722204"/>
    <s v="MEC.08."/>
    <n v="0"/>
    <n v="0"/>
    <m/>
    <m/>
    <m/>
    <m/>
    <s v="Centrum Kształcenia Zawodowego i Ustawicznego, 67-400 Wschowa, Plac Kosynierów 1"/>
    <x v="10"/>
  </r>
  <r>
    <n v="84"/>
    <x v="7"/>
    <s v="Chocianów"/>
    <n v="34920"/>
    <x v="24"/>
    <n v="432106"/>
    <s v="SPL.01."/>
    <n v="1"/>
    <n v="0"/>
    <s v="niemiecki"/>
    <n v="1"/>
    <n v="0"/>
    <s v="02.10.2023-29.10.2023"/>
    <s v="Centrum Kształcenia Zawodowego w Zespole Szkół i Placówek Kształcenia Zawodowego, ul.Botaniczna 66, 65-392  Zielona Góra"/>
    <x v="4"/>
  </r>
  <r>
    <n v="85"/>
    <x v="8"/>
    <s v="Chojnów"/>
    <n v="89004"/>
    <x v="11"/>
    <n v="522301"/>
    <s v="HAN.01."/>
    <n v="4"/>
    <n v="4"/>
    <s v="angielski"/>
    <n v="0"/>
    <n v="0"/>
    <s v="06.05.2024-29.05.2024"/>
    <s v="Centrum Kształcenia Zawodowego i Ustawicznego w Legnicy, ul. Lotnicza 26, 59-220 Legnica"/>
    <x v="5"/>
  </r>
  <r>
    <n v="86"/>
    <x v="8"/>
    <s v="Chojnów"/>
    <n v="89004"/>
    <x v="16"/>
    <n v="751204"/>
    <s v="SPC.03."/>
    <n v="1"/>
    <n v="0"/>
    <s v="niemiecki"/>
    <n v="1"/>
    <n v="0"/>
    <s v="05.09.2023-01.10.2023"/>
    <s v="Centrum Kształcenia Zawodowego w Zespole Szkół i Placówek Kształcenia Zawodowego, ul.Botaniczna 66, 65-392  Zielona Góra"/>
    <x v="4"/>
  </r>
  <r>
    <n v="87"/>
    <x v="8"/>
    <s v="Chojnów"/>
    <n v="89004"/>
    <x v="5"/>
    <n v="514101"/>
    <s v="FRK.01."/>
    <n v="4"/>
    <n v="4"/>
    <s v="angielski"/>
    <n v="0"/>
    <n v="0"/>
    <s v="04.03.2024-27.03.2024"/>
    <s v="Centrum Kształcenia Zawodowego i Ustawicznego w Legnicy, ul. Lotnicza 26, 59-220 Legnica"/>
    <x v="5"/>
  </r>
  <r>
    <n v="88"/>
    <x v="8"/>
    <s v="Chojnów"/>
    <n v="89004"/>
    <x v="7"/>
    <n v="512001"/>
    <s v="HGT.02."/>
    <n v="1"/>
    <n v="0"/>
    <s v="angielski"/>
    <n v="0"/>
    <n v="0"/>
    <s v="06.05.2024-29.05.2024"/>
    <s v="Centrum Kształcenia Zawodowego i Ustawicznego w Legnicy, ul. Lotnicza 26, 59-220 Legnica"/>
    <x v="5"/>
  </r>
  <r>
    <n v="89"/>
    <x v="8"/>
    <s v="Chojnów"/>
    <n v="89004"/>
    <x v="9"/>
    <n v="721306"/>
    <s v="MOT.01."/>
    <n v="1"/>
    <n v="0"/>
    <s v="niemiecki"/>
    <n v="1"/>
    <n v="0"/>
    <s v="05.09.2023-29.09.2023"/>
    <s v="Centrum Kształcenia Zawodowego w Świdnicy, 58-105 Świdnica, ul. Gen. Władysława Sikorskiego 41"/>
    <x v="0"/>
  </r>
  <r>
    <n v="90"/>
    <x v="8"/>
    <s v="Chojnów"/>
    <n v="89004"/>
    <x v="6"/>
    <n v="751201"/>
    <s v="SPC.01."/>
    <n v="0"/>
    <n v="0"/>
    <s v="angielski"/>
    <n v="0"/>
    <n v="0"/>
    <s v="03.04.2024-30.04.2024"/>
    <s v="Centrum Kształcenia Zawodowego i Ustawicznego w Legnicy, ul. Lotnicza 26, 59-220 Legnica"/>
    <x v="5"/>
  </r>
  <r>
    <n v="91"/>
    <x v="9"/>
    <s v="Dobroszyce"/>
    <n v="90891"/>
    <x v="7"/>
    <n v="512001"/>
    <s v="HGT.02."/>
    <n v="6"/>
    <n v="0"/>
    <s v="rosyjski"/>
    <n v="6"/>
    <n v="0"/>
    <s v="12.02.2024-08.03.2024"/>
    <s v="Centrum Kształcenia Zawodowego w Oleśnicy, ul. Wojska Polskiego 67"/>
    <x v="7"/>
  </r>
  <r>
    <n v="92"/>
    <x v="10"/>
    <s v="Dzierżoniów"/>
    <n v="49570"/>
    <x v="0"/>
    <n v="741103"/>
    <s v="ELE.02."/>
    <n v="1"/>
    <n v="0"/>
    <s v="niemiecki"/>
    <n v="0"/>
    <n v="0"/>
    <s v="05.09.2023-29.09.2023"/>
    <s v="Centrum Kształcenia Zawodowego w Świdnicy, 58-105 Świdnica, ul. Gen. Władysława Sikorskiego 41"/>
    <x v="0"/>
  </r>
  <r>
    <n v="93"/>
    <x v="10"/>
    <s v="Dzierżoniów"/>
    <n v="49570"/>
    <x v="3"/>
    <n v="723103"/>
    <s v="MOT.05."/>
    <n v="23"/>
    <n v="1"/>
    <s v="angielski"/>
    <n v="0"/>
    <n v="0"/>
    <s v="06.11.2023-01.12.2023"/>
    <s v="Centrum Kształcenia Zawodowego Cechu Rzemiosł Różnych i Małej Przedsiębiorczości w Bielawie, ul. Polna 2, 58-260 Bielawa"/>
    <x v="2"/>
  </r>
  <r>
    <n v="94"/>
    <x v="10"/>
    <s v="Dzierżoniów"/>
    <n v="49570"/>
    <x v="18"/>
    <n v="741202"/>
    <s v="MOT.02."/>
    <n v="2"/>
    <n v="0"/>
    <s v="niemiecki"/>
    <n v="0"/>
    <n v="0"/>
    <s v="11.03.2024-12.04.2024"/>
    <s v="Centrum Kształcenia Zawodowego w Świdnicy, 58-105 Świdnica, ul. Gen. Władysława Sikorskiego 41"/>
    <x v="0"/>
  </r>
  <r>
    <n v="95"/>
    <x v="10"/>
    <s v="Dzierżoniów"/>
    <n v="49570"/>
    <x v="5"/>
    <n v="514101"/>
    <s v="FRK.01."/>
    <n v="16"/>
    <n v="13"/>
    <s v="angielski"/>
    <n v="0"/>
    <n v="0"/>
    <s v="06.11.2023-01.12.2023"/>
    <s v="Centrum Kształcenia Zawodowego Cechu Rzemiosł Różnych i Małej Przedsiębiorczości w Bielawie, ul. Polna 2, 58-260 Bielawa"/>
    <x v="2"/>
  </r>
  <r>
    <n v="96"/>
    <x v="10"/>
    <s v="Dzierżoniów"/>
    <n v="49570"/>
    <x v="8"/>
    <n v="712618"/>
    <s v="BUD.09."/>
    <n v="1"/>
    <n v="0"/>
    <s v="niemiecki"/>
    <n v="0"/>
    <n v="0"/>
    <s v="30.10.2023-24.11.2023"/>
    <s v="Centrum Kształcenia Zawodowego w Świdnicy, 58-105 Świdnica, ul. Gen. Władysława Sikorskiego 41"/>
    <x v="0"/>
  </r>
  <r>
    <n v="97"/>
    <x v="10"/>
    <s v="Dzierżoniów"/>
    <n v="49570"/>
    <x v="10"/>
    <n v="711204"/>
    <s v="BUD.12."/>
    <n v="2"/>
    <n v="0"/>
    <s v="niemiecki"/>
    <n v="0"/>
    <n v="0"/>
    <s v="02.10.2023-27.10.2023"/>
    <s v="Centrum Kształcenia Zawodowego w Świdnicy, 58-105 Świdnica, ul. Gen. Władysława Sikorskiego 41"/>
    <x v="0"/>
  </r>
  <r>
    <n v="98"/>
    <x v="10"/>
    <s v="Dzierżoniów"/>
    <n v="49570"/>
    <x v="11"/>
    <n v="522301"/>
    <s v="HAN.01."/>
    <n v="8"/>
    <n v="8"/>
    <s v="niemiecki"/>
    <n v="0"/>
    <n v="0"/>
    <s v="02.01.2024-09.02.2024 "/>
    <s v="Centrum Kształcenia Zawodowego w Świdnicy, 58-105 Świdnica, ul. Gen. Władysława Sikorskiego 41"/>
    <x v="0"/>
  </r>
  <r>
    <n v="99"/>
    <x v="10"/>
    <s v="Dzierżoniów"/>
    <n v="49570"/>
    <x v="9"/>
    <n v="721306"/>
    <s v="MOT.01."/>
    <n v="1"/>
    <n v="0"/>
    <s v="angielski"/>
    <n v="0"/>
    <n v="0"/>
    <s v="05.09.2023-29.09.2023"/>
    <s v="Centrum Kształcenia Zawodowego w Świdnicy, 58-105 Świdnica, ul. Gen. Władysława Sikorskiego 41"/>
    <x v="0"/>
  </r>
  <r>
    <n v="100"/>
    <x v="10"/>
    <s v="Dzierżoniów"/>
    <n v="49570"/>
    <x v="14"/>
    <n v="962907"/>
    <s v="HGT.03."/>
    <n v="7"/>
    <n v="7"/>
    <s v="angielski"/>
    <n v="5"/>
    <n v="5"/>
    <s v="11.09.2023-06.10.2023"/>
    <s v="Centrum Kształcenia Zawodowego w Kłodzkiej Szkole Przedsiębiorczości w Kłodzku, ul. Szkolna 8, 57-300 Kłodzko"/>
    <x v="3"/>
  </r>
  <r>
    <n v="101"/>
    <x v="10"/>
    <s v="Dzierżoniów"/>
    <n v="49570"/>
    <x v="12"/>
    <n v="752205"/>
    <s v="DRM.04."/>
    <n v="0"/>
    <n v="0"/>
    <m/>
    <m/>
    <m/>
    <m/>
    <s v="Centrum Kształcenia Zawodowego w Świdnicy, 58-105 Świdnica, ul. Gen. Władysława Sikorskiego 41"/>
    <x v="0"/>
  </r>
  <r>
    <n v="102"/>
    <x v="10"/>
    <s v="Dzierżoniów"/>
    <n v="49570"/>
    <x v="13"/>
    <n v="722204"/>
    <s v="MEC.08."/>
    <n v="2"/>
    <n v="0"/>
    <s v="angielski"/>
    <n v="0"/>
    <n v="0"/>
    <s v="30.10.2023-24.11.2023"/>
    <s v="Centrum Kształcenia Zawodowego w Świdnicy, 58-105 Świdnica, ul. Gen. Władysława Sikorskiego 41"/>
    <x v="0"/>
  </r>
  <r>
    <n v="103"/>
    <x v="10"/>
    <s v="Dzierżoniów"/>
    <n v="49570"/>
    <x v="6"/>
    <n v="751201"/>
    <s v="SPC.01."/>
    <n v="0"/>
    <n v="0"/>
    <m/>
    <m/>
    <m/>
    <m/>
    <s v="Centrum Kształcenia Zawodowego w Świdnicy, 58-105 Świdnica, ul. Gen. Władysława Sikorskiego 41"/>
    <x v="0"/>
  </r>
  <r>
    <n v="104"/>
    <x v="11"/>
    <s v="Głogów"/>
    <n v="6426"/>
    <x v="12"/>
    <n v="752208"/>
    <s v="DRM.04."/>
    <n v="1"/>
    <n v="0"/>
    <s v="angielski"/>
    <n v="1"/>
    <n v="0"/>
    <s v="04.09.2023-29.09.2023"/>
    <s v="Centrum Kształcenia Zawodowego i Ustawicznego, 67-400 Wschowa, Plac Kosynierów 1"/>
    <x v="1"/>
  </r>
  <r>
    <n v="105"/>
    <x v="11"/>
    <s v="Głogów"/>
    <n v="6426"/>
    <x v="0"/>
    <n v="741103"/>
    <s v="ELE.02."/>
    <n v="3"/>
    <n v="0"/>
    <s v="angielski/niemieck"/>
    <n v="3"/>
    <n v="0"/>
    <s v="02.10.2023-27.10.2023"/>
    <s v="Centrum Kształcenia Zawodowego i Ustawicznego, 67-400 Wschowa, Plac Kosynierów 1"/>
    <x v="1"/>
  </r>
  <r>
    <n v="106"/>
    <x v="11"/>
    <s v="Głogów"/>
    <n v="6426"/>
    <x v="6"/>
    <n v="751201"/>
    <s v="SPC.01."/>
    <n v="5"/>
    <n v="5"/>
    <s v="angielski"/>
    <n v="5"/>
    <n v="5"/>
    <s v="03.04.2024-30.04.2024"/>
    <s v="Centrum Kształcenia Zawodowego i Ustawicznego w Legnicy, ul. Lotnicza 26, 59-220 Legnica"/>
    <x v="5"/>
  </r>
  <r>
    <n v="107"/>
    <x v="11"/>
    <s v="Głogów"/>
    <n v="6426"/>
    <x v="11"/>
    <n v="522301"/>
    <s v="HAN.01."/>
    <n v="4"/>
    <n v="3"/>
    <s v="angielski"/>
    <n v="4"/>
    <n v="3"/>
    <s v="06.05.2024-29.05.2024"/>
    <s v="Centrum Kształcenia Zawodowego i Ustawicznego w Legnicy, ul. Lotnicza 26, 59-220 Legnica"/>
    <x v="5"/>
  </r>
  <r>
    <n v="108"/>
    <x v="11"/>
    <s v="Głogów"/>
    <n v="6426"/>
    <x v="3"/>
    <n v="723103"/>
    <s v="MOT.05."/>
    <n v="2"/>
    <n v="0"/>
    <s v="angielski"/>
    <n v="0"/>
    <n v="0"/>
    <s v="03.10.2023-31.10.2023"/>
    <s v="Głogowskie Centrum Kształcenia Zawodowego w Głogowie ul. Piotra Skargi 29"/>
    <x v="11"/>
  </r>
  <r>
    <n v="109"/>
    <x v="11"/>
    <s v="Głogów"/>
    <n v="6426"/>
    <x v="7"/>
    <n v="512001"/>
    <s v="HGT.02."/>
    <n v="1"/>
    <n v="0"/>
    <s v="niemiecki"/>
    <n v="1"/>
    <n v="0"/>
    <s v="06.05.2024-29.05.2024"/>
    <s v="Centrum Kształcenia Zawodowego i Ustawicznego w Legnicy, ul. Lotnicza 26, 59-220 Legnica"/>
    <x v="5"/>
  </r>
  <r>
    <n v="110"/>
    <x v="11"/>
    <s v="Głogów"/>
    <n v="6426"/>
    <x v="6"/>
    <n v="751201"/>
    <s v="SPC.01."/>
    <n v="1"/>
    <n v="1"/>
    <s v="angielski"/>
    <n v="1"/>
    <n v="1"/>
    <s v="02.10.2023-27.10.2023"/>
    <s v="Centrum Kształcenia Zawodowego i Ustawicznego, 67-400 Wschowa, Plac Kosynierów 1"/>
    <x v="1"/>
  </r>
  <r>
    <n v="111"/>
    <x v="11"/>
    <s v="Głogów"/>
    <n v="6426"/>
    <x v="19"/>
    <n v="713203"/>
    <s v="MOT.03."/>
    <n v="0"/>
    <n v="0"/>
    <m/>
    <n v="0"/>
    <n v="0"/>
    <m/>
    <s v="Centrum Kształcenia Zawodowego i Ustawicznego, 67-400 Wschowa, Plac Kosynierów 1"/>
    <x v="1"/>
  </r>
  <r>
    <n v="112"/>
    <x v="12"/>
    <s v="Góra"/>
    <n v="82814"/>
    <x v="24"/>
    <n v="432106"/>
    <s v="SPL.01."/>
    <n v="2"/>
    <n v="0"/>
    <s v="angielski"/>
    <n v="2"/>
    <n v="0"/>
    <s v="02.10.2023-29.10.2023"/>
    <s v="Centrum Kształcenia Zawodowego w Zespole Szkół i Placówek Kształcenia Zawodowego, ul.Botaniczna 66, 65-392  Zielona Góra"/>
    <x v="4"/>
  </r>
  <r>
    <n v="113"/>
    <x v="12"/>
    <s v="Góra"/>
    <n v="82814"/>
    <x v="12"/>
    <n v="752205"/>
    <s v="DRM.04."/>
    <n v="3"/>
    <n v="0"/>
    <s v="angielski"/>
    <n v="3"/>
    <n v="0"/>
    <s v="04.09.2023-29.09.2023"/>
    <s v="Centrum Kształcenia Zawodowego i Ustawicznego, 67-400 Wschowa, Plac Kosynierów 1"/>
    <x v="1"/>
  </r>
  <r>
    <n v="114"/>
    <x v="12"/>
    <s v="Góra"/>
    <n v="82814"/>
    <x v="8"/>
    <n v="712618"/>
    <s v="BUD.09."/>
    <n v="2"/>
    <n v="0"/>
    <s v="angielski"/>
    <n v="2"/>
    <n v="0"/>
    <s v="27.11.2023-22.12.2023"/>
    <s v="Centrum Kształcenia Zawodowego i Ustawicznego, 67-400 Wschowa, Plac Kosynierów 1"/>
    <x v="1"/>
  </r>
  <r>
    <n v="115"/>
    <x v="12"/>
    <s v="Góra"/>
    <n v="82814"/>
    <x v="7"/>
    <n v="512001"/>
    <s v="HGT.02."/>
    <n v="2"/>
    <n v="1"/>
    <s v="angielski"/>
    <n v="2"/>
    <n v="1"/>
    <s v="27.112023-22.12.2023"/>
    <s v="Centrum Kształcenia Zawodowego i Ustawicznego, 67-400 Wschowa, Plac Kosynierów 1"/>
    <x v="1"/>
  </r>
  <r>
    <n v="116"/>
    <x v="12"/>
    <s v="Góra"/>
    <n v="82814"/>
    <x v="0"/>
    <n v="741103"/>
    <s v="ELE.02."/>
    <n v="2"/>
    <n v="0"/>
    <s v="angielski"/>
    <n v="2"/>
    <n v="0"/>
    <s v="02.10.2023-27.10.2023"/>
    <s v="Centrum Kształcenia Zawodowego i Ustawicznego, 67-400 Wschowa, Plac Kosynierów 1"/>
    <x v="1"/>
  </r>
  <r>
    <n v="117"/>
    <x v="12"/>
    <s v="Góra"/>
    <n v="82814"/>
    <x v="25"/>
    <n v="834103"/>
    <s v="ROL.02."/>
    <n v="1"/>
    <n v="0"/>
    <s v="angielski"/>
    <n v="1"/>
    <n v="0"/>
    <s v="26.02.2024-15.03.2024"/>
    <s v="Centrum Kształcenia Zawodowego i Ustawicznego, 67-400 Wschowa, Plac Kosynierów 1"/>
    <x v="1"/>
  </r>
  <r>
    <n v="118"/>
    <x v="12"/>
    <s v="Góra"/>
    <n v="82814"/>
    <x v="26"/>
    <n v="741201"/>
    <s v="ELE.01."/>
    <n v="1"/>
    <n v="0"/>
    <s v="angielski"/>
    <n v="1"/>
    <n v="0"/>
    <s v="04.09.2023-29.09.2023"/>
    <s v="Centrum Kształcenia Zawodowego i Ustawicznego, 67-400 Wschowa, Plac Kosynierów 1"/>
    <x v="1"/>
  </r>
  <r>
    <n v="119"/>
    <x v="12"/>
    <s v="Góra"/>
    <n v="82814"/>
    <x v="5"/>
    <n v="514101"/>
    <s v="FRK.01."/>
    <n v="4"/>
    <n v="4"/>
    <s v="angielski"/>
    <n v="4"/>
    <n v="4"/>
    <s v="22.01.2024-09.02.2024"/>
    <s v="Centrum Kształcenia Zawodowego i Ustawicznego, 67-400 Wschowa, Plac Kosynierów 1"/>
    <x v="1"/>
  </r>
  <r>
    <n v="120"/>
    <x v="12"/>
    <s v="Góra"/>
    <n v="82814"/>
    <x v="13"/>
    <n v="722204"/>
    <s v="MEC.08."/>
    <n v="1"/>
    <n v="0"/>
    <s v="angielski"/>
    <n v="1"/>
    <n v="0"/>
    <s v="30.10.2023-24.112023"/>
    <s v="Centrum Kształcenia Zawodowego i Ustawicznego, 67-400 Wschowa, Plac Kosynierów 1"/>
    <x v="1"/>
  </r>
  <r>
    <n v="121"/>
    <x v="12"/>
    <s v="Góra"/>
    <n v="82814"/>
    <x v="10"/>
    <n v="711204"/>
    <s v="BUD.12."/>
    <n v="1"/>
    <n v="0"/>
    <s v="angielski"/>
    <n v="1"/>
    <n v="0"/>
    <s v="02.01.2024-19.01.2024"/>
    <s v="Centrum Kształcenia Zawodowego i Ustawicznego, 67-400 Wschowa, Plac Kosynierów 1"/>
    <x v="1"/>
  </r>
  <r>
    <n v="122"/>
    <x v="12"/>
    <s v="Góra"/>
    <n v="82814"/>
    <x v="1"/>
    <n v="712905"/>
    <s v="BUD.11."/>
    <n v="0"/>
    <n v="0"/>
    <s v="angielski"/>
    <m/>
    <m/>
    <m/>
    <s v="Centrum Kształcenia Zawodowego i Ustawicznego, 67-400 Wschowa, Plac Kosynierów 1"/>
    <x v="1"/>
  </r>
  <r>
    <n v="123"/>
    <x v="13"/>
    <s v="Gryfów Śląski"/>
    <n v="84850"/>
    <x v="5"/>
    <n v="514101"/>
    <s v="FRK.01."/>
    <n v="2"/>
    <n v="2"/>
    <s v="niemiecki"/>
    <n v="2"/>
    <n v="2"/>
    <s v="02.01.2024-09.02.2024 "/>
    <s v="Centrum Kształcenia Zawodowego w Świdnicy, 58-105 Świdnica, ul. Gen. Władysława Sikorskiego 41"/>
    <x v="0"/>
  </r>
  <r>
    <n v="124"/>
    <x v="13"/>
    <s v="Gryfów Śląski"/>
    <n v="84850"/>
    <x v="11"/>
    <n v="522301"/>
    <s v="HAN.01."/>
    <n v="0"/>
    <n v="0"/>
    <s v="niemiecki"/>
    <n v="0"/>
    <n v="0"/>
    <s v="08.01.2024-16.02.2024"/>
    <s v="Centrum Kształcenia Zawodowego w CKZiU,  ul. Tadeusza Kościuszki 27, 56-100 Wołów"/>
    <x v="8"/>
  </r>
  <r>
    <n v="125"/>
    <x v="13"/>
    <s v="Gryfów Śląski"/>
    <n v="84850"/>
    <x v="11"/>
    <n v="522301"/>
    <s v="HAN.01."/>
    <n v="2"/>
    <n v="0"/>
    <s v="niemiecki"/>
    <n v="2"/>
    <n v="0"/>
    <s v="02.01.2024-09.02.2024 "/>
    <s v="Centrum Kształcenia Zawodowego w Świdnicy, 58-105 Świdnica, ul. Gen. Władysława Sikorskiego 41"/>
    <x v="0"/>
  </r>
  <r>
    <n v="126"/>
    <x v="13"/>
    <s v="Gryfów Śląski"/>
    <n v="84850"/>
    <x v="14"/>
    <n v="962907"/>
    <s v="HGT.03."/>
    <n v="1"/>
    <n v="1"/>
    <s v="angielski"/>
    <n v="1"/>
    <n v="1"/>
    <s v="11.09.2023-06.10.2023"/>
    <s v="Centrum Kształcenia Zawodowego w Kłodzkiej Szkole Przedsiębiorczości w Kłodzku, ul. Szkolna 8, 57-300 Kłodzko"/>
    <x v="3"/>
  </r>
  <r>
    <n v="127"/>
    <x v="13"/>
    <s v="Gryfów Śląski"/>
    <n v="84850"/>
    <x v="10"/>
    <n v="711204"/>
    <s v="BUD.12."/>
    <n v="7"/>
    <n v="0"/>
    <s v="niemiecki"/>
    <n v="7"/>
    <n v="0"/>
    <s v="02.10.2023-27.10.2023"/>
    <s v="Centrum Kształcenia Zawodowego w Świdnicy, 58-105 Świdnica, ul. Gen. Władysława Sikorskiego 41"/>
    <x v="0"/>
  </r>
  <r>
    <n v="128"/>
    <x v="13"/>
    <s v="Gryfów Śląski"/>
    <n v="84850"/>
    <x v="3"/>
    <n v="723103"/>
    <s v="MOT.05."/>
    <n v="4"/>
    <n v="0"/>
    <s v="angielski"/>
    <n v="4"/>
    <n v="0"/>
    <s v="11.03.2024-12.04.2024"/>
    <s v="Centrum Kształcenia Zawodowego w Świdnicy, 58-105 Świdnica, ul. Gen. Władysława Sikorskiego 41"/>
    <x v="0"/>
  </r>
  <r>
    <n v="129"/>
    <x v="13"/>
    <s v="Gryfów Śląski"/>
    <n v="84850"/>
    <x v="7"/>
    <n v="512001"/>
    <s v="HGT.02."/>
    <n v="2"/>
    <n v="2"/>
    <s v="niemiecki"/>
    <n v="2"/>
    <n v="2"/>
    <s v="12.02.2024-08.03.2024"/>
    <s v="Centrum Kształcenia Zawodowego w Świdnicy, 58-105 Świdnica, ul. Gen. Władysława Sikorskiego 41"/>
    <x v="0"/>
  </r>
  <r>
    <n v="130"/>
    <x v="13"/>
    <s v="Gryfów Śląski"/>
    <n v="84850"/>
    <x v="1"/>
    <n v="712905"/>
    <s v="BUD.11."/>
    <n v="1"/>
    <n v="0"/>
    <s v="angielski"/>
    <n v="1"/>
    <n v="0"/>
    <s v="02.10.2023-29.10.2023"/>
    <s v="Centrum Kształcenia Zawodowego w Zespole Szkół i Placówek Kształcenia Zawodowego, ul.Botaniczna 66, 65-392  Zielona Góra"/>
    <x v="4"/>
  </r>
  <r>
    <n v="131"/>
    <x v="13"/>
    <s v="Gryfów Śląski"/>
    <n v="84850"/>
    <x v="4"/>
    <n v="722307"/>
    <s v="MEC.05."/>
    <n v="0"/>
    <n v="0"/>
    <m/>
    <m/>
    <m/>
    <m/>
    <s v="Centrum Kształcenia Zawodowego w Świdnicy, 58-105 Świdnica, ul. Gen. Władysława Sikorskiego 41"/>
    <x v="0"/>
  </r>
  <r>
    <n v="132"/>
    <x v="14"/>
    <s v="Jawor"/>
    <n v="22313"/>
    <x v="26"/>
    <n v="741201"/>
    <s v="ELE.01."/>
    <n v="3"/>
    <n v="0"/>
    <s v="angielski"/>
    <n v="3"/>
    <n v="0"/>
    <s v="04.09.2023-29.09.2023"/>
    <s v="Centrum Kształcenia Zawodowego i Ustawicznego, 67-400 Wschowa, Plac Kosynierów 1"/>
    <x v="1"/>
  </r>
  <r>
    <n v="133"/>
    <x v="14"/>
    <s v="Jawor"/>
    <n v="22313"/>
    <x v="5"/>
    <n v="514101"/>
    <s v="FRK.01."/>
    <n v="8"/>
    <n v="7"/>
    <s v="angielski"/>
    <n v="0"/>
    <n v="0"/>
    <s v="03.04.2024-30.04.2024"/>
    <s v="Centrum Kształcenia Zawodowego i Ustawicznego w Legnicy, ul. Lotnicza 26, 59-220 Legnica"/>
    <x v="5"/>
  </r>
  <r>
    <n v="134"/>
    <x v="14"/>
    <s v="Jawor"/>
    <n v="22313"/>
    <x v="6"/>
    <n v="751201"/>
    <s v="SPC.01."/>
    <n v="3"/>
    <n v="3"/>
    <s v="angielski"/>
    <n v="3"/>
    <n v="3"/>
    <s v="03.04.2024-30.04.2024"/>
    <s v="Centrum Kształcenia Zawodowego i Ustawicznego w Legnicy, ul. Lotnicza 26, 59-220 Legnica"/>
    <x v="5"/>
  </r>
  <r>
    <n v="135"/>
    <x v="14"/>
    <s v="Jawor"/>
    <n v="22313"/>
    <x v="16"/>
    <n v="751204"/>
    <s v="SPC.03."/>
    <n v="1"/>
    <n v="0"/>
    <s v="angielski"/>
    <n v="1"/>
    <n v="0"/>
    <s v="05.09.2023-01.10.2023"/>
    <s v="Centrum Kształcenia Zawodowego w Zespole Szkół i Placówek Kształcenia Zawodowego, ul.Botaniczna 66, 65-392  Zielona Góra"/>
    <x v="4"/>
  </r>
  <r>
    <n v="136"/>
    <x v="14"/>
    <s v="Jawor"/>
    <n v="22313"/>
    <x v="8"/>
    <n v="712618"/>
    <s v="BUD.09."/>
    <n v="1"/>
    <n v="0"/>
    <s v="angielski"/>
    <n v="0"/>
    <n v="0"/>
    <s v="30.10.2023-24.11.2023"/>
    <s v="Centrum Kształcenia Zawodowego w Świdnicy, 58-105 Świdnica, ul. Gen. Władysława Sikorskiego 41"/>
    <x v="0"/>
  </r>
  <r>
    <n v="137"/>
    <x v="14"/>
    <s v="Jawor"/>
    <n v="22313"/>
    <x v="12"/>
    <n v="752205"/>
    <s v="DRM.04."/>
    <n v="3"/>
    <n v="0"/>
    <s v="niemiecki"/>
    <n v="0"/>
    <n v="0"/>
    <s v="02.10.2023-27.10.2023"/>
    <s v="Centrum Kształcenia Zawodowego w Świdnicy, 58-105 Świdnica, ul. Gen. Władysława Sikorskiego 41"/>
    <x v="0"/>
  </r>
  <r>
    <n v="138"/>
    <x v="14"/>
    <s v="Jawor"/>
    <n v="22313"/>
    <x v="1"/>
    <n v="712905"/>
    <s v="BUD.11."/>
    <n v="0"/>
    <n v="0"/>
    <s v="angielski"/>
    <n v="0"/>
    <n v="0"/>
    <s v="02.10.2023-29.10.2023"/>
    <s v="Centrum Kształcenia Zawodowego w Zespole Szkół i Placówek Kształcenia Zawodowego, ul.Botaniczna 66, 65-392  Zielona Góra"/>
    <x v="4"/>
  </r>
  <r>
    <n v="139"/>
    <x v="14"/>
    <s v="Jawor"/>
    <n v="22313"/>
    <x v="7"/>
    <n v="512001"/>
    <s v="HGT.02."/>
    <n v="3"/>
    <n v="0"/>
    <s v="angielski"/>
    <n v="0"/>
    <n v="0"/>
    <s v="06.05.2024-29.05.2024"/>
    <s v="Centrum Kształcenia Zawodowego i Ustawicznego w Legnicy, ul. Lotnicza 26, 59-220 Legnica"/>
    <x v="5"/>
  </r>
  <r>
    <n v="140"/>
    <x v="14"/>
    <s v="Jawor"/>
    <n v="22313"/>
    <x v="10"/>
    <n v="711204"/>
    <s v="BUD.12."/>
    <n v="1"/>
    <n v="0"/>
    <s v="angielski"/>
    <n v="1"/>
    <n v="0"/>
    <s v="27.11.2023-22.12.2023"/>
    <s v="Centrum Kształcenia Zawodowego w Zespole Szkół i Placówek Kształcenia Zawodowego, ul.Botaniczna 66, 65-392  Zielona Góra"/>
    <x v="4"/>
  </r>
  <r>
    <n v="141"/>
    <x v="14"/>
    <s v="Jawor"/>
    <n v="22313"/>
    <x v="24"/>
    <n v="432106"/>
    <s v="SPL.01."/>
    <n v="1"/>
    <n v="1"/>
    <s v="angielski"/>
    <n v="1"/>
    <n v="1"/>
    <s v="02.10.2023-29.10.2023"/>
    <s v="Centrum Kształcenia Zawodowego w Zespole Szkół i Placówek Kształcenia Zawodowego, ul.Botaniczna 66, 65-392  Zielona Góra"/>
    <x v="4"/>
  </r>
  <r>
    <n v="142"/>
    <x v="14"/>
    <s v="Jawor"/>
    <n v="22313"/>
    <x v="11"/>
    <n v="522301"/>
    <s v="HAN.01."/>
    <n v="0"/>
    <n v="0"/>
    <s v="angielski"/>
    <n v="0"/>
    <n v="0"/>
    <m/>
    <s v="Centrum Kształcenia Zawodowego i Ustawicznego w Legnicy, ul. Lotnicza 26, 59-220 Legnica"/>
    <x v="5"/>
  </r>
  <r>
    <n v="143"/>
    <x v="15"/>
    <s v="Jelcz-Laskowice"/>
    <n v="31152"/>
    <x v="3"/>
    <n v="723103"/>
    <s v="MOT.05."/>
    <n v="9"/>
    <n v="0"/>
    <s v="angielski"/>
    <n v="9"/>
    <n v="0"/>
    <s v="11.03.2024-12.04.2024"/>
    <s v="Centrum Kształcenia Zawodowego w Świdnicy, 58-105 Świdnica, ul. Gen. Władysława Sikorskiego 41"/>
    <x v="0"/>
  </r>
  <r>
    <n v="144"/>
    <x v="15"/>
    <s v="Jelcz-Laskowice"/>
    <n v="31152"/>
    <x v="6"/>
    <n v="721201"/>
    <s v="SPC.01."/>
    <n v="6"/>
    <n v="5"/>
    <s v="angielski"/>
    <n v="6"/>
    <n v="5"/>
    <s v="02.10.2023-27.10.2023"/>
    <s v="Centrum Kształcenia Zawodowego w Świdnicy, 58-105 Świdnica, ul. Gen. Władysława Sikorskiego 41"/>
    <x v="0"/>
  </r>
  <r>
    <n v="145"/>
    <x v="15"/>
    <s v="Jelcz-Laskowice"/>
    <n v="31152"/>
    <x v="11"/>
    <n v="522201"/>
    <s v="HAN.01."/>
    <n v="4"/>
    <n v="1"/>
    <s v="niemiecki"/>
    <n v="4"/>
    <n v="1"/>
    <s v="02.01.2024-09.02.2024 "/>
    <s v="Centrum Kształcenia Zawodowego w Świdnicy, 58-105 Świdnica, ul. Gen. Władysława Sikorskiego 41"/>
    <x v="0"/>
  </r>
  <r>
    <n v="146"/>
    <x v="15"/>
    <s v="Jelcz-Laskowice"/>
    <n v="31152"/>
    <x v="18"/>
    <n v="741203"/>
    <s v="MOT.02."/>
    <n v="3"/>
    <n v="0"/>
    <s v="angielski"/>
    <n v="3"/>
    <n v="0"/>
    <s v="11.03.2024-12.04.2024"/>
    <s v="Centrum Kształcenia Zawodowego w Świdnicy, 58-105 Świdnica, ul. Gen. Władysława Sikorskiego 41"/>
    <x v="0"/>
  </r>
  <r>
    <n v="147"/>
    <x v="15"/>
    <s v="Jelcz-Laskowice"/>
    <n v="31152"/>
    <x v="7"/>
    <n v="512001"/>
    <s v="HGT.02."/>
    <n v="7"/>
    <n v="2"/>
    <s v="angielski"/>
    <n v="0"/>
    <n v="0"/>
    <s v="12.02.2024-08.03.2024"/>
    <s v="Centrum Kształcenia Zawodowego w Oleśnicy, ul. Wojska Polskiego 67"/>
    <x v="7"/>
  </r>
  <r>
    <n v="148"/>
    <x v="15"/>
    <s v="Jelcz-Laskowice"/>
    <n v="31152"/>
    <x v="4"/>
    <n v="722307"/>
    <s v="MEC.05."/>
    <n v="5"/>
    <n v="0"/>
    <s v="angielski"/>
    <n v="5"/>
    <n v="0"/>
    <s v="27.11.2023-22.12.2023"/>
    <s v="Centrum Kształcenia Zawodowego w Świdnicy, 58-105 Świdnica, ul. Gen. Władysława Sikorskiego 41"/>
    <x v="0"/>
  </r>
  <r>
    <n v="149"/>
    <x v="15"/>
    <s v="Jelcz-Laskowice"/>
    <n v="31152"/>
    <x v="17"/>
    <n v="343101"/>
    <s v="AUD.02."/>
    <n v="1"/>
    <n v="1"/>
    <s v="angielski"/>
    <n v="1"/>
    <n v="1"/>
    <s v="02.10.2023-29.10.2023"/>
    <s v="Centrum Kształcenia Zawodowego w Zespole Szkół i Placówek Kształcenia Zawodowego, ul.Botaniczna 66, 65-392  Zielona Góra"/>
    <x v="4"/>
  </r>
  <r>
    <n v="150"/>
    <x v="15"/>
    <s v="Jelcz-Laskowice"/>
    <n v="31152"/>
    <x v="5"/>
    <n v="514101"/>
    <s v="FRK.01."/>
    <n v="2"/>
    <n v="2"/>
    <s v="angielski"/>
    <n v="0"/>
    <n v="0"/>
    <s v="05.09.2023-29.09.2023"/>
    <s v="Centrum Kształcenia Zawodowego w Oleśnicy, ul. Wojska Polskiego 67"/>
    <x v="7"/>
  </r>
  <r>
    <n v="151"/>
    <x v="15"/>
    <s v="Jelcz-Laskowice"/>
    <n v="31152"/>
    <x v="27"/>
    <n v="753105"/>
    <s v="MOD.03."/>
    <n v="1"/>
    <n v="1"/>
    <s v="angielski"/>
    <n v="1"/>
    <n v="1"/>
    <s v="02.10.2023-29.10.2023"/>
    <s v="Centrum Kształcenia Zawodowego w Zespole Szkół i Placówek Kształcenia Zawodowego, ul.Botaniczna 66, 65-392  Zielona Góra"/>
    <x v="4"/>
  </r>
  <r>
    <n v="152"/>
    <x v="15"/>
    <s v="Jelcz-Laskowice"/>
    <n v="31152"/>
    <x v="9"/>
    <n v="721306"/>
    <s v="MOT.01."/>
    <n v="1"/>
    <n v="0"/>
    <s v="angielski"/>
    <n v="1"/>
    <n v="0"/>
    <s v="05.09.2023-29.09.2023"/>
    <s v="Centrum Kształcenia Zawodowego w Świdnicy, 58-105 Świdnica, ul. Gen. Władysława Sikorskiego 41"/>
    <x v="0"/>
  </r>
  <r>
    <n v="153"/>
    <x v="15"/>
    <s v="Jelcz-Laskowice"/>
    <n v="31152"/>
    <x v="13"/>
    <n v="722204"/>
    <s v="MEC.08."/>
    <n v="0"/>
    <n v="0"/>
    <m/>
    <m/>
    <m/>
    <s v="30.10.2023-24.11.2023"/>
    <s v="Centrum Kształcenia Zawodowego w Świdnicy, 58-105 Świdnica, ul. Gen. Władysława Sikorskiego 41"/>
    <x v="0"/>
  </r>
  <r>
    <n v="154"/>
    <x v="15"/>
    <s v="Jelcz-Laskowice"/>
    <n v="31152"/>
    <x v="19"/>
    <n v="713203"/>
    <s v="MOT.03."/>
    <n v="0"/>
    <n v="0"/>
    <m/>
    <m/>
    <m/>
    <m/>
    <s v="Centrum Kształcenia Zawodowego w Świdnicy, 58-105 Świdnica, ul. Gen. Władysława Sikorskiego 41"/>
    <x v="0"/>
  </r>
  <r>
    <n v="155"/>
    <x v="16"/>
    <s v="Jelenia Góra"/>
    <n v="114708"/>
    <x v="13"/>
    <n v="722204"/>
    <s v="MEC.08."/>
    <n v="11"/>
    <n v="0"/>
    <s v="niemiecki"/>
    <n v="11"/>
    <n v="0"/>
    <s v="30.10.2023-24.11.2023"/>
    <s v="Centrum Kształcenia Zawodowego w Świdnicy, 58-105 Świdnica, ul. Gen. Władysława Sikorskiego 41"/>
    <x v="0"/>
  </r>
  <r>
    <n v="156"/>
    <x v="16"/>
    <s v="Jelenia Góra"/>
    <n v="114708"/>
    <x v="19"/>
    <n v="713203"/>
    <s v="MOT.03."/>
    <n v="2"/>
    <n v="0"/>
    <s v="angielski"/>
    <n v="2"/>
    <n v="0"/>
    <s v="12.02.2024-08.03.2024"/>
    <s v="Centrum Kształcenia Zawodowego w Oleśnicy, ul. Wojska Polskiego 67"/>
    <x v="7"/>
  </r>
  <r>
    <n v="157"/>
    <x v="16"/>
    <s v="Jelenia Góra"/>
    <n v="114708"/>
    <x v="28"/>
    <n v="814209"/>
    <s v="CHM.01."/>
    <n v="2"/>
    <n v="0"/>
    <s v="angielski"/>
    <n v="2"/>
    <n v="0"/>
    <s v="02.10.2023-29.10.2023"/>
    <s v="Centrum Kształcenia Zawodowego w Zespole Szkół i Placówek Kształcenia Zawodowego, ul.Botaniczna 66, 65-392  Zielona Góra"/>
    <x v="4"/>
  </r>
  <r>
    <n v="158"/>
    <x v="16"/>
    <s v="Jelenia Góra"/>
    <n v="114708"/>
    <x v="4"/>
    <n v="722307"/>
    <s v="MEC.05."/>
    <n v="2"/>
    <n v="0"/>
    <s v="niemiecki"/>
    <n v="2"/>
    <n v="0"/>
    <s v="11.03.2024-12.04.2024"/>
    <s v="Centrum Kształcenia Zawodowego w Świdnicy, 58-105 Świdnica, ul. Gen. Władysława Sikorskiego 41"/>
    <x v="0"/>
  </r>
  <r>
    <n v="159"/>
    <x v="16"/>
    <s v="Jelenia Góra"/>
    <n v="114708"/>
    <x v="18"/>
    <n v="741203"/>
    <s v="MOT.02."/>
    <n v="10"/>
    <n v="0"/>
    <s v="niemiecki"/>
    <n v="10"/>
    <n v="0"/>
    <s v="11.03.2024-12.04.2024"/>
    <s v="Centrum Kształcenia Zawodowego w Świdnicy, 58-105 Świdnica, ul. Gen. Władysława Sikorskiego 41"/>
    <x v="0"/>
  </r>
  <r>
    <n v="160"/>
    <x v="17"/>
    <s v="Kamienna Góra"/>
    <n v="19678"/>
    <x v="5"/>
    <n v="514101"/>
    <s v="FRK.01."/>
    <n v="7"/>
    <n v="7"/>
    <s v="niemiecki"/>
    <n v="7"/>
    <n v="7"/>
    <s v="02.10.2023-27.10.2023"/>
    <s v="Centrum Kształcenia Zawodowego i Ustawicznego, 67-400 Wschowa, Plac Kosynierów 1"/>
    <x v="1"/>
  </r>
  <r>
    <n v="161"/>
    <x v="17"/>
    <s v="Kamienna Góra"/>
    <n v="19678"/>
    <x v="3"/>
    <n v="723103"/>
    <s v="MOT.05."/>
    <n v="8"/>
    <n v="0"/>
    <s v="niemiecki"/>
    <n v="8"/>
    <n v="0"/>
    <s v="11.09.2023-06.10.2023"/>
    <s v="Centrum Kształcenia Zawodowego w Kłodzkiej Szkole Przedsiębiorczości w Kłodzku, ul. Szkolna 8, 57-300 Kłodzko"/>
    <x v="3"/>
  </r>
  <r>
    <n v="162"/>
    <x v="17"/>
    <s v="Kamienna Góra"/>
    <n v="19678"/>
    <x v="9"/>
    <n v="721306"/>
    <s v="MOT.01."/>
    <n v="1"/>
    <n v="0"/>
    <s v="niemiecki"/>
    <n v="1"/>
    <n v="0"/>
    <s v="05.09.2023-29.09.2023"/>
    <s v="Centrum Kształcenia Zawodowego w Świdnicy, 58-105 Świdnica, ul. Gen. Władysława Sikorskiego 41"/>
    <x v="0"/>
  </r>
  <r>
    <n v="163"/>
    <x v="17"/>
    <s v="Kamienna Góra"/>
    <n v="19678"/>
    <x v="6"/>
    <n v="751201"/>
    <s v="SPC.01."/>
    <n v="0"/>
    <n v="0"/>
    <s v="niemiecki"/>
    <n v="0"/>
    <n v="0"/>
    <s v="02.10.2023-27.10.2023"/>
    <s v="Centrum Kształcenia Zawodowego w Świdnicy, 58-105 Świdnica, ul. Gen. Władysława Sikorskiego 41"/>
    <x v="0"/>
  </r>
  <r>
    <n v="164"/>
    <x v="17"/>
    <s v="Kamienna Góra"/>
    <n v="19678"/>
    <x v="0"/>
    <n v="741103"/>
    <s v="ELE.02."/>
    <n v="1"/>
    <n v="0"/>
    <s v="niemiecki"/>
    <n v="1"/>
    <n v="0"/>
    <s v="05.09.2023-29.09.2023"/>
    <s v="Centrum Kształcenia Zawodowego w Świdnicy, 58-105 Świdnica, ul. Gen. Władysława Sikorskiego 41"/>
    <x v="0"/>
  </r>
  <r>
    <n v="165"/>
    <x v="17"/>
    <s v="Kamienna Góra"/>
    <n v="19678"/>
    <x v="8"/>
    <n v="712618"/>
    <s v="BUD.09."/>
    <n v="1"/>
    <n v="0"/>
    <s v="niemiecki"/>
    <n v="1"/>
    <n v="0"/>
    <s v="30.10.2023-24.11.2023"/>
    <s v="Centrum Kształcenia Zawodowego w Świdnicy, 58-105 Świdnica, ul. Gen. Władysława Sikorskiego 41"/>
    <x v="0"/>
  </r>
  <r>
    <n v="166"/>
    <x v="17"/>
    <s v="Kamienna Góra"/>
    <n v="19678"/>
    <x v="10"/>
    <n v="711204"/>
    <s v="BUD.12."/>
    <n v="5"/>
    <n v="0"/>
    <s v="niemiecki"/>
    <n v="5"/>
    <n v="0"/>
    <s v="02.10.2023-27.10.2023"/>
    <s v="Centrum Kształcenia Zawodowego w Świdnicy, 58-105 Świdnica, ul. Gen. Władysława Sikorskiego 41"/>
    <x v="0"/>
  </r>
  <r>
    <n v="167"/>
    <x v="17"/>
    <s v="Kamienna Góra"/>
    <n v="19678"/>
    <x v="4"/>
    <n v="722307"/>
    <s v="MEC.05."/>
    <n v="3"/>
    <n v="0"/>
    <s v="niemiecki"/>
    <n v="3"/>
    <n v="0"/>
    <s v="11.03.2024-12.04.2024"/>
    <s v="Centrum Kształcenia Zawodowego w Świdnicy, 58-105 Świdnica, ul. Gen. Władysława Sikorskiego 41"/>
    <x v="0"/>
  </r>
  <r>
    <n v="168"/>
    <x v="17"/>
    <s v="Kamienna Góra"/>
    <n v="19678"/>
    <x v="16"/>
    <n v="751204"/>
    <s v="SPC.03."/>
    <n v="1"/>
    <n v="0"/>
    <s v="niemiecki"/>
    <n v="1"/>
    <n v="0"/>
    <s v="30.10.2023-24.11.2023"/>
    <s v="Centrum Kształcenia Zawodowego w Świdnicy, 58-105 Świdnica, ul. Gen. Władysława Sikorskiego 41"/>
    <x v="0"/>
  </r>
  <r>
    <n v="169"/>
    <x v="17"/>
    <s v="Kamienna Góra"/>
    <n v="19678"/>
    <x v="17"/>
    <n v="343101"/>
    <s v="AUD.02."/>
    <n v="0"/>
    <n v="0"/>
    <s v="niemiecki"/>
    <n v="0"/>
    <n v="0"/>
    <s v="02.10.2023-29.10.2023"/>
    <s v="Centrum Kształcenia Zawodowego w Zespole Szkół i Placówek Kształcenia Zawodowego, ul.Botaniczna 66, 65-392  Zielona Góra"/>
    <x v="4"/>
  </r>
  <r>
    <n v="170"/>
    <x v="17"/>
    <s v="Kamienna Góra"/>
    <n v="19678"/>
    <x v="24"/>
    <n v="432106"/>
    <s v="SPL.01."/>
    <n v="2"/>
    <n v="1"/>
    <s v="niemiecki"/>
    <n v="2"/>
    <n v="1"/>
    <s v="02.10.2023-29.10.2023"/>
    <s v="Centrum Kształcenia Zawodowego w Zespole Szkół i Placówek Kształcenia Zawodowego, ul.Botaniczna 66, 65-392  Zielona Góra"/>
    <x v="4"/>
  </r>
  <r>
    <n v="171"/>
    <x v="17"/>
    <s v="Kamienna Góra"/>
    <n v="19678"/>
    <x v="12"/>
    <n v="752205"/>
    <s v="DRM.04."/>
    <n v="0"/>
    <n v="0"/>
    <m/>
    <n v="0"/>
    <n v="0"/>
    <m/>
    <s v="Centrum Kształcenia Zawodowego w Świdnicy, 58-105 Świdnica, ul. Gen. Władysława Sikorskiego 41"/>
    <x v="0"/>
  </r>
  <r>
    <n v="172"/>
    <x v="18"/>
    <s v="Kłodzko"/>
    <n v="79315"/>
    <x v="5"/>
    <n v="514101"/>
    <s v="FRK.01."/>
    <n v="7"/>
    <n v="7"/>
    <s v="angielski"/>
    <n v="0"/>
    <n v="0"/>
    <s v="16.10.2023-10.11.2023"/>
    <s v="Centrum Kształcenia Zawodowego w Kłodzkiej Szkole Przedsiębiorczości w Kłodzku, ul. Szkolna 8, 57-300 Kłodzko"/>
    <x v="3"/>
  </r>
  <r>
    <n v="173"/>
    <x v="18"/>
    <s v="Kłodzko"/>
    <n v="79315"/>
    <x v="3"/>
    <n v="723103"/>
    <s v="MOT.05."/>
    <n v="7"/>
    <n v="0"/>
    <s v="angielski"/>
    <n v="0"/>
    <n v="0"/>
    <s v="11.09.2023-06.10.2023"/>
    <s v="Centrum Kształcenia Zawodowego w Kłodzkiej Szkole Przedsiębiorczości w Kłodzku, ul. Szkolna 8, 57-300 Kłodzko"/>
    <x v="3"/>
  </r>
  <r>
    <n v="174"/>
    <x v="18"/>
    <s v="Kłodzko"/>
    <n v="79315"/>
    <x v="7"/>
    <n v="512001"/>
    <s v="HGT.02."/>
    <n v="15"/>
    <n v="10"/>
    <s v="angielski"/>
    <n v="0"/>
    <n v="0"/>
    <s v="20.11.2023-15.12.2023"/>
    <s v="Centrum Kształcenia Zawodowego w Kłodzkiej Szkole Przedsiębiorczości w Kłodzku, ul. Szkolna 8, 57-300 Kłodzko"/>
    <x v="3"/>
  </r>
  <r>
    <n v="175"/>
    <x v="18"/>
    <s v="Kłodzko"/>
    <n v="79315"/>
    <x v="11"/>
    <n v="522301"/>
    <s v="HAN.01."/>
    <n v="8"/>
    <n v="4"/>
    <s v="angielski"/>
    <n v="0"/>
    <n v="0"/>
    <s v="26.02.2024-22.03.2024"/>
    <s v="Centrum Kształcenia Zawodowego w Kłodzkiej Szkole Przedsiębiorczości w Kłodzku, ul. Szkolna 8, 57-300 Kłodzko"/>
    <x v="3"/>
  </r>
  <r>
    <n v="176"/>
    <x v="18"/>
    <s v="Kłodzko"/>
    <n v="79315"/>
    <x v="6"/>
    <n v="751201"/>
    <s v="SPC.01."/>
    <n v="2"/>
    <n v="1"/>
    <s v="angielski"/>
    <n v="0"/>
    <n v="0"/>
    <s v="16.10.2023-10.11.2023"/>
    <s v="Centrum Kształcenia Zawodowego w Kłodzkiej Szkole Przedsiębiorczości w Kłodzku, ul. Szkolna 8, 57-300 Kłodzko"/>
    <x v="3"/>
  </r>
  <r>
    <n v="177"/>
    <x v="18"/>
    <s v="Kłodzko"/>
    <n v="79315"/>
    <x v="16"/>
    <n v="751204"/>
    <s v="SPC.03."/>
    <n v="1"/>
    <n v="0"/>
    <s v="niemiecki"/>
    <n v="1"/>
    <n v="0"/>
    <s v="30.10.2023-24.11.2023"/>
    <s v="Centrum Kształcenia Zawodowego w Świdnicy, 58-105 Świdnica, ul. Gen. Władysława Sikorskiego 41"/>
    <x v="0"/>
  </r>
  <r>
    <n v="178"/>
    <x v="18"/>
    <s v="Kłodzko"/>
    <n v="79315"/>
    <x v="14"/>
    <n v="962907"/>
    <s v="HGT.03."/>
    <n v="3"/>
    <n v="3"/>
    <s v="angielski"/>
    <n v="0"/>
    <n v="0"/>
    <s v="11.09.2023-06.10.2023"/>
    <s v="Centrum Kształcenia Zawodowego w Kłodzkiej Szkole Przedsiębiorczości w Kłodzku, ul. Szkolna 8, 57-300 Kłodzko"/>
    <x v="3"/>
  </r>
  <r>
    <n v="179"/>
    <x v="18"/>
    <s v="Kłodzko"/>
    <n v="79315"/>
    <x v="18"/>
    <n v="741203"/>
    <s v="MOT.02."/>
    <n v="2"/>
    <n v="0"/>
    <s v="niemiecki"/>
    <n v="2"/>
    <n v="0"/>
    <s v="11.03.2024-12.04.2024"/>
    <s v="Centrum Kształcenia Zawodowego w Świdnicy, 58-105 Świdnica, ul. Gen. Władysława Sikorskiego 41"/>
    <x v="0"/>
  </r>
  <r>
    <n v="180"/>
    <x v="18"/>
    <s v="Kłodzko"/>
    <n v="79315"/>
    <x v="9"/>
    <n v="721306"/>
    <s v="MOT.01."/>
    <n v="0"/>
    <n v="0"/>
    <m/>
    <m/>
    <m/>
    <m/>
    <s v="Centrum Kształcenia Zawodowego w Świdnicy, 58-105 Świdnica, ul. Gen. Władysława Sikorskiego 41"/>
    <x v="0"/>
  </r>
  <r>
    <n v="181"/>
    <x v="18"/>
    <s v="Kłodzko"/>
    <n v="79315"/>
    <x v="19"/>
    <n v="713203"/>
    <s v="MOT.03."/>
    <n v="0"/>
    <n v="0"/>
    <m/>
    <m/>
    <m/>
    <m/>
    <s v="Centrum Kształcenia Zawodowego w Oleśnicy, ul. Wojska Polskiego 67"/>
    <x v="7"/>
  </r>
  <r>
    <n v="182"/>
    <x v="18"/>
    <s v="Kłodzko"/>
    <n v="79315"/>
    <x v="0"/>
    <n v="741103"/>
    <s v="ELE.02."/>
    <n v="2"/>
    <n v="0"/>
    <s v="niemiecki"/>
    <n v="2"/>
    <n v="0"/>
    <s v="05.09.2023-29.09.2023"/>
    <s v="Centrum Kształcenia Zawodowego w Świdnicy, 58-105 Świdnica, ul. Gen. Władysława Sikorskiego 41"/>
    <x v="0"/>
  </r>
  <r>
    <n v="183"/>
    <x v="19"/>
    <s v="Kowary"/>
    <n v="263259"/>
    <x v="5"/>
    <n v="514101"/>
    <s v="FRK.01."/>
    <n v="0"/>
    <n v="0"/>
    <m/>
    <m/>
    <m/>
    <m/>
    <s v="Zespół Szkół Ponadpodstawowych im. Hipolita Cegielskiego w Ziębicach ul. Wojska Polskiego 3, 57-220 Ziębice"/>
    <x v="6"/>
  </r>
  <r>
    <n v="184"/>
    <x v="19"/>
    <s v="Kowary"/>
    <n v="263259"/>
    <x v="3"/>
    <n v="723103"/>
    <s v="MOT.05."/>
    <n v="1"/>
    <n v="0"/>
    <s v="niemiecki"/>
    <n v="1"/>
    <n v="0"/>
    <s v="20.11.2023-15.12.2023"/>
    <s v="Centrum Kształcenia Zawodowego w Kłodzkiej Szkole Przedsiębiorczości w Kłodzku, ul. Szkolna 8, 57-300 Kłodzko"/>
    <x v="3"/>
  </r>
  <r>
    <n v="185"/>
    <x v="19"/>
    <s v="Kowary"/>
    <n v="263259"/>
    <x v="11"/>
    <n v="522301"/>
    <s v="HAN.01."/>
    <n v="0"/>
    <n v="0"/>
    <m/>
    <m/>
    <m/>
    <m/>
    <s v="Centrum Kształcenia Zawodowego w Kłodzkiej Szkole Przedsiębiorczości w Kłodzku, ul. Szkolna 8, 57-300 Kłodzko"/>
    <x v="3"/>
  </r>
  <r>
    <n v="186"/>
    <x v="19"/>
    <s v="Kowary"/>
    <n v="263259"/>
    <x v="4"/>
    <n v="722307"/>
    <s v="MEC.05."/>
    <n v="5"/>
    <n v="0"/>
    <s v="niemiecki"/>
    <n v="5"/>
    <n v="0"/>
    <s v="11.03.2024-12.04.2024"/>
    <s v="Centrum Kształcenia Zawodowego w Świdnicy, 58-105 Świdnica, ul. Gen. Władysława Sikorskiego 41"/>
    <x v="0"/>
  </r>
  <r>
    <n v="187"/>
    <x v="19"/>
    <s v="Kowary"/>
    <n v="263259"/>
    <x v="13"/>
    <n v="722204"/>
    <s v="MEC.08."/>
    <n v="4"/>
    <n v="0"/>
    <s v="niemiecki"/>
    <n v="4"/>
    <n v="0"/>
    <s v="30.10.2023-24.11.2023"/>
    <s v="Centrum Kształcenia Zawodowego w Świdnicy, 58-105 Świdnica, ul. Gen. Władysława Sikorskiego 41"/>
    <x v="0"/>
  </r>
  <r>
    <n v="188"/>
    <x v="19"/>
    <s v="Kowary"/>
    <n v="263259"/>
    <x v="7"/>
    <n v="512001"/>
    <s v="HGT.02."/>
    <n v="0"/>
    <n v="0"/>
    <m/>
    <m/>
    <m/>
    <m/>
    <s v="Centrum Kształcenia Zawodowego w Kłodzkiej Szkole Przedsiębiorczości w Kłodzku, ul. Szkolna 8, 57-300 Kłodzko"/>
    <x v="3"/>
  </r>
  <r>
    <n v="189"/>
    <x v="20"/>
    <s v="Kudowa-Zdrój"/>
    <n v="91928"/>
    <x v="7"/>
    <n v="512001"/>
    <s v="HGT.02."/>
    <n v="7"/>
    <n v="4"/>
    <s v="angielski"/>
    <n v="0"/>
    <n v="0"/>
    <s v="20.11.2023-15.12.2023"/>
    <s v="Centrum Kształcenia Zawodowego w Kłodzkiej Szkole Przedsiębiorczości w Kłodzku, ul. Szkolna 8, 57-300 Kłodzko"/>
    <x v="3"/>
  </r>
  <r>
    <n v="190"/>
    <x v="20"/>
    <s v="Kudowa-Zdrój"/>
    <n v="91928"/>
    <x v="11"/>
    <n v="522301"/>
    <s v="HAN.01."/>
    <n v="4"/>
    <n v="2"/>
    <s v="angielski"/>
    <n v="0"/>
    <n v="0"/>
    <s v="20.11.2023-15.12.2023"/>
    <s v="Centrum Kształcenia Zawodowego w Kłodzkiej Szkole Przedsiębiorczości w Kłodzku, ul. Szkolna 8, 57-300 Kłodzko"/>
    <x v="3"/>
  </r>
  <r>
    <n v="191"/>
    <x v="20"/>
    <s v="Kudowa-Zdrój"/>
    <n v="91928"/>
    <x v="5"/>
    <n v="514101"/>
    <s v="FRK.01."/>
    <n v="3"/>
    <n v="3"/>
    <s v="angielski"/>
    <n v="0"/>
    <n v="0"/>
    <s v="16.10.2023-10.11.2023"/>
    <s v="Centrum Kształcenia Zawodowego w Kłodzkiej Szkole Przedsiębiorczości w Kłodzku, ul. Szkolna 8, 57-300 Kłodzko"/>
    <x v="3"/>
  </r>
  <r>
    <n v="192"/>
    <x v="20"/>
    <s v="Kudowa-Zdrój"/>
    <n v="91928"/>
    <x v="6"/>
    <n v="751201"/>
    <s v="SPC.01."/>
    <n v="1"/>
    <n v="0"/>
    <s v="angielski"/>
    <n v="0"/>
    <n v="0"/>
    <s v="16.10.2023-10.11.2023"/>
    <s v="Centrum Kształcenia Zawodowego w Kłodzkiej Szkole Przedsiębiorczości w Kłodzku, ul. Szkolna 8, 57-300 Kłodzko"/>
    <x v="3"/>
  </r>
  <r>
    <n v="193"/>
    <x v="20"/>
    <s v="Kudowa-Zdrój"/>
    <n v="91928"/>
    <x v="3"/>
    <n v="723103"/>
    <s v="MOT.05."/>
    <n v="2"/>
    <n v="0"/>
    <s v="angielski"/>
    <n v="0"/>
    <n v="0"/>
    <s v="11.09.2023-06.10.2023"/>
    <s v="Centrum Kształcenia Zawodowego w Kłodzkiej Szkole Przedsiębiorczości w Kłodzku, ul. Szkolna 8, 57-300 Kłodzko"/>
    <x v="3"/>
  </r>
  <r>
    <n v="194"/>
    <x v="20"/>
    <s v="Kudowa-Zdrój"/>
    <n v="91928"/>
    <x v="13"/>
    <n v="722204"/>
    <s v="MEC.08."/>
    <n v="9"/>
    <n v="0"/>
    <s v="angielski"/>
    <n v="9"/>
    <n v="0"/>
    <s v="30.10.2023-24.11.2023"/>
    <s v="Centrum Kształcenia Zawodowego w Świdnicy, 58-105 Świdnica, ul. Gen. Władysława Sikorskiego 41"/>
    <x v="0"/>
  </r>
  <r>
    <n v="195"/>
    <x v="20"/>
    <s v="Kudowa-Zdrój"/>
    <n v="91928"/>
    <x v="0"/>
    <n v="741103"/>
    <s v="ELE.02."/>
    <n v="1"/>
    <n v="0"/>
    <s v="niemiecki"/>
    <n v="1"/>
    <n v="0"/>
    <s v="05.09.2023-29.09.2023"/>
    <s v="Centrum Kształcenia Zawodowego w Świdnicy, 58-105 Świdnica, ul. Gen. Władysława Sikorskiego 41"/>
    <x v="0"/>
  </r>
  <r>
    <n v="196"/>
    <x v="20"/>
    <s v="Kudowa-Zdrój"/>
    <n v="91928"/>
    <x v="10"/>
    <n v="711204"/>
    <s v="BUD.12."/>
    <n v="2"/>
    <n v="0"/>
    <s v="angielski"/>
    <n v="2"/>
    <n v="0"/>
    <s v="02.10.2023-27.10.2023"/>
    <s v="Centrum Kształcenia Zawodowego w Świdnicy, 58-105 Świdnica, ul. Gen. Władysława Sikorskiego 41"/>
    <x v="0"/>
  </r>
  <r>
    <n v="197"/>
    <x v="20"/>
    <s v="Kudowa-Zdrój"/>
    <n v="91928"/>
    <x v="16"/>
    <n v="751204"/>
    <s v="SPC.03."/>
    <n v="0"/>
    <n v="0"/>
    <m/>
    <m/>
    <m/>
    <m/>
    <s v="Centrum Kształcenia Zawodowego w Świdnicy, 58-105 Świdnica, ul. Gen. Władysława Sikorskiego 41"/>
    <x v="0"/>
  </r>
  <r>
    <n v="198"/>
    <x v="21"/>
    <s v="Legnica"/>
    <n v="14281"/>
    <x v="9"/>
    <n v="721306"/>
    <s v="MOT.01."/>
    <n v="1"/>
    <n v="0"/>
    <s v="niemiecki"/>
    <n v="1"/>
    <n v="0"/>
    <s v="27.11.2023-22.12.2023"/>
    <s v="Centrum Kształcenia Zawodowego i Ustawicznego, 67-400 Wschowa, Plac Kosynierów 1"/>
    <x v="1"/>
  </r>
  <r>
    <n v="199"/>
    <x v="21"/>
    <s v="Legnica"/>
    <n v="14281"/>
    <x v="29"/>
    <n v="613003"/>
    <s v="ROL.04."/>
    <n v="1"/>
    <n v="0"/>
    <s v="niemiecki"/>
    <n v="1"/>
    <n v="0"/>
    <s v="30.10.2023-24.112023"/>
    <s v="Centrum Kształcenia Zawodowego i Ustawicznego, 67-400 Wschowa, Plac Kosynierów 1"/>
    <x v="1"/>
  </r>
  <r>
    <n v="200"/>
    <x v="21"/>
    <s v="Legnica"/>
    <n v="14281"/>
    <x v="6"/>
    <n v="751201"/>
    <s v="SPC.01."/>
    <n v="4"/>
    <n v="2"/>
    <s v="niemiecki"/>
    <n v="0"/>
    <n v="0"/>
    <s v="03.04.2024-30.04.2024"/>
    <s v="Centrum Kształcenia Zawodowego i Ustawicznego w Legnicy, ul. Lotnicza 26, 59-220 Legnica"/>
    <x v="5"/>
  </r>
  <r>
    <n v="201"/>
    <x v="21"/>
    <s v="Legnica"/>
    <n v="14281"/>
    <x v="17"/>
    <n v="343101"/>
    <s v="AUD.02."/>
    <n v="1"/>
    <n v="1"/>
    <s v="niemiecki"/>
    <n v="1"/>
    <n v="1"/>
    <s v="02.10.2023-29.10.2023"/>
    <s v="Centrum Kształcenia Zawodowego w Zespole Szkół i Placówek Kształcenia Zawodowego, ul.Botaniczna 66, 65-392  Zielona Góra"/>
    <x v="4"/>
  </r>
  <r>
    <n v="202"/>
    <x v="21"/>
    <s v="Legnica"/>
    <n v="14281"/>
    <x v="11"/>
    <n v="522301"/>
    <s v="HAN.01."/>
    <n v="4"/>
    <n v="4"/>
    <s v="niemiecki"/>
    <n v="0"/>
    <n v="0"/>
    <s v="06.05.2024-29.05.2024"/>
    <s v="Centrum Kształcenia Zawodowego i Ustawicznego w Legnicy, ul. Lotnicza 26, 59-220 Legnica"/>
    <x v="5"/>
  </r>
  <r>
    <n v="203"/>
    <x v="21"/>
    <s v="Legnica"/>
    <n v="14281"/>
    <x v="23"/>
    <n v="513101"/>
    <s v="HGT.01."/>
    <n v="3"/>
    <n v="3"/>
    <s v="niemiecki"/>
    <n v="3"/>
    <n v="3"/>
    <s v="30.10.2023-26.11.2023"/>
    <s v="Centrum Kształcenia Zawodowego w Zespole Szkół i Placówek Kształcenia Zawodowego, ul.Botaniczna 66, 65-392  Zielona Góra"/>
    <x v="4"/>
  </r>
  <r>
    <n v="204"/>
    <x v="21"/>
    <s v="Legnica"/>
    <n v="14281"/>
    <x v="7"/>
    <n v="512001"/>
    <s v="HGT.02."/>
    <n v="5"/>
    <n v="3"/>
    <s v="niemiecki"/>
    <n v="0"/>
    <n v="0"/>
    <s v="06.05.2024-29.05.2024"/>
    <s v="Centrum Kształcenia Zawodowego i Ustawicznego w Legnicy, ul. Lotnicza 26, 59-220 Legnica"/>
    <x v="5"/>
  </r>
  <r>
    <n v="205"/>
    <x v="21"/>
    <s v="Legnica"/>
    <n v="14281"/>
    <x v="3"/>
    <n v="723103"/>
    <s v="MOT.05."/>
    <n v="2"/>
    <n v="0"/>
    <s v="niemiecki"/>
    <n v="0"/>
    <n v="0"/>
    <s v="03.10.2023-31.10.2023"/>
    <s v="Głogowskie Centrum Kształcenia Zawodowego w Głogowie ul. Piotra Skargi 29"/>
    <x v="11"/>
  </r>
  <r>
    <n v="206"/>
    <x v="21"/>
    <s v="Legnica"/>
    <n v="14281"/>
    <x v="16"/>
    <n v="751204"/>
    <s v="SPC.03."/>
    <n v="1"/>
    <n v="0"/>
    <s v="niemiecki"/>
    <n v="1"/>
    <n v="0"/>
    <s v="05.09.2023-01.10.2023"/>
    <s v="Centrum Kształcenia Zawodowego w Zespole Szkół i Placówek Kształcenia Zawodowego, ul.Botaniczna 66, 65-392  Zielona Góra"/>
    <x v="4"/>
  </r>
  <r>
    <n v="207"/>
    <x v="21"/>
    <s v="Legnica"/>
    <n v="14281"/>
    <x v="5"/>
    <n v="514101"/>
    <s v="FRK.01."/>
    <n v="5"/>
    <n v="0"/>
    <s v="niemiecki"/>
    <n v="0"/>
    <n v="0"/>
    <s v="04.03.2024-27.03.2024"/>
    <s v="Centrum Kształcenia Zawodowego i Ustawicznego w Legnicy, ul. Lotnicza 26, 59-220 Legnica"/>
    <x v="5"/>
  </r>
  <r>
    <n v="208"/>
    <x v="21"/>
    <s v="Legnica"/>
    <n v="14281"/>
    <x v="5"/>
    <n v="514101"/>
    <s v="FRK.01."/>
    <n v="10"/>
    <n v="9"/>
    <s v="niemiecki"/>
    <n v="0"/>
    <n v="0"/>
    <s v="06.05.2024-29.05.2024"/>
    <s v="Centrum Kształcenia Zawodowego i Ustawicznego w Legnicy, ul. Lotnicza 26, 59-220 Legnica"/>
    <x v="5"/>
  </r>
  <r>
    <n v="209"/>
    <x v="21"/>
    <s v="Legnica"/>
    <n v="14281"/>
    <x v="24"/>
    <n v="432106"/>
    <s v="SPL.01."/>
    <n v="0"/>
    <n v="0"/>
    <m/>
    <m/>
    <m/>
    <m/>
    <s v="Centrum Kształcenia Zawodowego w Zespole Szkół i Placówek Kształcenia Zawodowego, ul.Botaniczna 66, 65-392  Zielona Góra"/>
    <x v="4"/>
  </r>
  <r>
    <n v="210"/>
    <x v="21"/>
    <s v="Legnica"/>
    <n v="14281"/>
    <x v="18"/>
    <n v="741203"/>
    <s v="MOT.02."/>
    <n v="1"/>
    <n v="0"/>
    <s v="niemiecki"/>
    <n v="1"/>
    <n v="0"/>
    <s v="02.01.2024-19.01.2024"/>
    <s v="Centrum Kształcenia Zawodowego i Ustawicznego, 67-400 Wschowa, Plac Kosynierów 1"/>
    <x v="1"/>
  </r>
  <r>
    <n v="211"/>
    <x v="22"/>
    <s v="Lubań"/>
    <n v="19485"/>
    <x v="11"/>
    <n v="522301"/>
    <s v="HAN.01."/>
    <n v="7"/>
    <n v="4"/>
    <s v="angielski"/>
    <n v="7"/>
    <n v="4"/>
    <s v="06.05.2024-29.05.2024"/>
    <s v="Centrum Kształcenia Zawodowego i Ustawicznego w Legnicy, ul. Lotnicza 26, 59-220 Legnica"/>
    <x v="5"/>
  </r>
  <r>
    <n v="212"/>
    <x v="22"/>
    <s v="Lubań"/>
    <n v="19485"/>
    <x v="29"/>
    <n v="613003"/>
    <s v="ROL.04."/>
    <n v="1"/>
    <n v="1"/>
    <s v="niemiecki"/>
    <n v="1"/>
    <n v="1"/>
    <s v="30.10.2023-24.112023"/>
    <s v="Centrum Kształcenia Zawodowego i Ustawicznego, 67-400 Wschowa, Plac Kosynierów 1"/>
    <x v="1"/>
  </r>
  <r>
    <n v="213"/>
    <x v="22"/>
    <s v="Lubań"/>
    <n v="19485"/>
    <x v="5"/>
    <n v="514101"/>
    <s v="FRK.01."/>
    <n v="3"/>
    <n v="2"/>
    <s v="angielski"/>
    <n v="3"/>
    <n v="2"/>
    <s v="06.05.2024-29.05.2024"/>
    <s v="Centrum Kształcenia Zawodowego i Ustawicznego w Legnicy, ul. Lotnicza 26, 59-220 Legnica"/>
    <x v="5"/>
  </r>
  <r>
    <n v="214"/>
    <x v="22"/>
    <s v="Lubań"/>
    <n v="19485"/>
    <x v="7"/>
    <n v="512001"/>
    <s v="HGT.02."/>
    <n v="9"/>
    <n v="7"/>
    <s v="angielski"/>
    <n v="9"/>
    <n v="7"/>
    <s v="65.05.2024-29.05.2024"/>
    <s v="Centrum Kształcenia Zawodowego i Ustawicznego w Legnicy, ul. Lotnicza 26, 59-220 Legnica"/>
    <x v="5"/>
  </r>
  <r>
    <n v="215"/>
    <x v="22"/>
    <s v="Lubań"/>
    <n v="19485"/>
    <x v="6"/>
    <n v="751201"/>
    <s v="SPC.01."/>
    <n v="3"/>
    <n v="2"/>
    <s v="angielski"/>
    <n v="3"/>
    <n v="2"/>
    <s v="03.04.2024-30.04.2024"/>
    <s v="Centrum Kształcenia Zawodowego i Ustawicznego w Legnicy, ul. Lotnicza 26, 59-220 Legnica"/>
    <x v="5"/>
  </r>
  <r>
    <n v="216"/>
    <x v="22"/>
    <s v="Lubań"/>
    <n v="19485"/>
    <x v="3"/>
    <n v="723103"/>
    <s v="MOT.05."/>
    <n v="5"/>
    <n v="0"/>
    <s v="niemiecki"/>
    <n v="5"/>
    <n v="0"/>
    <s v="27.11.2023-22.12.2023"/>
    <s v="Centrum Kształcenia Zawodowego w Świdnicy, 58-105 Świdnica, ul. Gen. Władysława Sikorskiego 41"/>
    <x v="0"/>
  </r>
  <r>
    <n v="217"/>
    <x v="22"/>
    <s v="Lubań"/>
    <n v="19485"/>
    <x v="4"/>
    <n v="722307"/>
    <s v="MEC.05."/>
    <n v="6"/>
    <n v="0"/>
    <s v="niemiecki"/>
    <n v="6"/>
    <n v="0"/>
    <s v="11.03.2024-12.04.2024"/>
    <s v="Centrum Kształcenia Zawodowego w Świdnicy, 58-105 Świdnica, ul. Gen. Władysława Sikorskiego 41"/>
    <x v="0"/>
  </r>
  <r>
    <n v="218"/>
    <x v="22"/>
    <s v="Lubań"/>
    <n v="19485"/>
    <x v="10"/>
    <n v="711204"/>
    <s v="BUD.12."/>
    <n v="2"/>
    <n v="0"/>
    <s v="niemiecki"/>
    <n v="2"/>
    <n v="0"/>
    <s v="02.10.2023-27.10.2023"/>
    <s v="Centrum Kształcenia Zawodowego w Świdnicy, 58-105 Świdnica, ul. Gen. Władysława Sikorskiego 41"/>
    <x v="0"/>
  </r>
  <r>
    <n v="219"/>
    <x v="22"/>
    <s v="Lubań"/>
    <n v="19485"/>
    <x v="12"/>
    <n v="752205"/>
    <s v="DRM.04."/>
    <n v="1"/>
    <n v="0"/>
    <s v="niemiecki"/>
    <n v="1"/>
    <n v="0"/>
    <s v="02.10.2023-27.10.2023"/>
    <s v="Centrum Kształcenia Zawodowego w Świdnicy, 58-105 Świdnica, ul. Gen. Władysława Sikorskiego 41"/>
    <x v="0"/>
  </r>
  <r>
    <n v="220"/>
    <x v="22"/>
    <s v="Lubań"/>
    <n v="19485"/>
    <x v="0"/>
    <n v="741103"/>
    <s v="ELE.02."/>
    <n v="1"/>
    <n v="0"/>
    <s v="niemiecki"/>
    <n v="1"/>
    <n v="0"/>
    <s v="05.09.2023-29.09.2023"/>
    <s v="Centrum Kształcenia Zawodowego w Świdnicy, 58-105 Świdnica, ul. Gen. Władysława Sikorskiego 41"/>
    <x v="0"/>
  </r>
  <r>
    <n v="221"/>
    <x v="22"/>
    <s v="Lubań"/>
    <n v="19485"/>
    <x v="1"/>
    <n v="712905"/>
    <s v="BUD.11."/>
    <n v="1"/>
    <n v="0"/>
    <s v="niemiecki"/>
    <n v="1"/>
    <n v="0"/>
    <s v="02.10.2023-29.10.2023"/>
    <s v="Centrum Kształcenia Zawodowego w Zespole Szkół i Placówek Kształcenia Zawodowego, ul.Botaniczna 66, 65-392  Zielona Góra"/>
    <x v="4"/>
  </r>
  <r>
    <n v="222"/>
    <x v="23"/>
    <s v="Lubin"/>
    <n v="107344"/>
    <x v="9"/>
    <n v="721306"/>
    <s v="MOT.01."/>
    <n v="4"/>
    <n v="0"/>
    <s v="angielski"/>
    <n v="4"/>
    <n v="0"/>
    <s v="27.11.2023-22.12.2023"/>
    <s v="Centrum Kształcenia Zawodowego i Ustawicznego, 67-400 Wschowa, Plac Kosynierów 1"/>
    <x v="1"/>
  </r>
  <r>
    <n v="223"/>
    <x v="23"/>
    <s v="Lubin"/>
    <n v="107344"/>
    <x v="26"/>
    <n v="741201"/>
    <s v="ELE.01."/>
    <n v="3"/>
    <n v="0"/>
    <s v="angielski"/>
    <n v="3"/>
    <n v="0"/>
    <s v="04.09.2023-29.09.2023"/>
    <s v="Centrum Kształcenia Zawodowego i Ustawicznego, 67-400 Wschowa, Plac Kosynierów 1"/>
    <x v="1"/>
  </r>
  <r>
    <n v="224"/>
    <x v="23"/>
    <s v="Lubin"/>
    <n v="107344"/>
    <x v="3"/>
    <n v="723103"/>
    <s v="MOT.05."/>
    <n v="15"/>
    <n v="0"/>
    <s v="niemiecki"/>
    <n v="0"/>
    <n v="0"/>
    <s v="03.10.2023-31.10.2023"/>
    <s v="Głogowskie Centrum Kształcenia Zawodowego w Głogowie ul. Piotra Skargi 29"/>
    <x v="11"/>
  </r>
  <r>
    <n v="225"/>
    <x v="23"/>
    <s v="Lubin"/>
    <n v="107344"/>
    <x v="30"/>
    <n v="723318"/>
    <s v="TKO.09."/>
    <n v="2"/>
    <n v="0"/>
    <s v="angielski"/>
    <n v="0"/>
    <n v="0"/>
    <s v="29.01.2024-03.02.2024"/>
    <s v="Ośrodek Szkolenia i Egzaminowania  Maszynistów oraz Kandydatów na Maszynistów Collegium Witelona Uczenia Państwowa ul. Sejmowa 5a 59-220 Legnica"/>
    <x v="12"/>
  </r>
  <r>
    <n v="226"/>
    <x v="23"/>
    <s v="Lubin"/>
    <n v="107344"/>
    <x v="5"/>
    <n v="514101"/>
    <s v="FRK.01."/>
    <n v="7"/>
    <n v="7"/>
    <s v="angielski"/>
    <n v="2"/>
    <n v="2"/>
    <s v="06.05.2024-29.05.2024"/>
    <s v="Centrum Kształcenia Zawodowego i Ustawicznego w Legnicy, ul. Lotnicza 26, 59-220 Legnica"/>
    <x v="5"/>
  </r>
  <r>
    <n v="227"/>
    <x v="23"/>
    <s v="Lubin"/>
    <n v="107344"/>
    <x v="11"/>
    <n v="522301"/>
    <s v="HAN.01."/>
    <n v="0"/>
    <n v="0"/>
    <m/>
    <m/>
    <m/>
    <m/>
    <s v="Centrum Kształcenia Zawodowego i Ustawicznego w Legnicy, ul. Lotnicza 26, 59-220 Legnica"/>
    <x v="5"/>
  </r>
  <r>
    <n v="228"/>
    <x v="23"/>
    <s v="Lubin"/>
    <n v="107344"/>
    <x v="19"/>
    <n v="713203"/>
    <s v="MOT.03."/>
    <n v="1"/>
    <n v="0"/>
    <s v="angielski"/>
    <n v="1"/>
    <n v="0"/>
    <s v="27.11.2023-22.12.2023"/>
    <s v="Centrum Kształcenia Zawodowego i Ustawicznego, 67-400 Wschowa, Plac Kosynierów 1"/>
    <x v="1"/>
  </r>
  <r>
    <n v="229"/>
    <x v="23"/>
    <s v="Lubin"/>
    <n v="107344"/>
    <x v="18"/>
    <n v="741203"/>
    <s v="MOT.02."/>
    <n v="4"/>
    <n v="0"/>
    <s v="niemiecki"/>
    <n v="4"/>
    <n v="0"/>
    <s v="02.01.2024-19.01.2024"/>
    <s v="Centrum Kształcenia Zawodowego i Ustawicznego, 67-400 Wschowa, Plac Kosynierów 1"/>
    <x v="1"/>
  </r>
  <r>
    <n v="230"/>
    <x v="23"/>
    <s v="Lubin"/>
    <n v="107344"/>
    <x v="18"/>
    <n v="741203"/>
    <s v="MOT.02."/>
    <n v="1"/>
    <n v="0"/>
    <s v="niemiecki"/>
    <n v="1"/>
    <n v="0"/>
    <s v="11.03.2024-12.04.2024"/>
    <s v="Centrum Kształcenia Zawodowego w Świdnicy, 58-105 Świdnica, ul. Gen. Władysława Sikorskiego 41"/>
    <x v="0"/>
  </r>
  <r>
    <n v="231"/>
    <x v="23"/>
    <s v="Lubin"/>
    <n v="107344"/>
    <x v="6"/>
    <n v="751201"/>
    <s v="SPC.01."/>
    <n v="1"/>
    <n v="1"/>
    <s v="angielski"/>
    <n v="0"/>
    <n v="0"/>
    <s v="03.04.2024-30.04.2024"/>
    <s v="Centrum Kształcenia Zawodowego i Ustawicznego w Legnicy, ul. Lotnicza 26, 59-220 Legnica"/>
    <x v="5"/>
  </r>
  <r>
    <n v="232"/>
    <x v="23"/>
    <s v="Lubin"/>
    <n v="107344"/>
    <x v="7"/>
    <n v="512001"/>
    <s v="HGT.02."/>
    <n v="0"/>
    <n v="0"/>
    <s v="angielski"/>
    <n v="0"/>
    <n v="0"/>
    <s v="06.05.2024-29.05.2024"/>
    <s v="Centrum Kształcenia Zawodowego i Ustawicznego w Legnicy, ul. Lotnicza 26, 59-220 Legnica"/>
    <x v="5"/>
  </r>
  <r>
    <n v="233"/>
    <x v="24"/>
    <s v="Lubomierz"/>
    <n v="109021"/>
    <x v="7"/>
    <n v="512001"/>
    <s v="HGT.02."/>
    <n v="5"/>
    <n v="2"/>
    <s v="angielski"/>
    <n v="5"/>
    <n v="2"/>
    <s v="12.02.2024-08.03.2024"/>
    <s v="Centrum Kształcenia Zawodowego w Świdnicy, 58-105 Świdnica, ul. Gen. Władysława Sikorskiego 41"/>
    <x v="0"/>
  </r>
  <r>
    <n v="234"/>
    <x v="24"/>
    <s v="Lubomierz"/>
    <n v="109021"/>
    <x v="11"/>
    <n v="522101"/>
    <s v="HAN.01."/>
    <n v="1"/>
    <n v="1"/>
    <s v="angielski"/>
    <n v="1"/>
    <n v="1"/>
    <s v="02.01.2024-09.02.2024 "/>
    <s v="Centrum Kształcenia Zawodowego w Świdnicy, 58-105 Świdnica, ul. Gen. Władysława Sikorskiego 41"/>
    <x v="0"/>
  </r>
  <r>
    <n v="235"/>
    <x v="24"/>
    <s v="Lubomierz"/>
    <n v="109021"/>
    <x v="5"/>
    <n v="514101"/>
    <s v="FRK.01."/>
    <n v="0"/>
    <n v="0"/>
    <m/>
    <m/>
    <m/>
    <m/>
    <s v="Centrum Kształcenia Zawodowego w Świdnicy, 58-105 Świdnica, ul. Gen. Władysława Sikorskiego 41"/>
    <x v="0"/>
  </r>
  <r>
    <n v="236"/>
    <x v="24"/>
    <s v="Lubomierz"/>
    <n v="109021"/>
    <x v="10"/>
    <n v="711204"/>
    <s v="BUD.12."/>
    <n v="1"/>
    <n v="0"/>
    <s v="niemiecki"/>
    <n v="1"/>
    <n v="0"/>
    <s v="02.10.2023-27.10.2023"/>
    <s v="Centrum Kształcenia Zawodowego w Świdnicy, 58-105 Świdnica, ul. Gen. Władysława Sikorskiego 41"/>
    <x v="0"/>
  </r>
  <r>
    <n v="237"/>
    <x v="24"/>
    <s v="Lubomierz"/>
    <n v="109021"/>
    <x v="3"/>
    <n v="723103"/>
    <s v="MOT.05."/>
    <n v="1"/>
    <n v="0"/>
    <s v="niemiecki"/>
    <n v="1"/>
    <n v="0"/>
    <s v="20.11.2023-15.12.2023"/>
    <s v="Centrum Kształcenia Zawodowego w Kłodzkiej Szkole Przedsiębiorczości w Kłodzku, ul. Szkolna 8, 57-300 Kłodzko"/>
    <x v="3"/>
  </r>
  <r>
    <n v="238"/>
    <x v="24"/>
    <s v="Lubomierz"/>
    <n v="109021"/>
    <x v="12"/>
    <n v="752205"/>
    <s v="DRM.04."/>
    <n v="1"/>
    <n v="0"/>
    <s v="niemiecki"/>
    <n v="1"/>
    <n v="0"/>
    <s v="02.10.2023-27.10.2023"/>
    <s v="Centrum Kształcenia Zawodowego w Świdnicy, 58-105 Świdnica, ul. Gen. Władysława Sikorskiego 41"/>
    <x v="0"/>
  </r>
  <r>
    <n v="239"/>
    <x v="24"/>
    <s v="Lubomierz"/>
    <n v="109021"/>
    <x v="29"/>
    <n v="613003"/>
    <s v="ROL.04."/>
    <n v="0"/>
    <n v="0"/>
    <m/>
    <m/>
    <m/>
    <m/>
    <s v="Centrum Kształcenia Zawodowego i Ustawicznego, 67-400 Wschowa, Plac Kosynierów 1"/>
    <x v="1"/>
  </r>
  <r>
    <n v="240"/>
    <x v="25"/>
    <s v="Międzybórz"/>
    <n v="73476"/>
    <x v="0"/>
    <n v="741103"/>
    <s v="ELE.02."/>
    <n v="2"/>
    <n v="0"/>
    <s v="angielski"/>
    <n v="0"/>
    <n v="0"/>
    <s v="30.10.2023-24.11.2023"/>
    <s v="Centrum Kształcenia Zawodowego w Oleśnicy, ul. Wojska Polskiego 67"/>
    <x v="7"/>
  </r>
  <r>
    <n v="241"/>
    <x v="25"/>
    <s v="Międzybórz"/>
    <n v="73476"/>
    <x v="5"/>
    <n v="514101"/>
    <s v="FRK.01."/>
    <n v="5"/>
    <n v="5"/>
    <s v="angielski"/>
    <n v="0"/>
    <n v="0"/>
    <s v="05.09.2023-29.09.2023"/>
    <s v="Centrum Kształcenia Zawodowego w Oleśnicy, ul. Wojska Polskiego 67"/>
    <x v="7"/>
  </r>
  <r>
    <n v="242"/>
    <x v="25"/>
    <s v="Międzybórz"/>
    <n v="73476"/>
    <x v="11"/>
    <n v="522301"/>
    <s v="HAN.01."/>
    <n v="3"/>
    <n v="3"/>
    <s v="angielski"/>
    <n v="0"/>
    <n v="0"/>
    <s v="30.10.2023-24.11.2023"/>
    <s v="Centrum Kształcenia Zawodowego w Oleśnicy, ul. Wojska Polskiego 67"/>
    <x v="7"/>
  </r>
  <r>
    <n v="243"/>
    <x v="25"/>
    <s v="Międzybórz"/>
    <n v="73476"/>
    <x v="12"/>
    <n v="752205"/>
    <s v="DRM.04."/>
    <n v="4"/>
    <n v="0"/>
    <s v="angielski"/>
    <n v="0"/>
    <n v="0"/>
    <s v="02.10.2023-27.10.2023"/>
    <s v="Centrum Kształcenia Zawodowego w Oleśnicy, ul. Wojska Polskiego 67"/>
    <x v="7"/>
  </r>
  <r>
    <n v="244"/>
    <x v="25"/>
    <s v="Międzybórz"/>
    <n v="73476"/>
    <x v="8"/>
    <n v="712618"/>
    <s v="BUD.09."/>
    <n v="2"/>
    <n v="0"/>
    <s v="niemiecki"/>
    <n v="2"/>
    <n v="0"/>
    <s v="30.10.2023-24.11.2023"/>
    <s v="Centrum Kształcenia Zawodowego w Świdnicy, 58-105 Świdnica, ul. Gen. Władysława Sikorskiego 41"/>
    <x v="0"/>
  </r>
  <r>
    <n v="245"/>
    <x v="25"/>
    <s v="Międzybórz"/>
    <n v="73476"/>
    <x v="2"/>
    <n v="753402"/>
    <s v="DRM.05."/>
    <n v="4"/>
    <n v="0"/>
    <s v="angielski"/>
    <n v="0"/>
    <n v="0"/>
    <s v="27.11.2023-22.12.2023"/>
    <s v="Centrum Kształcenia Zawodowego w Oleśnicy, ul. Wojska Polskiego 67"/>
    <x v="7"/>
  </r>
  <r>
    <n v="246"/>
    <x v="25"/>
    <s v="Międzybórz"/>
    <n v="73476"/>
    <x v="10"/>
    <n v="711204"/>
    <s v="BUD.12."/>
    <n v="2"/>
    <n v="0"/>
    <s v="niemiecki"/>
    <n v="2"/>
    <n v="0"/>
    <s v="02.10.2023-27.10.2023"/>
    <s v="Centrum Kształcenia Zawodowego w Świdnicy, 58-105 Świdnica, ul. Gen. Władysława Sikorskiego 41"/>
    <x v="0"/>
  </r>
  <r>
    <n v="247"/>
    <x v="25"/>
    <s v="Międzybórz"/>
    <n v="73476"/>
    <x v="18"/>
    <n v="741203"/>
    <s v="MOT.02."/>
    <n v="1"/>
    <n v="0"/>
    <s v="angielski"/>
    <n v="1"/>
    <n v="0"/>
    <s v="11.03.2024-12.04.2024"/>
    <s v="Centrum Kształcenia Zawodowego w Świdnicy, 58-105 Świdnica, ul. Gen. Władysława Sikorskiego 41"/>
    <x v="0"/>
  </r>
  <r>
    <n v="248"/>
    <x v="25"/>
    <s v="Międzybórz"/>
    <n v="73476"/>
    <x v="7"/>
    <n v="512001"/>
    <s v="HGT.02."/>
    <n v="2"/>
    <n v="2"/>
    <s v="angielski"/>
    <n v="0"/>
    <n v="0"/>
    <s v="12.02.2024-08.03.2024"/>
    <s v="Centrum Kształcenia Zawodowego w Oleśnicy, ul. Wojska Polskiego 67"/>
    <x v="7"/>
  </r>
  <r>
    <n v="249"/>
    <x v="25"/>
    <s v="Międzybórz"/>
    <n v="73476"/>
    <x v="6"/>
    <n v="751201"/>
    <s v="SPC.01."/>
    <n v="0"/>
    <n v="0"/>
    <m/>
    <n v="0"/>
    <n v="0"/>
    <m/>
    <s v="Centrum Kształcenia Zawodowego w Oleśnicy, ul. Wojska Polskiego 67"/>
    <x v="7"/>
  </r>
  <r>
    <n v="250"/>
    <x v="25"/>
    <s v="Międzybórz"/>
    <n v="73476"/>
    <x v="20"/>
    <n v="742117"/>
    <s v="ELM.02."/>
    <n v="0"/>
    <n v="0"/>
    <m/>
    <n v="0"/>
    <n v="0"/>
    <m/>
    <s v="Ośrodek Dokształcania i Doskonalenia Zawodowego w Krotoszynie"/>
    <x v="13"/>
  </r>
  <r>
    <n v="251"/>
    <x v="25"/>
    <s v="Międzybórz"/>
    <n v="73476"/>
    <x v="26"/>
    <n v="741201"/>
    <s v="ELE.01."/>
    <n v="0"/>
    <n v="0"/>
    <m/>
    <n v="0"/>
    <n v="0"/>
    <m/>
    <s v="Ośrodek Dokształcania i Doskonalenia Zawodowego w Krotoszynie"/>
    <x v="13"/>
  </r>
  <r>
    <n v="252"/>
    <x v="26"/>
    <s v="Milicz"/>
    <n v="60195"/>
    <x v="0"/>
    <n v="741103"/>
    <s v="ELE.02."/>
    <n v="5"/>
    <n v="0"/>
    <s v="niemiecki"/>
    <n v="0"/>
    <n v="0"/>
    <s v="04.09.2023-29.09.2023"/>
    <s v="Ośrodek Dokształcania i Doskonalenia Zawodowego w Krotoszynie"/>
    <x v="13"/>
  </r>
  <r>
    <n v="253"/>
    <x v="26"/>
    <s v="Milicz"/>
    <n v="60195"/>
    <x v="3"/>
    <n v="723103"/>
    <s v="MOT.05."/>
    <n v="11"/>
    <n v="0"/>
    <s v="niemiecki"/>
    <n v="0"/>
    <n v="0"/>
    <s v="02.10.2023-27.10.2023"/>
    <s v="Ośrodek Dokształcania i Doskonalenia Zawodowego w Krotoszynie"/>
    <x v="13"/>
  </r>
  <r>
    <n v="254"/>
    <x v="26"/>
    <s v="Milicz"/>
    <n v="60195"/>
    <x v="20"/>
    <n v="742117"/>
    <s v="ELM.02."/>
    <n v="2"/>
    <n v="0"/>
    <s v="niemiecki"/>
    <n v="0"/>
    <n v="0"/>
    <s v="30.10.2023-24.11.2023"/>
    <s v="Ośrodek Dokształcania i Doskonalenia Zawodowego w Krotoszynie"/>
    <x v="13"/>
  </r>
  <r>
    <n v="255"/>
    <x v="26"/>
    <s v="Milicz"/>
    <n v="60195"/>
    <x v="11"/>
    <n v="522301"/>
    <s v="HAN.01."/>
    <n v="21"/>
    <n v="18"/>
    <s v="niemiecki"/>
    <n v="0"/>
    <n v="0"/>
    <s v="02.10.2023-27.10.2023"/>
    <s v="Ośrodek Dokształcania i Doskonalenia Zawodowego w Krotoszynie"/>
    <x v="13"/>
  </r>
  <r>
    <n v="256"/>
    <x v="26"/>
    <s v="Milicz"/>
    <n v="60195"/>
    <x v="7"/>
    <n v="512001"/>
    <s v="HGT.02."/>
    <n v="4"/>
    <n v="2"/>
    <s v="niemiecki"/>
    <n v="0"/>
    <n v="0"/>
    <s v="02.10.2023-27.10.2023"/>
    <s v="Ośrodek Dokształcania i Doskonalenia Zawodowego w Krotoszynie"/>
    <x v="13"/>
  </r>
  <r>
    <n v="257"/>
    <x v="26"/>
    <s v="Milicz"/>
    <n v="60195"/>
    <x v="26"/>
    <n v="741201"/>
    <s v="ELE.01."/>
    <n v="3"/>
    <n v="0"/>
    <s v="niemiecki"/>
    <n v="0"/>
    <n v="0"/>
    <s v="02.10.2023-27.10.2023"/>
    <s v="Ośrodek Dokształcania i Doskonalenia Zawodowego w Krotoszynie"/>
    <x v="13"/>
  </r>
  <r>
    <n v="258"/>
    <x v="26"/>
    <s v="Milicz"/>
    <n v="60195"/>
    <x v="19"/>
    <n v="713203"/>
    <s v="MOT.03."/>
    <n v="0"/>
    <n v="0"/>
    <m/>
    <n v="0"/>
    <n v="0"/>
    <m/>
    <s v="Centrum Kształcenia Zawodowego w Oleśnicy, ul. Wojska Polskiego 67"/>
    <x v="10"/>
  </r>
  <r>
    <n v="259"/>
    <x v="26"/>
    <s v="Milicz"/>
    <n v="60195"/>
    <x v="6"/>
    <n v="751201"/>
    <s v="SPC.01."/>
    <n v="6"/>
    <n v="4"/>
    <s v="niemiecki"/>
    <n v="0"/>
    <n v="0"/>
    <s v="04.09.2023-29.09.2023"/>
    <s v="Ośrodek Dokształcania i Doskonalenia Zawodowego w Krotoszynie"/>
    <x v="13"/>
  </r>
  <r>
    <n v="260"/>
    <x v="26"/>
    <s v="Milicz"/>
    <n v="60195"/>
    <x v="5"/>
    <n v="514101"/>
    <s v="FRK.01."/>
    <n v="4"/>
    <n v="4"/>
    <s v="niemiecki"/>
    <n v="0"/>
    <n v="0"/>
    <s v="30.10.2023-24.11.2023"/>
    <s v="Ośrodek Dokształcania i Doskonalenia Zawodowego w Krotoszynie"/>
    <x v="13"/>
  </r>
  <r>
    <n v="261"/>
    <x v="26"/>
    <s v="Milicz"/>
    <n v="60195"/>
    <x v="2"/>
    <n v="753402"/>
    <s v="DRM.05."/>
    <n v="6"/>
    <n v="0"/>
    <s v="niemiecki"/>
    <n v="0"/>
    <n v="0"/>
    <s v="27.11.2023-22.12.2023"/>
    <s v="Ośrodek Dokształcania i Doskonalenia Zawodowego w Krotoszynie"/>
    <x v="13"/>
  </r>
  <r>
    <n v="262"/>
    <x v="26"/>
    <s v="Milicz"/>
    <n v="60195"/>
    <x v="12"/>
    <n v="752208"/>
    <s v="DRM.04."/>
    <n v="5"/>
    <n v="0"/>
    <s v="niemiecki"/>
    <n v="0"/>
    <n v="0"/>
    <s v="04.09.2023-29.09.2023"/>
    <s v="Ośrodek Dokształcania i Doskonalenia Zawodowego w Krotoszynie"/>
    <x v="13"/>
  </r>
  <r>
    <n v="263"/>
    <x v="26"/>
    <s v="Milicz"/>
    <n v="60195"/>
    <x v="13"/>
    <n v="722204"/>
    <s v="MEC.08."/>
    <n v="8"/>
    <n v="0"/>
    <s v="niemiecki"/>
    <n v="0"/>
    <n v="0"/>
    <s v="04.09.2023-29.09.2023"/>
    <s v="Ośrodek Dokształcania i Doskonalenia Zawodowego w Krotoszynie"/>
    <x v="13"/>
  </r>
  <r>
    <n v="264"/>
    <x v="26"/>
    <s v="Milicz"/>
    <n v="60195"/>
    <x v="10"/>
    <n v="711204"/>
    <s v="BUD.12."/>
    <n v="0"/>
    <n v="0"/>
    <m/>
    <n v="0"/>
    <n v="0"/>
    <m/>
    <s v="Ośrodek Dokształcania i Doskonalenia Zawodowego w Krotoszynie"/>
    <x v="10"/>
  </r>
  <r>
    <n v="265"/>
    <x v="26"/>
    <s v="Milicz"/>
    <n v="60195"/>
    <x v="1"/>
    <n v="712905"/>
    <s v="BUD.11."/>
    <n v="1"/>
    <n v="0"/>
    <s v="niemiecki"/>
    <n v="0"/>
    <n v="0"/>
    <s v="02.10.2023-27.10.2023"/>
    <s v="Ośrodek Dokształcania i Doskonalenia Zawodowego w Krotoszynie"/>
    <x v="13"/>
  </r>
  <r>
    <n v="266"/>
    <x v="26"/>
    <s v="Milicz"/>
    <n v="60195"/>
    <x v="29"/>
    <n v="613003"/>
    <s v="ROL.04."/>
    <n v="2"/>
    <n v="0"/>
    <s v="niemiecki"/>
    <n v="0"/>
    <n v="0"/>
    <s v="27.11.2023-22.12.2023"/>
    <s v="Ośrodek Dokształcania i Doskonalenia Zawodowego w Krotoszynie"/>
    <x v="13"/>
  </r>
  <r>
    <n v="267"/>
    <x v="26"/>
    <s v="Milicz"/>
    <n v="60195"/>
    <x v="16"/>
    <n v="751204"/>
    <s v="SPC.03."/>
    <n v="3"/>
    <n v="0"/>
    <s v="niemiecki"/>
    <n v="0"/>
    <n v="0"/>
    <s v="27.11.2023-22.12.2023"/>
    <s v="Ośrodek Dokształcania i Doskonalenia Zawodowego w Krotoszynie"/>
    <x v="13"/>
  </r>
  <r>
    <n v="268"/>
    <x v="27"/>
    <s v="Namysłów"/>
    <m/>
    <x v="0"/>
    <n v="741103"/>
    <s v="ELE.02."/>
    <n v="6"/>
    <n v="0"/>
    <m/>
    <m/>
    <m/>
    <s v="30.10.2023-24.11.2023"/>
    <s v="Centrum Kształcenia Zawodowego w Oleśnicy, ul. Wojska Polskiego 67"/>
    <x v="7"/>
  </r>
  <r>
    <n v="269"/>
    <x v="28"/>
    <s v="Nowa Ruda"/>
    <n v="92214"/>
    <x v="31"/>
    <n v="712906"/>
    <s v="BUD.10."/>
    <n v="3"/>
    <n v="0"/>
    <s v="angielski"/>
    <n v="3"/>
    <n v="0"/>
    <s v="26.02.2024-15.03.2024"/>
    <s v="Centrum Kształcenia Zawodowego i Ustawicznego, 67-400 Wschowa, Plac Kosynierów 1"/>
    <x v="1"/>
  </r>
  <r>
    <n v="270"/>
    <x v="28"/>
    <s v="Nowa Ruda"/>
    <n v="92214"/>
    <x v="5"/>
    <n v="514101"/>
    <s v="FRK.01."/>
    <n v="3"/>
    <n v="1"/>
    <s v="angielski"/>
    <n v="0"/>
    <n v="0"/>
    <s v="16.10.2023-10.11.2023"/>
    <s v="Centrum Kształcenia Zawodowego w Kłodzkiej Szkole Przedsiębiorczości w Kłodzku, ul. Szkolna 8, 57-300 Kłodzko"/>
    <x v="3"/>
  </r>
  <r>
    <n v="271"/>
    <x v="28"/>
    <s v="Nowa Ruda"/>
    <n v="92214"/>
    <x v="11"/>
    <n v="522101"/>
    <s v="HAN.01."/>
    <n v="3"/>
    <n v="2"/>
    <s v="angielski"/>
    <n v="0"/>
    <n v="0"/>
    <s v="26.02.2024-22.03.2024"/>
    <s v="Centrum Kształcenia Zawodowego w Kłodzkiej Szkole Przedsiębiorczości w Kłodzku, ul. Szkolna 8, 57-300 Kłodzko"/>
    <x v="3"/>
  </r>
  <r>
    <n v="272"/>
    <x v="28"/>
    <s v="Nowa Ruda"/>
    <n v="92214"/>
    <x v="3"/>
    <n v="723103"/>
    <s v="MOT.05."/>
    <n v="8"/>
    <n v="0"/>
    <s v="angielski"/>
    <n v="0"/>
    <n v="0"/>
    <s v="20.11.2023-15.12.2023"/>
    <s v="Centrum Kształcenia Zawodowego w Kłodzkiej Szkole Przedsiębiorczości w Kłodzku, ul. Szkolna 8, 57-300 Kłodzko"/>
    <x v="3"/>
  </r>
  <r>
    <n v="273"/>
    <x v="28"/>
    <s v="Nowa Ruda"/>
    <n v="92214"/>
    <x v="7"/>
    <n v="512001"/>
    <s v="HGT.02."/>
    <n v="4"/>
    <n v="4"/>
    <s v="angielski"/>
    <n v="0"/>
    <n v="0"/>
    <s v="20.11.2023-15.12.2023"/>
    <s v="Centrum Kształcenia Zawodowego w Kłodzkiej Szkole Przedsiębiorczości w Kłodzku, ul. Szkolna 8, 57-300 Kłodzko"/>
    <x v="3"/>
  </r>
  <r>
    <n v="274"/>
    <x v="28"/>
    <s v="Nowa Ruda"/>
    <n v="92214"/>
    <x v="6"/>
    <n v="751201"/>
    <s v="SPC.01."/>
    <n v="3"/>
    <n v="3"/>
    <s v="angielski"/>
    <n v="0"/>
    <n v="0"/>
    <s v="16.10.2023-10.11.2023"/>
    <s v="Centrum Kształcenia Zawodowego w Kłodzkiej Szkole Przedsiębiorczości w Kłodzku, ul. Szkolna 8, 57-300 Kłodzko"/>
    <x v="3"/>
  </r>
  <r>
    <n v="275"/>
    <x v="28"/>
    <s v="Nowa Ruda"/>
    <n v="92214"/>
    <x v="0"/>
    <n v="741103"/>
    <s v="ELE.02."/>
    <n v="1"/>
    <n v="0"/>
    <s v="niemiecki"/>
    <n v="1"/>
    <n v="0"/>
    <s v="05.09.2023-29.09.2023"/>
    <s v="Centrum Kształcenia Zawodowego w Świdnicy, 58-105 Świdnica, ul. Gen. Władysława Sikorskiego 41"/>
    <x v="0"/>
  </r>
  <r>
    <n v="276"/>
    <x v="28"/>
    <s v="Nowa Ruda"/>
    <n v="92214"/>
    <x v="4"/>
    <n v="722307"/>
    <s v="MEC.05."/>
    <n v="1"/>
    <n v="0"/>
    <s v="niemiecki"/>
    <n v="1"/>
    <n v="0"/>
    <s v="27.11.2023-22.12.2023"/>
    <s v="Centrum Kształcenia Zawodowego w Świdnicy, 58-105 Świdnica, ul. Gen. Władysława Sikorskiego 41"/>
    <x v="0"/>
  </r>
  <r>
    <n v="277"/>
    <x v="28"/>
    <s v="Nowa Ruda"/>
    <n v="92214"/>
    <x v="9"/>
    <n v="721306"/>
    <s v="MOT.01."/>
    <n v="0"/>
    <n v="0"/>
    <m/>
    <m/>
    <m/>
    <m/>
    <s v="Centrum Kształcenia Zawodowego w Świdnicy, 58-105 Świdnica, ul. Gen. Władysława Sikorskiego 41"/>
    <x v="0"/>
  </r>
  <r>
    <n v="278"/>
    <x v="28"/>
    <s v="Nowa Ruda"/>
    <n v="92214"/>
    <x v="10"/>
    <n v="711204"/>
    <s v="BUD.12."/>
    <n v="0"/>
    <n v="0"/>
    <m/>
    <m/>
    <m/>
    <m/>
    <s v="Centrum Kształcenia Zawodowego w Świdnicy, 58-105 Świdnica, ul. Gen. Władysława Sikorskiego 41"/>
    <x v="0"/>
  </r>
  <r>
    <n v="279"/>
    <x v="28"/>
    <s v="Nowa Ruda"/>
    <n v="92214"/>
    <x v="27"/>
    <n v="753105"/>
    <s v="MOD.03."/>
    <n v="0"/>
    <n v="0"/>
    <m/>
    <m/>
    <m/>
    <m/>
    <s v="Centrum Kształcenia Zawodowego w Zespole Szkół i Placówek Kształcenia Zawodowego, ul.Botaniczna 66, 65-392  Zielona Góra"/>
    <x v="4"/>
  </r>
  <r>
    <n v="280"/>
    <x v="29"/>
    <s v="Oborniki Śląskie"/>
    <n v="38756"/>
    <x v="32"/>
    <n v="742118"/>
    <s v="ELM.03."/>
    <n v="1"/>
    <n v="0"/>
    <m/>
    <n v="1"/>
    <n v="0"/>
    <s v="02.01.2024-19.01.2024"/>
    <s v="Centrum Kształcenia Zawodowego i Ustawicznego, 67-400 Wschowa, Plac Kosynierów 1"/>
    <x v="1"/>
  </r>
  <r>
    <n v="281"/>
    <x v="29"/>
    <s v="Oborniki Śląskie"/>
    <n v="38756"/>
    <x v="5"/>
    <n v="514101"/>
    <s v="FRK.01."/>
    <n v="5"/>
    <n v="5"/>
    <m/>
    <n v="5"/>
    <n v="5"/>
    <s v="22.01.2024-09.02.2024"/>
    <s v="Centrum Kształcenia Zawodowego i Ustawicznego, 67-400 Wschowa, Plac Kosynierów 1"/>
    <x v="1"/>
  </r>
  <r>
    <n v="282"/>
    <x v="29"/>
    <s v="Oborniki Śląskie"/>
    <n v="38756"/>
    <x v="3"/>
    <n v="723103"/>
    <s v="MOT.05."/>
    <n v="3"/>
    <n v="0"/>
    <m/>
    <n v="3"/>
    <n v="0"/>
    <s v="02.10.2023-27.10.2023"/>
    <s v="Centrum Kształcenia Zawodowego i Ustawicznego, 67-400 Wschowa, Plac Kosynierów 1"/>
    <x v="1"/>
  </r>
  <r>
    <n v="283"/>
    <x v="29"/>
    <s v="Oborniki Śląskie"/>
    <n v="38756"/>
    <x v="0"/>
    <n v="741103"/>
    <s v="ELE.02."/>
    <n v="1"/>
    <n v="0"/>
    <m/>
    <n v="1"/>
    <n v="0"/>
    <s v="02.10.2023-27.10.2023"/>
    <s v="Centrum Kształcenia Zawodowego i Ustawicznego, 67-400 Wschowa, Plac Kosynierów 1"/>
    <x v="1"/>
  </r>
  <r>
    <n v="284"/>
    <x v="29"/>
    <s v="Oborniki Śląskie"/>
    <n v="38756"/>
    <x v="24"/>
    <n v="432106"/>
    <s v="SPL.01."/>
    <n v="2"/>
    <n v="0"/>
    <m/>
    <n v="2"/>
    <n v="0"/>
    <s v="02.10.2023-29.10.2023"/>
    <s v="Centrum Kształcenia Zawodowego w Zespole Szkół i Placówek Kształcenia Zawodowego, ul.Botaniczna 66, 65-392  Zielona Góra"/>
    <x v="4"/>
  </r>
  <r>
    <n v="285"/>
    <x v="29"/>
    <s v="Oborniki Śląskie"/>
    <n v="38756"/>
    <x v="11"/>
    <n v="522101"/>
    <s v="HAN.01."/>
    <n v="1"/>
    <n v="1"/>
    <m/>
    <n v="1"/>
    <n v="1"/>
    <s v="04.09.2023-29.09.2023"/>
    <s v="Centrum Kształcenia Zawodowego i Ustawicznego, 67-400 Wschowa, Plac Kosynierów 1"/>
    <x v="1"/>
  </r>
  <r>
    <n v="286"/>
    <x v="29"/>
    <s v="Oborniki Śląskie"/>
    <n v="38756"/>
    <x v="10"/>
    <n v="711204"/>
    <s v="BUD.12."/>
    <n v="0"/>
    <n v="0"/>
    <m/>
    <m/>
    <m/>
    <m/>
    <s v="Centrum Kształcenia Zawodowego i Ustawicznego, 67-400 Wschowa, Plac Kosynierów 1"/>
    <x v="1"/>
  </r>
  <r>
    <n v="287"/>
    <x v="29"/>
    <s v="Oborniki Śląskie"/>
    <n v="38756"/>
    <x v="12"/>
    <n v="752205"/>
    <s v="DRM.04."/>
    <n v="1"/>
    <n v="0"/>
    <m/>
    <n v="1"/>
    <n v="0"/>
    <s v="04.09.2023-29.09.2023"/>
    <s v="Centrum Kształcenia Zawodowego i Ustawicznego, 67-400 Wschowa, Plac Kosynierów 1"/>
    <x v="1"/>
  </r>
  <r>
    <n v="288"/>
    <x v="29"/>
    <s v="Oborniki Śląskie"/>
    <n v="38756"/>
    <x v="8"/>
    <n v="712618"/>
    <s v="BUD.09."/>
    <n v="1"/>
    <n v="0"/>
    <m/>
    <n v="1"/>
    <n v="0"/>
    <s v="27.11.2023-22.12.2023"/>
    <s v="Centrum Kształcenia Zawodowego i Ustawicznego, 67-400 Wschowa, Plac Kosynierów 1"/>
    <x v="1"/>
  </r>
  <r>
    <n v="289"/>
    <x v="29"/>
    <s v="Oborniki Śląskie"/>
    <n v="38756"/>
    <x v="9"/>
    <n v="721306"/>
    <s v="MOT.01."/>
    <n v="1"/>
    <n v="0"/>
    <m/>
    <n v="1"/>
    <n v="0"/>
    <s v="27.11.2023-22.12.2023"/>
    <s v="Centrum Kształcenia Zawodowego i Ustawicznego, 67-400 Wschowa, Plac Kosynierów 1"/>
    <x v="1"/>
  </r>
  <r>
    <n v="290"/>
    <x v="29"/>
    <s v="Oborniki Śląskie"/>
    <n v="38756"/>
    <x v="13"/>
    <n v="722204"/>
    <s v="MEC.08."/>
    <n v="0"/>
    <n v="0"/>
    <m/>
    <m/>
    <m/>
    <m/>
    <s v="Centrum Kształcenia Zawodowego i Ustawicznego, 67-400 Wschowa, Plac Kosynierów 1"/>
    <x v="1"/>
  </r>
  <r>
    <n v="291"/>
    <x v="30"/>
    <s v="Odolanów"/>
    <m/>
    <x v="19"/>
    <n v="713203"/>
    <s v="MOT.03."/>
    <n v="0"/>
    <n v="0"/>
    <m/>
    <m/>
    <m/>
    <m/>
    <s v="Centrum Kształcenia Zawodowego w Oleśnicy, ul. Wojska Polskiego 67"/>
    <x v="7"/>
  </r>
  <r>
    <n v="292"/>
    <x v="31"/>
    <s v="Oleśnica"/>
    <n v="84531"/>
    <x v="26"/>
    <n v="741201"/>
    <s v="ELE.01."/>
    <n v="1"/>
    <n v="0"/>
    <s v="angielski"/>
    <n v="1"/>
    <n v="0"/>
    <s v="04.09.2023-29.09.2023"/>
    <s v="Centrum Kształcenia Zawodowego i Ustawicznego, 67-400 Wschowa, Plac Kosynierów 1"/>
    <x v="1"/>
  </r>
  <r>
    <n v="293"/>
    <x v="31"/>
    <s v="Oleśnica"/>
    <n v="84531"/>
    <x v="19"/>
    <n v="713203"/>
    <s v="MOT.03."/>
    <n v="1"/>
    <n v="0"/>
    <s v="angielski"/>
    <n v="0"/>
    <n v="0"/>
    <s v="12.02.2024-08.03.2024"/>
    <s v="Centrum Kształcenia Zawodowego w Oleśnicy, ul. Wojska Polskiego 67"/>
    <x v="7"/>
  </r>
  <r>
    <n v="294"/>
    <x v="31"/>
    <s v="Oleśnica"/>
    <n v="84531"/>
    <x v="3"/>
    <n v="723103"/>
    <s v="MOT.05."/>
    <n v="10"/>
    <n v="0"/>
    <s v="angielski"/>
    <n v="0"/>
    <n v="0"/>
    <s v="05.09.2023-29.09.2023"/>
    <s v="Centrum Kształcenia Zawodowego w Oleśnicy, ul. Wojska Polskiego 67"/>
    <x v="7"/>
  </r>
  <r>
    <n v="295"/>
    <x v="31"/>
    <s v="Oleśnica"/>
    <n v="84531"/>
    <x v="27"/>
    <n v="753105"/>
    <s v="MOD.03."/>
    <n v="0"/>
    <n v="0"/>
    <m/>
    <m/>
    <m/>
    <m/>
    <s v="Centrum Kształcenia Zawodowego w Zespole Szkół i Placówek Kształcenia Zawodowego, ul.Botaniczna 66, 65-392  Zielona Góra"/>
    <x v="4"/>
  </r>
  <r>
    <n v="296"/>
    <x v="31"/>
    <s v="Oleśnica"/>
    <n v="84531"/>
    <x v="6"/>
    <n v="751201"/>
    <s v="SPC.01."/>
    <n v="14"/>
    <n v="10"/>
    <s v="angielski"/>
    <n v="0"/>
    <n v="0"/>
    <s v="02.10.2023-27.10.2023"/>
    <s v="Centrum Kształcenia Zawodowego w Oleśnicy, ul. Wojska Polskiego 67"/>
    <x v="7"/>
  </r>
  <r>
    <n v="297"/>
    <x v="31"/>
    <s v="Oleśnica"/>
    <n v="84531"/>
    <x v="8"/>
    <n v="712618"/>
    <s v="BUD.09."/>
    <n v="1"/>
    <n v="0"/>
    <s v="niemiecki"/>
    <n v="1"/>
    <n v="0"/>
    <s v="30.10.2023-24.11.2023"/>
    <s v="Centrum Kształcenia Zawodowego w Świdnicy, 58-105 Świdnica, ul. Gen. Władysława Sikorskiego 41"/>
    <x v="0"/>
  </r>
  <r>
    <n v="298"/>
    <x v="31"/>
    <s v="Oleśnica"/>
    <n v="84531"/>
    <x v="2"/>
    <n v="753402"/>
    <s v="DRM.05."/>
    <n v="14"/>
    <n v="0"/>
    <s v="angielski"/>
    <n v="0"/>
    <n v="0"/>
    <s v="02.01.2024-09.02.2024"/>
    <s v="Centrum Kształcenia Zawodowego w Oleśnicy, ul. Wojska Polskiego 67"/>
    <x v="7"/>
  </r>
  <r>
    <n v="299"/>
    <x v="31"/>
    <s v="Oleśnica"/>
    <n v="84531"/>
    <x v="5"/>
    <n v="514101"/>
    <s v="FRK.01."/>
    <n v="24"/>
    <n v="24"/>
    <s v="angielski"/>
    <n v="0"/>
    <n v="0"/>
    <s v="02.10.2023-27.10.2023"/>
    <s v="Centrum Kształcenia Zawodowego w Oleśnicy, ul. Wojska Polskiego 67"/>
    <x v="7"/>
  </r>
  <r>
    <n v="300"/>
    <x v="31"/>
    <s v="Oleśnica"/>
    <n v="84531"/>
    <x v="4"/>
    <n v="722307"/>
    <s v="MEC.05."/>
    <n v="3"/>
    <n v="0"/>
    <s v="niemiecki"/>
    <n v="2"/>
    <n v="0"/>
    <s v="27.11.2023-22.12.2023"/>
    <s v="Centrum Kształcenia Zawodowego w Świdnicy, 58-105 Świdnica, ul. Gen. Władysława Sikorskiego 41"/>
    <x v="0"/>
  </r>
  <r>
    <n v="301"/>
    <x v="31"/>
    <s v="Oleśnica"/>
    <n v="84531"/>
    <x v="16"/>
    <n v="751204"/>
    <s v="SPC.03."/>
    <n v="1"/>
    <n v="0"/>
    <s v="niemiecki"/>
    <n v="1"/>
    <n v="0"/>
    <s v="30.10.2023-24.11.2023"/>
    <s v="Centrum Kształcenia Zawodowego w Świdnicy, 58-105 Świdnica, ul. Gen. Władysława Sikorskiego 41"/>
    <x v="0"/>
  </r>
  <r>
    <n v="302"/>
    <x v="31"/>
    <s v="Oleśnica"/>
    <n v="84531"/>
    <x v="18"/>
    <n v="741203"/>
    <s v="MOT.02."/>
    <n v="3"/>
    <n v="0"/>
    <s v="niemiecki"/>
    <n v="3"/>
    <n v="0"/>
    <s v="11.03.2024-12.04.2024"/>
    <s v="Centrum Kształcenia Zawodowego w Świdnicy, 58-105 Świdnica, ul. Gen. Władysława Sikorskiego 41"/>
    <x v="0"/>
  </r>
  <r>
    <n v="303"/>
    <x v="31"/>
    <s v="Oleśnica"/>
    <n v="84531"/>
    <x v="12"/>
    <n v="752205"/>
    <s v="DRM.04."/>
    <n v="4"/>
    <n v="0"/>
    <s v="angielski"/>
    <n v="0"/>
    <n v="0"/>
    <s v="02.10.2023-27.10.2023"/>
    <s v="Centrum Kształcenia Zawodowego w Oleśnicy, ul. Wojska Polskiego 67"/>
    <x v="7"/>
  </r>
  <r>
    <n v="304"/>
    <x v="31"/>
    <s v="Oleśnica"/>
    <n v="84531"/>
    <x v="0"/>
    <n v="741103"/>
    <s v="ELE.02."/>
    <n v="4"/>
    <n v="0"/>
    <s v="angielski"/>
    <n v="0"/>
    <n v="0"/>
    <s v="30.10.2023-24.11.2023"/>
    <s v="Centrum Kształcenia Zawodowego w Oleśnicy, ul. Wojska Polskiego 67"/>
    <x v="7"/>
  </r>
  <r>
    <n v="305"/>
    <x v="31"/>
    <s v="Oleśnica"/>
    <n v="84531"/>
    <x v="7"/>
    <n v="512001"/>
    <s v="HGT.02."/>
    <n v="9"/>
    <n v="4"/>
    <s v="angielski"/>
    <n v="0"/>
    <n v="0"/>
    <s v="12.02.2024-08.03.2024"/>
    <s v="Centrum Kształcenia Zawodowego w Oleśnicy, ul. Wojska Polskiego 67"/>
    <x v="7"/>
  </r>
  <r>
    <n v="306"/>
    <x v="31"/>
    <s v="Oleśnica"/>
    <n v="84531"/>
    <x v="9"/>
    <n v="721306"/>
    <s v="MOT.01."/>
    <n v="0"/>
    <n v="0"/>
    <m/>
    <n v="0"/>
    <m/>
    <m/>
    <s v="Centrum Kształcenia Zawodowego w Świdnicy, 58-105 Świdnica, ul. Gen. Władysława Sikorskiego 41"/>
    <x v="0"/>
  </r>
  <r>
    <n v="307"/>
    <x v="32"/>
    <s v="Oława"/>
    <n v="29742"/>
    <x v="11"/>
    <n v="522301"/>
    <s v="HAN.01."/>
    <n v="6"/>
    <n v="4"/>
    <s v="niemiecki"/>
    <n v="6"/>
    <n v="4"/>
    <s v="08.04.2024-03.05.2024"/>
    <s v="Zespół Szkół Ponadpodstawowych im. Hipolita Cegielskiego w Ziębicach ul. Wojska Polskiego 3, 57-220 Ziębice"/>
    <x v="6"/>
  </r>
  <r>
    <n v="308"/>
    <x v="33"/>
    <s v="Oława"/>
    <n v="60251"/>
    <x v="7"/>
    <n v="512001"/>
    <s v="HGT.02."/>
    <n v="2"/>
    <n v="1"/>
    <s v="angielski"/>
    <n v="2"/>
    <n v="1"/>
    <s v="01.03.2024-27.03.2024"/>
    <s v="Wojewódzki Zakład Doskonalenia Zawodowego w Opolu, ul. Małopolska 18,  45-301 Opole"/>
    <x v="14"/>
  </r>
  <r>
    <n v="309"/>
    <x v="32"/>
    <s v="Oława"/>
    <n v="29742"/>
    <x v="5"/>
    <n v="514101"/>
    <s v="FRK.01."/>
    <n v="6"/>
    <n v="6"/>
    <s v="niemiecki"/>
    <n v="6"/>
    <n v="6"/>
    <s v="12.02.2024-08.03.2024"/>
    <s v="Zespół Szkół Ponadpodstawowych im. Hipolita Cegielskiego w Ziębicach ul. Wojska Polskiego 3, 57-220 Ziębice"/>
    <x v="6"/>
  </r>
  <r>
    <n v="310"/>
    <x v="32"/>
    <s v="Oława"/>
    <n v="29742"/>
    <x v="7"/>
    <n v="512001"/>
    <s v="HGT.02."/>
    <n v="8"/>
    <n v="5"/>
    <s v="niemiecki"/>
    <n v="7"/>
    <n v="5"/>
    <s v="12.02.2024-08.03.2024"/>
    <s v="Zespół Szkół Ponadpodstawowych im. Hipolita Cegielskiego w Ziębicach ul. Wojska Polskiego 3, 57-220 Ziębice"/>
    <x v="6"/>
  </r>
  <r>
    <n v="311"/>
    <x v="32"/>
    <s v="Oława"/>
    <n v="29742"/>
    <x v="6"/>
    <n v="751201"/>
    <s v="SPC.01."/>
    <n v="1"/>
    <n v="1"/>
    <s v="angielski"/>
    <n v="1"/>
    <n v="1"/>
    <s v="02.10.2023-27.10.2023"/>
    <s v="Centrum Kształcenia Zawodowego w Oleśnicy, ul. Wojska Polskiego 67"/>
    <x v="7"/>
  </r>
  <r>
    <n v="312"/>
    <x v="32"/>
    <s v="Oława"/>
    <n v="29742"/>
    <x v="19"/>
    <n v="713203"/>
    <s v="MOT.03."/>
    <n v="4"/>
    <n v="0"/>
    <s v="angielski"/>
    <n v="4"/>
    <n v="0"/>
    <s v="12.02.2024-08.03.2024"/>
    <s v="Centrum Kształcenia Zawodowego w Oleśnicy, ul. Wojska Polskiego 67"/>
    <x v="7"/>
  </r>
  <r>
    <n v="313"/>
    <x v="32"/>
    <s v="Oława"/>
    <n v="29742"/>
    <x v="3"/>
    <n v="723103"/>
    <s v="MOT.05."/>
    <n v="13"/>
    <n v="0"/>
    <s v="niemiecki"/>
    <n v="13"/>
    <n v="0"/>
    <s v="02.10.2023-27.10.2023"/>
    <s v="Zespół Szkół Ponadpodstawowych im. Hipolita Cegielskiego w Ziębicach ul. Wojska Polskiego 3, 57-220 Ziębice"/>
    <x v="6"/>
  </r>
  <r>
    <n v="314"/>
    <x v="32"/>
    <s v="Oława"/>
    <n v="29742"/>
    <x v="12"/>
    <n v="752205"/>
    <s v="DRM.04."/>
    <n v="2"/>
    <n v="0"/>
    <s v="angielski"/>
    <n v="2"/>
    <n v="0"/>
    <s v="02.10.2023-27.10.2023"/>
    <s v="Centrum Kształcenia Zawodowego w Oleśnicy, ul. Wojska Polskiego 67"/>
    <x v="7"/>
  </r>
  <r>
    <n v="315"/>
    <x v="32"/>
    <s v="Oława"/>
    <n v="29742"/>
    <x v="0"/>
    <n v="741103"/>
    <s v="ELE.02."/>
    <n v="0"/>
    <n v="0"/>
    <s v="angielski"/>
    <n v="0"/>
    <n v="0"/>
    <s v="30.10.2023-24.11.2023"/>
    <s v="Centrum Kształcenia Zawodowego w Oleśnicy, ul. Wojska Polskiego 67"/>
    <x v="7"/>
  </r>
  <r>
    <n v="316"/>
    <x v="34"/>
    <s v="Oława"/>
    <n v="30693"/>
    <x v="7"/>
    <n v="512001"/>
    <s v="HGT.02."/>
    <n v="3"/>
    <n v="1"/>
    <s v="angielski"/>
    <n v="3"/>
    <n v="1"/>
    <s v="12.02.2024-08.03.2024"/>
    <s v="Centrum Kształcenia Zawodowego w Oleśnicy, ul. Wojska Polskiego 67"/>
    <x v="7"/>
  </r>
  <r>
    <n v="317"/>
    <x v="34"/>
    <s v="Oława"/>
    <n v="30693"/>
    <x v="11"/>
    <n v="522301"/>
    <s v="HAN.01."/>
    <n v="3"/>
    <n v="2"/>
    <s v="angielski"/>
    <n v="3"/>
    <n v="2"/>
    <s v="30.10.2023-24.11.2023"/>
    <s v="Centrum Kształcenia Zawodowego w Oleśnicy, ul. Wojska Polskiego 67"/>
    <x v="7"/>
  </r>
  <r>
    <n v="318"/>
    <x v="34"/>
    <s v="Oława"/>
    <n v="30693"/>
    <x v="5"/>
    <n v="514101"/>
    <s v="FRK.01."/>
    <n v="6"/>
    <n v="6"/>
    <s v="angielski"/>
    <n v="6"/>
    <n v="6"/>
    <s v="05.09.2023-29.09.2023"/>
    <s v="Centrum Kształcenia Zawodowego w Oleśnicy, ul. Wojska Polskiego 67"/>
    <x v="7"/>
  </r>
  <r>
    <n v="319"/>
    <x v="34"/>
    <s v="Oława"/>
    <n v="30693"/>
    <x v="3"/>
    <n v="723103"/>
    <s v="MOT.05."/>
    <n v="11"/>
    <n v="0"/>
    <s v="niemiecki"/>
    <n v="11"/>
    <n v="0"/>
    <s v="27.11.2023-22.12.2023"/>
    <s v="Centrum Kształcenia Zawodowego w Świdnicy, 58-105 Świdnica, ul. Gen. Władysława Sikorskiego 41"/>
    <x v="0"/>
  </r>
  <r>
    <n v="320"/>
    <x v="34"/>
    <s v="Oława"/>
    <n v="30693"/>
    <x v="8"/>
    <n v="712618"/>
    <s v="BUD.09."/>
    <n v="1"/>
    <n v="0"/>
    <s v="niemiecki"/>
    <n v="1"/>
    <n v="0"/>
    <s v="30.10.2023-24.11.2023"/>
    <s v="Centrum Kształcenia Zawodowego w Świdnicy, 58-105 Świdnica, ul. Gen. Władysława Sikorskiego 41"/>
    <x v="0"/>
  </r>
  <r>
    <n v="321"/>
    <x v="34"/>
    <s v="Oława"/>
    <n v="30693"/>
    <x v="4"/>
    <n v="722307"/>
    <s v="MEC.05."/>
    <n v="3"/>
    <n v="0"/>
    <s v="niemiecki"/>
    <n v="3"/>
    <n v="0"/>
    <s v="11.03.2024-12.04.2024"/>
    <s v="Centrum Kształcenia Zawodowego w Świdnicy, 58-105 Świdnica, ul. Gen. Władysława Sikorskiego 41"/>
    <x v="0"/>
  </r>
  <r>
    <n v="322"/>
    <x v="34"/>
    <s v="Oława"/>
    <n v="30693"/>
    <x v="26"/>
    <n v="741201"/>
    <s v="ELE.01."/>
    <n v="1"/>
    <n v="0"/>
    <s v="angielski"/>
    <n v="0"/>
    <n v="0"/>
    <s v="01.03.2024-27.03.2024"/>
    <s v="Wojewódzki Zakład Doskonalenia Zawodowego w Opolu, ul. Małopolska 18,  45-301 Opole"/>
    <x v="14"/>
  </r>
  <r>
    <n v="323"/>
    <x v="34"/>
    <s v="Oława"/>
    <n v="30693"/>
    <x v="6"/>
    <n v="751201"/>
    <s v="SPC.01."/>
    <n v="1"/>
    <n v="1"/>
    <s v="angielski"/>
    <n v="1"/>
    <n v="1"/>
    <s v="02.10.2023-27.10.2023"/>
    <s v="Centrum Kształcenia Zawodowego w Oleśnicy, ul. Wojska Polskiego 67"/>
    <x v="7"/>
  </r>
  <r>
    <n v="324"/>
    <x v="33"/>
    <s v="Oława"/>
    <n v="60251"/>
    <x v="13"/>
    <n v="722204"/>
    <s v="MEC.08."/>
    <n v="0"/>
    <n v="0"/>
    <m/>
    <m/>
    <m/>
    <m/>
    <s v="Wojewódzki Zakład Doskonalenia Zawodowego w Opolu, ul. Małopolska 18,  45-301 Opole"/>
    <x v="14"/>
  </r>
  <r>
    <n v="325"/>
    <x v="34"/>
    <s v="Oława"/>
    <n v="30693"/>
    <x v="12"/>
    <n v="752205"/>
    <s v="DRM.04."/>
    <n v="0"/>
    <n v="0"/>
    <s v="angielski"/>
    <n v="0"/>
    <n v="0"/>
    <m/>
    <s v="Centrum Kształcenia Zawodowego w Oleśnicy, ul. Wojska Polskiego 67"/>
    <x v="7"/>
  </r>
  <r>
    <n v="326"/>
    <x v="35"/>
    <s v="Ostrzeszów"/>
    <m/>
    <x v="12"/>
    <n v="752205"/>
    <s v="DRM.04."/>
    <n v="13"/>
    <n v="0"/>
    <m/>
    <m/>
    <m/>
    <s v="02.10.2023-27.10.2023"/>
    <s v="Centrum Kształcenia Zawodowego w Oleśnicy, ul. Wojska Polskiego 67"/>
    <x v="7"/>
  </r>
  <r>
    <n v="327"/>
    <x v="35"/>
    <s v="Ostrzeszów"/>
    <m/>
    <x v="2"/>
    <n v="753402"/>
    <s v="DRM.05."/>
    <n v="11"/>
    <n v="0"/>
    <m/>
    <m/>
    <m/>
    <s v="02.01.2024-09.02.2024"/>
    <s v="Centrum Kształcenia Zawodowego w Oleśnicy, ul. Wojska Polskiego 67"/>
    <x v="7"/>
  </r>
  <r>
    <n v="328"/>
    <x v="36"/>
    <s v="Polkowice"/>
    <n v="40806"/>
    <x v="6"/>
    <n v="751201"/>
    <s v="SPC.01."/>
    <n v="2"/>
    <n v="2"/>
    <s v="angielski"/>
    <n v="1"/>
    <n v="1"/>
    <s v="03.04.2024-30.04.2024"/>
    <s v="Centrum Kształcenia Zawodowego i Ustawicznego w Legnicy, ul. Lotnicza 26, 59-220 Legnica"/>
    <x v="5"/>
  </r>
  <r>
    <n v="329"/>
    <x v="36"/>
    <s v="Polkowice"/>
    <n v="40806"/>
    <x v="26"/>
    <n v="741201"/>
    <s v="ELE.01."/>
    <n v="8"/>
    <n v="0"/>
    <s v="niemiecki"/>
    <n v="8"/>
    <n v="0"/>
    <s v="01.03.2024-27.03.2024"/>
    <s v="Wojewódzki Zakład Doskonalenia Zawodowego w Opolu, ul. Małopolska 18,  45-301 Opole"/>
    <x v="14"/>
  </r>
  <r>
    <n v="330"/>
    <x v="36"/>
    <s v="Polkowice"/>
    <n v="40806"/>
    <x v="5"/>
    <n v="514101"/>
    <s v="FRK.01."/>
    <n v="4"/>
    <n v="4"/>
    <s v="angielski"/>
    <n v="3"/>
    <n v="3"/>
    <s v="03.04.2024-30.04.2024"/>
    <s v="Centrum Kształcenia Zawodowego i Ustawicznego w Legnicy, ul. Lotnicza 26, 59-220 Legnica"/>
    <x v="5"/>
  </r>
  <r>
    <n v="331"/>
    <x v="36"/>
    <s v="Polkowice"/>
    <n v="40806"/>
    <x v="7"/>
    <n v="512001"/>
    <s v="HGT.02."/>
    <n v="1"/>
    <n v="1"/>
    <s v="angielski"/>
    <n v="1"/>
    <n v="1"/>
    <s v="06.05.2024-29.05.2024"/>
    <s v="Centrum Kształcenia Zawodowego i Ustawicznego w Legnicy, ul. Lotnicza 26, 59-220 Legnica"/>
    <x v="5"/>
  </r>
  <r>
    <n v="332"/>
    <x v="36"/>
    <s v="Polkowice"/>
    <n v="40806"/>
    <x v="19"/>
    <n v="713203"/>
    <s v="MOT.03."/>
    <n v="1"/>
    <n v="0"/>
    <s v="niemiecki"/>
    <n v="1"/>
    <n v="0"/>
    <s v="12.02.2024-08.03.2024"/>
    <s v="Centrum Kształcenia Zawodowego w Oleśnicy, ul. Wojska Polskiego 67"/>
    <x v="7"/>
  </r>
  <r>
    <n v="333"/>
    <x v="36"/>
    <s v="Polkowice"/>
    <n v="40806"/>
    <x v="3"/>
    <n v="723103"/>
    <s v="MOT.05."/>
    <n v="11"/>
    <n v="0"/>
    <s v="niemiecki"/>
    <n v="0"/>
    <n v="0"/>
    <s v="03.10.2023-31.10.2023"/>
    <s v="Głogowskie Centrum Kształcenia Zawodowego w Głogowie ul. Piotra Skargi 29"/>
    <x v="11"/>
  </r>
  <r>
    <n v="334"/>
    <x v="36"/>
    <s v="Polkowice"/>
    <n v="40806"/>
    <x v="11"/>
    <n v="522301"/>
    <s v="HAN.01."/>
    <n v="15"/>
    <n v="11"/>
    <s v="angielski"/>
    <n v="8"/>
    <n v="7"/>
    <s v="03.04.2024-30.04.2024"/>
    <s v="Centrum Kształcenia Zawodowego i Ustawicznego w Legnicy, ul. Lotnicza 26, 59-220 Legnica"/>
    <x v="5"/>
  </r>
  <r>
    <n v="335"/>
    <x v="36"/>
    <s v="Polkowice"/>
    <n v="40806"/>
    <x v="13"/>
    <n v="722204"/>
    <s v="MEC.08."/>
    <n v="2"/>
    <n v="0"/>
    <s v="angielski"/>
    <n v="2"/>
    <n v="0"/>
    <s v="30.10.2023-24.11.2023"/>
    <s v="Centrum Kształcenia Zawodowego w Świdnicy, 58-105 Świdnica, ul. Gen. Władysława Sikorskiego 41"/>
    <x v="0"/>
  </r>
  <r>
    <n v="336"/>
    <x v="36"/>
    <s v="Polkowice"/>
    <n v="40806"/>
    <x v="4"/>
    <n v="722307"/>
    <s v="MEC.05."/>
    <n v="1"/>
    <n v="0"/>
    <s v="angielski"/>
    <n v="1"/>
    <n v="0"/>
    <s v="27.11.2023-22.12.2023"/>
    <s v="Centrum Kształcenia Zawodowego w Świdnicy, 58-105 Świdnica, ul. Gen. Władysława Sikorskiego 41"/>
    <x v="0"/>
  </r>
  <r>
    <n v="337"/>
    <x v="36"/>
    <s v="Polkowice"/>
    <n v="40806"/>
    <x v="24"/>
    <n v="432106"/>
    <s v="SPL.01."/>
    <n v="0"/>
    <n v="0"/>
    <m/>
    <m/>
    <m/>
    <m/>
    <s v="Centrum Kształcenia Zawodowego w Zespole Szkół i Placówek Kształcenia Zawodowego, ul.Botaniczna 66, 65-392  Zielona Góra"/>
    <x v="4"/>
  </r>
  <r>
    <n v="338"/>
    <x v="36"/>
    <s v="Polkowice"/>
    <n v="40806"/>
    <x v="33"/>
    <n v="742202"/>
    <s v="INF.01."/>
    <n v="1"/>
    <n v="0"/>
    <s v="niemiecki"/>
    <n v="1"/>
    <n v="0"/>
    <s v="02.10.2023-29.10.2023"/>
    <s v="Centrum Kształcenia Zawodowego w Zespole Szkół i Placówek Kształcenia Zawodowego, ul.Botaniczna 66, 65-392  Zielona Góra"/>
    <x v="4"/>
  </r>
  <r>
    <n v="339"/>
    <x v="36"/>
    <s v="Polkowice"/>
    <n v="40806"/>
    <x v="12"/>
    <n v="752205"/>
    <s v="DRM.04."/>
    <n v="1"/>
    <n v="0"/>
    <s v="niemiecki"/>
    <n v="1"/>
    <n v="0"/>
    <s v="02.10.2023-27.10.2023"/>
    <s v="Centrum Kształcenia Zawodowego w Świdnicy, 58-105 Świdnica, ul. Gen. Władysława Sikorskiego 41"/>
    <x v="0"/>
  </r>
  <r>
    <n v="340"/>
    <x v="36"/>
    <s v="Polkowice"/>
    <n v="40806"/>
    <x v="0"/>
    <n v="741103"/>
    <s v="ELE.02."/>
    <n v="1"/>
    <n v="0"/>
    <s v="niemiecki"/>
    <n v="1"/>
    <n v="0"/>
    <s v="02.01.2024--19.01.2024"/>
    <s v="Centrum Kształcenia Zawodowego i Ustawicznego, 67-400 Wschowa, Plac Kosynierów 1"/>
    <x v="1"/>
  </r>
  <r>
    <n v="341"/>
    <x v="36"/>
    <s v="Polkowice"/>
    <n v="40806"/>
    <x v="10"/>
    <n v="711204"/>
    <s v="BUD.12."/>
    <n v="1"/>
    <n v="1"/>
    <s v="angielski"/>
    <n v="1"/>
    <n v="1"/>
    <s v="02.01.2024-19.01.2024"/>
    <s v="Centrum Kształcenia Zawodowego i Ustawicznego, 67-400 Wschowa, Plac Kosynierów 1"/>
    <x v="1"/>
  </r>
  <r>
    <n v="342"/>
    <x v="36"/>
    <s v="Polkowice"/>
    <n v="40806"/>
    <x v="1"/>
    <n v="712905"/>
    <s v="BUD.11."/>
    <n v="0"/>
    <n v="0"/>
    <m/>
    <m/>
    <m/>
    <m/>
    <s v="Centrum Kształcenia Zawodowego i Ustawicznego, 67-400 Wschowa, Plac Kosynierów 1"/>
    <x v="1"/>
  </r>
  <r>
    <n v="343"/>
    <x v="37"/>
    <s v="Przemków"/>
    <n v="106261"/>
    <x v="4"/>
    <n v="722307"/>
    <s v="MEC.05."/>
    <n v="2"/>
    <n v="0"/>
    <s v="niemiecki"/>
    <n v="2"/>
    <n v="0"/>
    <s v="11.03.2024-12.04.2024"/>
    <s v="Centrum Kształcenia Zawodowego w Świdnicy, 58-105 Świdnica, ul. Gen. Władysława Sikorskiego 41"/>
    <x v="0"/>
  </r>
  <r>
    <n v="344"/>
    <x v="37"/>
    <s v="Przemków"/>
    <n v="106261"/>
    <x v="10"/>
    <n v="711204"/>
    <s v="BUD.12."/>
    <n v="2"/>
    <n v="0"/>
    <s v="angielski"/>
    <n v="2"/>
    <n v="0"/>
    <s v="02.01.2024-19.01.2024"/>
    <s v="Centrum Kształcenia Zawodowego i Ustawicznego, 67-400 Wschowa, Plac Kosynierów 1"/>
    <x v="1"/>
  </r>
  <r>
    <n v="345"/>
    <x v="37"/>
    <s v="Przemków"/>
    <n v="106261"/>
    <x v="7"/>
    <n v="512001"/>
    <s v="HGT.02."/>
    <n v="2"/>
    <n v="2"/>
    <s v="angielski"/>
    <n v="2"/>
    <n v="2"/>
    <s v="06.05.2024-29.05.2024"/>
    <s v="Centrum Kształcenia Zawodowego i Ustawicznego w Legnicy, ul. Lotnicza 26, 59-220 Legnica"/>
    <x v="5"/>
  </r>
  <r>
    <n v="346"/>
    <x v="37"/>
    <s v="Przemków"/>
    <n v="106261"/>
    <x v="11"/>
    <n v="522301"/>
    <s v="HAN.01."/>
    <n v="2"/>
    <n v="1"/>
    <s v="angielski"/>
    <n v="2"/>
    <n v="1"/>
    <s v="03.04.2024-30.04.2024"/>
    <s v="Centrum Kształcenia Zawodowego i Ustawicznego w Legnicy, ul. Lotnicza 26, 59-220 Legnica"/>
    <x v="5"/>
  </r>
  <r>
    <n v="347"/>
    <x v="37"/>
    <s v="Przemków"/>
    <n v="106261"/>
    <x v="5"/>
    <n v="514101"/>
    <s v="FRK.01."/>
    <n v="1"/>
    <n v="1"/>
    <s v="angielski"/>
    <n v="1"/>
    <n v="1"/>
    <s v="06.05.2024-29.05.2024"/>
    <s v="Centrum Kształcenia Zawodowego i Ustawicznego w Legnicy, ul. Lotnicza 26, 59-220 Legnica"/>
    <x v="5"/>
  </r>
  <r>
    <n v="348"/>
    <x v="37"/>
    <s v="Przemków"/>
    <n v="106261"/>
    <x v="6"/>
    <n v="751201"/>
    <s v="SPC.01."/>
    <n v="1"/>
    <n v="0"/>
    <s v="angielski"/>
    <n v="1"/>
    <n v="0"/>
    <s v="03.04.2024-30.04.2024"/>
    <s v="Centrum Kształcenia Zawodowego i Ustawicznego w Legnicy, ul. Lotnicza 26, 59-220 Legnica"/>
    <x v="5"/>
  </r>
  <r>
    <n v="349"/>
    <x v="38"/>
    <s v="Rakowice Wielkie"/>
    <n v="84234"/>
    <x v="5"/>
    <n v="514101"/>
    <s v="FRK.01."/>
    <n v="1"/>
    <n v="1"/>
    <s v="niemiecki"/>
    <n v="1"/>
    <n v="1"/>
    <s v="02.01.2024-09.02.2024 "/>
    <s v="Centrum Kształcenia Zawodowego w Świdnicy, 58-105 Świdnica, ul. Gen. Władysława Sikorskiego 41"/>
    <x v="0"/>
  </r>
  <r>
    <n v="350"/>
    <x v="38"/>
    <s v="Rakowice Wielkie"/>
    <n v="84234"/>
    <x v="7"/>
    <n v="512001"/>
    <s v="HGT.02."/>
    <n v="5"/>
    <n v="4"/>
    <s v="angielski"/>
    <n v="5"/>
    <n v="4"/>
    <s v="12.02.2024-08.03.2024"/>
    <s v="Zespół Szkół Ponadpodstawowych im. Hipolita Cegielskiego w Ziębicach ul. Wojska Polskiego 3, 57-220 Ziębice"/>
    <x v="6"/>
  </r>
  <r>
    <n v="351"/>
    <x v="38"/>
    <s v="Rakowice Wielkie"/>
    <n v="84234"/>
    <x v="11"/>
    <n v="522301"/>
    <s v="HAN.01."/>
    <n v="2"/>
    <n v="1"/>
    <s v="niemiecki"/>
    <n v="2"/>
    <n v="1"/>
    <s v="02.01.2024-09.02.2024 "/>
    <s v="Centrum Kształcenia Zawodowego w Świdnicy, 58-105 Świdnica, ul. Gen. Władysława Sikorskiego 41"/>
    <x v="0"/>
  </r>
  <r>
    <n v="352"/>
    <x v="38"/>
    <s v="Rakowice Wielkie"/>
    <n v="84234"/>
    <x v="3"/>
    <n v="723103"/>
    <s v="MOT.05."/>
    <n v="1"/>
    <n v="0"/>
    <s v="niemiecki"/>
    <n v="1"/>
    <n v="0"/>
    <s v="11.03.2024-12.04.2024"/>
    <s v="Centrum Kształcenia Zawodowego w Świdnicy, 58-105 Świdnica, ul. Gen. Władysława Sikorskiego 41"/>
    <x v="0"/>
  </r>
  <r>
    <n v="353"/>
    <x v="38"/>
    <s v="Rakowice Wielkie"/>
    <n v="84234"/>
    <x v="34"/>
    <n v="816003"/>
    <s v="SPC.02."/>
    <n v="1"/>
    <n v="0"/>
    <s v="niemiecki"/>
    <n v="1"/>
    <n v="0"/>
    <s v="30.10.2023-24.112023"/>
    <s v="Centrum Kształcenia Zawodowego i Ustawicznego, 67-400 Wschowa, Plac Kosynierów 1"/>
    <x v="1"/>
  </r>
  <r>
    <n v="354"/>
    <x v="38"/>
    <s v="Rakowice Wielkie"/>
    <n v="84234"/>
    <x v="35"/>
    <n v="711402"/>
    <s v="BUD.01."/>
    <n v="2"/>
    <n v="0"/>
    <s v="niemiecki"/>
    <n v="2"/>
    <n v="0"/>
    <s v="27.11.2023-22.12.2023"/>
    <s v="Centrum Kształcenia Zawodowego w Zespole Szkół i Placówek Kształcenia Zawodowego, ul.Botaniczna 66, 65-392  Zielona Góra"/>
    <x v="4"/>
  </r>
  <r>
    <n v="355"/>
    <x v="39"/>
    <s v="Strzegom"/>
    <n v="13181"/>
    <x v="11"/>
    <n v="522301"/>
    <s v="HAN.01."/>
    <n v="5"/>
    <n v="4"/>
    <s v="niemiecki"/>
    <n v="0"/>
    <n v="0"/>
    <s v="02.01.2024-09.02.2024 "/>
    <s v="Centrum Kształcenia Zawodowego w Świdnicy, 58-105 Świdnica, ul. Gen. Władysława Sikorskiego 41"/>
    <x v="0"/>
  </r>
  <r>
    <n v="356"/>
    <x v="39"/>
    <s v="Strzegom"/>
    <n v="13181"/>
    <x v="6"/>
    <n v="751201"/>
    <s v="SPC.01."/>
    <n v="1"/>
    <n v="1"/>
    <s v="niemiecki"/>
    <n v="0"/>
    <n v="0"/>
    <s v="02.10.2023-27.10.2023"/>
    <s v="Centrum Kształcenia Zawodowego w Świdnicy, 58-105 Świdnica, ul. Gen. Władysława Sikorskiego 41"/>
    <x v="0"/>
  </r>
  <r>
    <n v="357"/>
    <x v="39"/>
    <s v="Strzegom"/>
    <n v="13181"/>
    <x v="7"/>
    <n v="512001"/>
    <s v="HGT.02."/>
    <n v="1"/>
    <n v="0"/>
    <s v="niemiecki"/>
    <n v="0"/>
    <n v="0"/>
    <s v="12.02.2024-08.03.2024"/>
    <s v="Centrum Kształcenia Zawodowego w Świdnicy, 58-105 Świdnica, ul. Gen. Władysława Sikorskiego 41"/>
    <x v="0"/>
  </r>
  <r>
    <n v="358"/>
    <x v="39"/>
    <s v="Strzegom"/>
    <n v="13181"/>
    <x v="5"/>
    <n v="514101"/>
    <s v="FRK.01."/>
    <n v="5"/>
    <n v="5"/>
    <s v="niemiecki"/>
    <n v="0"/>
    <n v="0"/>
    <s v="02.01.2024-09.02.2024 "/>
    <s v="Centrum Kształcenia Zawodowego w Świdnicy, 58-105 Świdnica, ul. Gen. Władysława Sikorskiego 41"/>
    <x v="0"/>
  </r>
  <r>
    <n v="359"/>
    <x v="39"/>
    <s v="Strzegom"/>
    <n v="13181"/>
    <x v="3"/>
    <n v="723103"/>
    <s v="MOT.05."/>
    <n v="3"/>
    <n v="0"/>
    <s v="niemiecki"/>
    <n v="0"/>
    <n v="0"/>
    <s v="27.11.2023-22.12.2023"/>
    <s v="Centrum Kształcenia Zawodowego w Świdnicy, 58-105 Świdnica, ul. Gen. Władysława Sikorskiego 41"/>
    <x v="0"/>
  </r>
  <r>
    <n v="360"/>
    <x v="39"/>
    <s v="Strzegom"/>
    <n v="13181"/>
    <x v="0"/>
    <n v="741103"/>
    <s v="ELE.02."/>
    <n v="1"/>
    <n v="0"/>
    <s v="niemiecki"/>
    <n v="0"/>
    <n v="0"/>
    <s v="05.09.2023-29.09.2023"/>
    <s v="Centrum Kształcenia Zawodowego w Świdnicy, 58-105 Świdnica, ul. Gen. Władysława Sikorskiego 41"/>
    <x v="0"/>
  </r>
  <r>
    <n v="361"/>
    <x v="39"/>
    <s v="Strzegom"/>
    <n v="13181"/>
    <x v="16"/>
    <n v="751204"/>
    <s v="SPC.03."/>
    <n v="4"/>
    <n v="0"/>
    <s v="niemiecki"/>
    <n v="0"/>
    <n v="0"/>
    <s v="30.10.2023-24.11.2023"/>
    <s v="Centrum Kształcenia Zawodowego w Świdnicy, 58-105 Świdnica, ul. Gen. Władysława Sikorskiego 41"/>
    <x v="0"/>
  </r>
  <r>
    <n v="362"/>
    <x v="39"/>
    <s v="Strzegom"/>
    <n v="13181"/>
    <x v="36"/>
    <n v="711301"/>
    <s v="BUD.04."/>
    <n v="3"/>
    <n v="0"/>
    <s v="niemiecki"/>
    <n v="3"/>
    <n v="0"/>
    <s v="27.11.2023-22.12.2023"/>
    <s v="Centrum Kształcenia Zawodowego w Zespole Szkół i Placówek Kształcenia Zawodowego, ul.Botaniczna 66, 65-392  Zielona Góra"/>
    <x v="4"/>
  </r>
  <r>
    <n v="363"/>
    <x v="39"/>
    <s v="Strzegom"/>
    <n v="13181"/>
    <x v="13"/>
    <n v="722204"/>
    <s v="MEC.08."/>
    <n v="1"/>
    <n v="0"/>
    <s v="niemiecki"/>
    <n v="0"/>
    <n v="0"/>
    <s v="30.10.2023-24.11.2023"/>
    <s v="Centrum Kształcenia Zawodowego w Świdnicy, 58-105 Świdnica, ul. Gen. Władysława Sikorskiego 41"/>
    <x v="0"/>
  </r>
  <r>
    <n v="364"/>
    <x v="39"/>
    <s v="Strzegom"/>
    <n v="13181"/>
    <x v="18"/>
    <n v="741203"/>
    <s v="MOT.02."/>
    <n v="1"/>
    <n v="0"/>
    <s v="niemiecki"/>
    <n v="0"/>
    <n v="0"/>
    <s v="11.03.2024-12.04.2024"/>
    <s v="Centrum Kształcenia Zawodowego w Świdnicy, 58-105 Świdnica, ul. Gen. Władysława Sikorskiego 41"/>
    <x v="0"/>
  </r>
  <r>
    <n v="365"/>
    <x v="39"/>
    <s v="Strzegom"/>
    <n v="13181"/>
    <x v="8"/>
    <n v="712618"/>
    <s v="BUD.09."/>
    <n v="0"/>
    <n v="0"/>
    <m/>
    <m/>
    <m/>
    <m/>
    <s v="Centrum Kształcenia Zawodowego w Świdnicy, 58-105 Świdnica, ul. Gen. Władysława Sikorskiego 41"/>
    <x v="0"/>
  </r>
  <r>
    <n v="366"/>
    <x v="39"/>
    <s v="Strzegom"/>
    <n v="13181"/>
    <x v="37"/>
    <n v="811102"/>
    <s v="GIW.03."/>
    <n v="1"/>
    <n v="0"/>
    <s v="niemiecki"/>
    <n v="0"/>
    <n v="0"/>
    <m/>
    <s v="Konsultacje indywidualne"/>
    <x v="15"/>
  </r>
  <r>
    <n v="367"/>
    <x v="39"/>
    <s v="Strzegom"/>
    <n v="13181"/>
    <x v="4"/>
    <n v="722307"/>
    <s v="MEC.05."/>
    <n v="0"/>
    <n v="0"/>
    <m/>
    <m/>
    <m/>
    <m/>
    <s v="Centrum Kształcenia Zawodowego w Świdnicy, 58-105 Świdnica, ul. Gen. Władysława Sikorskiego 41"/>
    <x v="0"/>
  </r>
  <r>
    <n v="368"/>
    <x v="40"/>
    <s v="Strzelin"/>
    <n v="79824"/>
    <x v="5"/>
    <n v="514101"/>
    <s v="FRK.01."/>
    <n v="4"/>
    <n v="4"/>
    <s v="niemiecki"/>
    <n v="4"/>
    <n v="4"/>
    <s v="12.02.2024-08.03.2024"/>
    <s v="Zespół Szkół Ponadpodstawowych im. Hipolita Cegielskiego w Ziębicach ul. Wojska Polskiego 3, 57-220 Ziębice"/>
    <x v="6"/>
  </r>
  <r>
    <n v="369"/>
    <x v="40"/>
    <s v="Strzelin"/>
    <n v="79824"/>
    <x v="11"/>
    <n v="522301"/>
    <s v="HAN.01."/>
    <n v="9"/>
    <n v="6"/>
    <s v="niemiecki"/>
    <n v="9"/>
    <n v="6"/>
    <s v="08.04.2024-03.05.2024"/>
    <s v="Zespół Szkół Ponadpodstawowych im. Hipolita Cegielskiego w Ziębicach ul. Wojska Polskiego 3, 57-220 Ziębice"/>
    <x v="6"/>
  </r>
  <r>
    <n v="370"/>
    <x v="40"/>
    <s v="Strzelin"/>
    <n v="79824"/>
    <x v="6"/>
    <n v="751201"/>
    <s v="SPC.01."/>
    <n v="1"/>
    <n v="1"/>
    <s v="niemiecki"/>
    <n v="1"/>
    <n v="1"/>
    <s v="02.10.2023-27.10.2023"/>
    <s v="Centrum Kształcenia Zawodowego w Świdnicy, 58-105 Świdnica, ul. Gen. Władysława Sikorskiego 41"/>
    <x v="0"/>
  </r>
  <r>
    <n v="371"/>
    <x v="40"/>
    <s v="Strzelin"/>
    <n v="79824"/>
    <x v="10"/>
    <n v="711204"/>
    <s v="BUD.12."/>
    <n v="1"/>
    <n v="0"/>
    <s v="niemiecki"/>
    <n v="1"/>
    <n v="0"/>
    <s v="02.10.2023-27.10.2023"/>
    <s v="Centrum Kształcenia Zawodowego w Świdnicy, 58-105 Świdnica, ul. Gen. Władysława Sikorskiego 41"/>
    <x v="0"/>
  </r>
  <r>
    <n v="372"/>
    <x v="40"/>
    <s v="Strzelin"/>
    <n v="79824"/>
    <x v="0"/>
    <n v="741103"/>
    <s v="ELE.02."/>
    <n v="3"/>
    <n v="0"/>
    <s v="angielski"/>
    <n v="3"/>
    <n v="0"/>
    <s v="30.10.2023-24.11.2023"/>
    <s v="Centrum Kształcenia Zawodowego w Oleśnicy, ul. Wojska Polskiego 67"/>
    <x v="7"/>
  </r>
  <r>
    <n v="373"/>
    <x v="40"/>
    <s v="Strzelin"/>
    <n v="79824"/>
    <x v="2"/>
    <n v="753402"/>
    <s v="DRM.05."/>
    <n v="4"/>
    <n v="0"/>
    <s v="angielski"/>
    <n v="4"/>
    <n v="0"/>
    <s v="02.01.2024-09.02.2024"/>
    <s v="Centrum Kształcenia Zawodowego w Oleśnicy, ul. Wojska Polskiego 67"/>
    <x v="7"/>
  </r>
  <r>
    <n v="374"/>
    <x v="40"/>
    <s v="Strzelin"/>
    <n v="79824"/>
    <x v="8"/>
    <n v="712618"/>
    <s v="BUD.09."/>
    <n v="0"/>
    <n v="0"/>
    <m/>
    <m/>
    <m/>
    <m/>
    <s v="Centrum Kształcenia Zawodowego w Świdnicy, 58-105 Świdnica, ul. Gen. Władysława Sikorskiego 41"/>
    <x v="0"/>
  </r>
  <r>
    <n v="375"/>
    <x v="40"/>
    <s v="Strzelin"/>
    <n v="79824"/>
    <x v="18"/>
    <n v="741203"/>
    <s v="MOT.02."/>
    <n v="0"/>
    <n v="0"/>
    <m/>
    <m/>
    <m/>
    <m/>
    <s v="Centrum Kształcenia Zawodowego w Świdnicy, 58-105 Świdnica, ul. Gen. Władysława Sikorskiego 41"/>
    <x v="0"/>
  </r>
  <r>
    <n v="376"/>
    <x v="40"/>
    <s v="Strzelin"/>
    <n v="79824"/>
    <x v="15"/>
    <n v="712101"/>
    <s v="BUD.03."/>
    <n v="0"/>
    <n v="0"/>
    <m/>
    <m/>
    <m/>
    <m/>
    <s v="Centrum Kształcenia Zawodowego w Zespole Szkół i Placówek Kształcenia Zawodowego, ul.Botaniczna 66, 65-392  Zielona Góra"/>
    <x v="4"/>
  </r>
  <r>
    <n v="377"/>
    <x v="41"/>
    <s v="Syców"/>
    <n v="82519"/>
    <x v="6"/>
    <n v="751201"/>
    <s v="SPC.01."/>
    <n v="1"/>
    <n v="1"/>
    <s v="niemiecki"/>
    <n v="0"/>
    <n v="0"/>
    <s v="02.10.2023-27.10.2023"/>
    <s v="Centrum Kształcenia Zawodowego w Oleśnicy, ul. Wojska Polskiego 67"/>
    <x v="7"/>
  </r>
  <r>
    <n v="378"/>
    <x v="41"/>
    <s v="Syców"/>
    <n v="82519"/>
    <x v="20"/>
    <n v="742117"/>
    <s v="ELM.02."/>
    <n v="3"/>
    <n v="0"/>
    <s v="angielski"/>
    <n v="3"/>
    <n v="0"/>
    <s v="02.10.2023-29.10.2023"/>
    <s v="Centrum Kształcenia Zawodowego w Zespole Szkół i Placówek Kształcenia Zawodowego, ul.Botaniczna 66, 65-392  Zielona Góra"/>
    <x v="4"/>
  </r>
  <r>
    <n v="379"/>
    <x v="41"/>
    <s v="Syców"/>
    <n v="82519"/>
    <x v="0"/>
    <n v="741103"/>
    <s v="ELE.02."/>
    <n v="4"/>
    <n v="0"/>
    <s v="angielski"/>
    <n v="0"/>
    <n v="0"/>
    <s v="30.10.2023-24.11.2023"/>
    <s v="Centrum Kształcenia Zawodowego w Oleśnicy, ul. Wojska Polskiego 67"/>
    <x v="7"/>
  </r>
  <r>
    <n v="380"/>
    <x v="41"/>
    <s v="Syców"/>
    <n v="82519"/>
    <x v="5"/>
    <n v="514101"/>
    <s v="FRK.01."/>
    <n v="7"/>
    <n v="7"/>
    <s v="angielski"/>
    <n v="0"/>
    <n v="0"/>
    <s v="02.10.2023-27.10.2023"/>
    <s v="Centrum Kształcenia Zawodowego w Oleśnicy, ul. Wojska Polskiego 67"/>
    <x v="7"/>
  </r>
  <r>
    <n v="381"/>
    <x v="41"/>
    <s v="Syców"/>
    <n v="82519"/>
    <x v="27"/>
    <n v="753195"/>
    <s v="MOD.03."/>
    <n v="1"/>
    <n v="1"/>
    <s v="niemiecki"/>
    <n v="1"/>
    <n v="1"/>
    <s v="04.09.2023-29.09.2023"/>
    <s v="Ośrodek Dokształcania i Doskonalenia Zawodowego w Krotoszynie"/>
    <x v="13"/>
  </r>
  <r>
    <n v="382"/>
    <x v="41"/>
    <s v="Syców"/>
    <n v="82519"/>
    <x v="3"/>
    <n v="723103"/>
    <s v="MOT.05."/>
    <n v="7"/>
    <n v="0"/>
    <s v="angielski"/>
    <n v="0"/>
    <n v="0"/>
    <s v="05.09.2023-29.09.2023"/>
    <s v="Centrum Kształcenia Zawodowego w Oleśnicy, ul. Wojska Polskiego 67"/>
    <x v="7"/>
  </r>
  <r>
    <n v="383"/>
    <x v="41"/>
    <s v="Syców"/>
    <n v="82519"/>
    <x v="8"/>
    <n v="712618"/>
    <s v="BUD.09."/>
    <n v="2"/>
    <n v="0"/>
    <s v="niemiecki"/>
    <n v="2"/>
    <n v="0"/>
    <s v="30.10.2023-24.11.2023"/>
    <s v="Centrum Kształcenia Zawodowego w Świdnicy, 58-105 Świdnica, ul. Gen. Władysława Sikorskiego 41"/>
    <x v="0"/>
  </r>
  <r>
    <n v="384"/>
    <x v="41"/>
    <s v="Syców"/>
    <n v="82519"/>
    <x v="1"/>
    <n v="712905"/>
    <s v="BUD.11."/>
    <n v="3"/>
    <n v="1"/>
    <s v="angielski"/>
    <n v="3"/>
    <n v="1"/>
    <s v="02.10.2023-27.10.2023"/>
    <s v="Ośrodek Dokształcania i Doskonalenia Zawodowego w Krotoszynie"/>
    <x v="13"/>
  </r>
  <r>
    <n v="385"/>
    <x v="41"/>
    <s v="Syców"/>
    <n v="82519"/>
    <x v="16"/>
    <n v="751204"/>
    <s v="SPC.03."/>
    <n v="2"/>
    <n v="0"/>
    <s v="angielski"/>
    <n v="2"/>
    <n v="0"/>
    <s v="27.11.2023-22.12.2023"/>
    <s v="Ośrodek Dokształcania i Doskonalenia Zawodowego w Krotoszynie"/>
    <x v="13"/>
  </r>
  <r>
    <n v="386"/>
    <x v="41"/>
    <s v="Syców"/>
    <n v="82519"/>
    <x v="11"/>
    <n v="522301"/>
    <s v="HAN.01."/>
    <n v="18"/>
    <n v="15"/>
    <s v="angielski"/>
    <n v="0"/>
    <n v="0"/>
    <s v="30.10.2023-24.11.2023"/>
    <s v="Centrum Kształcenia Zawodowego w Oleśnicy, ul. Wojska Polskiego 67"/>
    <x v="7"/>
  </r>
  <r>
    <n v="387"/>
    <x v="41"/>
    <s v="Syców"/>
    <n v="82519"/>
    <x v="12"/>
    <n v="752205"/>
    <s v="DRM.04."/>
    <n v="4"/>
    <n v="0"/>
    <s v="angielski"/>
    <n v="0"/>
    <n v="0"/>
    <s v="02.10.2023-27.10.2023"/>
    <s v="Centrum Kształcenia Zawodowego w Oleśnicy, ul. Wojska Polskiego 67"/>
    <x v="7"/>
  </r>
  <r>
    <n v="388"/>
    <x v="41"/>
    <s v="Syców"/>
    <n v="82519"/>
    <x v="13"/>
    <n v="722204"/>
    <s v="MEC.08."/>
    <n v="2"/>
    <n v="0"/>
    <s v="niemiecki"/>
    <n v="2"/>
    <n v="0"/>
    <s v="04.09.2023-29.09.2023"/>
    <s v="Ośrodek Dokształcania i Doskonalenia Zawodowego w Krotoszynie"/>
    <x v="13"/>
  </r>
  <r>
    <n v="389"/>
    <x v="41"/>
    <s v="Syców"/>
    <n v="82519"/>
    <x v="2"/>
    <n v="753402"/>
    <s v="DRM.05."/>
    <n v="20"/>
    <n v="0"/>
    <s v="angielski"/>
    <n v="0"/>
    <n v="0"/>
    <s v="27.11.2023-22.12.2023"/>
    <s v="Centrum Kształcenia Zawodowego w Oleśnicy, ul. Wojska Polskiego 67"/>
    <x v="7"/>
  </r>
  <r>
    <n v="390"/>
    <x v="41"/>
    <s v="Syców"/>
    <n v="82519"/>
    <x v="7"/>
    <n v="512001"/>
    <s v="HGT.02."/>
    <n v="0"/>
    <n v="0"/>
    <m/>
    <n v="0"/>
    <n v="0"/>
    <m/>
    <s v="Centrum Kształcenia Zawodowego w Oleśnicy, ul. Wojska Polskiego 67"/>
    <x v="7"/>
  </r>
  <r>
    <n v="391"/>
    <x v="41"/>
    <s v="Syców"/>
    <n v="82519"/>
    <x v="10"/>
    <n v="711204"/>
    <s v="BUD.12."/>
    <n v="0"/>
    <n v="0"/>
    <m/>
    <n v="0"/>
    <n v="0"/>
    <m/>
    <s v="Ośrodek Dokształcania i Doskonalenia Zawodowego w Krotoszynie"/>
    <x v="13"/>
  </r>
  <r>
    <n v="392"/>
    <x v="42"/>
    <s v="Środa Śląska"/>
    <n v="22648"/>
    <x v="11"/>
    <n v="522301"/>
    <s v="HAN.01."/>
    <n v="2"/>
    <n v="1"/>
    <s v="niemiecki"/>
    <n v="2"/>
    <n v="1"/>
    <s v="03.04.2024-30.04.2024"/>
    <s v="Centrum Kształcenia Zawodowego i Ustawicznego w Legnicy, ul. Lotnicza 26, 59-220 Legnica"/>
    <x v="5"/>
  </r>
  <r>
    <n v="393"/>
    <x v="42"/>
    <s v="Środa Śląska"/>
    <n v="22648"/>
    <x v="5"/>
    <n v="514101"/>
    <s v="FRK.01."/>
    <n v="2"/>
    <n v="2"/>
    <s v="niemiecki"/>
    <n v="2"/>
    <n v="2"/>
    <s v="06.05.2024-29.05.2024"/>
    <s v="Centrum Kształcenia Zawodowego i Ustawicznego w Legnicy, ul. Lotnicza 26, 59-220 Legnica"/>
    <x v="5"/>
  </r>
  <r>
    <n v="394"/>
    <x v="42"/>
    <s v="Środa Śląska"/>
    <n v="22648"/>
    <x v="6"/>
    <n v="751201"/>
    <s v="SPC.01."/>
    <n v="1"/>
    <n v="1"/>
    <s v="angielski"/>
    <n v="1"/>
    <n v="1"/>
    <s v="03.04.2024-30.04.2024"/>
    <s v="Centrum Kształcenia Zawodowego i Ustawicznego w Legnicy, ul. Lotnicza 26, 59-220 Legnica"/>
    <x v="5"/>
  </r>
  <r>
    <n v="395"/>
    <x v="42"/>
    <s v="Środa Śląska"/>
    <n v="22648"/>
    <x v="7"/>
    <n v="512001"/>
    <s v="HGT.02."/>
    <n v="0"/>
    <n v="0"/>
    <m/>
    <m/>
    <m/>
    <m/>
    <s v="Centrum Kształcenia Zawodowego i Ustawicznego w Legnicy, ul. Lotnicza 26, 59-220 Legnica"/>
    <x v="5"/>
  </r>
  <r>
    <n v="396"/>
    <x v="42"/>
    <s v="Środa Śląska"/>
    <n v="22648"/>
    <x v="3"/>
    <n v="723103"/>
    <s v="MOT.05."/>
    <n v="2"/>
    <n v="0"/>
    <s v="niemiecki"/>
    <n v="2"/>
    <n v="0"/>
    <s v="08.01.2024-16.02.2024"/>
    <s v="Centrum Kształcenia Zawodowego w CKZiU,  ul. Tadeusza Kościuszki 27, 56-100 Wołów"/>
    <x v="8"/>
  </r>
  <r>
    <n v="397"/>
    <x v="42"/>
    <s v="Środa Śląska"/>
    <n v="22648"/>
    <x v="8"/>
    <n v="712618"/>
    <s v="BUD.09."/>
    <n v="1"/>
    <n v="0"/>
    <s v="niemiecki"/>
    <n v="1"/>
    <n v="0"/>
    <s v="30.10.2023-24.11.2023"/>
    <s v="Centrum Kształcenia Zawodowego w Świdnicy, 58-105 Świdnica, ul. Gen. Władysława Sikorskiego 41"/>
    <x v="0"/>
  </r>
  <r>
    <n v="398"/>
    <x v="42"/>
    <s v="Środa Śląska"/>
    <n v="22648"/>
    <x v="9"/>
    <n v="721306"/>
    <s v="MOT.01."/>
    <n v="0"/>
    <n v="0"/>
    <m/>
    <m/>
    <m/>
    <m/>
    <s v="Centrum Kształcenia Zawodowego w Świdnicy, 58-105 Świdnica, ul. Gen. Władysława Sikorskiego 41"/>
    <x v="0"/>
  </r>
  <r>
    <n v="399"/>
    <x v="43"/>
    <s v="Świdnica"/>
    <n v="21715"/>
    <x v="3"/>
    <n v="723103"/>
    <s v="MOT.05."/>
    <n v="1"/>
    <n v="0"/>
    <s v="niemiecki"/>
    <n v="0"/>
    <n v="0"/>
    <s v="27.11.2023-22.12.2023"/>
    <s v="Centrum Kształcenia Zawodowego w Świdnicy, 58-105 Świdnica, ul. Gen. Władysława Sikorskiego 41"/>
    <x v="0"/>
  </r>
  <r>
    <n v="400"/>
    <x v="43"/>
    <s v="Świdnica"/>
    <n v="21715"/>
    <x v="11"/>
    <n v="522301"/>
    <s v="HAN.01."/>
    <n v="3"/>
    <n v="0"/>
    <s v="niemiecki"/>
    <n v="0"/>
    <n v="0"/>
    <s v="02.01.2024-09.02.2024 "/>
    <s v="Centrum Kształcenia Zawodowego w Świdnicy, 58-105 Świdnica, ul. Gen. Władysława Sikorskiego 41"/>
    <x v="0"/>
  </r>
  <r>
    <n v="401"/>
    <x v="43"/>
    <s v="Świdnica"/>
    <n v="21715"/>
    <x v="10"/>
    <n v="711204"/>
    <s v="BUD.12."/>
    <n v="0"/>
    <n v="0"/>
    <m/>
    <m/>
    <m/>
    <m/>
    <s v="Centrum Kształcenia Zawodowego w Świdnicy, 58-105 Świdnica, ul. Gen. Władysława Sikorskiego 41"/>
    <x v="0"/>
  </r>
  <r>
    <n v="402"/>
    <x v="43"/>
    <s v="Świdnica"/>
    <n v="21715"/>
    <x v="5"/>
    <n v="514101"/>
    <s v="FRK.01."/>
    <n v="2"/>
    <n v="2"/>
    <s v="niemiecki"/>
    <n v="0"/>
    <n v="0"/>
    <s v="12.02.2024-08.03.2024"/>
    <s v="Centrum Kształcenia Zawodowego w Świdnicy, 58-105 Świdnica, ul. Gen. Władysława Sikorskiego 41"/>
    <x v="0"/>
  </r>
  <r>
    <n v="403"/>
    <x v="43"/>
    <s v="Świdnica"/>
    <n v="21715"/>
    <x v="6"/>
    <n v="751201"/>
    <s v="SPC.01."/>
    <n v="0"/>
    <n v="0"/>
    <s v="niemiecki"/>
    <m/>
    <m/>
    <s v="02.10.2023-27.10.2023"/>
    <s v="Centrum Kształcenia Zawodowego w Świdnicy, 58-105 Świdnica, ul. Gen. Władysława Sikorskiego 41"/>
    <x v="0"/>
  </r>
  <r>
    <n v="404"/>
    <x v="43"/>
    <s v="Świdnica"/>
    <n v="21715"/>
    <x v="8"/>
    <n v="712618"/>
    <s v="BUD.09."/>
    <n v="0"/>
    <n v="0"/>
    <s v="niemiecki"/>
    <n v="0"/>
    <n v="0"/>
    <s v="30.10.2023-24.11.2023"/>
    <s v="Centrum Kształcenia Zawodowego w Świdnicy, 58-105 Świdnica, ul. Gen. Władysława Sikorskiego 41"/>
    <x v="0"/>
  </r>
  <r>
    <n v="405"/>
    <x v="43"/>
    <s v="Świdnica"/>
    <n v="21715"/>
    <x v="19"/>
    <n v="713203"/>
    <s v="MOT.03."/>
    <n v="0"/>
    <n v="0"/>
    <m/>
    <m/>
    <m/>
    <m/>
    <s v="Centrum Kształcenia Zawodowego w Oleśnicy, ul. Wojska Polskiego 67"/>
    <x v="7"/>
  </r>
  <r>
    <n v="406"/>
    <x v="43"/>
    <s v="Świdnica"/>
    <n v="21715"/>
    <x v="7"/>
    <n v="512001"/>
    <s v="HGT.02."/>
    <n v="0"/>
    <n v="0"/>
    <s v="niemiecki"/>
    <m/>
    <m/>
    <s v="12.02.2024-08.03.2024"/>
    <s v="Centrum Kształcenia Zawodowego w Świdnicy, 58-105 Świdnica, ul. Gen. Władysława Sikorskiego 41"/>
    <x v="0"/>
  </r>
  <r>
    <n v="407"/>
    <x v="43"/>
    <s v="Świdnica"/>
    <n v="21715"/>
    <x v="9"/>
    <n v="721306"/>
    <s v="MOT.01."/>
    <n v="1"/>
    <n v="0"/>
    <s v="niemiecki"/>
    <n v="0"/>
    <n v="0"/>
    <s v="05.09.2023-29.09.2023"/>
    <s v="Centrum Kształcenia Zawodowego w Świdnicy, 58-105 Świdnica, ul. Gen. Władysława Sikorskiego 41"/>
    <x v="0"/>
  </r>
  <r>
    <n v="408"/>
    <x v="44"/>
    <s v="Świdnica"/>
    <n v="12321"/>
    <x v="9"/>
    <n v="721303"/>
    <s v="MOT.01."/>
    <n v="0"/>
    <n v="0"/>
    <m/>
    <m/>
    <m/>
    <m/>
    <s v="Centrum Kształcenia Zawodowego w Świdnicy, 58-105 Świdnica, ul. Gen. Władysława Sikorskiego 41"/>
    <x v="0"/>
  </r>
  <r>
    <n v="409"/>
    <x v="44"/>
    <s v="Świdnica"/>
    <n v="12321"/>
    <x v="6"/>
    <n v="751201"/>
    <s v="SPC.01."/>
    <n v="5"/>
    <n v="3"/>
    <s v="niemiecki"/>
    <n v="0"/>
    <n v="0"/>
    <s v="02.10.2023-27.10.2023"/>
    <s v="Centrum Kształcenia Zawodowego w Świdnicy, 58-105 Świdnica, ul. Gen. Władysława Sikorskiego 41"/>
    <x v="0"/>
  </r>
  <r>
    <n v="410"/>
    <x v="44"/>
    <s v="Świdnica"/>
    <n v="12321"/>
    <x v="18"/>
    <n v="741202"/>
    <s v="MOT.02."/>
    <n v="0"/>
    <n v="0"/>
    <m/>
    <m/>
    <m/>
    <s v="11.03.2024-12.04.2024"/>
    <s v="Centrum Kształcenia Zawodowego w Świdnicy, 58-105 Świdnica, ul. Gen. Władysława Sikorskiego 41"/>
    <x v="0"/>
  </r>
  <r>
    <n v="411"/>
    <x v="44"/>
    <s v="Świdnica"/>
    <n v="12321"/>
    <x v="0"/>
    <n v="741103"/>
    <s v="ELE.02."/>
    <n v="0"/>
    <n v="0"/>
    <s v="niemiecki"/>
    <n v="0"/>
    <n v="0"/>
    <s v="05.09.2023-29.09.2023"/>
    <s v="Centrum Kształcenia Zawodowego w Świdnicy, 58-105 Świdnica, ul. Gen. Władysława Sikorskiego 41"/>
    <x v="0"/>
  </r>
  <r>
    <n v="412"/>
    <x v="44"/>
    <s v="Świdnica"/>
    <n v="12321"/>
    <x v="5"/>
    <n v="514101"/>
    <s v="FRK.01."/>
    <n v="19"/>
    <n v="15"/>
    <s v="niemiecki"/>
    <n v="0"/>
    <n v="0"/>
    <s v="12.02.2024-08.03.2024"/>
    <s v="Centrum Kształcenia Zawodowego w Świdnicy, 58-105 Świdnica, ul. Gen. Władysława Sikorskiego 41"/>
    <x v="0"/>
  </r>
  <r>
    <n v="413"/>
    <x v="44"/>
    <s v="Świdnica"/>
    <n v="12321"/>
    <x v="7"/>
    <n v="512001"/>
    <s v="HGT.02."/>
    <n v="7"/>
    <n v="5"/>
    <s v="niemiecki"/>
    <n v="0"/>
    <n v="0"/>
    <s v="12.02.2024-08.03.2024"/>
    <s v="Centrum Kształcenia Zawodowego w Świdnicy, 58-105 Świdnica, ul. Gen. Władysława Sikorskiego 41"/>
    <x v="0"/>
  </r>
  <r>
    <n v="414"/>
    <x v="44"/>
    <s v="Świdnica"/>
    <n v="12321"/>
    <x v="3"/>
    <n v="723103"/>
    <s v="MOT.05."/>
    <n v="0"/>
    <n v="0"/>
    <m/>
    <n v="0"/>
    <n v="0"/>
    <m/>
    <s v="Centrum Kształcenia Zawodowego w Świdnicy, 58-105 Świdnica, ul. Gen. Władysława Sikorskiego 41"/>
    <x v="0"/>
  </r>
  <r>
    <n v="415"/>
    <x v="44"/>
    <s v="Świdnica"/>
    <n v="12321"/>
    <x v="3"/>
    <n v="723103"/>
    <s v="MOT.05."/>
    <n v="3"/>
    <n v="0"/>
    <s v="niemiecki"/>
    <n v="0"/>
    <n v="0"/>
    <s v="11.03.2024-12.04.2024"/>
    <s v="Centrum Kształcenia Zawodowego w Świdnicy, 58-105 Świdnica, ul. Gen. Władysława Sikorskiego 41"/>
    <x v="0"/>
  </r>
  <r>
    <n v="416"/>
    <x v="44"/>
    <s v="Świdnica"/>
    <n v="12321"/>
    <x v="4"/>
    <n v="722307"/>
    <s v="MEC.05."/>
    <n v="1"/>
    <n v="0"/>
    <s v="niemiecki"/>
    <n v="0"/>
    <n v="0"/>
    <s v="27.11.2023-22.12.2023"/>
    <s v="Centrum Kształcenia Zawodowego w Świdnicy, 58-105 Świdnica, ul. Gen. Władysława Sikorskiego 41"/>
    <x v="0"/>
  </r>
  <r>
    <n v="417"/>
    <x v="44"/>
    <s v="Świdnica"/>
    <n v="12321"/>
    <x v="16"/>
    <n v="751204"/>
    <s v="SPC.03."/>
    <n v="4"/>
    <n v="0"/>
    <s v="niemiecki"/>
    <n v="0"/>
    <n v="0"/>
    <s v="30.10.2023-24.11.2023"/>
    <s v="Centrum Kształcenia Zawodowego w Świdnicy, 58-105 Świdnica, ul. Gen. Władysława Sikorskiego 41"/>
    <x v="0"/>
  </r>
  <r>
    <n v="418"/>
    <x v="44"/>
    <s v="Świdnica"/>
    <n v="12321"/>
    <x v="11"/>
    <n v="522301"/>
    <s v="HAN.01."/>
    <n v="2"/>
    <n v="2"/>
    <s v="niemiecki"/>
    <n v="0"/>
    <n v="0"/>
    <s v="02.01.2024-09.02.2024 "/>
    <s v="Centrum Kształcenia Zawodowego w Świdnicy, 58-105 Świdnica, ul. Gen. Władysława Sikorskiego 41"/>
    <x v="0"/>
  </r>
  <r>
    <n v="419"/>
    <x v="44"/>
    <s v="Świdnica"/>
    <n v="12321"/>
    <x v="15"/>
    <n v="712101"/>
    <s v="BUD.03."/>
    <n v="0"/>
    <n v="0"/>
    <m/>
    <m/>
    <m/>
    <m/>
    <s v="Centrum Kształcenia Zawodowego w Zespole Szkół i Placówek Kształcenia Zawodowego, ul.Botaniczna 66, 65-392  Zielona Góra"/>
    <x v="4"/>
  </r>
  <r>
    <n v="420"/>
    <x v="43"/>
    <s v="Świdnica"/>
    <n v="21715"/>
    <x v="16"/>
    <n v="751204"/>
    <s v="SPC.03."/>
    <n v="2"/>
    <n v="0"/>
    <s v="niemiecki"/>
    <n v="0"/>
    <n v="0"/>
    <s v="30.10.2023-24.11.2023"/>
    <s v="Centrum Kształcenia Zawodowego w Świdnicy, 58-105 Świdnica, ul. Gen. Władysława Sikorskiego 41"/>
    <x v="0"/>
  </r>
  <r>
    <n v="421"/>
    <x v="43"/>
    <s v="Świdnica"/>
    <n v="21715"/>
    <x v="13"/>
    <n v="722204"/>
    <s v="MEC.08."/>
    <n v="0"/>
    <n v="0"/>
    <s v="niemiecki"/>
    <m/>
    <m/>
    <s v="30.10.2023-24.11.2023"/>
    <s v="Centrum Kształcenia Zawodowego w Świdnicy, 58-105 Świdnica, ul. Gen. Władysława Sikorskiego 41"/>
    <x v="0"/>
  </r>
  <r>
    <n v="422"/>
    <x v="44"/>
    <s v="Świdnica"/>
    <n v="12321"/>
    <x v="1"/>
    <n v="712905"/>
    <s v="BUD.11."/>
    <n v="0"/>
    <n v="0"/>
    <m/>
    <m/>
    <m/>
    <m/>
    <s v="Rzemieślnicza Branżowa Szkoła I st im Stanisława Palucha w Wałbrzychu"/>
    <x v="16"/>
  </r>
  <r>
    <n v="423"/>
    <x v="45"/>
    <s v="Świebodzice"/>
    <n v="14928"/>
    <x v="4"/>
    <n v="722307"/>
    <s v="MEC.05."/>
    <n v="15"/>
    <n v="1"/>
    <s v="niemiecki"/>
    <n v="0"/>
    <n v="0"/>
    <s v="27.11.2023-22.12.2023"/>
    <s v="Centrum Kształcenia Zawodowego w Świdnicy, 58-105 Świdnica, ul. Gen. Władysława Sikorskiego 41"/>
    <x v="0"/>
  </r>
  <r>
    <n v="424"/>
    <x v="45"/>
    <s v="Świebodzice"/>
    <n v="14928"/>
    <x v="3"/>
    <n v="723103"/>
    <s v="MOT.05."/>
    <n v="5"/>
    <n v="0"/>
    <s v="niemiecki"/>
    <n v="0"/>
    <n v="0"/>
    <s v="27.11.2023-22.12.2023"/>
    <s v="Centrum Kształcenia Zawodowego w Świdnicy, 58-105 Świdnica, ul. Gen. Władysława Sikorskiego 41"/>
    <x v="0"/>
  </r>
  <r>
    <n v="425"/>
    <x v="45"/>
    <s v="Świebodzice"/>
    <n v="14928"/>
    <x v="7"/>
    <n v="512001"/>
    <s v="HGT.02."/>
    <n v="3"/>
    <n v="3"/>
    <s v="niemiecki"/>
    <m/>
    <m/>
    <s v="12.02.2024-08.03.2024"/>
    <s v="Centrum Kształcenia Zawodowego w Świdnicy, 58-105 Świdnica, ul. Gen. Władysława Sikorskiego 41"/>
    <x v="0"/>
  </r>
  <r>
    <n v="426"/>
    <x v="45"/>
    <s v="Świebodzice"/>
    <n v="14928"/>
    <x v="14"/>
    <n v="962907"/>
    <s v="HGT.03."/>
    <n v="0"/>
    <n v="0"/>
    <m/>
    <m/>
    <m/>
    <m/>
    <s v="Centrum Kształcenia Zawodowego w Kłodzkiej Szkole Przedsiębiorczości w Kłodzku, ul. Szkolna 8, 57-300 Kłodzko"/>
    <x v="3"/>
  </r>
  <r>
    <n v="427"/>
    <x v="45"/>
    <s v="Świebodzice"/>
    <n v="14928"/>
    <x v="13"/>
    <n v="722204"/>
    <s v="MEC.08."/>
    <n v="3"/>
    <n v="0"/>
    <m/>
    <m/>
    <m/>
    <s v="30.10.2023-24.11.2023"/>
    <s v="Centrum Kształcenia Zawodowego w Świdnicy, 58-105 Świdnica, ul. Gen. Władysława Sikorskiego 41"/>
    <x v="0"/>
  </r>
  <r>
    <n v="428"/>
    <x v="45"/>
    <s v="Świebodzice"/>
    <n v="14928"/>
    <x v="5"/>
    <n v="514101"/>
    <s v="FRK.01."/>
    <n v="5"/>
    <n v="5"/>
    <s v="niemiecki"/>
    <m/>
    <m/>
    <s v="02.01.2024-09.02.2024 "/>
    <s v="Centrum Kształcenia Zawodowego w Świdnicy, 58-105 Świdnica, ul. Gen. Władysława Sikorskiego 41"/>
    <x v="0"/>
  </r>
  <r>
    <n v="429"/>
    <x v="45"/>
    <s v="Świebodzice"/>
    <n v="14928"/>
    <x v="11"/>
    <n v="522301"/>
    <s v="HAN.01."/>
    <n v="3"/>
    <n v="2"/>
    <s v="niemiecki"/>
    <n v="0"/>
    <n v="0"/>
    <s v="02.01.2024-09.02.2024 "/>
    <s v="Centrum Kształcenia Zawodowego w Świdnicy, 58-105 Świdnica, ul. Gen. Władysława Sikorskiego 41"/>
    <x v="0"/>
  </r>
  <r>
    <n v="430"/>
    <x v="45"/>
    <s v="Świebodzice"/>
    <n v="14928"/>
    <x v="12"/>
    <n v="752205"/>
    <s v="DRM.04."/>
    <n v="2"/>
    <n v="0"/>
    <s v="niemiecki"/>
    <m/>
    <m/>
    <s v="02.10.2023-27.10.2023"/>
    <s v="Centrum Kształcenia Zawodowego w Świdnicy, 58-105 Świdnica, ul. Gen. Władysława Sikorskiego 41"/>
    <x v="0"/>
  </r>
  <r>
    <n v="431"/>
    <x v="45"/>
    <s v="Świebodzice"/>
    <n v="14928"/>
    <x v="0"/>
    <n v="741103"/>
    <s v="ELE.02."/>
    <n v="4"/>
    <n v="0"/>
    <s v="niemiecki"/>
    <n v="0"/>
    <n v="0"/>
    <s v="05.09.2023-29.09.2023"/>
    <s v="Centrum Kształcenia Zawodowego w Świdnicy, 58-105 Świdnica, ul. Gen. Władysława Sikorskiego 41"/>
    <x v="0"/>
  </r>
  <r>
    <n v="432"/>
    <x v="45"/>
    <s v="Świebodzice"/>
    <n v="14928"/>
    <x v="6"/>
    <n v="751201"/>
    <s v="SPC.01."/>
    <n v="1"/>
    <n v="0"/>
    <s v="niemiecki"/>
    <m/>
    <m/>
    <s v="02.10.2023-27.10.2023"/>
    <s v="Centrum Kształcenia Zawodowego w Świdnicy, 58-105 Świdnica, ul. Gen. Władysława Sikorskiego 41"/>
    <x v="0"/>
  </r>
  <r>
    <n v="433"/>
    <x v="45"/>
    <s v="Świebodzice"/>
    <n v="14928"/>
    <x v="16"/>
    <n v="751204"/>
    <s v="SPC.03."/>
    <n v="0"/>
    <n v="0"/>
    <m/>
    <m/>
    <m/>
    <m/>
    <s v="Centrum Kształcenia Zawodowego w Świdnicy, 58-105 Świdnica, ul. Gen. Władysława Sikorskiego 41"/>
    <x v="0"/>
  </r>
  <r>
    <n v="434"/>
    <x v="46"/>
    <s v="Trzebnica"/>
    <n v="34791"/>
    <x v="26"/>
    <n v="741201"/>
    <s v="ELE.01."/>
    <n v="4"/>
    <n v="0"/>
    <s v="angielski"/>
    <n v="4"/>
    <n v="0"/>
    <s v="04.09.2023-29.09.2023"/>
    <s v="Centrum Kształcenia Zawodowego i Ustawicznego, 67-400 Wschowa, Plac Kosynierów 1"/>
    <x v="1"/>
  </r>
  <r>
    <n v="435"/>
    <x v="46"/>
    <s v="Trzebnica"/>
    <n v="34791"/>
    <x v="20"/>
    <n v="742117"/>
    <s v="ELM.02."/>
    <n v="2"/>
    <n v="0"/>
    <s v="angielski"/>
    <n v="2"/>
    <n v="0"/>
    <s v="02.01.2024-19.01.2024"/>
    <s v="Centrum Kształcenia Zawodowego i Ustawicznego, 67-400 Wschowa, Plac Kosynierów 1"/>
    <x v="1"/>
  </r>
  <r>
    <n v="436"/>
    <x v="46"/>
    <s v="Trzebnica"/>
    <n v="34791"/>
    <x v="25"/>
    <n v="843103"/>
    <s v="ROL.02."/>
    <n v="2"/>
    <n v="0"/>
    <s v="angielski"/>
    <n v="2"/>
    <n v="0"/>
    <s v="26.02.2024-15.03.2024"/>
    <s v="Centrum Kształcenia Zawodowego i Ustawicznego, 67-400 Wschowa, Plac Kosynierów 1"/>
    <x v="1"/>
  </r>
  <r>
    <n v="437"/>
    <x v="47"/>
    <s v="Trzebnica"/>
    <n v="92542"/>
    <x v="11"/>
    <n v="522301"/>
    <s v="HAN.01."/>
    <n v="2"/>
    <n v="2"/>
    <s v="niemiecki"/>
    <n v="2"/>
    <n v="2"/>
    <s v="08.01.2024-16.02.2024"/>
    <s v="Centrum Kształcenia Zawodowego w CKZiU,  ul. Tadeusza Kościuszki 27, 56-100 Wołów"/>
    <x v="8"/>
  </r>
  <r>
    <n v="438"/>
    <x v="47"/>
    <s v="Trzebnica"/>
    <n v="92542"/>
    <x v="7"/>
    <n v="512001"/>
    <s v="HGT.02."/>
    <n v="1"/>
    <n v="0"/>
    <s v="niemiecki"/>
    <n v="1"/>
    <n v="0"/>
    <s v="09.10.2023-03.11.2023"/>
    <s v="Centrum Kształcenia Zawodowego w CKZiU,  ul. Tadeusza Kościuszki 27, 56-100 Wołów"/>
    <x v="8"/>
  </r>
  <r>
    <n v="439"/>
    <x v="47"/>
    <s v="Trzebnica"/>
    <n v="92542"/>
    <x v="3"/>
    <n v="723103"/>
    <s v="MOT.05."/>
    <n v="0"/>
    <n v="0"/>
    <m/>
    <n v="0"/>
    <n v="0"/>
    <m/>
    <m/>
    <x v="10"/>
  </r>
  <r>
    <n v="440"/>
    <x v="47"/>
    <s v="Trzebnica"/>
    <n v="92542"/>
    <x v="13"/>
    <n v="722204"/>
    <s v="MEC.08."/>
    <n v="1"/>
    <n v="0"/>
    <s v="angielski"/>
    <n v="1"/>
    <n v="0"/>
    <s v="19.02.2024-15.03.2024"/>
    <s v="Centrum Kształcenia Zawodowego w CKZiU,  ul. Tadeusza Kościuszki 27, 56-100 Wołów"/>
    <x v="8"/>
  </r>
  <r>
    <n v="441"/>
    <x v="46"/>
    <s v="Trzebnica"/>
    <n v="34791"/>
    <x v="9"/>
    <n v="721306"/>
    <s v="MOT.01."/>
    <n v="2"/>
    <n v="0"/>
    <s v="angielski"/>
    <n v="2"/>
    <n v="0"/>
    <s v="05.09.2023-29.09.2023"/>
    <s v="Centrum Kształcenia Zawodowego w Świdnicy, 58-105 Świdnica, ul. Gen. Władysława Sikorskiego 41"/>
    <x v="0"/>
  </r>
  <r>
    <n v="442"/>
    <x v="46"/>
    <s v="Trzebnica"/>
    <n v="34791"/>
    <x v="6"/>
    <n v="751201"/>
    <s v="SPC.01."/>
    <n v="4"/>
    <n v="2"/>
    <s v="angielski"/>
    <n v="4"/>
    <n v="2"/>
    <s v="02.10.2023-27.10.2023"/>
    <s v="Centrum Kształcenia Zawodowego w Oleśnicy, ul. Wojska Polskiego 67"/>
    <x v="7"/>
  </r>
  <r>
    <n v="443"/>
    <x v="46"/>
    <s v="Trzebnica"/>
    <n v="34791"/>
    <x v="0"/>
    <n v="741103"/>
    <s v="ELE.02."/>
    <n v="6"/>
    <n v="0"/>
    <s v="angielski"/>
    <n v="6"/>
    <n v="0"/>
    <s v="30.10.2023-24.11.2023"/>
    <s v="Centrum Kształcenia Zawodowego w Oleśnicy, ul. Wojska Polskiego 67"/>
    <x v="7"/>
  </r>
  <r>
    <n v="444"/>
    <x v="46"/>
    <s v="Trzebnica"/>
    <n v="34791"/>
    <x v="5"/>
    <n v="514101"/>
    <s v="FRK.01."/>
    <n v="8"/>
    <n v="7"/>
    <s v="angielski"/>
    <n v="8"/>
    <n v="7"/>
    <s v="05.09.2023-29.09.2023"/>
    <s v="Centrum Kształcenia Zawodowego w Oleśnicy, ul. Wojska Polskiego 67"/>
    <x v="7"/>
  </r>
  <r>
    <n v="445"/>
    <x v="46"/>
    <s v="Trzebnica"/>
    <n v="34791"/>
    <x v="7"/>
    <n v="512001"/>
    <s v="HGT.02."/>
    <n v="9"/>
    <n v="7"/>
    <s v="niemiecki"/>
    <n v="9"/>
    <n v="7"/>
    <s v="09.10.2023-03.11.2023"/>
    <s v="Centrum Kształcenia Zawodowego w CKZiU,  ul. Tadeusza Kościuszki 27, 56-100 Wołów"/>
    <x v="8"/>
  </r>
  <r>
    <n v="446"/>
    <x v="46"/>
    <s v="Trzebnica"/>
    <n v="34791"/>
    <x v="19"/>
    <n v="713201"/>
    <s v="MOT.03."/>
    <n v="0"/>
    <n v="0"/>
    <m/>
    <n v="0"/>
    <n v="0"/>
    <m/>
    <s v="Centrum Kształcenia Zawodowego w Oleśnicy, ul. Wojska Polskiego 67"/>
    <x v="7"/>
  </r>
  <r>
    <n v="447"/>
    <x v="46"/>
    <s v="Trzebnica"/>
    <n v="34791"/>
    <x v="3"/>
    <n v="723103"/>
    <s v="MOT.05."/>
    <n v="15"/>
    <n v="0"/>
    <s v="niemiecki"/>
    <n v="15"/>
    <n v="0"/>
    <s v="08.01.2024-16.02.2024"/>
    <s v="Centrum Kształcenia Zawodowego w CKZiU,  ul. Tadeusza Kościuszki 27, 56-100 Wołów"/>
    <x v="8"/>
  </r>
  <r>
    <n v="448"/>
    <x v="46"/>
    <s v="Trzebnica"/>
    <n v="34791"/>
    <x v="4"/>
    <n v="722307"/>
    <s v="MEC.05."/>
    <n v="2"/>
    <n v="0"/>
    <s v="niemiecki"/>
    <n v="2"/>
    <n v="0"/>
    <s v="11.03.2024-12.04.2024"/>
    <s v="Centrum Kształcenia Zawodowego w Świdnicy, 58-105 Świdnica, ul. Gen. Władysława Sikorskiego 41"/>
    <x v="0"/>
  </r>
  <r>
    <n v="449"/>
    <x v="46"/>
    <s v="Trzebnica"/>
    <n v="34791"/>
    <x v="12"/>
    <n v="752205"/>
    <s v="DRM.04."/>
    <n v="2"/>
    <n v="0"/>
    <s v="niemiecki"/>
    <n v="2"/>
    <n v="0"/>
    <s v="19.02.2024-15.03.2024"/>
    <s v="Centrum Kształcenia Zawodowego w CKZiU,  ul. Tadeusza Kościuszki 27, 56-100 Wołów"/>
    <x v="8"/>
  </r>
  <r>
    <n v="450"/>
    <x v="46"/>
    <s v="Trzebnica"/>
    <n v="34791"/>
    <x v="13"/>
    <n v="722204"/>
    <s v="MEC.08."/>
    <n v="10"/>
    <n v="0"/>
    <s v="niemiecki"/>
    <n v="10"/>
    <n v="0"/>
    <s v="19.02.2024-15.03.2024"/>
    <s v="Centrum Kształcenia Zawodowego w CKZiU,  ul. Tadeusza Kościuszki 27, 56-100 Wołów"/>
    <x v="8"/>
  </r>
  <r>
    <n v="451"/>
    <x v="46"/>
    <s v="Trzebnica"/>
    <n v="34791"/>
    <x v="10"/>
    <n v="711204"/>
    <s v="BUD.12."/>
    <n v="0"/>
    <n v="0"/>
    <m/>
    <n v="0"/>
    <n v="0"/>
    <m/>
    <s v="Centrum Kształcenia Zawodowego i Ustawicznego, 67-400 Wschowa, Plac Kosynierów 1"/>
    <x v="1"/>
  </r>
  <r>
    <n v="452"/>
    <x v="48"/>
    <s v="Twardogóra"/>
    <n v="81656"/>
    <x v="2"/>
    <n v="753402"/>
    <s v="DRM.05."/>
    <n v="6"/>
    <n v="2"/>
    <s v="angielski"/>
    <n v="0"/>
    <n v="0"/>
    <s v="27.11.2023-22.12.2023"/>
    <s v="Centrum Kształcenia Zawodowego w Oleśnicy, ul. Wojska Polskiego 67"/>
    <x v="7"/>
  </r>
  <r>
    <n v="453"/>
    <x v="48"/>
    <s v="Twardogóra"/>
    <n v="81656"/>
    <x v="12"/>
    <n v="752205"/>
    <s v="DRM.04."/>
    <n v="8"/>
    <n v="0"/>
    <s v="angielski"/>
    <n v="0"/>
    <n v="0"/>
    <s v="02.10.2023-27.10.2023"/>
    <s v="Centrum Kształcenia Zawodowego w Oleśnicy, ul. Wojska Polskiego 67"/>
    <x v="7"/>
  </r>
  <r>
    <n v="454"/>
    <x v="48"/>
    <s v="Twardogóra"/>
    <n v="81656"/>
    <x v="5"/>
    <n v="514101"/>
    <s v="FRK.01."/>
    <n v="3"/>
    <n v="2"/>
    <s v="angielski"/>
    <n v="0"/>
    <n v="0"/>
    <s v="05.09.2023-29.09.2023"/>
    <s v="Centrum Kształcenia Zawodowego w Oleśnicy, ul. Wojska Polskiego 67"/>
    <x v="7"/>
  </r>
  <r>
    <n v="455"/>
    <x v="48"/>
    <s v="Twardogóra"/>
    <n v="81656"/>
    <x v="3"/>
    <n v="723103"/>
    <s v="MOT.05."/>
    <n v="1"/>
    <n v="0"/>
    <s v="angielski"/>
    <n v="0"/>
    <n v="0"/>
    <s v="05.09.2023-29.09.2023"/>
    <s v="Centrum Kształcenia Zawodowego w Oleśnicy, ul. Wojska Polskiego 67"/>
    <x v="7"/>
  </r>
  <r>
    <n v="456"/>
    <x v="48"/>
    <s v="Twardogóra"/>
    <n v="81656"/>
    <x v="8"/>
    <n v="712618"/>
    <s v="BUD.09."/>
    <n v="1"/>
    <n v="0"/>
    <s v="niemiecki"/>
    <n v="1"/>
    <n v="0"/>
    <s v="30.10.2023-24.11.2023"/>
    <s v="Centrum Kształcenia Zawodowego w Świdnicy, 58-105 Świdnica, ul. Gen. Władysława Sikorskiego 41"/>
    <x v="0"/>
  </r>
  <r>
    <n v="457"/>
    <x v="48"/>
    <s v="Twardogóra"/>
    <n v="81656"/>
    <x v="11"/>
    <n v="522301"/>
    <s v="HAN.01."/>
    <n v="2"/>
    <n v="2"/>
    <s v="angielski"/>
    <n v="0"/>
    <n v="0"/>
    <s v="30.10.2023-24.11.2023"/>
    <s v="Centrum Kształcenia Zawodowego w Oleśnicy, ul. Wojska Polskiego 67"/>
    <x v="7"/>
  </r>
  <r>
    <n v="458"/>
    <x v="48"/>
    <s v="Twardogóra"/>
    <n v="81656"/>
    <x v="0"/>
    <n v="741103"/>
    <s v="ELE.02."/>
    <n v="1"/>
    <n v="0"/>
    <s v="angielski"/>
    <n v="0"/>
    <n v="0"/>
    <s v="30.10.2023-24.11.2023"/>
    <s v="Centrum Kształcenia Zawodowego w Oleśnicy, ul. Wojska Polskiego 67"/>
    <x v="7"/>
  </r>
  <r>
    <n v="459"/>
    <x v="48"/>
    <s v="Twardogóra"/>
    <n v="81656"/>
    <x v="13"/>
    <n v="722204"/>
    <s v="MEC.08."/>
    <n v="1"/>
    <n v="0"/>
    <s v="angielski"/>
    <n v="1"/>
    <n v="0"/>
    <s v="04.09.2023-29.09.2023"/>
    <s v="Ośrodek Dokształcania i Doskonalenia Zawodowego w Krotoszynie"/>
    <x v="13"/>
  </r>
  <r>
    <n v="460"/>
    <x v="48"/>
    <s v="Twardogóra"/>
    <n v="81656"/>
    <x v="38"/>
    <n v="751108"/>
    <s v="SPC.04."/>
    <n v="1"/>
    <n v="0"/>
    <s v="angielski"/>
    <n v="1"/>
    <n v="0"/>
    <s v="27.11.2023-22.12.2023"/>
    <s v="Ośrodek Dokształcania i Doskonalenia Zawodowego w Krotoszynie"/>
    <x v="13"/>
  </r>
  <r>
    <n v="461"/>
    <x v="49"/>
    <s v="Wałbrzych"/>
    <n v="7215"/>
    <x v="3"/>
    <n v="723103"/>
    <s v="MOT.05."/>
    <n v="19"/>
    <n v="0"/>
    <s v="angielski"/>
    <n v="0"/>
    <n v="0"/>
    <s v="04.09.2023-29.09.2023"/>
    <s v="Rzemieślnicza Branżowa Szkoła I st im Stanisława Palucha w Wałbrzychu"/>
    <x v="16"/>
  </r>
  <r>
    <n v="462"/>
    <x v="49"/>
    <s v="Wałbrzych"/>
    <n v="7215"/>
    <x v="1"/>
    <n v="712905"/>
    <s v="BUD.11."/>
    <n v="3"/>
    <n v="0"/>
    <s v="angielski"/>
    <n v="0"/>
    <n v="0"/>
    <s v="02.10.2023-27.10.2023"/>
    <s v="Rzemieślnicza Branżowa Szkoła I st im Stanisława Palucha w Wałbrzychu"/>
    <x v="16"/>
  </r>
  <r>
    <n v="463"/>
    <x v="49"/>
    <s v="Wałbrzych"/>
    <n v="7215"/>
    <x v="9"/>
    <n v="721306"/>
    <s v="MOT.01."/>
    <n v="3"/>
    <n v="0"/>
    <s v="niemiecki"/>
    <n v="0"/>
    <n v="0"/>
    <s v="05.09.2023-29.09.2023"/>
    <s v="Centrum Kształcenia Zawodowego w Świdnicy, 58-105 Świdnica, ul. Gen. Władysława Sikorskiego 41"/>
    <x v="0"/>
  </r>
  <r>
    <n v="464"/>
    <x v="49"/>
    <s v="Wałbrzych"/>
    <n v="7215"/>
    <x v="16"/>
    <n v="751204"/>
    <s v="SPC.03."/>
    <n v="1"/>
    <n v="0"/>
    <s v="niemiecki"/>
    <n v="0"/>
    <n v="0"/>
    <s v="30.10.2023-24.11.2023"/>
    <s v="Centrum Kształcenia Zawodowego w Świdnicy, 58-105 Świdnica, ul. Gen. Władysława Sikorskiego 41"/>
    <x v="0"/>
  </r>
  <r>
    <n v="465"/>
    <x v="49"/>
    <s v="Wałbrzych"/>
    <n v="7215"/>
    <x v="11"/>
    <n v="522301"/>
    <s v="HAN.01."/>
    <n v="14"/>
    <n v="8"/>
    <s v="angielski"/>
    <n v="0"/>
    <n v="0"/>
    <s v="30.10.2023-24.11.2023"/>
    <s v="Rzemieślnicza Branżowa Szkoła I st im Stanisława Palucha w Wałbrzychu"/>
    <x v="16"/>
  </r>
  <r>
    <n v="466"/>
    <x v="49"/>
    <s v="Wałbrzych"/>
    <n v="7215"/>
    <x v="12"/>
    <n v="752205"/>
    <s v="DRM.04."/>
    <n v="2"/>
    <n v="0"/>
    <s v="niemiecki"/>
    <n v="0"/>
    <n v="0"/>
    <s v="02.10.2023-27.10.2023"/>
    <s v="Centrum Kształcenia Zawodowego w Świdnicy, 58-105 Świdnica, ul. Gen. Władysława Sikorskiego 41"/>
    <x v="0"/>
  </r>
  <r>
    <n v="467"/>
    <x v="49"/>
    <s v="Wałbrzych"/>
    <n v="7215"/>
    <x v="6"/>
    <n v="751201"/>
    <s v="SPC.01."/>
    <n v="7"/>
    <n v="5"/>
    <s v="angielski"/>
    <n v="0"/>
    <n v="0"/>
    <s v="02.10.2023-27.10.2023"/>
    <s v="Rzemieślnicza Branżowa Szkoła I st im Stanisława Palucha w Wałbrzychu"/>
    <x v="16"/>
  </r>
  <r>
    <n v="468"/>
    <x v="49"/>
    <s v="Wałbrzych"/>
    <n v="7215"/>
    <x v="19"/>
    <n v="713203"/>
    <s v="MOT.03."/>
    <n v="0"/>
    <n v="0"/>
    <m/>
    <m/>
    <m/>
    <m/>
    <s v="Centrum Kształcenia Zawodowego w Oleśnicy, ul. Wojska Polskiego 67"/>
    <x v="7"/>
  </r>
  <r>
    <n v="469"/>
    <x v="50"/>
    <s v="Wąsosz"/>
    <n v="104111"/>
    <x v="11"/>
    <n v="522301"/>
    <s v="HAN.01."/>
    <n v="2"/>
    <n v="1"/>
    <s v="niemiecki"/>
    <n v="2"/>
    <n v="1"/>
    <s v="08.01.2024-16.02.2024"/>
    <s v="Centrum Kształcenia Zawodowego w CKZiU,  ul. Tadeusza Kościuszki 27, 56-100 Wołów"/>
    <x v="8"/>
  </r>
  <r>
    <n v="470"/>
    <x v="50"/>
    <s v="Wąsosz"/>
    <n v="104111"/>
    <x v="7"/>
    <n v="512001"/>
    <s v="HGT.02."/>
    <n v="3"/>
    <n v="0"/>
    <s v="niemiecki"/>
    <n v="3"/>
    <n v="0"/>
    <s v="09.10.2023-03.11.2023"/>
    <s v="Centrum Kształcenia Zawodowego w CKZiU,  ul. Tadeusza Kościuszki 27, 56-100 Wołów"/>
    <x v="8"/>
  </r>
  <r>
    <n v="471"/>
    <x v="50"/>
    <s v="Wąsosz"/>
    <n v="104111"/>
    <x v="3"/>
    <n v="723103"/>
    <s v="MOT.05."/>
    <n v="1"/>
    <n v="0"/>
    <s v="niemiecki"/>
    <n v="1"/>
    <n v="0"/>
    <s v="08.01.2024-16.02.2024"/>
    <s v="Centrum Kształcenia Zawodowego w CKZiU,  ul. Tadeusza Kościuszki 27, 56-100 Wołów"/>
    <x v="8"/>
  </r>
  <r>
    <n v="472"/>
    <x v="50"/>
    <s v="Wąsosz"/>
    <n v="104111"/>
    <x v="13"/>
    <n v="722204"/>
    <s v="MEC.08."/>
    <n v="1"/>
    <n v="0"/>
    <s v="niemiecki"/>
    <n v="1"/>
    <n v="0"/>
    <s v="19.02.2024-15.03.2024"/>
    <s v="Centrum Kształcenia Zawodowego w CKZiU,  ul. Tadeusza Kościuszki 27, 56-100 Wołów"/>
    <x v="8"/>
  </r>
  <r>
    <n v="473"/>
    <x v="50"/>
    <s v="Wąsosz"/>
    <n v="104111"/>
    <x v="39"/>
    <n v="721301"/>
    <s v="MEC.01."/>
    <n v="0"/>
    <n v="0"/>
    <m/>
    <m/>
    <m/>
    <m/>
    <s v="Centrum Kształcenia Zawodowego i Ustawicznego, 67-400 Wschowa, Plac Kosynierów 1"/>
    <x v="1"/>
  </r>
  <r>
    <n v="474"/>
    <x v="51"/>
    <s v="Wołów"/>
    <n v="60237"/>
    <x v="11"/>
    <n v="522301"/>
    <s v="HAN.01."/>
    <n v="6"/>
    <n v="6"/>
    <s v="niemiecki"/>
    <n v="0"/>
    <n v="0"/>
    <s v="08.01.2024-16.02.2024"/>
    <s v="Centrum Kształcenia Zawodowego w CKZiU,  ul. Tadeusza Kościuszki 27, 56-100 Wołów"/>
    <x v="8"/>
  </r>
  <r>
    <n v="475"/>
    <x v="51"/>
    <s v="Wołów"/>
    <n v="60237"/>
    <x v="5"/>
    <n v="514101"/>
    <s v="FRK.01."/>
    <n v="6"/>
    <n v="6"/>
    <s v="niemiecki"/>
    <n v="6"/>
    <n v="6"/>
    <s v="02.01.2024-09.02.2024 "/>
    <s v="Centrum Kształcenia Zawodowego w Świdnicy, 58-105 Świdnica, ul. Gen. Władysława Sikorskiego 41"/>
    <x v="0"/>
  </r>
  <r>
    <n v="476"/>
    <x v="51"/>
    <s v="Wołów"/>
    <n v="60237"/>
    <x v="9"/>
    <n v="721306"/>
    <s v="MOT.01."/>
    <n v="2"/>
    <n v="0"/>
    <s v="niemiecki"/>
    <n v="2"/>
    <n v="0"/>
    <s v="05.09.2023-29.09.2023"/>
    <s v="Centrum Kształcenia Zawodowego w Świdnicy, 58-105 Świdnica, ul. Gen. Władysława Sikorskiego 41"/>
    <x v="0"/>
  </r>
  <r>
    <n v="477"/>
    <x v="51"/>
    <s v="Wołów"/>
    <n v="60237"/>
    <x v="19"/>
    <n v="713203"/>
    <s v="MOT.03."/>
    <n v="2"/>
    <n v="0"/>
    <s v="angielski"/>
    <n v="2"/>
    <n v="0"/>
    <s v="12.02.2024-08.03.2024"/>
    <s v="Centrum Kształcenia Zawodowego w Oleśnicy, ul. Wojska Polskiego 67"/>
    <x v="7"/>
  </r>
  <r>
    <n v="478"/>
    <x v="51"/>
    <s v="Wołów"/>
    <n v="60237"/>
    <x v="0"/>
    <n v="741103"/>
    <s v="ELE.02."/>
    <n v="6"/>
    <n v="0"/>
    <s v="niemiecki"/>
    <n v="6"/>
    <n v="0"/>
    <s v="05.09.2023-29.09.2023"/>
    <s v="Centrum Kształcenia Zawodowego w Świdnicy, 58-105 Świdnica, ul. Gen. Władysława Sikorskiego 41"/>
    <x v="0"/>
  </r>
  <r>
    <n v="479"/>
    <x v="51"/>
    <s v="Wołów"/>
    <n v="60237"/>
    <x v="12"/>
    <n v="752205"/>
    <s v="DRM.04."/>
    <n v="3"/>
    <n v="0"/>
    <s v="niemiecki"/>
    <n v="0"/>
    <n v="0"/>
    <s v="19.02.2024-15.03.2024"/>
    <s v="Centrum Kształcenia Zawodowego w CKZiU,  ul. Tadeusza Kościuszki 27, 56-100 Wołów"/>
    <x v="8"/>
  </r>
  <r>
    <n v="480"/>
    <x v="51"/>
    <s v="Wołów"/>
    <n v="60237"/>
    <x v="16"/>
    <n v="751204"/>
    <s v="SPC.03."/>
    <n v="1"/>
    <n v="0"/>
    <s v="niemiecki"/>
    <n v="1"/>
    <n v="0"/>
    <s v="30.10.2023-24.11.2023"/>
    <s v="Centrum Kształcenia Zawodowego w Świdnicy, 58-105 Świdnica, ul. Gen. Władysława Sikorskiego 41"/>
    <x v="0"/>
  </r>
  <r>
    <n v="481"/>
    <x v="51"/>
    <s v="Wołów"/>
    <n v="60237"/>
    <x v="3"/>
    <n v="723103"/>
    <s v="MOT.05."/>
    <n v="8"/>
    <n v="0"/>
    <s v="niemiecki"/>
    <n v="0"/>
    <n v="0"/>
    <s v="08.01.2024-16.02.2024"/>
    <s v="Centrum Kształcenia Zawodowego w CKZiU,  ul. Tadeusza Kościuszki 27, 56-100 Wołów"/>
    <x v="8"/>
  </r>
  <r>
    <n v="482"/>
    <x v="51"/>
    <s v="Wołów"/>
    <n v="60237"/>
    <x v="13"/>
    <n v="722204"/>
    <s v="MEC.08."/>
    <n v="7"/>
    <n v="0"/>
    <s v="niemiecki"/>
    <n v="0"/>
    <n v="0"/>
    <s v="19.02.2024-15.03.2024"/>
    <s v="Centrum Kształcenia Zawodowego w CKZiU,  ul. Tadeusza Kościuszki 27, 56-100 Wołów"/>
    <x v="8"/>
  </r>
  <r>
    <n v="483"/>
    <x v="52"/>
    <s v="Wrocław"/>
    <n v="90635"/>
    <x v="0"/>
    <n v="741103"/>
    <s v="ELE.02."/>
    <n v="0"/>
    <n v="0"/>
    <m/>
    <m/>
    <m/>
    <m/>
    <s v="Centrum Kształcenia Zawodowego w Świdnicy, 58-105 Świdnica, ul. Gen. Władysława Sikorskiego 41"/>
    <x v="0"/>
  </r>
  <r>
    <n v="484"/>
    <x v="52"/>
    <s v="Wrocław"/>
    <n v="90635"/>
    <x v="19"/>
    <n v="713203"/>
    <s v="MOT.03."/>
    <n v="5"/>
    <n v="0"/>
    <s v="angielski"/>
    <m/>
    <m/>
    <s v="12.02.2024-08.03.2024"/>
    <s v="Centrum Kształcenia Zawodowego w Oleśnicy, ul. Wojska Polskiego 67"/>
    <x v="7"/>
  </r>
  <r>
    <n v="485"/>
    <x v="52"/>
    <s v="Wrocław"/>
    <n v="90635"/>
    <x v="9"/>
    <n v="721306"/>
    <s v="MOT.01."/>
    <n v="3"/>
    <n v="0"/>
    <s v="angielski"/>
    <m/>
    <m/>
    <s v="05.09.2023-29.09.2023"/>
    <s v="Centrum Kształcenia Zawodowego w Świdnicy, 58-105 Świdnica, ul. Gen. Władysława Sikorskiego 41"/>
    <x v="0"/>
  </r>
  <r>
    <n v="486"/>
    <x v="52"/>
    <s v="Wrocław"/>
    <n v="90635"/>
    <x v="16"/>
    <n v="751204"/>
    <s v="SPC.03."/>
    <n v="5"/>
    <n v="0"/>
    <s v="angielski"/>
    <n v="5"/>
    <n v="0"/>
    <s v="30.10.2023-24.11.2023"/>
    <s v="Centrum Kształcenia Zawodowego w Świdnicy, 58-105 Świdnica, ul. Gen. Władysława Sikorskiego 41"/>
    <x v="0"/>
  </r>
  <r>
    <n v="487"/>
    <x v="52"/>
    <s v="Wrocław"/>
    <n v="90635"/>
    <x v="12"/>
    <n v="752205"/>
    <s v="DRM.04."/>
    <n v="2"/>
    <n v="0"/>
    <s v="niemiecki"/>
    <m/>
    <m/>
    <s v="02.10.2023-27.10.2023"/>
    <s v="Centrum Kształcenia Zawodowego w Świdnicy, 58-105 Świdnica, ul. Gen. Władysława Sikorskiego 41"/>
    <x v="0"/>
  </r>
  <r>
    <n v="488"/>
    <x v="52"/>
    <s v="Wrocław"/>
    <n v="90635"/>
    <x v="17"/>
    <s v=" 343101"/>
    <s v="AUD.02."/>
    <n v="1"/>
    <n v="1"/>
    <s v="angielski"/>
    <n v="1"/>
    <n v="1"/>
    <s v="09.10.2023-03.11.2023"/>
    <s v="Zespół Placówek Oświatowych Centrum Kształcenia Zawodowego nr 2 w Olkuszu, ul. Legionów Polskich 3"/>
    <x v="17"/>
  </r>
  <r>
    <n v="489"/>
    <x v="52"/>
    <s v="Wrocław"/>
    <n v="90635"/>
    <x v="2"/>
    <n v="753402"/>
    <s v="DRM.05."/>
    <n v="0"/>
    <n v="0"/>
    <m/>
    <m/>
    <m/>
    <m/>
    <s v="Zespół Szkół Ponadgimnazjalnych, 42-780  Dobrodzień, ul. Oleska 7 CKZ Dobrodzień"/>
    <x v="18"/>
  </r>
  <r>
    <n v="490"/>
    <x v="52"/>
    <s v="Wrocław"/>
    <n v="90635"/>
    <x v="27"/>
    <n v="753105"/>
    <s v="MOD.03."/>
    <n v="1"/>
    <n v="1"/>
    <s v="angielski"/>
    <n v="1"/>
    <n v="1"/>
    <s v="04.09.2023-29.09.2023"/>
    <s v="Ośrodek Dokształcania i Doskonalenia Zawodowego w Krotoszynie"/>
    <x v="13"/>
  </r>
  <r>
    <n v="491"/>
    <x v="53"/>
    <s v="Wrocław"/>
    <n v="13385"/>
    <x v="6"/>
    <n v="751201"/>
    <s v="SPC.01."/>
    <n v="0"/>
    <n v="0"/>
    <m/>
    <n v="0"/>
    <n v="0"/>
    <m/>
    <s v="Centrum Kształcenia Zawodowego w Oleśnicy, ul. Wojska Polskiego 67"/>
    <x v="7"/>
  </r>
  <r>
    <n v="492"/>
    <x v="53"/>
    <s v="Wrocław"/>
    <n v="13385"/>
    <x v="11"/>
    <n v="522301"/>
    <s v="HAN.01."/>
    <n v="1"/>
    <n v="1"/>
    <s v="angielski"/>
    <n v="0"/>
    <n v="0"/>
    <s v="30.10.2023-24.11.2023"/>
    <s v="Centrum Kształcenia Zawodowego w Oleśnicy, ul. Wojska Polskiego 67"/>
    <x v="7"/>
  </r>
  <r>
    <n v="493"/>
    <x v="53"/>
    <s v="Wrocław"/>
    <n v="13385"/>
    <x v="5"/>
    <n v="514101"/>
    <s v="FRK.01."/>
    <n v="3"/>
    <n v="3"/>
    <s v="angielski"/>
    <n v="0"/>
    <n v="0"/>
    <s v="05.09.2023-29.09.2023"/>
    <s v="Centrum Kształcenia Zawodowego w Oleśnicy, ul. Wojska Polskiego 67"/>
    <x v="7"/>
  </r>
  <r>
    <n v="494"/>
    <x v="53"/>
    <s v="Wrocław"/>
    <n v="13385"/>
    <x v="3"/>
    <n v="723103"/>
    <s v="MOT.05."/>
    <n v="4"/>
    <n v="0"/>
    <s v="angielski"/>
    <n v="0"/>
    <n v="0"/>
    <s v="05.09.2023-29.09.2023"/>
    <s v="Centrum Kształcenia Zawodowego w Oleśnicy, ul. Wojska Polskiego 67"/>
    <x v="7"/>
  </r>
  <r>
    <n v="495"/>
    <x v="53"/>
    <s v="Wrocław"/>
    <n v="13385"/>
    <x v="12"/>
    <n v="752205"/>
    <s v="DRM.04."/>
    <n v="1"/>
    <n v="0"/>
    <s v="angielski"/>
    <n v="0"/>
    <n v="0"/>
    <s v="02.10.2023-27.10.2023"/>
    <s v="Centrum Kształcenia Zawodowego w Oleśnicy, ul. Wojska Polskiego 67"/>
    <x v="7"/>
  </r>
  <r>
    <n v="496"/>
    <x v="53"/>
    <s v="Wrocław"/>
    <n v="13385"/>
    <x v="2"/>
    <n v="753402"/>
    <s v="DRM.05."/>
    <n v="0"/>
    <n v="0"/>
    <m/>
    <n v="0"/>
    <n v="0"/>
    <m/>
    <s v="Centrum Kształcenia Zawodowego w Oleśnicy, ul. Wojska Polskiego 67"/>
    <x v="7"/>
  </r>
  <r>
    <n v="497"/>
    <x v="53"/>
    <s v="Wrocław"/>
    <n v="13385"/>
    <x v="0"/>
    <n v="741103"/>
    <s v="ELE.02."/>
    <n v="1"/>
    <n v="0"/>
    <s v="angielski"/>
    <n v="0"/>
    <n v="0"/>
    <s v="30.10.2023-24.11.2023"/>
    <s v="Centrum Kształcenia Zawodowego w Oleśnicy, ul. Wojska Polskiego 67"/>
    <x v="7"/>
  </r>
  <r>
    <n v="498"/>
    <x v="53"/>
    <s v="Wrocław"/>
    <n v="13385"/>
    <x v="10"/>
    <n v="711204"/>
    <s v="BUD.12."/>
    <n v="0"/>
    <n v="0"/>
    <m/>
    <n v="0"/>
    <n v="0"/>
    <s v="02.01.2024-19.01.2024"/>
    <s v="Centrum Kształcenia Zawodowego i Ustawicznego, 67-400 Wschowa, Plac Kosynierów 1"/>
    <x v="1"/>
  </r>
  <r>
    <n v="499"/>
    <x v="53"/>
    <s v="Wrocław"/>
    <n v="13385"/>
    <x v="19"/>
    <n v="713203"/>
    <s v="MOT.03."/>
    <n v="1"/>
    <n v="0"/>
    <s v="angielski"/>
    <n v="0"/>
    <n v="0"/>
    <s v="12.02.2024-08.03.2024"/>
    <s v="Centrum Kształcenia Zawodowego w Oleśnicy, ul. Wojska Polskiego 67"/>
    <x v="7"/>
  </r>
  <r>
    <n v="500"/>
    <x v="52"/>
    <s v="Wrocław"/>
    <n v="90635"/>
    <x v="10"/>
    <n v="711204"/>
    <s v="BUD.12."/>
    <n v="0"/>
    <n v="0"/>
    <m/>
    <m/>
    <m/>
    <m/>
    <s v="Centrum Kształcenia Zawodowego w Świdnicy, 58-105 Świdnica, ul. Gen. Władysława Sikorskiego 41"/>
    <x v="0"/>
  </r>
  <r>
    <n v="501"/>
    <x v="54"/>
    <s v="Wrocław"/>
    <m/>
    <x v="0"/>
    <n v="741103"/>
    <s v="ELE.02."/>
    <n v="0"/>
    <n v="0"/>
    <m/>
    <m/>
    <m/>
    <m/>
    <s v="Centrum Kształcenia Zawodowego w Świdnicy, 58-105 Świdnica, ul. Gen. Władysława Sikorskiego 41"/>
    <x v="0"/>
  </r>
  <r>
    <n v="502"/>
    <x v="55"/>
    <s v="Zamość"/>
    <m/>
    <x v="19"/>
    <n v="713203"/>
    <s v="MOT.03."/>
    <n v="2"/>
    <n v="0"/>
    <m/>
    <m/>
    <m/>
    <s v="12.02.2024-08.03.2024"/>
    <s v="Centrum Kształcenia Zawodowego w Oleśnicy, ul. Wojska Polskiego 67"/>
    <x v="7"/>
  </r>
  <r>
    <n v="503"/>
    <x v="56"/>
    <s v="Ząbkowice Śląskie"/>
    <n v="24697"/>
    <x v="3"/>
    <n v="723103"/>
    <s v="MOT.05."/>
    <n v="2"/>
    <n v="0"/>
    <s v="niemiecki"/>
    <n v="2"/>
    <n v="0"/>
    <s v="30.10.2023-24.11.2023"/>
    <s v="Zespół Szkół Ponadpodstawowych im. Hipolita Cegielskiego w Ziębicach ul. Wojska Polskiego 3, 57-220 Ziębice"/>
    <x v="6"/>
  </r>
  <r>
    <n v="504"/>
    <x v="57"/>
    <s v="Ząbkowice Śląskie"/>
    <n v="18886"/>
    <x v="1"/>
    <n v="712905"/>
    <s v="BUD.11."/>
    <n v="2"/>
    <n v="0"/>
    <s v="niemiecki"/>
    <n v="2"/>
    <n v="0"/>
    <s v="30.10.2023-24.112023"/>
    <s v="Centrum Kształcenia Zawodowego i Ustawicznego, 67-400 Wschowa, Plac Kosynierów 1"/>
    <x v="1"/>
  </r>
  <r>
    <n v="505"/>
    <x v="56"/>
    <s v="Ząbkowice Śląskie"/>
    <n v="24697"/>
    <x v="6"/>
    <n v="751201"/>
    <s v="SPC.01."/>
    <n v="4"/>
    <n v="3"/>
    <s v="angielski"/>
    <n v="0"/>
    <n v="0"/>
    <s v="16.10.2023-10.11.2023"/>
    <s v="Centrum Kształcenia Zawodowego w Kłodzkiej Szkole Przedsiębiorczości w Kłodzku, ul. Szkolna 8, 57-300 Kłodzko"/>
    <x v="3"/>
  </r>
  <r>
    <n v="506"/>
    <x v="56"/>
    <s v="Ząbkowice Śląskie"/>
    <n v="24697"/>
    <x v="11"/>
    <n v="522301"/>
    <s v="HAN.01."/>
    <n v="4"/>
    <n v="3"/>
    <s v="niemiecki"/>
    <n v="0"/>
    <n v="0"/>
    <s v="08.04.2024-03.05.2024"/>
    <s v="Zespół Szkół Ponadpodstawowych im. Hipolita Cegielskiego w Ziębicach ul. Wojska Polskiego 3, 57-220 Ziębice"/>
    <x v="6"/>
  </r>
  <r>
    <n v="507"/>
    <x v="57"/>
    <s v="Ząbkowice Śląskie"/>
    <n v="18886"/>
    <x v="11"/>
    <n v="522301"/>
    <s v="HAN.01."/>
    <n v="1"/>
    <n v="1"/>
    <s v="niemiecki"/>
    <n v="0"/>
    <n v="0"/>
    <s v="08.04.2024-03.05.2024"/>
    <s v="Zespół Szkół Ponadpodstawowych im. Hipolita Cegielskiego w Ziębicach ul. Wojska Polskiego 3, 57-220 Ziębice"/>
    <x v="6"/>
  </r>
  <r>
    <n v="508"/>
    <x v="57"/>
    <s v="Ząbkowice Śląskie"/>
    <n v="18886"/>
    <x v="5"/>
    <n v="514101"/>
    <s v="FRK.01."/>
    <n v="1"/>
    <n v="1"/>
    <s v="niemiecki"/>
    <n v="1"/>
    <n v="1"/>
    <s v="12.02.2024-08.03.2024"/>
    <s v="Zespół Szkół Ponadpodstawowych im. Hipolita Cegielskiego w Ziębicach ul. Wojska Polskiego 3, 57-220 Ziębice"/>
    <x v="6"/>
  </r>
  <r>
    <n v="509"/>
    <x v="57"/>
    <s v="Ząbkowice Śląskie"/>
    <n v="18886"/>
    <x v="7"/>
    <n v="512001"/>
    <s v="HGT.02."/>
    <n v="4"/>
    <n v="2"/>
    <s v="niemiecki"/>
    <n v="0"/>
    <n v="0"/>
    <s v="12.02.2024-08.03.2024"/>
    <s v="Zespół Szkół Ponadpodstawowych im. Hipolita Cegielskiego w Ziębicach ul. Wojska Polskiego 3, 57-220 Ziębice"/>
    <x v="6"/>
  </r>
  <r>
    <n v="510"/>
    <x v="57"/>
    <s v="Ząbkowice Śląskie"/>
    <n v="18886"/>
    <x v="13"/>
    <n v="722204"/>
    <s v="MEC.08."/>
    <n v="1"/>
    <n v="0"/>
    <s v="niemiecki"/>
    <n v="1"/>
    <n v="0"/>
    <s v="30.10.2023-24.11.2023"/>
    <s v="Centrum Kształcenia Zawodowego w Świdnicy, 58-105 Świdnica, ul. Gen. Władysława Sikorskiego 41"/>
    <x v="0"/>
  </r>
  <r>
    <n v="511"/>
    <x v="56"/>
    <s v="Ząbkowice Śląskie"/>
    <n v="24697"/>
    <x v="10"/>
    <n v="711204"/>
    <s v="BUD.12."/>
    <n v="2"/>
    <n v="0"/>
    <s v="niemiecki"/>
    <n v="2"/>
    <n v="0"/>
    <s v="02.10.2023-27.10.2023"/>
    <s v="Centrum Kształcenia Zawodowego w Świdnicy, 58-105 Świdnica, ul. Gen. Władysława Sikorskiego 41"/>
    <x v="0"/>
  </r>
  <r>
    <n v="512"/>
    <x v="56"/>
    <s v="Ząbkowice Śląskie"/>
    <n v="24697"/>
    <x v="0"/>
    <n v="741103"/>
    <s v="ELE.02."/>
    <n v="1"/>
    <n v="0"/>
    <s v="niemiecki"/>
    <n v="1"/>
    <n v="0"/>
    <s v="05.09.2023-29.09.2023"/>
    <s v="Centrum Kształcenia Zawodowego w Świdnicy, 58-105 Świdnica, ul. Gen. Władysława Sikorskiego 41"/>
    <x v="0"/>
  </r>
  <r>
    <n v="513"/>
    <x v="56"/>
    <s v="Ząbkowice Śląskie"/>
    <n v="24697"/>
    <x v="8"/>
    <n v="712618"/>
    <s v="BUD.09."/>
    <n v="2"/>
    <n v="0"/>
    <s v="niemiecki"/>
    <n v="2"/>
    <n v="0"/>
    <s v="30.10.2023-24.11.2023"/>
    <s v="Centrum Kształcenia Zawodowego w Świdnicy, 58-105 Świdnica, ul. Gen. Władysława Sikorskiego 41"/>
    <x v="0"/>
  </r>
  <r>
    <n v="514"/>
    <x v="56"/>
    <s v="Ząbkowice Śląskie"/>
    <n v="24697"/>
    <x v="5"/>
    <n v="514101"/>
    <s v="FRK.01."/>
    <n v="5"/>
    <n v="5"/>
    <s v="angielski"/>
    <n v="5"/>
    <n v="5"/>
    <s v="16.10.2023-10.11.2023"/>
    <s v="Centrum Kształcenia Zawodowego w Kłodzkiej Szkole Przedsiębiorczości w Kłodzku, ul. Szkolna 8, 57-300 Kłodzko"/>
    <x v="3"/>
  </r>
  <r>
    <n v="515"/>
    <x v="56"/>
    <s v="Ząbkowice Śląskie"/>
    <n v="24697"/>
    <x v="5"/>
    <n v="514101"/>
    <s v="FRK.01."/>
    <n v="1"/>
    <n v="1"/>
    <s v="niemiecki"/>
    <n v="1"/>
    <n v="1"/>
    <s v="12.02.2024-08.03.2024"/>
    <s v="Zespół Szkół Ponadpodstawowych im. Hipolita Cegielskiego w Ziębicach ul. Wojska Polskiego 3, 57-220 Ziębice"/>
    <x v="6"/>
  </r>
  <r>
    <n v="516"/>
    <x v="56"/>
    <s v="Ząbkowice Śląskie"/>
    <n v="24697"/>
    <x v="7"/>
    <n v="512001"/>
    <s v="HGT.02."/>
    <n v="6"/>
    <n v="4"/>
    <s v="angielski"/>
    <n v="2"/>
    <n v="0"/>
    <s v="20.11.2023-15.12.2023"/>
    <s v="Centrum Kształcenia Zawodowego w Kłodzkiej Szkole Przedsiębiorczości w Kłodzku, ul. Szkolna 8, 57-300 Kłodzko"/>
    <x v="3"/>
  </r>
  <r>
    <n v="517"/>
    <x v="56"/>
    <s v="Ząbkowice Śląskie"/>
    <n v="24697"/>
    <x v="16"/>
    <n v="751204"/>
    <s v="SPC.03."/>
    <n v="0"/>
    <n v="0"/>
    <m/>
    <m/>
    <m/>
    <m/>
    <s v="Centrum Kształcenia Zawodowego w Świdnicy, 58-105 Świdnica, ul. Gen. Władysława Sikorskiego 41"/>
    <x v="0"/>
  </r>
  <r>
    <n v="518"/>
    <x v="57"/>
    <s v="Ząbkowice Śląskie"/>
    <n v="18886"/>
    <x v="10"/>
    <n v="711204"/>
    <s v="BUD.12."/>
    <n v="0"/>
    <n v="0"/>
    <m/>
    <m/>
    <m/>
    <m/>
    <s v="Centrum Kształcenia Zawodowego w Świdnicy, 58-105 Świdnica, ul. Gen. Władysława Sikorskiego 41"/>
    <x v="0"/>
  </r>
  <r>
    <n v="519"/>
    <x v="57"/>
    <s v="Ząbkowice Śląskie"/>
    <n v="18886"/>
    <x v="40"/>
    <n v="723318"/>
    <s v="TKO.09."/>
    <n v="0"/>
    <n v="0"/>
    <m/>
    <m/>
    <m/>
    <s v="29.01.2024-03.02.2024"/>
    <s v="Ośrodek Szkolenia i Egzaminowania  Maszynistów oraz Kandydatów na Maszynistów Collegium Witelona Uczenia Państwowa ul. Sejmowa 5a 59-220 Legnica"/>
    <x v="12"/>
  </r>
  <r>
    <n v="520"/>
    <x v="56"/>
    <s v="Ząbkowice Śląskie"/>
    <n v="24697"/>
    <x v="3"/>
    <n v="723103"/>
    <s v="MOT.05."/>
    <n v="1"/>
    <n v="0"/>
    <s v="angielski"/>
    <n v="1"/>
    <n v="0"/>
    <s v="11.09.2023-06.10.2023"/>
    <s v="Centrum Kształcenia Zawodowego w Kłodzkiej Szkole Przedsiębiorczości w Kłodzku, ul. Szkolna 8, 57-300 Kłodzko"/>
    <x v="3"/>
  </r>
  <r>
    <n v="521"/>
    <x v="56"/>
    <s v="Ząbkowice Śląskie"/>
    <n v="24697"/>
    <x v="26"/>
    <n v="741201"/>
    <s v="ELE.01."/>
    <n v="0"/>
    <n v="0"/>
    <m/>
    <m/>
    <m/>
    <m/>
    <s v="Centrum Kształcenia Zawodowego i Ustawicznego, 67-400 Wschowa, Plac Kosynierów 1"/>
    <x v="1"/>
  </r>
  <r>
    <n v="522"/>
    <x v="58"/>
    <s v="Zgorzelec"/>
    <n v="44480"/>
    <x v="7"/>
    <n v="512001"/>
    <s v="HGT.02."/>
    <n v="3"/>
    <n v="1"/>
    <s v="niemiecki"/>
    <n v="3"/>
    <n v="1"/>
    <s v="12.02.2024-08.03.2024"/>
    <s v="Zespół Szkół Ponadpodstawowych im. Hipolita Cegielskiego w Ziębicach ul. Wojska Polskiego 3, 57-220 Ziębice"/>
    <x v="6"/>
  </r>
  <r>
    <n v="523"/>
    <x v="58"/>
    <s v="Zgorzelec"/>
    <n v="44480"/>
    <x v="11"/>
    <n v="522301"/>
    <s v="HAN.01."/>
    <n v="14"/>
    <n v="11"/>
    <s v="niemiecki"/>
    <n v="14"/>
    <n v="11"/>
    <s v="27.11.2023-22.12.2023"/>
    <s v="Zespół Szkół Ponadpodstawowych im. Hipolita Cegielskiego w Ziębicach ul. Wojska Polskiego 3, 57-220 Ziębice"/>
    <x v="6"/>
  </r>
  <r>
    <n v="524"/>
    <x v="58"/>
    <s v="Zgorzelec"/>
    <n v="44480"/>
    <x v="3"/>
    <n v="723103"/>
    <s v="MOT.05."/>
    <n v="14"/>
    <n v="1"/>
    <s v="niemiecki"/>
    <n v="14"/>
    <n v="1"/>
    <s v="30.10.2023-24.11.2023"/>
    <s v="Zespół Szkół Ponadpodstawowych im. Hipolita Cegielskiego w Ziębicach ul. Wojska Polskiego 3, 57-220 Ziębice"/>
    <x v="6"/>
  </r>
  <r>
    <n v="525"/>
    <x v="58"/>
    <s v="Zgorzelec"/>
    <n v="44480"/>
    <x v="6"/>
    <n v="751201"/>
    <s v="SPC.01."/>
    <n v="3"/>
    <n v="3"/>
    <s v="niemiecki"/>
    <n v="3"/>
    <n v="3"/>
    <s v="05.09.2023-01.10.2023"/>
    <s v="Centrum Kształcenia Zawodowego w Zespole Szkół i Placówek Kształcenia Zawodowego, ul.Botaniczna 66, 65-392  Zielona Góra"/>
    <x v="4"/>
  </r>
  <r>
    <n v="526"/>
    <x v="58"/>
    <s v="Zgorzelec"/>
    <n v="44480"/>
    <x v="0"/>
    <n v="741103"/>
    <s v="ELE.02."/>
    <n v="1"/>
    <n v="0"/>
    <s v="niemiecki"/>
    <n v="1"/>
    <n v="0"/>
    <s v="05.09.2023-29.09.2023"/>
    <s v="Centrum Kształcenia Zawodowego w Świdnicy, 58-105 Świdnica, ul. Gen. Władysława Sikorskiego 41"/>
    <x v="0"/>
  </r>
  <r>
    <n v="527"/>
    <x v="58"/>
    <s v="Zgorzelec"/>
    <n v="44480"/>
    <x v="18"/>
    <n v="741203"/>
    <s v="MOT.02."/>
    <n v="2"/>
    <n v="0"/>
    <s v="niemiecki"/>
    <n v="2"/>
    <n v="0"/>
    <s v="11.03.2024-12.04.2024"/>
    <s v="Centrum Kształcenia Zawodowego w Świdnicy, 58-105 Świdnica, ul. Gen. Władysława Sikorskiego 41"/>
    <x v="0"/>
  </r>
  <r>
    <n v="528"/>
    <x v="58"/>
    <s v="Zgorzelec"/>
    <n v="44480"/>
    <x v="19"/>
    <n v="713209"/>
    <s v="MOT.03."/>
    <n v="4"/>
    <n v="0"/>
    <s v="niemiecki"/>
    <n v="4"/>
    <n v="0"/>
    <s v="12.02.2024-08.03.2024"/>
    <s v="Centrum Kształcenia Zawodowego w Oleśnicy, ul. Wojska Polskiego 67"/>
    <x v="7"/>
  </r>
  <r>
    <n v="529"/>
    <x v="58"/>
    <s v="Zgorzelec"/>
    <n v="44480"/>
    <x v="9"/>
    <n v="721306"/>
    <s v="MOT.01."/>
    <n v="1"/>
    <n v="0"/>
    <s v="niemiecki"/>
    <n v="1"/>
    <n v="0"/>
    <s v="05.09.2023-29.09.2023"/>
    <s v="Centrum Kształcenia Zawodowego w Świdnicy, 58-105 Świdnica, ul. Gen. Władysława Sikorskiego 41"/>
    <x v="0"/>
  </r>
  <r>
    <n v="530"/>
    <x v="58"/>
    <s v="Zgorzelec"/>
    <n v="44480"/>
    <x v="1"/>
    <n v="712905"/>
    <s v="BUD.11."/>
    <n v="0"/>
    <n v="0"/>
    <m/>
    <n v="0"/>
    <n v="0"/>
    <s v="02.10.2023-29.10.2023"/>
    <s v="Centrum Kształcenia Zawodowego w Zespole Szkół i Placówek Kształcenia Zawodowego, ul.Botaniczna 66, 65-392  Zielona Góra"/>
    <x v="4"/>
  </r>
  <r>
    <n v="531"/>
    <x v="58"/>
    <s v="Zgorzelec"/>
    <n v="44480"/>
    <x v="41"/>
    <n v="513101"/>
    <s v="HGT.01."/>
    <n v="0"/>
    <n v="0"/>
    <m/>
    <n v="0"/>
    <n v="0"/>
    <m/>
    <s v="Centrum Kształcenia Zawodowego w Zespole Szkół i Placówek Kształcenia Zawodowego, ul.Botaniczna 66, 65-392  Zielona Góra"/>
    <x v="4"/>
  </r>
  <r>
    <n v="532"/>
    <x v="58"/>
    <s v="Zgorzelec"/>
    <n v="44480"/>
    <x v="42"/>
    <n v="832201"/>
    <s v="TDR.01."/>
    <n v="2"/>
    <n v="0"/>
    <s v="niemiecki"/>
    <n v="2"/>
    <n v="0"/>
    <s v="05.09.2023-01.10.2023"/>
    <s v="Centrum Kształcenia Zawodowego w Zespole Szkół i Placówek Kształcenia Zawodowego, ul.Botaniczna 66, 65-392  Zielona Góra"/>
    <x v="4"/>
  </r>
  <r>
    <n v="533"/>
    <x v="58"/>
    <s v="Zgorzelec"/>
    <n v="44480"/>
    <x v="5"/>
    <n v="522301"/>
    <s v="FRK.01."/>
    <n v="3"/>
    <n v="3"/>
    <s v="niemiecki"/>
    <n v="3"/>
    <n v="3"/>
    <s v="12.02.2024-08.03.2024"/>
    <s v="Zespół Szkół Ponadpodstawowych im. Hipolita Cegielskiego w Ziębicach ul. Wojska Polskiego 3, 57-220 Ziębice"/>
    <x v="6"/>
  </r>
  <r>
    <n v="534"/>
    <x v="58"/>
    <s v="Zgorzelec"/>
    <n v="44480"/>
    <x v="16"/>
    <n v="751204"/>
    <s v="SPC.03."/>
    <n v="0"/>
    <n v="0"/>
    <m/>
    <n v="0"/>
    <n v="0"/>
    <m/>
    <s v="Centrum Kształcenia Zawodowego w Świdnicy, 58-105 Świdnica, ul. Gen. Władysława Sikorskiego 41"/>
    <x v="0"/>
  </r>
  <r>
    <n v="535"/>
    <x v="59"/>
    <s v="Ziębice"/>
    <n v="73721"/>
    <x v="6"/>
    <n v="751201"/>
    <s v="SPC.01."/>
    <n v="1"/>
    <n v="1"/>
    <s v="niemiecki"/>
    <n v="1"/>
    <n v="1"/>
    <s v="02.10.2023-27.10.2023"/>
    <s v="Centrum Kształcenia Zawodowego w Świdnicy, 58-105 Świdnica, ul. Gen. Władysława Sikorskiego 41"/>
    <x v="0"/>
  </r>
  <r>
    <n v="536"/>
    <x v="59"/>
    <s v="Ziębice"/>
    <n v="73721"/>
    <x v="0"/>
    <n v="741103"/>
    <s v="ELE.02."/>
    <n v="2"/>
    <n v="0"/>
    <s v="niemiecki"/>
    <n v="2"/>
    <n v="0"/>
    <s v="05.09.2023-29.09.2023"/>
    <s v="Centrum Kształcenia Zawodowego w Świdnicy, 58-105 Świdnica, ul. Gen. Władysława Sikorskiego 41"/>
    <x v="0"/>
  </r>
  <r>
    <n v="537"/>
    <x v="59"/>
    <s v="Ziębice"/>
    <n v="73721"/>
    <x v="3"/>
    <n v="723103"/>
    <s v="MOT.05."/>
    <n v="3"/>
    <n v="0"/>
    <s v="niemiecki"/>
    <n v="0"/>
    <n v="0"/>
    <s v="02.10.2023-27.10.2023"/>
    <s v="Zespół Szkół Ponadpodstawowych im. Hipolita Cegielskiego w Ziębicach ul. Wojska Polskiego 3, 57-220 Ziębice"/>
    <x v="6"/>
  </r>
  <r>
    <n v="538"/>
    <x v="59"/>
    <s v="Ziębice"/>
    <n v="73721"/>
    <x v="11"/>
    <n v="522301"/>
    <s v="HAN.01."/>
    <n v="2"/>
    <n v="2"/>
    <s v="niemiecki"/>
    <n v="0"/>
    <n v="0"/>
    <s v="27.11.2023-22.12.2023"/>
    <s v="Zespół Szkół Ponadpodstawowych im. Hipolita Cegielskiego w Ziębicach ul. Wojska Polskiego 3, 57-220 Ziębice"/>
    <x v="6"/>
  </r>
  <r>
    <n v="539"/>
    <x v="59"/>
    <s v="Ziębice"/>
    <n v="73721"/>
    <x v="10"/>
    <n v="711204"/>
    <s v="BUD.12."/>
    <n v="1"/>
    <n v="0"/>
    <s v="niemiecki"/>
    <n v="1"/>
    <n v="0"/>
    <s v="02.10.2023-27.10.2023"/>
    <s v="Centrum Kształcenia Zawodowego w Świdnicy, 58-105 Świdnica, ul. Gen. Władysława Sikorskiego 41"/>
    <x v="0"/>
  </r>
  <r>
    <n v="540"/>
    <x v="59"/>
    <s v="Ziębice"/>
    <n v="73721"/>
    <x v="43"/>
    <n v="723310"/>
    <s v="MEC.03."/>
    <n v="1"/>
    <n v="0"/>
    <s v="niemiecki"/>
    <n v="1"/>
    <n v="0"/>
    <s v="06.11.2023-01.12.2023"/>
    <s v="Centrum Kształcenia Zawodowego nr 1 w Gliwicach Gliwickie Centrum Edukacji u.Stefana Okrzei 20"/>
    <x v="19"/>
  </r>
  <r>
    <n v="541"/>
    <x v="59"/>
    <s v="Ziębice"/>
    <n v="73721"/>
    <x v="7"/>
    <n v="512001"/>
    <s v="HGT.02."/>
    <n v="1"/>
    <n v="1"/>
    <s v="niemiecki"/>
    <n v="0"/>
    <n v="0"/>
    <s v="12.02.2024-08.03.2024"/>
    <s v="Zespół Szkół Ponadpodstawowych im. Hipolita Cegielskiego w Ziębicach ul. Wojska Polskiego 3, 57-220 Ziębice"/>
    <x v="6"/>
  </r>
  <r>
    <n v="542"/>
    <x v="59"/>
    <s v="Ziębice"/>
    <n v="73721"/>
    <x v="5"/>
    <n v="514101"/>
    <s v="FRK.01."/>
    <n v="3"/>
    <n v="2"/>
    <s v="niemiecki"/>
    <n v="0"/>
    <n v="0"/>
    <s v="12.02.2024-08.03.2024"/>
    <s v="Zespół Szkół Ponadpodstawowych im. Hipolita Cegielskiego w Ziębicach ul. Wojska Polskiego 3, 57-220 Ziębice"/>
    <x v="6"/>
  </r>
  <r>
    <n v="543"/>
    <x v="60"/>
    <s v="Złotoryja"/>
    <n v="84241"/>
    <x v="26"/>
    <n v="741201"/>
    <s v="ELE.01."/>
    <n v="3"/>
    <n v="0"/>
    <s v="angielski"/>
    <n v="3"/>
    <n v="0"/>
    <s v="04.09.2023-29.09.2023"/>
    <s v="Centrum Kształcenia Zawodowego i Ustawicznego, 67-400 Wschowa, Plac Kosynierów 1"/>
    <x v="1"/>
  </r>
  <r>
    <n v="544"/>
    <x v="60"/>
    <s v="Złotoryja"/>
    <n v="84241"/>
    <x v="5"/>
    <n v="514101"/>
    <s v="FRK.01."/>
    <n v="8"/>
    <n v="6"/>
    <s v="angielski"/>
    <n v="4"/>
    <n v="4"/>
    <s v="04.03.2024-27.03.2024"/>
    <s v="Centrum Kształcenia Zawodowego i Ustawicznego w Legnicy, ul. Lotnicza 26, 59-220 Legnica"/>
    <x v="5"/>
  </r>
  <r>
    <n v="545"/>
    <x v="60"/>
    <s v="Złotoryja"/>
    <n v="84241"/>
    <x v="10"/>
    <n v="711204"/>
    <s v="BUD.12."/>
    <n v="3"/>
    <n v="0"/>
    <s v="niemiecki"/>
    <n v="3"/>
    <n v="0"/>
    <s v="02.10.2023-27.10.2023"/>
    <s v="Centrum Kształcenia Zawodowego w Świdnicy, 58-105 Świdnica, ul. Gen. Władysława Sikorskiego 41"/>
    <x v="0"/>
  </r>
  <r>
    <n v="546"/>
    <x v="60"/>
    <s v="Złotoryja"/>
    <n v="84241"/>
    <x v="6"/>
    <n v="751201"/>
    <s v="SPC.01."/>
    <n v="4"/>
    <n v="3"/>
    <s v="niemiecki"/>
    <n v="0"/>
    <n v="0"/>
    <s v="03.04.2024-30.04.2024"/>
    <s v="Centrum Kształcenia Zawodowego i Ustawicznego w Legnicy, ul. Lotnicza 26, 59-220 Legnica"/>
    <x v="5"/>
  </r>
  <r>
    <n v="547"/>
    <x v="60"/>
    <s v="Złotoryja"/>
    <n v="84241"/>
    <x v="0"/>
    <n v="741103"/>
    <s v="ELE.02."/>
    <n v="1"/>
    <n v="0"/>
    <s v="niemiecki"/>
    <n v="1"/>
    <n v="0"/>
    <s v="05.09.2023-29.09.2023"/>
    <s v="Centrum Kształcenia Zawodowego w Świdnicy, 58-105 Świdnica, ul. Gen. Władysława Sikorskiego 41"/>
    <x v="0"/>
  </r>
  <r>
    <n v="548"/>
    <x v="60"/>
    <s v="Złotoryja"/>
    <n v="84241"/>
    <x v="8"/>
    <n v="712618"/>
    <s v="BUD.09."/>
    <n v="1"/>
    <n v="0"/>
    <s v="niemiecki"/>
    <n v="1"/>
    <n v="0"/>
    <s v="30.10.2023-24.11.2023"/>
    <s v="Centrum Kształcenia Zawodowego w Świdnicy, 58-105 Świdnica, ul. Gen. Władysława Sikorskiego 41"/>
    <x v="0"/>
  </r>
  <r>
    <n v="549"/>
    <x v="60"/>
    <s v="Złotoryja"/>
    <n v="84241"/>
    <x v="24"/>
    <n v="432106"/>
    <s v="SPL.01."/>
    <n v="4"/>
    <n v="2"/>
    <s v="niemiecki"/>
    <n v="4"/>
    <n v="2"/>
    <s v="02.10.2023-29.10.2023"/>
    <s v="Centrum Kształcenia Zawodowego w Zespole Szkół i Placówek Kształcenia Zawodowego, ul.Botaniczna 66, 65-392  Zielona Góra"/>
    <x v="4"/>
  </r>
  <r>
    <n v="550"/>
    <x v="60"/>
    <s v="Złotoryja"/>
    <n v="84241"/>
    <x v="12"/>
    <n v="752205"/>
    <s v="DRM.04."/>
    <n v="0"/>
    <n v="0"/>
    <m/>
    <n v="0"/>
    <n v="0"/>
    <m/>
    <s v="Centrum Kształcenia Zawodowego w Świdnicy, 58-105 Świdnica, ul. Gen. Władysława Sikorskiego 41"/>
    <x v="0"/>
  </r>
  <r>
    <n v="551"/>
    <x v="60"/>
    <s v="Złotoryja"/>
    <n v="84241"/>
    <x v="13"/>
    <n v="722204"/>
    <s v="MEC.08."/>
    <n v="2"/>
    <n v="0"/>
    <s v="niemiecki"/>
    <n v="2"/>
    <n v="0"/>
    <s v="30.10.2023-24.11.2023"/>
    <s v="Centrum Kształcenia Zawodowego w Świdnicy, 58-105 Świdnica, ul. Gen. Władysława Sikorskiego 41"/>
    <x v="0"/>
  </r>
  <r>
    <n v="552"/>
    <x v="60"/>
    <s v="Złotoryja"/>
    <n v="84241"/>
    <x v="16"/>
    <n v="751204"/>
    <s v="SPC.03."/>
    <n v="1"/>
    <n v="0"/>
    <s v="angielski"/>
    <n v="1"/>
    <n v="0"/>
    <s v="05.09.2023-01.10.2023"/>
    <s v="Centrum Kształcenia Zawodowego w Zespole Szkół i Placówek Kształcenia Zawodowego, ul.Botaniczna 66, 65-392  Zielona Góra"/>
    <x v="4"/>
  </r>
  <r>
    <n v="553"/>
    <x v="60"/>
    <s v="Złotoryja"/>
    <n v="84241"/>
    <x v="7"/>
    <n v="512001"/>
    <s v="HGT.02."/>
    <n v="3"/>
    <n v="0"/>
    <s v="angielski"/>
    <n v="3"/>
    <n v="0"/>
    <s v="06.05.2024-29.05.2024"/>
    <s v="Centrum Kształcenia Zawodowego i Ustawicznego w Legnicy, ul. Lotnicza 26, 59-220 Legnica"/>
    <x v="5"/>
  </r>
  <r>
    <n v="554"/>
    <x v="60"/>
    <s v="Złotoryja"/>
    <n v="84241"/>
    <x v="11"/>
    <n v="522301"/>
    <s v="HAN.01."/>
    <n v="0"/>
    <n v="0"/>
    <m/>
    <n v="0"/>
    <n v="0"/>
    <m/>
    <s v="Centrum Kształcenia Zawodowego i Ustawicznego w Legnicy, ul. Lotnicza 26, 59-220 Legnica"/>
    <x v="5"/>
  </r>
  <r>
    <n v="555"/>
    <x v="60"/>
    <s v="Złotoryja"/>
    <n v="84241"/>
    <x v="9"/>
    <n v="721306"/>
    <s v="MOT.01."/>
    <n v="1"/>
    <n v="0"/>
    <s v="niemiecki"/>
    <n v="1"/>
    <n v="0"/>
    <s v="05.09.2023-29.09.2023"/>
    <s v="Centrum Kształcenia Zawodowego w Świdnicy, 58-105 Świdnica, ul. Gen. Władysława Sikorskiego 41"/>
    <x v="0"/>
  </r>
  <r>
    <n v="556"/>
    <x v="60"/>
    <s v="Złotoryja"/>
    <n v="84241"/>
    <x v="10"/>
    <n v="711204"/>
    <s v="BUD.12."/>
    <n v="0"/>
    <n v="0"/>
    <m/>
    <n v="0"/>
    <n v="0"/>
    <m/>
    <s v="Centrum Kształcenia Zawodowego i Ustawicznego, 67-400 Wschowa, Plac Kosynierów 1"/>
    <x v="1"/>
  </r>
  <r>
    <n v="557"/>
    <x v="61"/>
    <s v="Żmigród"/>
    <n v="34795"/>
    <x v="3"/>
    <n v="723103"/>
    <s v="MOT.05."/>
    <n v="11"/>
    <n v="0"/>
    <s v="niemiecki"/>
    <n v="0"/>
    <n v="0"/>
    <s v="08.01.2024-16.02.2024"/>
    <s v="Centrum Kształcenia Zawodowego w CKZiU,  ul. Tadeusza Kościuszki 27, 56-100 Wołów"/>
    <x v="8"/>
  </r>
  <r>
    <n v="558"/>
    <x v="61"/>
    <s v="Żmigród"/>
    <n v="34795"/>
    <x v="0"/>
    <n v="741103"/>
    <s v="ELE.02."/>
    <n v="1"/>
    <n v="0"/>
    <s v="angielski"/>
    <n v="0"/>
    <n v="0"/>
    <s v="02.10.2023-27.10.2023"/>
    <s v="Centrum Kształcenia Zawodowego i Ustawicznego, 67-400 Wschowa, Plac Kosynierów 1"/>
    <x v="1"/>
  </r>
  <r>
    <n v="559"/>
    <x v="62"/>
    <s v="Żmigród"/>
    <n v="129114"/>
    <x v="29"/>
    <n v="613003"/>
    <s v="ROL.04."/>
    <n v="1"/>
    <n v="0"/>
    <m/>
    <n v="1"/>
    <n v="0"/>
    <s v="30.10.2023-24.112023"/>
    <s v="Centrum Kształcenia Zawodowego i Ustawicznego, 67-400 Wschowa, Plac Kosynierów 1"/>
    <x v="1"/>
  </r>
  <r>
    <n v="560"/>
    <x v="61"/>
    <s v="Żmigród"/>
    <n v="34795"/>
    <x v="12"/>
    <n v="752205"/>
    <s v="DRM.04."/>
    <n v="6"/>
    <n v="0"/>
    <s v="niemiecki"/>
    <n v="0"/>
    <n v="0"/>
    <s v="19.02.2024-15.03.2024"/>
    <s v="Centrum Kształcenia Zawodowego w CKZiU,  ul. Tadeusza Kościuszki 27, 56-100 Wołów"/>
    <x v="8"/>
  </r>
  <r>
    <n v="561"/>
    <x v="61"/>
    <s v="Żmigród"/>
    <n v="34795"/>
    <x v="7"/>
    <n v="512001"/>
    <s v="HGT.02."/>
    <n v="0"/>
    <n v="0"/>
    <m/>
    <n v="0"/>
    <n v="0"/>
    <m/>
    <s v="Centrum Kształcenia Zawodowego w CKZiU,  ul. Tadeusza Kościuszki 27, 56-100 Wołów"/>
    <x v="8"/>
  </r>
  <r>
    <n v="562"/>
    <x v="61"/>
    <s v="Żmigród"/>
    <n v="34795"/>
    <x v="11"/>
    <n v="522301"/>
    <s v="HAN.01."/>
    <n v="9"/>
    <n v="7"/>
    <s v="niemiecki"/>
    <n v="0"/>
    <n v="0"/>
    <s v="08.01.2024-16.02.2024"/>
    <s v="Centrum Kształcenia Zawodowego w CKZiU,  ul. Tadeusza Kościuszki 27, 56-100 Wołów"/>
    <x v="8"/>
  </r>
  <r>
    <n v="563"/>
    <x v="61"/>
    <s v="Żmigród"/>
    <n v="34795"/>
    <x v="13"/>
    <n v="722204"/>
    <s v="MEC.08."/>
    <n v="1"/>
    <n v="0"/>
    <s v="niemiecki"/>
    <n v="0"/>
    <n v="0"/>
    <s v="19.02.2024-15.03.2024"/>
    <s v="Centrum Kształcenia Zawodowego w CKZiU,  ul. Tadeusza Kościuszki 27, 56-100 Wołów"/>
    <x v="8"/>
  </r>
  <r>
    <n v="564"/>
    <x v="62"/>
    <s v="Żmigród"/>
    <n v="129114"/>
    <x v="11"/>
    <n v="522301"/>
    <s v="HAN.01."/>
    <n v="2"/>
    <n v="1"/>
    <s v="niemiecki"/>
    <n v="2"/>
    <n v="1"/>
    <s v="08.01.2024-16.02.2024"/>
    <s v="Centrum Kształcenia Zawodowego w CKZiU,  ul. Tadeusza Kościuszki 27, 56-100 Wołów"/>
    <x v="8"/>
  </r>
  <r>
    <n v="565"/>
    <x v="61"/>
    <s v="Żmigród"/>
    <n v="34795"/>
    <x v="6"/>
    <n v="751201"/>
    <s v="SPC.01."/>
    <n v="1"/>
    <n v="1"/>
    <s v="angielski"/>
    <n v="1"/>
    <n v="1"/>
    <s v="02.10.2023-27.10.2023"/>
    <s v="Centrum Kształcenia Zawodowego i Ustawicznego, 67-400 Wschowa, Plac Kosynierów 1"/>
    <x v="1"/>
  </r>
  <r>
    <n v="566"/>
    <x v="61"/>
    <s v="Żmigród"/>
    <n v="34795"/>
    <x v="29"/>
    <n v="613003"/>
    <s v="ROL.04."/>
    <n v="0"/>
    <n v="0"/>
    <m/>
    <n v="0"/>
    <n v="0"/>
    <m/>
    <s v="Centrum Kształcenia Zawodowego i Ustawicznego, 67-400 Wschowa, Plac Kosynierów 1"/>
    <x v="1"/>
  </r>
  <r>
    <n v="567"/>
    <x v="61"/>
    <s v="Żmigród"/>
    <n v="34795"/>
    <x v="5"/>
    <n v="514101"/>
    <s v="FRK.01."/>
    <n v="7"/>
    <n v="6"/>
    <s v="angielski"/>
    <n v="0"/>
    <n v="0"/>
    <s v="02.10.2023-27.10.2023"/>
    <s v="Centrum Kształcenia Zawodowego i Ustawicznego, 67-400 Wschowa, Plac Kosynierów 1"/>
    <x v="1"/>
  </r>
  <r>
    <n v="568"/>
    <x v="63"/>
    <s v="Ostrzeszów"/>
    <m/>
    <x v="2"/>
    <n v="753402"/>
    <s v="DRM.05."/>
    <n v="2"/>
    <n v="0"/>
    <m/>
    <n v="2"/>
    <n v="0"/>
    <s v="02.01.2024-09.02.2024"/>
    <s v="Centrum Kształcenia Zawodowego w Oleśnicy, ul. Wojska Polskiego 67"/>
    <x v="7"/>
  </r>
  <r>
    <m/>
    <x v="64"/>
    <s v="Pracodawca"/>
    <m/>
    <x v="3"/>
    <n v="723103"/>
    <s v="MOT.05."/>
    <n v="1"/>
    <n v="0"/>
    <s v="niemiecki"/>
    <n v="0"/>
    <n v="0"/>
    <s v="27.11.2023-22.12.2023"/>
    <s v="Centrum Kształcenia Zawodowego w Świdnicy, 58-105 Świdnica, ul. Gen. Władysława Sikorskiego 41"/>
    <x v="0"/>
  </r>
  <r>
    <m/>
    <x v="65"/>
    <s v="Pracodawca"/>
    <m/>
    <x v="3"/>
    <n v="723103"/>
    <s v="MOT.05."/>
    <n v="1"/>
    <n v="0"/>
    <s v="niemiecki"/>
    <n v="1"/>
    <n v="0"/>
    <s v="27.11.2023-22.12.2023"/>
    <s v="Centrum Kształcenia Zawodowego w Świdnicy, 58-105 Świdnica, ul. Gen. Władysława Sikorskiego 41"/>
    <x v="0"/>
  </r>
  <r>
    <m/>
    <x v="66"/>
    <s v="Pracodawca"/>
    <m/>
    <x v="3"/>
    <n v="723103"/>
    <s v="MOT.05."/>
    <n v="1"/>
    <n v="0"/>
    <s v="niemiecki"/>
    <n v="1"/>
    <n v="0"/>
    <s v="27.11.2023-22.12.2023"/>
    <s v="Centrum Kształcenia Zawodowego w Świdnicy, 58-105 Świdnica, ul. Gen. Władysława Sikorskiego 41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5">
  <r>
    <n v="1"/>
    <x v="0"/>
    <s v="Bielawa"/>
    <n v="6212"/>
    <x v="0"/>
    <n v="522301"/>
    <s v="HAN.01."/>
    <s v="Prowadzenie sprzedaży"/>
    <m/>
    <n v="3"/>
    <n v="3"/>
    <s v="niemiecki"/>
    <n v="0"/>
    <n v="0"/>
    <s v="Centrum Kształcenia Zawodowego w Świdnicy, 58-105 Świdnica, ul. Gen. Władysława Sikorskiego 41"/>
    <x v="0"/>
  </r>
  <r>
    <n v="2"/>
    <x v="0"/>
    <s v="Bielawa"/>
    <n v="6212"/>
    <x v="1"/>
    <n v="512001"/>
    <s v="HGT.02."/>
    <s v=" Przygotowanie i wydawanie dań"/>
    <m/>
    <n v="1"/>
    <n v="1"/>
    <s v="niemiecki"/>
    <n v="0"/>
    <n v="0"/>
    <s v="Centrum Kształcenia Zawodowego w Świdnicy, 58-105 Świdnica, ul. Gen. Władysława Sikorskiego 41"/>
    <x v="0"/>
  </r>
  <r>
    <n v="3"/>
    <x v="0"/>
    <s v="Bielawa"/>
    <n v="6212"/>
    <x v="2"/>
    <n v="741103"/>
    <s v="ELE.02."/>
    <s v="Montaż, uruchamianie i konserwacja instalacji, maszyn i urządzeń elektrycznych"/>
    <s v="30.10.2023-24.11.2023"/>
    <n v="3"/>
    <n v="0"/>
    <s v="niemiecki"/>
    <n v="0"/>
    <n v="0"/>
    <s v="Centrum Kształcenia Zawodowego w Świdnicy, 58-105 Świdnica, ul. Gen. Władysława Sikorskiego 41"/>
    <x v="0"/>
  </r>
  <r>
    <n v="4"/>
    <x v="0"/>
    <s v="Bielawa"/>
    <n v="6212"/>
    <x v="3"/>
    <n v="712905"/>
    <s v="BUD.11."/>
    <s v=" Wykonywanie robót montażowych, okładzinowych i wykończeniowych"/>
    <s v="03.06.2024-20.06.2024"/>
    <n v="1"/>
    <n v="0"/>
    <s v="niemiecki"/>
    <n v="1"/>
    <n v="0"/>
    <s v="Centrum Kształcenia Zawodowego i Ustawicznego, 67-400 Wschowa, Plac Kosynierów 1"/>
    <x v="1"/>
  </r>
  <r>
    <n v="5"/>
    <x v="0"/>
    <s v="Bielawa"/>
    <n v="6212"/>
    <x v="4"/>
    <n v="722307"/>
    <s v="MEC.05."/>
    <s v=" Użytkowanie obrabiarek skrawających"/>
    <m/>
    <n v="1"/>
    <n v="0"/>
    <s v="niemiecki"/>
    <n v="0"/>
    <n v="0"/>
    <s v="Centrum Kształcenia Zawodowego w Świdnicy, 58-105 Świdnica, ul. Gen. Władysława Sikorskiego 41"/>
    <x v="0"/>
  </r>
  <r>
    <n v="6"/>
    <x v="0"/>
    <s v="Bielawa"/>
    <n v="6212"/>
    <x v="5"/>
    <n v="751201"/>
    <s v="SPC.01."/>
    <s v="Produkcja wyrobów cukierniczych"/>
    <m/>
    <n v="1"/>
    <n v="1"/>
    <s v="niemiecki"/>
    <n v="0"/>
    <n v="0"/>
    <s v="Centrum Kształcenia Zawodowego w Świdnicy, 58-105 Świdnica, ul. Gen. Władysława Sikorskiego 41"/>
    <x v="0"/>
  </r>
  <r>
    <n v="7"/>
    <x v="0"/>
    <s v="Bielawa"/>
    <n v="6212"/>
    <x v="6"/>
    <n v="962907"/>
    <s v="HGT.03."/>
    <s v="Obsługa gości w obiekcie świadczącym usługi hotelarskie"/>
    <s v="25.03.2024 - 26.04.2024"/>
    <n v="1"/>
    <n v="0"/>
    <s v="angielski"/>
    <n v="1"/>
    <n v="0"/>
    <s v="Centrum Kształcenia Zawodowego w Kłodzkiej Szkole Przedsiębiorczości w Kłodzku, ul. Szkolna 8, 57-300 Kłodzko"/>
    <x v="2"/>
  </r>
  <r>
    <n v="8"/>
    <x v="0"/>
    <s v="Bielawa"/>
    <n v="6212"/>
    <x v="7"/>
    <n v="514101"/>
    <s v="FRK.01."/>
    <s v="Wykonywanie usług fryzjerskich"/>
    <s v="05.02.2024-01.03.2024"/>
    <n v="8"/>
    <n v="7"/>
    <s v="niemiecki"/>
    <n v="0"/>
    <n v="0"/>
    <s v="Centrum Kształcenia Zawodowego Cechu Rzemiosł Różnych i Małej Przedsiębiorczości w Bielawie, ul. Polna 2, 58-260 Bielawa"/>
    <x v="3"/>
  </r>
  <r>
    <n v="9"/>
    <x v="0"/>
    <s v="Bielawa"/>
    <n v="6212"/>
    <x v="8"/>
    <n v="751204"/>
    <s v="SPC.03."/>
    <s v="Produkcja wyrobów piekarskich"/>
    <s v="13.05.2024 - 07.06.2024"/>
    <n v="1"/>
    <n v="0"/>
    <s v="angielski"/>
    <n v="1"/>
    <n v="0"/>
    <s v="Centrum Kształcenia Zawodowego w Kłodzkiej Szkole Przedsiębiorczości w Kłodzku, ul. Szkolna 8, 57-300 Kłodzko"/>
    <x v="2"/>
  </r>
  <r>
    <m/>
    <x v="0"/>
    <s v="Bielawa"/>
    <n v="6212"/>
    <x v="9"/>
    <n v="711204"/>
    <s v="BUD.12."/>
    <s v=" Wykonywanie robót murarskich i tynkarskich"/>
    <m/>
    <n v="1"/>
    <n v="0"/>
    <s v="angielski"/>
    <n v="0"/>
    <n v="0"/>
    <s v="Centrum Kształcenia Zawodowego w Świdnicy, 58-105 Świdnica, ul. Gen. Władysława Sikorskiego 41"/>
    <x v="0"/>
  </r>
  <r>
    <n v="10"/>
    <x v="0"/>
    <s v="Bielawa"/>
    <n v="6212"/>
    <x v="10"/>
    <n v="723103"/>
    <s v="MOT.05."/>
    <s v="Obsługa, diagnozowanie oraz naprawa pojazdów samochodowych"/>
    <s v="13.05.2024 - 07.06.2024"/>
    <n v="7"/>
    <n v="0"/>
    <s v="niemiecki"/>
    <n v="0"/>
    <n v="0"/>
    <s v="Centrum Kształcenia Zawodowego Cechu Rzemiosł Różnych i Małej Przedsiębiorczości w Bielawie, ul. Polna 2, 58-260 Bielawa"/>
    <x v="3"/>
  </r>
  <r>
    <n v="11"/>
    <x v="1"/>
    <s v="Bielawa"/>
    <n v="7133"/>
    <x v="7"/>
    <n v="514101"/>
    <s v="FRK.01."/>
    <s v="Wykonywanie usług fryzjerskich"/>
    <m/>
    <n v="1"/>
    <n v="1"/>
    <s v="niemiecki"/>
    <n v="1"/>
    <n v="1"/>
    <s v="Centrum Kształcenia Zawodowego w Świdnicy, 58-105 Świdnica, ul. Gen. Władysława Sikorskiego 41"/>
    <x v="0"/>
  </r>
  <r>
    <n v="12"/>
    <x v="1"/>
    <s v="Bielawa"/>
    <n v="7133"/>
    <x v="8"/>
    <n v="751204"/>
    <s v="SPC.03."/>
    <s v="Produkcja wyrobów piekarskich"/>
    <m/>
    <n v="1"/>
    <n v="0"/>
    <s v="niemiecki"/>
    <n v="0"/>
    <n v="0"/>
    <s v="Centrum Kształcenia Zawodowego w Świdnicy, 58-105 Świdnica, ul. Gen. Władysława Sikorskiego 41"/>
    <x v="0"/>
  </r>
  <r>
    <n v="13"/>
    <x v="1"/>
    <s v="Bielawa"/>
    <n v="7133"/>
    <x v="11"/>
    <n v="712618"/>
    <s v="BUD.09."/>
    <s v="Wykonywanie robót związanych z budową, montażem i eksploatacją sieci oraz instalacji sanitarnych"/>
    <m/>
    <n v="4"/>
    <n v="0"/>
    <s v="niemiecki"/>
    <n v="0"/>
    <n v="0"/>
    <s v="Centrum Kształcenia Zawodowego w Świdnicy, 58-105 Świdnica, ul. Gen. Władysława Sikorskiego 41"/>
    <x v="0"/>
  </r>
  <r>
    <m/>
    <x v="1"/>
    <s v="Bielawa"/>
    <n v="7133"/>
    <x v="1"/>
    <n v="512001"/>
    <s v="HGT.02."/>
    <s v=" Przygotowanie i wydawanie dań"/>
    <s v="13.05.2024 - 07.06.2024"/>
    <n v="2"/>
    <n v="2"/>
    <s v="niemiecki"/>
    <n v="0"/>
    <n v="0"/>
    <s v="Zespół Szkół Ponadpodstawowych im. Hipolita Cegielskiego w Ziębicach ul. Wojska Polskiego 3, 57-220 Ziębice"/>
    <x v="4"/>
  </r>
  <r>
    <n v="14"/>
    <x v="1"/>
    <s v="Bielawa"/>
    <n v="7133"/>
    <x v="1"/>
    <n v="512001"/>
    <s v="HGT.02."/>
    <s v=" Przygotowanie i wydawanie dań"/>
    <m/>
    <n v="10"/>
    <n v="2"/>
    <s v="niemiecki"/>
    <n v="0"/>
    <n v="0"/>
    <s v="Centrum Kształcenia Zawodowego w Świdnicy, 58-105 Świdnica, ul. Gen. Władysława Sikorskiego 41"/>
    <x v="0"/>
  </r>
  <r>
    <n v="15"/>
    <x v="1"/>
    <s v="Bielawa"/>
    <n v="7133"/>
    <x v="0"/>
    <n v="522301"/>
    <s v="HAN.01."/>
    <s v="Prowadzenie sprzedaży"/>
    <m/>
    <n v="5"/>
    <n v="2"/>
    <s v="niemiecki"/>
    <n v="0"/>
    <n v="0"/>
    <s v="Centrum Kształcenia Zawodowego w Świdnicy, 58-105 Świdnica, ul. Gen. Władysława Sikorskiego 41"/>
    <x v="0"/>
  </r>
  <r>
    <m/>
    <x v="1"/>
    <s v="Bielawa"/>
    <n v="7133"/>
    <x v="10"/>
    <n v="723103"/>
    <s v="MOT.05."/>
    <m/>
    <m/>
    <n v="1"/>
    <n v="2"/>
    <s v="niemiecki"/>
    <n v="0"/>
    <n v="0"/>
    <s v="Centrum Kształcenia Zawodowego w Świdnicy, 58-105 Świdnica, ul. Gen. Władysława Sikorskiego 41"/>
    <x v="0"/>
  </r>
  <r>
    <n v="16"/>
    <x v="1"/>
    <s v="Bielawa"/>
    <n v="7133"/>
    <x v="12"/>
    <n v="752205"/>
    <s v="DRM.04."/>
    <s v=" Wytwarzanie wyrobów z drewna i materiałów drewnopochodnych"/>
    <m/>
    <n v="1"/>
    <n v="0"/>
    <s v="niemiecki"/>
    <n v="0"/>
    <n v="0"/>
    <s v="Centrum Kształcenia Zawodowego w Świdnicy, 58-105 Świdnica, ul. Gen. Władysława Sikorskiego 41"/>
    <x v="0"/>
  </r>
  <r>
    <n v="17"/>
    <x v="1"/>
    <s v="Bielawa"/>
    <n v="7133"/>
    <x v="10"/>
    <n v="723103"/>
    <s v="MOT.05."/>
    <s v="Obsługa, diagnozowanie oraz naprawa pojazdów samochodowych"/>
    <s v="13.05.2024 - 07.06.2024"/>
    <n v="1"/>
    <n v="0"/>
    <s v="niemiecki"/>
    <n v="0"/>
    <n v="0"/>
    <s v="Centrum Kształcenia Zawodowego Cechu Rzemiosł Różnych i Małej Przedsiębiorczości w Bielawie, ul. Polna 2, 58-260 Bielawa"/>
    <x v="3"/>
  </r>
  <r>
    <n v="18"/>
    <x v="1"/>
    <s v="Bielawa"/>
    <n v="7133"/>
    <x v="13"/>
    <n v="753105"/>
    <s v="MOD.03."/>
    <s v="Projektowanie i wytwarzanie wyrobów odzieżowych"/>
    <s v="20.05.2024-16.06.2024_x000a_20.05.2024-29.05.2024z_x000a_(dodatkowo25-26.05.2024)_x000a_03.06.2024-16.06.2024s"/>
    <n v="1"/>
    <n v="1"/>
    <s v="niemiecki"/>
    <n v="1"/>
    <n v="1"/>
    <s v="Centrum Kształcenia Zawodowego w Zespole Szkół i Placówek Kształcenia Zawodowego, ul.Botaniczna 66, 65-392  Zielona Góra"/>
    <x v="5"/>
  </r>
  <r>
    <n v="19"/>
    <x v="2"/>
    <s v="Bogatynia"/>
    <n v="49783"/>
    <x v="7"/>
    <n v="514101"/>
    <s v="FRK.01."/>
    <s v="Wykonywanie usług fryzjerskich"/>
    <m/>
    <n v="7"/>
    <n v="7"/>
    <m/>
    <n v="7"/>
    <n v="7"/>
    <s v="Centrum Kształcenia Zawodowego w Świdnicy, 58-105 Świdnica, ul. Gen. Władysława Sikorskiego 41"/>
    <x v="0"/>
  </r>
  <r>
    <n v="20"/>
    <x v="2"/>
    <s v="Bogatynia"/>
    <n v="49783"/>
    <x v="1"/>
    <n v="512001"/>
    <s v="HGT.02."/>
    <s v=" Przygotowanie i wydawanie dań"/>
    <m/>
    <n v="19"/>
    <n v="15"/>
    <m/>
    <n v="19"/>
    <n v="15"/>
    <s v="Centrum Kształcenia Zawodowego w Świdnicy, 58-105 Świdnica, ul. Gen. Władysława Sikorskiego 41"/>
    <x v="0"/>
  </r>
  <r>
    <n v="21"/>
    <x v="2"/>
    <s v="Bogatynia"/>
    <n v="49783"/>
    <x v="0"/>
    <n v="522301"/>
    <s v="HAN.01."/>
    <s v="Prowadzenie sprzedaży"/>
    <m/>
    <n v="6"/>
    <n v="6"/>
    <m/>
    <n v="6"/>
    <n v="6"/>
    <s v="Centrum Kształcenia Zawodowego w Świdnicy, 58-105 Świdnica, ul. Gen. Władysława Sikorskiego 41"/>
    <x v="0"/>
  </r>
  <r>
    <n v="22"/>
    <x v="2"/>
    <s v="Bogatynia"/>
    <n v="49783"/>
    <x v="5"/>
    <n v="751201"/>
    <s v="SPC.01."/>
    <s v="Produkcja wyrobów cukierniczych"/>
    <m/>
    <n v="2"/>
    <n v="2"/>
    <m/>
    <n v="2"/>
    <n v="2"/>
    <s v="Centrum Kształcenia Zawodowego w Świdnicy, 58-105 Świdnica, ul. Gen. Władysława Sikorskiego 41"/>
    <x v="0"/>
  </r>
  <r>
    <n v="23"/>
    <x v="2"/>
    <s v="Bogatynia"/>
    <n v="49783"/>
    <x v="4"/>
    <n v="722307"/>
    <s v="MEC.05."/>
    <s v=" Użytkowanie obrabiarek skrawających"/>
    <m/>
    <n v="7"/>
    <n v="1"/>
    <m/>
    <n v="7"/>
    <n v="1"/>
    <s v="Centrum Kształcenia Zawodowego w Świdnicy, 58-105 Świdnica, ul. Gen. Władysława Sikorskiego 41"/>
    <x v="0"/>
  </r>
  <r>
    <n v="24"/>
    <x v="2"/>
    <s v="Bogatynia"/>
    <n v="49783"/>
    <x v="9"/>
    <n v="711204"/>
    <s v="BUD.12."/>
    <s v=" Wykonywanie robót murarskich i tynkarskich"/>
    <m/>
    <n v="3"/>
    <n v="0"/>
    <m/>
    <n v="3"/>
    <n v="0"/>
    <s v="Centrum Kształcenia Zawodowego w Świdnicy, 58-105 Świdnica, ul. Gen. Władysława Sikorskiego 41"/>
    <x v="0"/>
  </r>
  <r>
    <n v="25"/>
    <x v="2"/>
    <s v="Bogatynia"/>
    <n v="49783"/>
    <x v="10"/>
    <n v="723103"/>
    <s v="MOT.05."/>
    <s v="Obsługa, diagnozowanie oraz naprawa pojazdów samochodowych"/>
    <s v="20.05.2024-14.06.2024"/>
    <n v="18"/>
    <n v="1"/>
    <s v="niemiecki"/>
    <n v="18"/>
    <n v="1"/>
    <s v="Zespół Szkół Ponadpodstawowych im. Hipolita Cegielskiego w Ziębicach ul. Wojska Polskiego 3, 57-220 Ziębice"/>
    <x v="4"/>
  </r>
  <r>
    <n v="26"/>
    <x v="3"/>
    <s v="Bolesławiec"/>
    <n v="22765"/>
    <x v="14"/>
    <n v="741203"/>
    <s v="MOT.02."/>
    <s v="Obsługa, diagnozowanie oraz naprawa mechatronicznych systemów pojazdów samochodowych"/>
    <m/>
    <n v="3"/>
    <n v="0"/>
    <s v="niemiecki"/>
    <n v="3"/>
    <n v="0"/>
    <s v="Centrum Kształcenia Zawodowego w Świdnicy, 58-105 Świdnica, ul. Gen. Władysława Sikorskiego 41"/>
    <x v="0"/>
  </r>
  <r>
    <n v="27"/>
    <x v="4"/>
    <s v="Bolesławiec"/>
    <n v="19605"/>
    <x v="14"/>
    <n v="741203"/>
    <s v="MOT.02."/>
    <s v="Obsługa, diagnozowanie oraz naprawa mechatronicznych systemów pojazdów samochodowych"/>
    <m/>
    <n v="2"/>
    <n v="0"/>
    <s v="angielski/niemiecki"/>
    <n v="2"/>
    <n v="0"/>
    <s v="Centrum Kształcenia Zawodowego w Świdnicy, 58-105 Świdnica, ul. Gen. Władysława Sikorskiego 41"/>
    <x v="0"/>
  </r>
  <r>
    <m/>
    <x v="3"/>
    <s v="Bolesławiec"/>
    <n v="22765"/>
    <x v="5"/>
    <n v="751201"/>
    <s v="SPC.01."/>
    <s v="Produkcja wyrobów cukierniczych"/>
    <s v="02.10.2023-27.10.2023"/>
    <n v="5"/>
    <n v="3"/>
    <s v="nie dotyczy"/>
    <n v="4"/>
    <n v="3"/>
    <s v="Centrum Kształcenia Zawodowego i Ustawicznego w Legnicy, ul. Lotnicza 26, 59-220 Legnica"/>
    <x v="6"/>
  </r>
  <r>
    <n v="28"/>
    <x v="3"/>
    <s v="Bolesławiec"/>
    <n v="22765"/>
    <x v="5"/>
    <n v="751201"/>
    <s v="SPC.01."/>
    <s v="Produkcja wyrobów cukierniczych"/>
    <s v="06.11.2023-01.12.2023"/>
    <n v="5"/>
    <n v="5"/>
    <s v="nie dotyczy"/>
    <n v="2"/>
    <n v="2"/>
    <s v="Centrum Kształcenia Zawodowego i Ustawicznego w Legnicy, ul. Lotnicza 26, 59-220 Legnica"/>
    <x v="6"/>
  </r>
  <r>
    <n v="29"/>
    <x v="3"/>
    <s v="Bolesławiec"/>
    <n v="22765"/>
    <x v="2"/>
    <n v="741103"/>
    <s v="ELE.02."/>
    <s v="Montaż, uruchamianie i konserwacja instalacji, maszyn i urządzeń elektrycznych"/>
    <m/>
    <n v="3"/>
    <n v="0"/>
    <s v="niemiecki"/>
    <n v="3"/>
    <n v="0"/>
    <s v="Centrum Kształcenia Zawodowego w Świdnicy, 58-105 Świdnica, ul. Gen. Władysława Sikorskiego 41"/>
    <x v="0"/>
  </r>
  <r>
    <n v="30"/>
    <x v="3"/>
    <s v="Bolesławiec"/>
    <n v="22765"/>
    <x v="15"/>
    <n v="742117"/>
    <s v="ELM.02."/>
    <s v="Montaż oraz instalowanie układów i urządzeń elektronicznych"/>
    <s v="03.06.2024-20.06.2024"/>
    <n v="0"/>
    <n v="0"/>
    <s v="angielski"/>
    <n v="0"/>
    <n v="0"/>
    <s v="Centrum Kształcenia Zawodowego i Ustawicznego, 67-400 Wschowa, Plac Kosynierów 1"/>
    <x v="1"/>
  </r>
  <r>
    <m/>
    <x v="3"/>
    <s v="Bolesławiec"/>
    <n v="22765"/>
    <x v="7"/>
    <n v="514101"/>
    <s v="FRK.01."/>
    <s v="Wykonywanie usług fryzjerskich"/>
    <s v="06.11.2023-01.12.2023"/>
    <n v="11"/>
    <n v="9"/>
    <s v="nie dotyczy"/>
    <n v="0"/>
    <n v="0"/>
    <s v="Centrum Kształcenia Zawodowego i Ustawicznego w Legnicy, ul. Lotnicza 26, 59-220 Legnica"/>
    <x v="6"/>
  </r>
  <r>
    <m/>
    <x v="3"/>
    <s v="Bolesławiec"/>
    <n v="22765"/>
    <x v="7"/>
    <n v="514101"/>
    <s v="FRK.01."/>
    <s v="Wykonywanie usług fryzjerskich"/>
    <s v="04.12.2023-05.01.2024"/>
    <n v="8"/>
    <n v="8"/>
    <s v="nie dotyczy"/>
    <n v="0"/>
    <n v="0"/>
    <s v="Centrum Kształcenia Zawodowego i Ustawicznego w Legnicy, ul. Lotnicza 26, 59-220 Legnica"/>
    <x v="6"/>
  </r>
  <r>
    <m/>
    <x v="3"/>
    <s v="Bolesławiec"/>
    <n v="22765"/>
    <x v="7"/>
    <n v="514101"/>
    <s v="FRK.01."/>
    <s v="Wykonywanie usług fryzjerskich"/>
    <s v="05.02.2024-01.03.2024"/>
    <n v="13"/>
    <n v="12"/>
    <s v="nie dotyczy"/>
    <n v="5"/>
    <n v="4"/>
    <s v="Centrum Kształcenia Zawodowego i Ustawicznego w Legnicy, ul. Lotnicza 26, 59-220 Legnica"/>
    <x v="6"/>
  </r>
  <r>
    <n v="31"/>
    <x v="3"/>
    <s v="Bolesławiec"/>
    <n v="22765"/>
    <x v="7"/>
    <n v="514101"/>
    <s v="FRK.01."/>
    <s v="Wykonywanie usług fryzjerskich"/>
    <s v="04.03.2024-27.03.2024"/>
    <n v="9"/>
    <n v="6"/>
    <s v="nie dotyczy"/>
    <n v="1"/>
    <n v="1"/>
    <s v="Centrum Kształcenia Zawodowego i Ustawicznego w Legnicy, ul. Lotnicza 26, 59-220 Legnica"/>
    <x v="6"/>
  </r>
  <r>
    <n v="32"/>
    <x v="3"/>
    <s v="Bolesławiec"/>
    <n v="22765"/>
    <x v="16"/>
    <n v="343101"/>
    <s v="AUD.02."/>
    <s v=" Rejestracja, obróbka i publikacja obrazu"/>
    <s v="15.04.2023-19.05.2024_x000a_15.04.2024-28.04.2024z_x000a_06.05.2024-19.05.2024s"/>
    <n v="2"/>
    <n v="1"/>
    <s v="niemiecki"/>
    <n v="2"/>
    <n v="1"/>
    <s v="Centrum Kształcenia Zawodowego w Zespole Szkół i Placówek Kształcenia Zawodowego, ul.Botaniczna 66, 65-392  Zielona Góra"/>
    <x v="5"/>
  </r>
  <r>
    <n v="33"/>
    <x v="3"/>
    <s v="Bolesławiec"/>
    <n v="22765"/>
    <x v="1"/>
    <n v="512001"/>
    <s v="HGT.02."/>
    <s v=" Przygotowanie i wydawanie dań"/>
    <s v="02.10.2023-27.10.2023"/>
    <n v="12"/>
    <n v="8"/>
    <s v="nie dotyczy"/>
    <n v="3"/>
    <n v="2"/>
    <s v="Centrum Kształcenia Zawodowego i Ustawicznego w Legnicy, ul. Lotnicza 26, 59-220 Legnica"/>
    <x v="6"/>
  </r>
  <r>
    <n v="34"/>
    <x v="3"/>
    <s v="Bolesławiec"/>
    <n v="22765"/>
    <x v="10"/>
    <n v="723103"/>
    <s v="MOT.05."/>
    <s v="Obsługa, diagnozowanie oraz naprawa pojazdów samochodowych"/>
    <m/>
    <n v="4"/>
    <n v="0"/>
    <s v="niemiecki"/>
    <n v="4"/>
    <n v="0"/>
    <s v="Centrum Kształcenia Zawodowego w Świdnicy, 58-105 Świdnica, ul. Gen. Władysława Sikorskiego 41"/>
    <x v="0"/>
  </r>
  <r>
    <n v="35"/>
    <x v="3"/>
    <s v="Bolesławiec"/>
    <n v="22765"/>
    <x v="11"/>
    <n v="712618"/>
    <s v="BUD.09."/>
    <s v="Wykonywanie robót związanych z budową, montażem i eksploatacją sieci oraz instalacji sanitarnych"/>
    <m/>
    <n v="1"/>
    <n v="0"/>
    <s v="niemiecki"/>
    <n v="1"/>
    <n v="0"/>
    <s v="Centrum Kształcenia Zawodowego w Świdnicy, 58-105 Świdnica, ul. Gen. Władysława Sikorskiego 41"/>
    <x v="0"/>
  </r>
  <r>
    <n v="36"/>
    <x v="3"/>
    <s v="Bolesławiec"/>
    <n v="22765"/>
    <x v="8"/>
    <n v="751204"/>
    <s v="SPC.03."/>
    <s v="Produkcja wyrobów piekarskich"/>
    <m/>
    <n v="1"/>
    <n v="1"/>
    <s v="niemiecki"/>
    <n v="1"/>
    <n v="1"/>
    <s v="Centrum Kształcenia Zawodowego w Świdnicy, 58-105 Świdnica, ul. Gen. Władysława Sikorskiego 41"/>
    <x v="0"/>
  </r>
  <r>
    <m/>
    <x v="3"/>
    <s v="Bolesławiec"/>
    <n v="22765"/>
    <x v="0"/>
    <n v="522301"/>
    <s v="HAN.01."/>
    <s v="Prowadzenie sprzedaży"/>
    <s v="04.12.2023-05.01.2024"/>
    <n v="8"/>
    <n v="7"/>
    <s v="nie dotyczy"/>
    <n v="3"/>
    <n v="2"/>
    <s v="Centrum Kształcenia Zawodowego i Ustawicznego w Legnicy, ul. Lotnicza 26, 59-220 Legnica"/>
    <x v="6"/>
  </r>
  <r>
    <n v="37"/>
    <x v="3"/>
    <s v="Bolesławiec"/>
    <n v="22765"/>
    <x v="0"/>
    <n v="522301"/>
    <s v="HAN.01."/>
    <s v="Prowadzenie sprzedaży"/>
    <s v="06.11.2023-01.12.2023"/>
    <n v="11"/>
    <n v="9"/>
    <s v="nie dotyczy"/>
    <n v="3"/>
    <n v="2"/>
    <s v="Centrum Kształcenia Zawodowego i Ustawicznego w Legnicy, ul. Lotnicza 26, 59-220 Legnica"/>
    <x v="6"/>
  </r>
  <r>
    <n v="38"/>
    <x v="3"/>
    <s v="Bolesławiec"/>
    <n v="22765"/>
    <x v="12"/>
    <n v="752205"/>
    <s v="DRM.04."/>
    <s v=" Wytwarzanie wyrobów z drewna i materiałów drewnopochodnych"/>
    <m/>
    <n v="1"/>
    <n v="0"/>
    <s v="niemiecki"/>
    <n v="1"/>
    <n v="0"/>
    <s v="Centrum Kształcenia Zawodowego w Świdnicy, 58-105 Świdnica, ul. Gen. Władysława Sikorskiego 41"/>
    <x v="0"/>
  </r>
  <r>
    <n v="39"/>
    <x v="3"/>
    <s v="Bolesławiec"/>
    <n v="22765"/>
    <x v="17"/>
    <n v="722204"/>
    <s v="MEC.08."/>
    <s v="Wykonywanie i naprawa elementów maszyn, urządzeń i narzędzi"/>
    <m/>
    <n v="2"/>
    <n v="0"/>
    <s v="niemiecki"/>
    <n v="2"/>
    <n v="0"/>
    <s v="Centrum Kształcenia Zawodowego w Świdnicy, 58-105 Świdnica, ul. Gen. Władysława Sikorskiego 41"/>
    <x v="0"/>
  </r>
  <r>
    <n v="40"/>
    <x v="4"/>
    <s v="Bolesławiec"/>
    <n v="19605"/>
    <x v="5"/>
    <n v="751201"/>
    <s v="SPC.01."/>
    <s v="Produkcja wyrobów cukierniczych"/>
    <s v="06.05.2024-29.05.2024"/>
    <n v="8"/>
    <n v="6"/>
    <s v="angielski/niemiecki"/>
    <n v="4"/>
    <n v="2"/>
    <s v="Centrum Kształcenia Zawodowego i Ustawicznego w Legnicy, ul. Lotnicza 26, 59-220 Legnica"/>
    <x v="6"/>
  </r>
  <r>
    <n v="41"/>
    <x v="4"/>
    <s v="Bolesławiec"/>
    <n v="19605"/>
    <x v="2"/>
    <n v="741103"/>
    <s v="ELE.02."/>
    <s v="Montaż, uruchamianie i konserwacja instalacji, maszyn i urządzeń elektrycznych"/>
    <m/>
    <n v="2"/>
    <n v="0"/>
    <s v="angielski/niemiecki"/>
    <n v="2"/>
    <n v="0"/>
    <s v="Centrum Kształcenia Zawodowego w Świdnicy, 58-105 Świdnica, ul. Gen. Władysława Sikorskiego 41"/>
    <x v="0"/>
  </r>
  <r>
    <m/>
    <x v="4"/>
    <s v="Bolesławiec"/>
    <n v="19605"/>
    <x v="7"/>
    <n v="514101"/>
    <s v="FRK.01."/>
    <s v="Wykonywanie usług fryzjerskich"/>
    <s v="04.12.2023-05.01.2024"/>
    <n v="9"/>
    <n v="8"/>
    <s v="angielski/niemiecki"/>
    <n v="3"/>
    <n v="3"/>
    <s v="Centrum Kształcenia Zawodowego i Ustawicznego w Legnicy, ul. Lotnicza 26, 59-220 Legnica"/>
    <x v="6"/>
  </r>
  <r>
    <n v="42"/>
    <x v="4"/>
    <s v="Bolesławiec"/>
    <n v="19605"/>
    <x v="7"/>
    <n v="514101"/>
    <s v="FRK.01."/>
    <s v="Wykonywanie usług fryzjerskich"/>
    <s v="02.10.2023-27.10.2023"/>
    <n v="7"/>
    <n v="7"/>
    <s v="angielski/niemiecki"/>
    <n v="3"/>
    <n v="3"/>
    <s v="Centrum Kształcenia Zawodowego i Ustawicznego w Legnicy, ul. Lotnicza 26, 59-220 Legnica"/>
    <x v="6"/>
  </r>
  <r>
    <n v="43"/>
    <x v="4"/>
    <s v="Bolesławiec"/>
    <n v="19605"/>
    <x v="13"/>
    <n v="753105"/>
    <s v="MOD.03."/>
    <s v="Projektowanie i wytwarzanie wyrobów odzieżowych"/>
    <s v="20.05.2024-16.06.2024_x000a_20.05.2024-29.05.2024z_x000a_(dodatkowo25-26.05.2024)_x000a_03.06.2024-16.06.2024s"/>
    <n v="1"/>
    <n v="1"/>
    <s v="angielski"/>
    <n v="1"/>
    <n v="1"/>
    <s v="Centrum Kształcenia Zawodowego w Zespole Szkół i Placówek Kształcenia Zawodowego, ul.Botaniczna 66, 65-392  Zielona Góra"/>
    <x v="5"/>
  </r>
  <r>
    <m/>
    <x v="4"/>
    <s v="Bolesławiec"/>
    <n v="19605"/>
    <x v="1"/>
    <n v="512001"/>
    <s v="HGT.02."/>
    <s v=" Przygotowanie i wydawanie dań"/>
    <s v="02.10.2023-27.10.2023"/>
    <n v="5"/>
    <n v="5"/>
    <s v="angielski/niemiecki"/>
    <n v="2"/>
    <n v="2"/>
    <s v="Centrum Kształcenia Zawodowego i Ustawicznego w Legnicy, ul. Lotnicza 26, 59-220 Legnica"/>
    <x v="6"/>
  </r>
  <r>
    <n v="44"/>
    <x v="4"/>
    <s v="Bolesławiec"/>
    <n v="19605"/>
    <x v="1"/>
    <n v="512001"/>
    <s v="HGT.02."/>
    <s v=" Przygotowanie i wydawanie dań"/>
    <s v="05.02.2024-01.03.2024"/>
    <n v="9"/>
    <n v="5"/>
    <s v="angielski/niemiecki"/>
    <n v="1"/>
    <n v="0"/>
    <s v="Centrum Kształcenia Zawodowego i Ustawicznego w Legnicy, ul. Lotnicza 26, 59-220 Legnica"/>
    <x v="6"/>
  </r>
  <r>
    <n v="45"/>
    <x v="4"/>
    <s v="Bolesławiec"/>
    <n v="19605"/>
    <x v="15"/>
    <n v="742117"/>
    <s v="ELM.02."/>
    <s v="Montaż oraz instalowanie układów i urządzeń elektronicznych"/>
    <s v="06.05.2024-31.05.2024"/>
    <n v="0"/>
    <n v="0"/>
    <s v="angielski/niemiecki"/>
    <n v="1"/>
    <n v="0"/>
    <s v="Ośrodek Dokształcania i Doskonalenia Zawodowego w Krotoszynie"/>
    <x v="7"/>
  </r>
  <r>
    <n v="46"/>
    <x v="4"/>
    <s v="Bolesławiec"/>
    <n v="19605"/>
    <x v="11"/>
    <n v="712618"/>
    <s v="BUD.09."/>
    <s v="Wykonywanie robót związanych z budową, montażem i eksploatacją sieci oraz instalacji sanitarnych"/>
    <m/>
    <n v="6"/>
    <n v="0"/>
    <s v="angielski/niemiecki"/>
    <n v="6"/>
    <n v="0"/>
    <s v="Centrum Kształcenia Zawodowego w Świdnicy, 58-105 Świdnica, ul. Gen. Władysława Sikorskiego 41"/>
    <x v="0"/>
  </r>
  <r>
    <n v="47"/>
    <x v="4"/>
    <s v="Bolesławiec"/>
    <n v="19605"/>
    <x v="9"/>
    <n v="711204"/>
    <s v="BUD.12."/>
    <s v=" Wykonywanie robót murarskich i tynkarskich"/>
    <m/>
    <n v="1"/>
    <n v="0"/>
    <s v="angielski/niemiecki"/>
    <n v="1"/>
    <n v="0"/>
    <s v="Centrum Kształcenia Zawodowego w Świdnicy, 58-105 Świdnica, ul. Gen. Władysława Sikorskiego 41"/>
    <x v="0"/>
  </r>
  <r>
    <n v="48"/>
    <x v="4"/>
    <s v="Bolesławiec"/>
    <n v="19605"/>
    <x v="18"/>
    <n v="611303"/>
    <s v="OGR.02."/>
    <s v="Zakładanie i prowadzenie upraw ogrodniczych"/>
    <s v="29.01.2024-10.03.2024z"/>
    <n v="3"/>
    <n v="2"/>
    <s v="angielski/niemiecki"/>
    <n v="3"/>
    <n v="2"/>
    <s v="Centrum Kształcenia Zawodowego w Zespole Szkół i Placówek Kształcenia Zawodowego, ul.Botaniczna 66, 65-392  Zielona Góra"/>
    <x v="5"/>
  </r>
  <r>
    <n v="49"/>
    <x v="4"/>
    <s v="Bolesławiec"/>
    <n v="19605"/>
    <x v="8"/>
    <n v="751204"/>
    <s v="SPC.03."/>
    <s v="Produkcja wyrobów piekarskich"/>
    <m/>
    <n v="5"/>
    <n v="0"/>
    <s v="angielski/niemiecki"/>
    <n v="5"/>
    <n v="0"/>
    <s v="Centrum Kształcenia Zawodowego w Świdnicy, 58-105 Świdnica, ul. Gen. Władysława Sikorskiego 41"/>
    <x v="0"/>
  </r>
  <r>
    <m/>
    <x v="4"/>
    <s v="Bolesławiec"/>
    <n v="19605"/>
    <x v="0"/>
    <n v="522301"/>
    <s v="HAN.01."/>
    <s v="Prowadzenie sprzedaży"/>
    <s v="06.11.2023-01.12.2023"/>
    <n v="10"/>
    <n v="9"/>
    <s v="angielski/niemiecki"/>
    <n v="2"/>
    <n v="0"/>
    <s v="Centrum Kształcenia Zawodowego i Ustawicznego w Legnicy, ul. Lotnicza 26, 59-220 Legnica"/>
    <x v="6"/>
  </r>
  <r>
    <n v="50"/>
    <x v="4"/>
    <s v="Bolesławiec"/>
    <n v="19605"/>
    <x v="0"/>
    <n v="522301"/>
    <s v="HAN.01."/>
    <s v="Prowadzenie sprzedaży"/>
    <s v="05.02.2024-01.03.2024"/>
    <n v="13"/>
    <n v="12"/>
    <s v="angielski/niemiecki"/>
    <n v="5"/>
    <n v="4"/>
    <s v="Centrum Kształcenia Zawodowego i Ustawicznego w Legnicy, ul. Lotnicza 26, 59-220 Legnica"/>
    <x v="6"/>
  </r>
  <r>
    <n v="51"/>
    <x v="4"/>
    <s v="Bolesławiec"/>
    <n v="19605"/>
    <x v="12"/>
    <n v="752205"/>
    <s v="DRM.04."/>
    <s v=" Wytwarzanie wyrobów z drewna i materiałów drewnopochodnych"/>
    <m/>
    <n v="1"/>
    <n v="0"/>
    <s v="angielski/niemiecki"/>
    <n v="1"/>
    <n v="0"/>
    <s v="Centrum Kształcenia Zawodowego w Świdnicy, 58-105 Świdnica, ul. Gen. Władysława Sikorskiego 41"/>
    <x v="0"/>
  </r>
  <r>
    <n v="52"/>
    <x v="4"/>
    <s v="Bolesławiec"/>
    <n v="19605"/>
    <x v="17"/>
    <n v="722204"/>
    <s v="MEC.08."/>
    <s v="Wykonywanie i naprawa elementów maszyn, urządzeń i narzędzi"/>
    <m/>
    <n v="1"/>
    <n v="0"/>
    <s v="angielski"/>
    <n v="1"/>
    <n v="0"/>
    <s v="Centrum Kształcenia Zawodowego w Świdnicy, 58-105 Świdnica, ul. Gen. Władysława Sikorskiego 41"/>
    <x v="0"/>
  </r>
  <r>
    <n v="53"/>
    <x v="5"/>
    <s v="Brzeg Dolny"/>
    <n v="11296"/>
    <x v="2"/>
    <n v="741103"/>
    <s v="ELE.02."/>
    <s v="Montaż, uruchamianie i konserwacja instalacji, maszyn i urządzeń elektrycznych"/>
    <s v="15.04.2024-10.05.2024"/>
    <n v="5"/>
    <n v="0"/>
    <s v="angielski"/>
    <n v="5"/>
    <n v="0"/>
    <s v="Centrum Kształcenia Zawodowego i Ustawicznego, 67-400 Wschowa, Plac Kosynierów 1"/>
    <x v="1"/>
  </r>
  <r>
    <n v="54"/>
    <x v="5"/>
    <s v="Brzeg Dolny"/>
    <n v="11296"/>
    <x v="17"/>
    <n v="722204"/>
    <s v="MEC.08."/>
    <s v="Wykonywanie i naprawa elementów maszyn, urządzeń i narzędzi"/>
    <s v="13.05.2024-07.06.2024"/>
    <n v="1"/>
    <n v="0"/>
    <s v="angielski"/>
    <n v="0"/>
    <n v="0"/>
    <s v="Centrum Kształcenia Zawodowego w CKZiU,  ul. Tadeusza Kościuszki 27, 56-100 Wołów"/>
    <x v="8"/>
  </r>
  <r>
    <n v="55"/>
    <x v="5"/>
    <s v="Brzeg Dolny"/>
    <n v="11296"/>
    <x v="1"/>
    <n v="512001"/>
    <s v="HGT.02."/>
    <s v=" Przygotowanie i wydawanie dań"/>
    <s v="18.03.2024-19.04.2024"/>
    <n v="2"/>
    <n v="0"/>
    <s v="angielski"/>
    <n v="0"/>
    <n v="0"/>
    <s v="Centrum Kształcenia Zawodowego w CKZiU,  ul. Tadeusza Kościuszki 27, 56-100 Wołów"/>
    <x v="8"/>
  </r>
  <r>
    <n v="56"/>
    <x v="5"/>
    <s v="Brzeg Dolny"/>
    <n v="11296"/>
    <x v="0"/>
    <n v="522301"/>
    <s v="HAN.01."/>
    <s v="Prowadzenie sprzedaży"/>
    <s v="13.05.2024-07.06.2024"/>
    <n v="10"/>
    <n v="8"/>
    <s v="angielski"/>
    <n v="0"/>
    <n v="0"/>
    <s v="Centrum Kształcenia Zawodowego w CKZiU,  ul. Tadeusza Kościuszki 27, 56-100 Wołów"/>
    <x v="8"/>
  </r>
  <r>
    <n v="57"/>
    <x v="5"/>
    <s v="Brzeg Dolny"/>
    <n v="11296"/>
    <x v="10"/>
    <n v="723103"/>
    <s v="MOT.05."/>
    <s v="Obsługa, diagnozowanie oraz naprawa pojazdów samochodowych"/>
    <s v="13.05.2024-07.06.2024"/>
    <n v="1"/>
    <n v="0"/>
    <s v="angielski"/>
    <n v="0"/>
    <n v="0"/>
    <s v="Centrum Kształcenia Zawodowego w CKZiU,  ul. Tadeusza Kościuszki 27, 56-100 Wołów"/>
    <x v="8"/>
  </r>
  <r>
    <n v="58"/>
    <x v="5"/>
    <s v="Brzeg Dolny"/>
    <n v="11296"/>
    <x v="8"/>
    <n v="751204"/>
    <s v="SPC.03."/>
    <s v="Produkcja wyrobów piekarskich"/>
    <s v="13.05.2024 - 07.06.2024"/>
    <n v="1"/>
    <n v="0"/>
    <s v="angielski"/>
    <n v="1"/>
    <n v="0"/>
    <s v="Centrum Kształcenia Zawodowego w Kłodzkiej Szkole Przedsiębiorczości w Kłodzku, ul. Szkolna 8, 57-300 Kłodzko"/>
    <x v="2"/>
  </r>
  <r>
    <n v="59"/>
    <x v="5"/>
    <s v="Brzeg Dolny"/>
    <n v="11296"/>
    <x v="7"/>
    <n v="514101"/>
    <s v="FRK.01."/>
    <s v="Wykonywanie usług fryzjerskich"/>
    <s v="18.03.2024-12.04.2024"/>
    <n v="4"/>
    <n v="4"/>
    <s v="angielski"/>
    <n v="4"/>
    <n v="4"/>
    <s v="Centrum Kształcenia Zawodowego i Ustawicznego, 67-400 Wschowa, Plac Kosynierów 1"/>
    <x v="1"/>
  </r>
  <r>
    <n v="60"/>
    <x v="5"/>
    <s v="Brzeg Dolny"/>
    <n v="11296"/>
    <x v="19"/>
    <n v="813134"/>
    <s v="CHM.02."/>
    <s v="Eksploatacja maszyn i urządzeń przemysłu chemicznego"/>
    <s v="15.04.2024-19.05.2024_x000a_15.04.2024-28.04.2024s_x000a_06.05.2024-19.05.2024z"/>
    <n v="4"/>
    <n v="4"/>
    <s v="angielski"/>
    <n v="4"/>
    <n v="0"/>
    <s v="Centrum Kształcenia Zawodowego w Zespole Szkół i Placówek Kształcenia Zawodowego, ul.Botaniczna 66, 65-392  Zielona Góra"/>
    <x v="5"/>
  </r>
  <r>
    <n v="61"/>
    <x v="5"/>
    <s v="Brzeg Dolny"/>
    <n v="11296"/>
    <x v="11"/>
    <n v="712618"/>
    <s v="BUD.09."/>
    <s v="Wykonywanie robót związanych z budową, montażem i eksploatacją sieci oraz instalacji sanitarnych"/>
    <s v="15.04.2024-10.05.2024"/>
    <n v="1"/>
    <n v="0"/>
    <s v="angielski"/>
    <n v="1"/>
    <n v="0"/>
    <s v="Centrum Kształcenia Zawodowego i Ustawicznego, 67-400 Wschowa, Plac Kosynierów 1"/>
    <x v="1"/>
  </r>
  <r>
    <n v="62"/>
    <x v="5"/>
    <s v="Brzeg Dolny"/>
    <n v="11296"/>
    <x v="20"/>
    <n v="432106"/>
    <s v="SPL.01."/>
    <s v="Obsługa magazynów"/>
    <s v="20.05.2024-16.06.2024_x000a_20.05.2024-29.05.2024z_x000a_(dodatkowo25-26.05.2024)_x000a_03.06.2024-16.06.2024s"/>
    <n v="1"/>
    <n v="0"/>
    <s v="angielski"/>
    <n v="1"/>
    <n v="0"/>
    <s v="Centrum Kształcenia Zawodowego w Zespole Szkół i Placówek Kształcenia Zawodowego, ul.Botaniczna 66, 65-392  Zielona Góra"/>
    <x v="5"/>
  </r>
  <r>
    <n v="63"/>
    <x v="5"/>
    <s v="Brzeg Dolny"/>
    <n v="11296"/>
    <x v="13"/>
    <n v="753105"/>
    <s v="MOD.03."/>
    <s v="Projektowanie i wytwarzanie wyrobów odzieżowych"/>
    <s v="20.05.2024-16.06.2024_x000a_20.05.2024-29.05.2024z_x000a_(dodatkowo25-26.05.2024)_x000a_03.06.2024-16.06.2024s"/>
    <n v="2"/>
    <n v="2"/>
    <s v="angielski"/>
    <n v="2"/>
    <n v="2"/>
    <s v="Centrum Kształcenia Zawodowego w Zespole Szkół i Placówek Kształcenia Zawodowego, ul.Botaniczna 66, 65-392  Zielona Góra"/>
    <x v="5"/>
  </r>
  <r>
    <n v="64"/>
    <x v="6"/>
    <s v="Bystrzyca Kłodzka"/>
    <n v="92045"/>
    <x v="21"/>
    <n v="753402"/>
    <s v="DRM.05."/>
    <s v="Wykonywanie wyrobów tapicerowanych"/>
    <s v="15.04.2024-15.05.2024"/>
    <n v="9"/>
    <n v="2"/>
    <s v="angielski"/>
    <n v="9"/>
    <n v="2"/>
    <s v="Centrum Kształcenia Zawodowego w Oleśnicy, ul. Wojska Polskiego 67"/>
    <x v="9"/>
  </r>
  <r>
    <n v="65"/>
    <x v="6"/>
    <s v="Bystrzyca Kłodzka"/>
    <n v="92045"/>
    <x v="8"/>
    <n v="751204"/>
    <s v="SPC.03."/>
    <s v="Produkcja wyrobów piekarskich"/>
    <s v="13.05.2024 - 07.06.2024"/>
    <n v="2"/>
    <n v="0"/>
    <s v="angielski"/>
    <n v="2"/>
    <n v="0"/>
    <s v="Centrum Kształcenia Zawodowego w Kłodzkiej Szkole Przedsiębiorczości w Kłodzku, ul. Szkolna 8, 57-300 Kłodzko"/>
    <x v="2"/>
  </r>
  <r>
    <n v="66"/>
    <x v="6"/>
    <s v="Bystrzyca Kłodzka"/>
    <n v="92045"/>
    <x v="10"/>
    <n v="723103"/>
    <s v="MOT.05."/>
    <s v="Obsługa, diagnozowanie oraz naprawa pojazdów samochodowych"/>
    <s v="25.03.2024 - 26.04.2024"/>
    <n v="11"/>
    <n v="0"/>
    <s v="angielski"/>
    <n v="0"/>
    <n v="0"/>
    <s v="Centrum Kształcenia Zawodowego w Kłodzkiej Szkole Przedsiębiorczości w Kłodzku, ul. Szkolna 8, 57-300 Kłodzko"/>
    <x v="2"/>
  </r>
  <r>
    <n v="67"/>
    <x v="6"/>
    <s v="Bystrzyca Kłodzka"/>
    <n v="92045"/>
    <x v="2"/>
    <n v="741103"/>
    <s v="ELE.02."/>
    <s v="Montaż, uruchamianie i konserwacja instalacji, maszyn i urządzeń elektrycznych"/>
    <m/>
    <n v="3"/>
    <n v="0"/>
    <s v="niemiecki"/>
    <n v="3"/>
    <n v="0"/>
    <s v="Centrum Kształcenia Zawodowego w Świdnicy, 58-105 Świdnica, ul. Gen. Władysława Sikorskiego 41"/>
    <x v="0"/>
  </r>
  <r>
    <n v="68"/>
    <x v="6"/>
    <s v="Bystrzyca Kłodzka"/>
    <n v="92045"/>
    <x v="0"/>
    <n v="522301"/>
    <s v="HAN.01."/>
    <s v="Prowadzenie sprzedaży"/>
    <s v="13.05.2024 - 07.06.2024"/>
    <n v="8"/>
    <n v="5"/>
    <s v="angielski"/>
    <n v="0"/>
    <n v="0"/>
    <s v="Centrum Kształcenia Zawodowego w Kłodzkiej Szkole Przedsiębiorczości w Kłodzku, ul. Szkolna 8, 57-300 Kłodzko"/>
    <x v="2"/>
  </r>
  <r>
    <n v="69"/>
    <x v="6"/>
    <s v="Bystrzyca Kłodzka"/>
    <n v="92045"/>
    <x v="5"/>
    <n v="751201"/>
    <s v="SPC.01."/>
    <s v="Produkcja wyrobów cukierniczych"/>
    <s v="25.03.2024 - 26.04.2024"/>
    <n v="5"/>
    <n v="4"/>
    <s v="angielski"/>
    <n v="0"/>
    <n v="0"/>
    <s v="Centrum Kształcenia Zawodowego w Kłodzkiej Szkole Przedsiębiorczości w Kłodzku, ul. Szkolna 8, 57-300 Kłodzko"/>
    <x v="2"/>
  </r>
  <r>
    <n v="70"/>
    <x v="6"/>
    <s v="Bystrzyca Kłodzka"/>
    <n v="92045"/>
    <x v="1"/>
    <n v="512001"/>
    <s v="HGT.02."/>
    <s v=" Przygotowanie i wydawanie dań"/>
    <s v="26.02.2024 - 22.03.2024"/>
    <n v="5"/>
    <n v="0"/>
    <s v="angielski"/>
    <n v="0"/>
    <n v="0"/>
    <s v="Centrum Kształcenia Zawodowego w Kłodzkiej Szkole Przedsiębiorczości w Kłodzku, ul. Szkolna 8, 57-300 Kłodzko"/>
    <x v="2"/>
  </r>
  <r>
    <n v="71"/>
    <x v="6"/>
    <s v="Bystrzyca Kłodzka"/>
    <n v="311"/>
    <x v="7"/>
    <n v="514101"/>
    <s v="FRK.01."/>
    <s v="Wykonywanie usług fryzjerskich"/>
    <s v="26.02.2024 - 22.03.2024"/>
    <n v="4"/>
    <n v="4"/>
    <s v="angielski"/>
    <n v="0"/>
    <n v="0"/>
    <s v="Centrum Kształcenia Zawodowego w Kłodzkiej Szkole Przedsiębiorczości w Kłodzku, ul. Szkolna 8, 57-300 Kłodzko"/>
    <x v="2"/>
  </r>
  <r>
    <n v="72"/>
    <x v="6"/>
    <s v="Bystrzyca Kłodzka"/>
    <n v="92045"/>
    <x v="9"/>
    <n v="711204"/>
    <s v="BUD.12."/>
    <s v=" Wykonywanie robót murarskich i tynkarskich"/>
    <m/>
    <n v="3"/>
    <n v="3"/>
    <s v="niemiecki"/>
    <n v="3"/>
    <n v="3"/>
    <s v="Centrum Kształcenia Zawodowego w Świdnicy, 58-105 Świdnica, ul. Gen. Władysława Sikorskiego 41"/>
    <x v="0"/>
  </r>
  <r>
    <n v="73"/>
    <x v="6"/>
    <s v="Bystrzyca Kłodzka"/>
    <n v="92045"/>
    <x v="17"/>
    <n v="722204"/>
    <s v="MEC.08."/>
    <s v="Wykonywanie i naprawa elementów maszyn, urządzeń i narzędzi"/>
    <m/>
    <n v="3"/>
    <n v="0"/>
    <s v="niemiecki"/>
    <n v="3"/>
    <n v="0"/>
    <s v="Centrum Kształcenia Zawodowego w Świdnicy, 58-105 Świdnica, ul. Gen. Władysława Sikorskiego 41"/>
    <x v="0"/>
  </r>
  <r>
    <n v="74"/>
    <x v="6"/>
    <s v="Bystrzyca Kłodzka"/>
    <n v="92045"/>
    <x v="22"/>
    <n v="513101"/>
    <s v="HGT.01."/>
    <s v="Wykonywanie usług kelnerskich"/>
    <s v="20.05.2024-16.06.2024_x000a_20.05.2024-29.05.2024z_x000a_(dodatkowo25-26.05.2024)_x000a_03.06.2024-16.06.2024s"/>
    <n v="1"/>
    <n v="1"/>
    <s v="angielski"/>
    <n v="1"/>
    <n v="1"/>
    <s v="Centrum Kształcenia Zawodowego w Zespole Szkół i Placówek Kształcenia Zawodowego, ul.Botaniczna 66, 65-392  Zielona Góra"/>
    <x v="5"/>
  </r>
  <r>
    <n v="75"/>
    <x v="6"/>
    <s v="Bystrzyca Kłodzka"/>
    <n v="92045"/>
    <x v="14"/>
    <n v="741203"/>
    <s v="MOT.02."/>
    <s v="Obsługa, diagnozowanie oraz naprawa mechatronicznych systemów pojazdów samochodowych"/>
    <m/>
    <n v="1"/>
    <n v="0"/>
    <s v="niemiecki"/>
    <n v="1"/>
    <n v="0"/>
    <s v="Centrum Kształcenia Zawodowego w Świdnicy, 58-105 Świdnica, ul. Gen. Władysława Sikorskiego 41"/>
    <x v="0"/>
  </r>
  <r>
    <n v="76"/>
    <x v="7"/>
    <s v="Chocianów"/>
    <n v="34920"/>
    <x v="7"/>
    <n v="514101"/>
    <s v="FRK.01."/>
    <s v="Wykonywanie usług fryzjerskich"/>
    <s v="02.10.2023-27.10.2023"/>
    <n v="4"/>
    <n v="4"/>
    <s v="niemiecki"/>
    <n v="1"/>
    <n v="1"/>
    <s v="Centrum Kształcenia Zawodowego i Ustawicznego w Legnicy, ul. Lotnicza 26, 59-220 Legnica"/>
    <x v="6"/>
  </r>
  <r>
    <n v="77"/>
    <x v="7"/>
    <s v="Chocianów"/>
    <n v="34920"/>
    <x v="0"/>
    <n v="522301"/>
    <s v="HAN.01."/>
    <s v="Prowadzenie sprzedaży"/>
    <s v="05.02.2024--01.03.2024"/>
    <n v="11"/>
    <n v="9"/>
    <s v="niemiecki"/>
    <n v="6"/>
    <n v="5"/>
    <s v="Centrum Kształcenia Zawodowego i Ustawicznego w Legnicy, ul. Lotnicza 26, 59-220 Legnica"/>
    <x v="6"/>
  </r>
  <r>
    <n v="78"/>
    <x v="7"/>
    <s v="Chocianów"/>
    <n v="34920"/>
    <x v="1"/>
    <n v="512001"/>
    <s v="HGT.02."/>
    <s v=" Przygotowanie i wydawanie dań"/>
    <s v="05.02.2024-01.03.2024"/>
    <n v="6"/>
    <n v="4"/>
    <s v="niemiecki"/>
    <n v="4"/>
    <n v="2"/>
    <s v="Centrum Kształcenia Zawodowego i Ustawicznego w Legnicy, ul. Lotnicza 26, 59-220 Legnica"/>
    <x v="6"/>
  </r>
  <r>
    <n v="79"/>
    <x v="7"/>
    <s v="Chocianów"/>
    <n v="34920"/>
    <x v="5"/>
    <n v="751201"/>
    <s v="SPC.01."/>
    <s v="Produkcja wyrobów cukierniczych"/>
    <s v="06.11.2023-01.12.2023"/>
    <n v="2"/>
    <n v="2"/>
    <s v="niemiecki"/>
    <n v="0"/>
    <n v="0"/>
    <s v="Centrum Kształcenia Zawodowego i Ustawicznego w Legnicy, ul. Lotnicza 26, 59-220 Legnica"/>
    <x v="6"/>
  </r>
  <r>
    <n v="80"/>
    <x v="7"/>
    <s v="Chocianów"/>
    <n v="34920"/>
    <x v="17"/>
    <n v="722204"/>
    <s v="MEC.08."/>
    <m/>
    <m/>
    <n v="1"/>
    <n v="0"/>
    <s v="niemiecki"/>
    <n v="1"/>
    <n v="0"/>
    <s v="Centrum Kształcenia Zawodowego w Świdnicy, 58-105 Świdnica, ul. Gen. Władysława Sikorskiego 41"/>
    <x v="0"/>
  </r>
  <r>
    <n v="81"/>
    <x v="7"/>
    <s v="Chocianów"/>
    <n v="34920"/>
    <x v="4"/>
    <n v="722307"/>
    <s v="MEC.05."/>
    <s v=" Użytkowanie obrabiarek skrawających"/>
    <m/>
    <n v="1"/>
    <n v="0"/>
    <s v="niemiecki"/>
    <n v="1"/>
    <n v="0"/>
    <s v="Centrum Kształcenia Zawodowego w Świdnicy, 58-105 Świdnica, ul. Gen. Władysława Sikorskiego 41"/>
    <x v="0"/>
  </r>
  <r>
    <n v="82"/>
    <x v="7"/>
    <s v="Chocianów"/>
    <n v="34920"/>
    <x v="10"/>
    <n v="723103"/>
    <s v="MOT.05."/>
    <s v="Obsługa, diagnozowanie oraz naprawa pojazdów samochodowych"/>
    <m/>
    <n v="2"/>
    <n v="0"/>
    <s v="niemiecki"/>
    <n v="2"/>
    <n v="0"/>
    <s v="Centrum Kształcenia Zawodowego w Świdnicy, 58-105 Świdnica, ul. Gen. Władysława Sikorskiego 41"/>
    <x v="0"/>
  </r>
  <r>
    <n v="83"/>
    <x v="7"/>
    <s v="Chocianów"/>
    <n v="34920"/>
    <x v="2"/>
    <n v="741103"/>
    <s v="ELE.02."/>
    <s v="Montaż, uruchamianie i konserwacja instalacji, maszyn i urządzeń elektrycznych"/>
    <s v="03.06.2024-20.06.2024"/>
    <n v="0"/>
    <n v="0"/>
    <s v="niemiecki"/>
    <n v="0"/>
    <n v="0"/>
    <s v="Centrum Kształcenia Zawodowego i Ustawicznego, 67-400 Wschowa, Plac Kosynierów 1"/>
    <x v="1"/>
  </r>
  <r>
    <n v="84"/>
    <x v="7"/>
    <s v="Chocianów"/>
    <n v="34920"/>
    <x v="23"/>
    <n v="741201"/>
    <s v="ELE.01."/>
    <s v=" Montaż i obsługa maszyn i urządzeń elektrycznych"/>
    <s v="22.01.2024-09.02.2024"/>
    <n v="2"/>
    <n v="0"/>
    <s v="niemiecki"/>
    <n v="2"/>
    <n v="0"/>
    <s v="Centrum Kształcenia Zawodowego i Ustawicznego, 67-400 Wschowa, Plac Kosynierów 1"/>
    <x v="1"/>
  </r>
  <r>
    <n v="85"/>
    <x v="7"/>
    <s v="Chocianów"/>
    <n v="34920"/>
    <x v="22"/>
    <n v="513101"/>
    <s v="HGT.01."/>
    <s v="Wykonywanie usług kelnerskich"/>
    <s v="20.05.2024-16.06.2024_x000a_20.05.2024-29.05.2024z_x000a_(dodatkowo25-26.05.2024)_x000a_03.06.2024-16.06.2024s"/>
    <n v="1"/>
    <n v="1"/>
    <s v="niemiecki"/>
    <n v="1"/>
    <n v="1"/>
    <s v="Centrum Kształcenia Zawodowego w Zespole Szkół i Placówek Kształcenia Zawodowego, ul.Botaniczna 66, 65-392  Zielona Góra"/>
    <x v="5"/>
  </r>
  <r>
    <n v="86"/>
    <x v="8"/>
    <s v="Chojnów"/>
    <n v="89004"/>
    <x v="0"/>
    <n v="522301"/>
    <s v="HAN.01."/>
    <s v="Prowadzenie sprzedaży"/>
    <s v="02.10.2023-27.10.2023"/>
    <n v="5"/>
    <n v="3"/>
    <s v="angielski"/>
    <n v="0"/>
    <n v="0"/>
    <s v="Centrum Kształcenia Zawodowego i Ustawicznego w Legnicy, ul. Lotnicza 26, 59-220 Legnica"/>
    <x v="6"/>
  </r>
  <r>
    <n v="87"/>
    <x v="8"/>
    <s v="Chojnów"/>
    <n v="89004"/>
    <x v="7"/>
    <n v="514101"/>
    <s v="FRK.01."/>
    <s v="Wykonywanie usług fryzjerskich"/>
    <s v="04.12.2023-05.01.2024"/>
    <n v="3"/>
    <n v="3"/>
    <s v="angielski"/>
    <n v="0"/>
    <n v="0"/>
    <s v="Centrum Kształcenia Zawodowego i Ustawicznego w Legnicy, ul. Lotnicza 26, 59-220 Legnica"/>
    <x v="6"/>
  </r>
  <r>
    <n v="88"/>
    <x v="8"/>
    <s v="Chojnów"/>
    <n v="89004"/>
    <x v="5"/>
    <n v="751201"/>
    <s v="SPC.01."/>
    <s v="Produkcja wyrobów cukierniczych"/>
    <s v="06.05.2024-29.05.2024"/>
    <n v="3"/>
    <n v="2"/>
    <s v="angielski"/>
    <n v="0"/>
    <n v="0"/>
    <s v="Centrum Kształcenia Zawodowego i Ustawicznego w Legnicy, ul. Lotnicza 26, 59-220 Legnica"/>
    <x v="6"/>
  </r>
  <r>
    <n v="89"/>
    <x v="8"/>
    <s v="Chojnów"/>
    <n v="89004"/>
    <x v="8"/>
    <n v="751204"/>
    <s v="SPC.03."/>
    <s v="Produkcja wyrobów piekarskich"/>
    <s v="13.05.2024 - 07.06.2024"/>
    <n v="3"/>
    <n v="0"/>
    <s v="angielski"/>
    <n v="3"/>
    <n v="0"/>
    <s v="Centrum Kształcenia Zawodowego w Kłodzkiej Szkole Przedsiębiorczości w Kłodzku, ul. Szkolna 8, 57-300 Kłodzko"/>
    <x v="2"/>
  </r>
  <r>
    <n v="90"/>
    <x v="8"/>
    <s v="Chojnów"/>
    <n v="89004"/>
    <x v="1"/>
    <n v="512001"/>
    <s v="HGT.02."/>
    <s v=" Przygotowanie i wydawanie dań"/>
    <s v="05.02.2024-01.03.2024"/>
    <n v="1"/>
    <n v="1"/>
    <s v="angielski"/>
    <n v="1"/>
    <n v="1"/>
    <s v="Centrum Kształcenia Zawodowego i Ustawicznego w Legnicy, ul. Lotnicza 26, 59-220 Legnica"/>
    <x v="6"/>
  </r>
  <r>
    <n v="91"/>
    <x v="8"/>
    <s v="Chojnów"/>
    <n v="89004"/>
    <x v="4"/>
    <n v="722307"/>
    <s v="MEC.05."/>
    <s v=" Użytkowanie obrabiarek skrawających"/>
    <m/>
    <n v="3"/>
    <n v="0"/>
    <s v="niemiecki"/>
    <n v="3"/>
    <n v="0"/>
    <s v="Centrum Kształcenia Zawodowego w Świdnicy, 58-105 Świdnica, ul. Gen. Władysława Sikorskiego 41"/>
    <x v="0"/>
  </r>
  <r>
    <n v="92"/>
    <x v="9"/>
    <s v="Dobroszyce "/>
    <n v="90891"/>
    <x v="1"/>
    <n v="512001"/>
    <s v="HGT.02."/>
    <s v=" Przygotowanie i wydawanie dań"/>
    <s v="27.11.2023-22.12.2023"/>
    <n v="6"/>
    <n v="3"/>
    <s v="rosyjski"/>
    <n v="6"/>
    <n v="3"/>
    <s v="Centrum Kształcenia Zawodowego w Oleśnicy, ul. Wojska Polskiego 67"/>
    <x v="9"/>
  </r>
  <r>
    <n v="93"/>
    <x v="10"/>
    <s v="Dzierżoniów"/>
    <n v="49570"/>
    <x v="24"/>
    <n v="721306"/>
    <s v="MOT.01."/>
    <s v="Diagnozowanie i naprawa nadwozi pojazdów samochodowych"/>
    <m/>
    <n v="1"/>
    <n v="0"/>
    <s v="angielski"/>
    <n v="0"/>
    <n v="0"/>
    <s v="Centrum Kształcenia Zawodowego w Świdnicy, 58-105 Świdnica, ul. Gen. Władysława Sikorskiego 41"/>
    <x v="0"/>
  </r>
  <r>
    <n v="94"/>
    <x v="10"/>
    <s v="Dzierżoniów"/>
    <n v="49570"/>
    <x v="5"/>
    <n v="751201"/>
    <s v="SPC.01."/>
    <s v="Produkcja wyrobów cukierniczych"/>
    <m/>
    <n v="6"/>
    <n v="4"/>
    <s v="angielski"/>
    <n v="0"/>
    <n v="0"/>
    <s v="Centrum Kształcenia Zawodowego w Świdnicy, 58-105 Świdnica, ul. Gen. Władysława Sikorskiego 41"/>
    <x v="0"/>
  </r>
  <r>
    <n v="95"/>
    <x v="10"/>
    <s v="Dzierżoniów"/>
    <n v="49570"/>
    <x v="2"/>
    <n v="741103"/>
    <s v="ELE.02."/>
    <s v="Montaż, uruchamianie i konserwacja instalacji, maszyn i urządzeń elektrycznych"/>
    <s v="30.10.2023-24.11.2023"/>
    <n v="3"/>
    <n v="0"/>
    <s v="angielski"/>
    <n v="0"/>
    <n v="0"/>
    <s v="Centrum Kształcenia Zawodowego w Świdnicy, 58-105 Świdnica, ul. Gen. Władysława Sikorskiego 41"/>
    <x v="0"/>
  </r>
  <r>
    <n v="96"/>
    <x v="10"/>
    <s v="Dzierżoniów"/>
    <n v="49570"/>
    <x v="11"/>
    <n v="712618"/>
    <s v="BUD.09."/>
    <s v="Wykonywanie robót związanych z budową, montażem i eksploatacją sieci oraz instalacji sanitarnych"/>
    <m/>
    <n v="4"/>
    <n v="0"/>
    <s v="angielski"/>
    <n v="0"/>
    <n v="0"/>
    <s v="Centrum Kształcenia Zawodowego w Świdnicy, 58-105 Świdnica, ul. Gen. Władysława Sikorskiego 41"/>
    <x v="0"/>
  </r>
  <r>
    <n v="97"/>
    <x v="10"/>
    <s v="Dzierżoniów"/>
    <n v="49570"/>
    <x v="9"/>
    <n v="711204"/>
    <s v="BUD.12."/>
    <s v=" Wykonywanie robót murarskich i tynkarskich"/>
    <m/>
    <n v="1"/>
    <n v="0"/>
    <s v="angielski"/>
    <n v="0"/>
    <n v="0"/>
    <s v="Centrum Kształcenia Zawodowego w Świdnicy, 58-105 Świdnica, ul. Gen. Władysława Sikorskiego 41"/>
    <x v="0"/>
  </r>
  <r>
    <n v="98"/>
    <x v="10"/>
    <s v="Dzierżoniów"/>
    <n v="49570"/>
    <x v="6"/>
    <n v="962907"/>
    <s v="HGT.03."/>
    <s v="Obsługa gości w obiekcie świadczącym usługi hotelarskie"/>
    <s v="25.03.2024 - 26.04.2024"/>
    <n v="9"/>
    <n v="8"/>
    <s v="angielski"/>
    <n v="9"/>
    <n v="8"/>
    <s v="Centrum Kształcenia Zawodowego w Kłodzkiej Szkole Przedsiębiorczości w Kłodzku, ul. Szkolna 8, 57-300 Kłodzko"/>
    <x v="2"/>
  </r>
  <r>
    <n v="99"/>
    <x v="10"/>
    <s v="Dzierżoniów"/>
    <n v="49570"/>
    <x v="7"/>
    <n v="514101"/>
    <s v="FRK.01."/>
    <s v="Wykonywanie usług fryzjerskich"/>
    <s v="05.02.2024-01.03.2024"/>
    <n v="15"/>
    <n v="12"/>
    <s v="angielski"/>
    <n v="0"/>
    <n v="0"/>
    <s v="Centrum Kształcenia Zawodowego Cechu Rzemiosł Różnych i Małej Przedsiębiorczości w Bielawie, ul. Polna 2, 58-260 Bielawa"/>
    <x v="3"/>
  </r>
  <r>
    <n v="100"/>
    <x v="10"/>
    <s v="Dzierżoniów"/>
    <n v="49570"/>
    <x v="0"/>
    <n v="522301"/>
    <s v="HAN.01."/>
    <s v="Prowadzenie sprzedaży"/>
    <m/>
    <n v="22"/>
    <n v="19"/>
    <s v="angielski"/>
    <n v="0"/>
    <n v="0"/>
    <s v="Centrum Kształcenia Zawodowego w Świdnicy, 58-105 Świdnica, ul. Gen. Władysława Sikorskiego 41"/>
    <x v="0"/>
  </r>
  <r>
    <n v="101"/>
    <x v="10"/>
    <s v="Dzierżoniów"/>
    <n v="49570"/>
    <x v="10"/>
    <n v="723103"/>
    <s v="MOT.05."/>
    <s v="Obsługa, diagnozowanie oraz naprawa pojazdów samochodowych"/>
    <s v="05.02.2024-01.03.2024"/>
    <n v="42"/>
    <n v="0"/>
    <s v="angielski"/>
    <n v="0"/>
    <n v="0"/>
    <s v="Centrum Kształcenia Zawodowego Cechu Rzemiosł Różnych i Małej Przedsiębiorczości w Bielawie, ul. Polna 2, 58-260 Bielawa"/>
    <x v="3"/>
  </r>
  <r>
    <n v="102"/>
    <x v="10"/>
    <s v="Dzierżoniów"/>
    <n v="49570"/>
    <x v="8"/>
    <n v="751204"/>
    <s v="SPC.03."/>
    <s v="Produkcja wyrobów piekarskich"/>
    <m/>
    <n v="1"/>
    <n v="0"/>
    <s v="angielski"/>
    <n v="1"/>
    <n v="0"/>
    <s v="Centrum Kształcenia Zawodowego w Świdnicy, 58-105 Świdnica, ul. Gen. Władysława Sikorskiego 41"/>
    <x v="0"/>
  </r>
  <r>
    <n v="103"/>
    <x v="10"/>
    <s v="Dzierżoniów"/>
    <n v="49570"/>
    <x v="17"/>
    <n v="722204"/>
    <s v="MEC.08."/>
    <s v="Wykonywanie i naprawa elementów maszyn, urządzeń i narzędzi"/>
    <m/>
    <n v="2"/>
    <n v="0"/>
    <s v="angielski"/>
    <n v="0"/>
    <n v="0"/>
    <s v="Centrum Kształcenia Zawodowego w Świdnicy, 58-105 Świdnica, ul. Gen. Władysława Sikorskiego 41"/>
    <x v="0"/>
  </r>
  <r>
    <n v="104"/>
    <x v="10"/>
    <s v="Dzierżoniów"/>
    <n v="49570"/>
    <x v="25"/>
    <n v="713203"/>
    <s v="MOT.03."/>
    <s v="Diagnozowanie i naprawa powłok lakierniczych"/>
    <m/>
    <n v="2"/>
    <n v="0"/>
    <s v="angielski"/>
    <n v="0"/>
    <n v="0"/>
    <s v="Centrum Kształcenia Zawodowego w Świdnicy, 58-105 Świdnica, ul. Gen. Władysława Sikorskiego 41"/>
    <x v="0"/>
  </r>
  <r>
    <n v="105"/>
    <x v="11"/>
    <s v="Głogów"/>
    <n v="267036"/>
    <x v="18"/>
    <n v="611303"/>
    <s v="OGR.02."/>
    <s v="Zakładanie i prowadzenie upraw ogrodniczych"/>
    <m/>
    <n v="0"/>
    <n v="0"/>
    <s v="angielski"/>
    <n v="0"/>
    <n v="0"/>
    <n v="0"/>
    <x v="10"/>
  </r>
  <r>
    <n v="106"/>
    <x v="11"/>
    <s v="Głogów"/>
    <n v="267036"/>
    <x v="5"/>
    <n v="751201"/>
    <s v="SPC.01."/>
    <s v="Produkcja wyrobów cukierniczych"/>
    <s v="22.01.2024-09.02.2024"/>
    <n v="7"/>
    <n v="5"/>
    <s v="angielski"/>
    <n v="7"/>
    <n v="5"/>
    <s v="Centrum Kształcenia Zawodowego i Ustawicznego, 67-400 Wschowa, Plac Kosynierów 1"/>
    <x v="1"/>
  </r>
  <r>
    <n v="107"/>
    <x v="11"/>
    <s v="Głogów"/>
    <n v="267036"/>
    <x v="2"/>
    <n v="741103"/>
    <s v="ELE.02."/>
    <s v="Montaż, uruchamianie i konserwacja instalacji, maszyn i urządzeń elektrycznych"/>
    <s v="18.03.2024-12.04.2024"/>
    <n v="5"/>
    <n v="0"/>
    <s v="angielski"/>
    <n v="5"/>
    <n v="0"/>
    <s v="Centrum Kształcenia Zawodowego i Ustawicznego, 67-400 Wschowa, Plac Kosynierów 1"/>
    <x v="1"/>
  </r>
  <r>
    <n v="108"/>
    <x v="11"/>
    <s v="Głogów"/>
    <n v="267036"/>
    <x v="12"/>
    <n v="752205"/>
    <s v="DRM.04."/>
    <s v=" Wytwarzanie wyrobów z drewna i materiałów drewnopochodnych"/>
    <s v="18.03.2024-12.04.2024"/>
    <n v="7"/>
    <n v="0"/>
    <s v="angielski"/>
    <n v="7"/>
    <n v="0"/>
    <s v="Centrum Kształcenia Zawodowego i Ustawicznego, 67-400 Wschowa, Plac Kosynierów 1"/>
    <x v="1"/>
  </r>
  <r>
    <n v="109"/>
    <x v="11"/>
    <s v="Głogów"/>
    <n v="267036"/>
    <x v="0"/>
    <n v="522301"/>
    <s v="HAN.01."/>
    <s v="Prowadzenie sprzedaży"/>
    <s v="15.04.2024-10.05.2024"/>
    <n v="9"/>
    <n v="7"/>
    <s v="angielski"/>
    <n v="9"/>
    <n v="7"/>
    <s v="Centrum Kształcenia Zawodowego i Ustawicznego, 67-400 Wschowa, Plac Kosynierów 1"/>
    <x v="1"/>
  </r>
  <r>
    <n v="110"/>
    <x v="11"/>
    <s v="Głogów"/>
    <n v="267036"/>
    <x v="25"/>
    <n v="713203"/>
    <s v="MOT.03."/>
    <s v="Diagnozowanie i naprawa powłok lakierniczych"/>
    <s v="13.05.2024-29.05.2024"/>
    <n v="1"/>
    <n v="0"/>
    <s v="angielski"/>
    <n v="1"/>
    <n v="0"/>
    <s v="Centrum Kształcenia Zawodowego i Ustawicznego, 67-400 Wschowa, Plac Kosynierów 1"/>
    <x v="1"/>
  </r>
  <r>
    <n v="111"/>
    <x v="11"/>
    <s v="Głogów"/>
    <n v="267036"/>
    <x v="10"/>
    <n v="723103"/>
    <s v="MOT.05."/>
    <s v="Obsługa, diagnozowanie oraz naprawa pojazdów samochodowych"/>
    <s v="03.04.2024-30.04.2024"/>
    <n v="1"/>
    <n v="0"/>
    <s v="angielski"/>
    <n v="1"/>
    <n v="0"/>
    <s v="Głogowskie Centrum Kształcenia Zawodowego w Głogowie"/>
    <x v="11"/>
  </r>
  <r>
    <n v="112"/>
    <x v="11"/>
    <s v="Głogów"/>
    <n v="267036"/>
    <x v="8"/>
    <n v="751204"/>
    <s v="SPC.03."/>
    <s v="Produkcja wyrobów piekarskich"/>
    <s v="13.05.2024 - 07.06.2024"/>
    <n v="1"/>
    <n v="0"/>
    <s v="angielski"/>
    <n v="1"/>
    <n v="0"/>
    <s v="Centrum Kształcenia Zawodowego w Kłodzkiej Szkole Przedsiębiorczości w Kłodzku, ul. Szkolna 8, 57-300 Kłodzko"/>
    <x v="2"/>
  </r>
  <r>
    <n v="113"/>
    <x v="11"/>
    <s v="Głogów"/>
    <n v="267036"/>
    <x v="1"/>
    <n v="512001"/>
    <s v="HGT.02."/>
    <s v=" Przygotowanie i wydawanie dań"/>
    <s v="03.06.2024-20.06.2024"/>
    <n v="1"/>
    <n v="1"/>
    <s v="angielski"/>
    <n v="1"/>
    <n v="1"/>
    <s v="Centrum Kształcenia Zawodowego i Ustawicznego, 67-400 Wschowa, Plac Kosynierów 1"/>
    <x v="1"/>
  </r>
  <r>
    <n v="114"/>
    <x v="12"/>
    <s v="Głogów"/>
    <n v="6426"/>
    <x v="2"/>
    <n v="741103"/>
    <s v="ELE.02."/>
    <s v="Montaż, uruchamianie i konserwacja instalacji, maszyn i urządzeń elektrycznych"/>
    <s v="18.03.2024-12.04.2024"/>
    <n v="9"/>
    <n v="0"/>
    <s v="angielski"/>
    <n v="9"/>
    <n v="0"/>
    <s v="Centrum Kształcenia Zawodowego i Ustawicznego, 67-400 Wschowa, Plac Kosynierów 1"/>
    <x v="1"/>
  </r>
  <r>
    <n v="115"/>
    <x v="12"/>
    <s v="Głogów"/>
    <n v="6426"/>
    <x v="25"/>
    <n v="713203"/>
    <s v="MOT.03."/>
    <s v="Diagnozowanie i naprawa powłok lakierniczych"/>
    <s v="13.05.2024-29.05.2024"/>
    <n v="2"/>
    <n v="0"/>
    <s v="angielski"/>
    <n v="2"/>
    <n v="0"/>
    <s v="Centrum Kształcenia Zawodowego i Ustawicznego, 67-400 Wschowa, Plac Kosynierów 1"/>
    <x v="1"/>
  </r>
  <r>
    <n v="116"/>
    <x v="12"/>
    <s v="Głogów"/>
    <n v="6426"/>
    <x v="8"/>
    <n v="751204"/>
    <s v="SPC.03."/>
    <s v="Produkcja wyrobów piekarskich"/>
    <s v="13.05.2024 - 07.06.2024"/>
    <n v="2"/>
    <n v="2"/>
    <s v="angielski"/>
    <n v="2"/>
    <n v="2"/>
    <s v="Centrum Kształcenia Zawodowego w Kłodzkiej Szkole Przedsiębiorczości w Kłodzku, ul. Szkolna 8, 57-300 Kłodzko"/>
    <x v="2"/>
  </r>
  <r>
    <n v="117"/>
    <x v="12"/>
    <s v="Głogów"/>
    <n v="6426"/>
    <x v="10"/>
    <n v="723103"/>
    <s v="MOT.05."/>
    <s v="Obsługa, diagnozowanie oraz naprawa pojazdów samochodowych"/>
    <s v="03.04.2024-30.04.2024"/>
    <n v="6"/>
    <n v="0"/>
    <s v="niemiecki"/>
    <n v="0"/>
    <n v="0"/>
    <s v="Głogowskie Centrum Kształcenia Zawodowego w Głogowie"/>
    <x v="11"/>
  </r>
  <r>
    <n v="118"/>
    <x v="12"/>
    <s v="Głogów"/>
    <n v="6426"/>
    <x v="1"/>
    <n v="512001"/>
    <s v="HGT.02."/>
    <s v=" Przygotowanie i wydawanie dań"/>
    <s v="05.02.2024-01.03.2024"/>
    <n v="9"/>
    <n v="5"/>
    <s v="angielski"/>
    <n v="0"/>
    <n v="0"/>
    <s v="Centrum Kształcenia Zawodowego i Ustawicznego w Legnicy, ul. Lotnicza 26, 59-220 Legnica"/>
    <x v="6"/>
  </r>
  <r>
    <m/>
    <x v="12"/>
    <s v="Głogów"/>
    <n v="6426"/>
    <x v="5"/>
    <n v="751201"/>
    <s v="SPC.01."/>
    <s v="Produkcja wyrobów cukierniczych"/>
    <s v="02.10.2023-27.10.2023"/>
    <n v="9"/>
    <n v="8"/>
    <s v="angielski"/>
    <n v="4"/>
    <n v="3"/>
    <s v="Centrum Kształcenia Zawodowego i Ustawicznego w Legnicy, ul. Lotnicza 26, 59-220 Legnica"/>
    <x v="6"/>
  </r>
  <r>
    <m/>
    <x v="12"/>
    <s v="Głogów"/>
    <n v="6426"/>
    <x v="5"/>
    <n v="751201"/>
    <s v="SPC.01."/>
    <s v="Produkcja wyrobów cukierniczych"/>
    <s v="06.11.2023-01.12.2023"/>
    <n v="9"/>
    <n v="9"/>
    <s v="angielski"/>
    <n v="3"/>
    <n v="3"/>
    <s v="Centrum Kształcenia Zawodowego i Ustawicznego w Legnicy, ul. Lotnicza 26, 59-220 Legnica"/>
    <x v="6"/>
  </r>
  <r>
    <n v="119"/>
    <x v="12"/>
    <s v="Głogów"/>
    <n v="6426"/>
    <x v="5"/>
    <n v="751201"/>
    <s v="SPC.01."/>
    <s v="Produkcja wyrobów cukierniczych"/>
    <s v="02.01.2024-09.02.2024"/>
    <n v="1"/>
    <n v="1"/>
    <s v="angielski"/>
    <n v="0"/>
    <n v="0"/>
    <s v="Centrum Kształcenia Zawodowego i Ustawicznego w Legnicy, ul. Lotnicza 26, 59-220 Legnica"/>
    <x v="6"/>
  </r>
  <r>
    <m/>
    <x v="12"/>
    <s v="Głogów"/>
    <n v="6426"/>
    <x v="0"/>
    <n v="522301"/>
    <s v="HAN.01."/>
    <s v="Prowadzenie sprzedaży"/>
    <s v="02.10.2023-27.10.2023"/>
    <n v="10"/>
    <n v="7"/>
    <s v="angielski"/>
    <n v="3"/>
    <n v="3"/>
    <s v="Centrum Kształcenia Zawodowego i Ustawicznego w Legnicy, ul. Lotnicza 26, 59-220 Legnica"/>
    <x v="6"/>
  </r>
  <r>
    <m/>
    <x v="12"/>
    <s v="Głogów"/>
    <n v="6426"/>
    <x v="0"/>
    <n v="522301"/>
    <s v="HAN.01."/>
    <s v="Prowadzenie sprzedaży"/>
    <s v="04.12.2023-05.01.2024"/>
    <n v="8"/>
    <n v="8"/>
    <s v="angielski"/>
    <n v="3"/>
    <n v="3"/>
    <s v="Centrum Kształcenia Zawodowego i Ustawicznego w Legnicy, ul. Lotnicza 26, 59-220 Legnica"/>
    <x v="6"/>
  </r>
  <r>
    <n v="120"/>
    <x v="12"/>
    <s v="Głogów"/>
    <n v="6426"/>
    <x v="0"/>
    <n v="522301"/>
    <s v="HAN.01."/>
    <s v="Prowadzenie sprzedaży"/>
    <s v="04.03.2024-27.03.2024"/>
    <n v="8"/>
    <n v="7"/>
    <s v="angielski"/>
    <n v="0"/>
    <n v="0"/>
    <s v="Centrum Kształcenia Zawodowego i Ustawicznego w Legnicy, ul. Lotnicza 26, 59-220 Legnica"/>
    <x v="6"/>
  </r>
  <r>
    <n v="121"/>
    <x v="13"/>
    <s v="Góra"/>
    <n v="82814"/>
    <x v="1"/>
    <n v="512001"/>
    <s v="HGT.02."/>
    <s v=" Przygotowanie i wydawanie dań"/>
    <s v="03.06.2024-20.06.2024"/>
    <n v="6"/>
    <n v="5"/>
    <s v="angielski"/>
    <n v="6"/>
    <n v="5"/>
    <s v="Centrum Kształcenia Zawodowego i Ustawicznego, 67-400 Wschowa, Plac Kosynierów 1"/>
    <x v="1"/>
  </r>
  <r>
    <n v="122"/>
    <x v="13"/>
    <s v="Góra"/>
    <n v="82814"/>
    <x v="20"/>
    <n v="432106"/>
    <s v="SPL.01."/>
    <s v="Obsługa magazynów"/>
    <s v="20.05.2024-16.06.2024_x000a_20.05.2024-29.05.2024z_x000a_(dodatkowo25-26.05.2024)_x000a_03.06.2024-16.06.2024s"/>
    <n v="3"/>
    <n v="1"/>
    <s v="angielski"/>
    <n v="3"/>
    <n v="1"/>
    <s v="Centrum Kształcenia Zawodowego w Zespole Szkół i Placówek Kształcenia Zawodowego, ul.Botaniczna 66, 65-392  Zielona Góra"/>
    <x v="5"/>
  </r>
  <r>
    <n v="123"/>
    <x v="13"/>
    <s v="Góra"/>
    <n v="82814"/>
    <x v="12"/>
    <n v="752205"/>
    <s v="DRM.04."/>
    <s v=" Wytwarzanie wyrobów z drewna i materiałów drewnopochodnych"/>
    <s v="18.03.2024-12.04.2024"/>
    <n v="2"/>
    <n v="0"/>
    <s v="angielski"/>
    <n v="2"/>
    <n v="0"/>
    <s v="Centrum Kształcenia Zawodowego i Ustawicznego, 67-400 Wschowa, Plac Kosynierów 1"/>
    <x v="1"/>
  </r>
  <r>
    <n v="124"/>
    <x v="13"/>
    <s v="Góra"/>
    <n v="82814"/>
    <x v="14"/>
    <n v="741203"/>
    <s v="MOT.02."/>
    <s v="Obsługa, diagnozowanie oraz naprawa mechatronicznych systemów pojazdów samochodowych"/>
    <s v="26.02.2024-15.03.2024"/>
    <n v="2"/>
    <n v="0"/>
    <s v="angielski"/>
    <n v="2"/>
    <n v="0"/>
    <s v="Centrum Kształcenia Zawodowego i Ustawicznego, 67-400 Wschowa, Plac Kosynierów 1"/>
    <x v="1"/>
  </r>
  <r>
    <n v="125"/>
    <x v="13"/>
    <s v="Góra"/>
    <n v="82814"/>
    <x v="25"/>
    <n v="713203"/>
    <s v="MOT.03."/>
    <s v="Diagnozowanie i naprawa powłok lakierniczych"/>
    <s v="13.05.2024-29.05.2024"/>
    <n v="1"/>
    <n v="0"/>
    <s v="angielski"/>
    <n v="1"/>
    <n v="0"/>
    <s v="Centrum Kształcenia Zawodowego i Ustawicznego, 67-400 Wschowa, Plac Kosynierów 1"/>
    <x v="1"/>
  </r>
  <r>
    <n v="126"/>
    <x v="13"/>
    <s v="Góra"/>
    <n v="82814"/>
    <x v="11"/>
    <n v="712618"/>
    <s v="BUD.09."/>
    <s v="Wykonywanie robót związanych z budową, montażem i eksploatacją sieci oraz instalacji sanitarnych"/>
    <s v="15.04.2024-10.05.2024"/>
    <n v="6"/>
    <n v="0"/>
    <s v="angielski"/>
    <n v="6"/>
    <n v="0"/>
    <s v="Centrum Kształcenia Zawodowego i Ustawicznego, 67-400 Wschowa, Plac Kosynierów 1"/>
    <x v="1"/>
  </r>
  <r>
    <n v="127"/>
    <x v="13"/>
    <s v="Góra"/>
    <n v="82814"/>
    <x v="2"/>
    <n v="741103"/>
    <s v="ELE.02."/>
    <s v="Montaż, uruchamianie i konserwacja instalacji, maszyn i urządzeń elektrycznych"/>
    <s v="15.04.2024-10.05.2024"/>
    <n v="10"/>
    <n v="0"/>
    <s v="angielski"/>
    <n v="10"/>
    <n v="0"/>
    <s v="Centrum Kształcenia Zawodowego i Ustawicznego, 67-400 Wschowa, Plac Kosynierów 1"/>
    <x v="1"/>
  </r>
  <r>
    <n v="128"/>
    <x v="13"/>
    <s v="Góra"/>
    <n v="82814"/>
    <x v="7"/>
    <n v="514101"/>
    <s v="FRK.01."/>
    <s v="Wykonywanie usług fryzjerskich"/>
    <s v="13.05.2024-29.05.2024"/>
    <n v="3"/>
    <n v="3"/>
    <s v="angielski"/>
    <n v="3"/>
    <n v="3"/>
    <s v="Centrum Kształcenia Zawodowego i Ustawicznego, 67-400 Wschowa, Plac Kosynierów 1"/>
    <x v="1"/>
  </r>
  <r>
    <n v="129"/>
    <x v="13"/>
    <s v="Góra"/>
    <n v="82814"/>
    <x v="17"/>
    <n v="722204"/>
    <s v="MEC.08."/>
    <s v="Wykonywanie i naprawa elementów maszyn, urządzeń i narzędzi"/>
    <s v="15.04.2024-10.05.2024"/>
    <n v="1"/>
    <n v="0"/>
    <s v="angielski"/>
    <n v="1"/>
    <n v="0"/>
    <s v="Centrum Kształcenia Zawodowego i Ustawicznego, 67-400 Wschowa, Plac Kosynierów 1"/>
    <x v="1"/>
  </r>
  <r>
    <n v="130"/>
    <x v="13"/>
    <s v="Góra"/>
    <n v="82814"/>
    <x v="26"/>
    <n v="721301"/>
    <s v="MEC.01."/>
    <s v="Wykonywanie i naprawa wyrobów z blachy i profili kształtowych"/>
    <s v="18.03.2024-12.04.2024"/>
    <n v="1"/>
    <n v="0"/>
    <s v="angielski"/>
    <n v="1"/>
    <n v="0"/>
    <s v="Centrum Kształcenia Zawodowego i Ustawicznego, 67-400 Wschowa, Plac Kosynierów 1"/>
    <x v="1"/>
  </r>
  <r>
    <n v="131"/>
    <x v="13"/>
    <s v="Góra"/>
    <n v="82814"/>
    <x v="5"/>
    <n v="751201"/>
    <s v="SPC.01."/>
    <s v="Produkcja wyrobów cukierniczych"/>
    <s v="22.01.2024-09.02.2024"/>
    <n v="1"/>
    <n v="1"/>
    <s v="angielski"/>
    <n v="1"/>
    <n v="1"/>
    <s v="Centrum Kształcenia Zawodowego i Ustawicznego, 67-400 Wschowa, Plac Kosynierów 1"/>
    <x v="1"/>
  </r>
  <r>
    <n v="132"/>
    <x v="13"/>
    <s v="Góra"/>
    <n v="82814"/>
    <x v="27"/>
    <n v="711301"/>
    <s v="BUD.04."/>
    <s v=" Wykonywanie robót kamieniarskich"/>
    <s v="15.04.2023-19.05.2024_x000a_15.04.2024-28.04.2024z_x000a_06.05.2024-19.05.2024s"/>
    <n v="1"/>
    <n v="0"/>
    <s v="angielski"/>
    <n v="1"/>
    <n v="0"/>
    <s v="Centrum Kształcenia Zawodowego w Zespole Szkół i Placówek Kształcenia Zawodowego, ul.Botaniczna 66, 65-392  Zielona Góra"/>
    <x v="5"/>
  </r>
  <r>
    <n v="133"/>
    <x v="13"/>
    <s v="Góra"/>
    <n v="82814"/>
    <x v="28"/>
    <n v="834103"/>
    <s v="ROL.02."/>
    <s v=" Eksploatacja pojazdów, maszyn, urządzeń i narzędzi stosowanych w rolnictwie"/>
    <s v="15.04.2024-10.05.2024"/>
    <n v="1"/>
    <n v="0"/>
    <s v="angielski"/>
    <n v="1"/>
    <n v="0"/>
    <s v="Centrum Kształcenia Zawodowego i Ustawicznego, 67-400 Wschowa, Plac Kosynierów 1"/>
    <x v="1"/>
  </r>
  <r>
    <n v="134"/>
    <x v="13"/>
    <s v="Góra"/>
    <n v="82814"/>
    <x v="9"/>
    <n v="711204"/>
    <s v="BUD.12."/>
    <s v=" Wykonywanie robót murarskich i tynkarskich"/>
    <s v="18.03.2024-12.04.2024"/>
    <n v="4"/>
    <n v="1"/>
    <s v="angielski"/>
    <n v="4"/>
    <n v="1"/>
    <s v="Centrum Kształcenia Zawodowego i Ustawicznego, 67-400 Wschowa, Plac Kosynierów 1"/>
    <x v="1"/>
  </r>
  <r>
    <n v="135"/>
    <x v="14"/>
    <s v="Gryfów Śląski"/>
    <n v="84850"/>
    <x v="14"/>
    <n v="741203"/>
    <s v="MOT.02."/>
    <s v="Obsługa, diagnozowanie oraz naprawa mechatronicznych systemów pojazdów samochodowych"/>
    <m/>
    <n v="1"/>
    <n v="0"/>
    <s v="angielski"/>
    <n v="1"/>
    <n v="0"/>
    <s v="Centrum Kształcenia Zawodowego w Świdnicy, 58-105 Świdnica, ul. Gen. Władysława Sikorskiego 41"/>
    <x v="0"/>
  </r>
  <r>
    <n v="136"/>
    <x v="14"/>
    <s v="Gryfów Śląski"/>
    <n v="84850"/>
    <x v="1"/>
    <n v="512001"/>
    <s v="HGT.02."/>
    <s v=" Przygotowanie i wydawanie dań"/>
    <m/>
    <n v="5"/>
    <n v="5"/>
    <s v="angielski"/>
    <n v="5"/>
    <n v="5"/>
    <s v="Centrum Kształcenia Zawodowego w Świdnicy, 58-105 Świdnica, ul. Gen. Władysława Sikorskiego 41"/>
    <x v="0"/>
  </r>
  <r>
    <n v="137"/>
    <x v="14"/>
    <s v="Gryfów Śląski"/>
    <n v="84850"/>
    <x v="7"/>
    <n v="514101"/>
    <s v="FRK.01."/>
    <s v="Wykonywanie usług fryzjerskich"/>
    <m/>
    <n v="7"/>
    <n v="7"/>
    <s v="angielski"/>
    <n v="7"/>
    <n v="7"/>
    <s v="Centrum Kształcenia Zawodowego w Świdnicy, 58-105 Świdnica, ul. Gen. Władysława Sikorskiego 41"/>
    <x v="0"/>
  </r>
  <r>
    <n v="138"/>
    <x v="14"/>
    <s v="Gryfów Śląski"/>
    <n v="84850"/>
    <x v="0"/>
    <n v="522301"/>
    <s v="HAN.01."/>
    <s v="Prowadzenie sprzedaży"/>
    <m/>
    <n v="5"/>
    <n v="4"/>
    <s v="angielski"/>
    <n v="5"/>
    <n v="4"/>
    <s v="Centrum Kształcenia Zawodowego w Świdnicy, 58-105 Świdnica, ul. Gen. Władysława Sikorskiego 41"/>
    <x v="0"/>
  </r>
  <r>
    <n v="139"/>
    <x v="14"/>
    <s v="Gryfów Śląski"/>
    <n v="84850"/>
    <x v="10"/>
    <n v="723103"/>
    <s v="MOT.05."/>
    <s v="Obsługa, diagnozowanie oraz naprawa pojazdów samochodowych"/>
    <m/>
    <n v="8"/>
    <n v="0"/>
    <s v="angielski"/>
    <n v="8"/>
    <n v="0"/>
    <s v="Centrum Kształcenia Zawodowego w Świdnicy, 58-105 Świdnica, ul. Gen. Władysława Sikorskiego 41"/>
    <x v="0"/>
  </r>
  <r>
    <n v="140"/>
    <x v="14"/>
    <s v="Gryfów Śląski"/>
    <n v="84850"/>
    <x v="9"/>
    <n v="711204"/>
    <s v="BUD.12."/>
    <s v=" Wykonywanie robót murarskich i tynkarskich"/>
    <m/>
    <n v="5"/>
    <n v="0"/>
    <s v="angielski"/>
    <n v="5"/>
    <n v="0"/>
    <s v="Centrum Kształcenia Zawodowego w Świdnicy, 58-105 Świdnica, ul. Gen. Władysława Sikorskiego 41"/>
    <x v="0"/>
  </r>
  <r>
    <n v="141"/>
    <x v="14"/>
    <s v="Gryfów Śląski"/>
    <n v="84850"/>
    <x v="4"/>
    <n v="722307"/>
    <s v="MEC.05."/>
    <s v=" Użytkowanie obrabiarek skrawających"/>
    <m/>
    <n v="1"/>
    <n v="0"/>
    <s v="angielski"/>
    <n v="1"/>
    <n v="0"/>
    <s v="Centrum Kształcenia Zawodowego w Świdnicy, 58-105 Świdnica, ul. Gen. Władysława Sikorskiego 41"/>
    <x v="0"/>
  </r>
  <r>
    <n v="142"/>
    <x v="14"/>
    <s v="Gryfów Śląski"/>
    <n v="84850"/>
    <x v="5"/>
    <n v="751201"/>
    <s v="SPC.01."/>
    <s v="Produkcja wyrobów cukierniczych"/>
    <m/>
    <n v="1"/>
    <n v="1"/>
    <s v="angielski"/>
    <n v="1"/>
    <n v="1"/>
    <s v="Centrum Kształcenia Zawodowego w Świdnicy, 58-105 Świdnica, ul. Gen. Władysława Sikorskiego 41"/>
    <x v="0"/>
  </r>
  <r>
    <n v="143"/>
    <x v="14"/>
    <s v="Gryfów Śląski"/>
    <n v="84850"/>
    <x v="23"/>
    <n v="741201"/>
    <s v="ELE.01."/>
    <s v=" Montaż i obsługa maszyn i urządzeń elektrycznych"/>
    <m/>
    <n v="0"/>
    <n v="0"/>
    <s v="angielski"/>
    <n v="0"/>
    <n v="0"/>
    <s v="Centrum Kształcenia Zawodowego w Świdnicy, 58-105 Świdnica, ul. Gen. Władysława Sikorskiego 41"/>
    <x v="0"/>
  </r>
  <r>
    <n v="144"/>
    <x v="14"/>
    <s v="Gryfów Śląski"/>
    <n v="84850"/>
    <x v="6"/>
    <n v="962907"/>
    <s v="HGT.03."/>
    <s v="Obsługa gości w obiekcie świadczącym usługi hotelarskie"/>
    <s v="25.03.2024 - 26.04.2024"/>
    <n v="2"/>
    <n v="2"/>
    <s v="angielski"/>
    <n v="2"/>
    <n v="2"/>
    <s v="Centrum Kształcenia Zawodowego w Kłodzkiej Szkole Przedsiębiorczości w Kłodzku, ul. Szkolna 8, 57-300 Kłodzko"/>
    <x v="2"/>
  </r>
  <r>
    <n v="145"/>
    <x v="14"/>
    <s v="Gryfów Śląski"/>
    <n v="84850"/>
    <x v="22"/>
    <n v="513101"/>
    <s v="HGT.01."/>
    <s v="Wykonywanie usług kelnerskich"/>
    <s v="20.05.2024-16.06.2024_x000a_20.05.2024-29.05.2024z_x000a_(dodatkowo25-26.05.2024)_x000a_03.06.2024-16.06.2024s"/>
    <n v="1"/>
    <n v="1"/>
    <s v="angielski"/>
    <n v="1"/>
    <n v="1"/>
    <s v="Centrum Kształcenia Zawodowego w Zespole Szkół i Placówek Kształcenia Zawodowego, ul.Botaniczna 66, 65-392  Zielona Góra"/>
    <x v="5"/>
  </r>
  <r>
    <n v="146"/>
    <x v="14"/>
    <s v="Gryfów Śląski"/>
    <n v="84850"/>
    <x v="12"/>
    <n v="752205"/>
    <s v="DRM.04."/>
    <s v=" Wytwarzanie wyrobów z drewna i materiałów drewnopochodnych"/>
    <m/>
    <n v="1"/>
    <n v="0"/>
    <s v="angielski"/>
    <n v="1"/>
    <n v="0"/>
    <s v="Centrum Kształcenia Zawodowego w Świdnicy, 58-105 Świdnica, ul. Gen. Władysława Sikorskiego 41"/>
    <x v="0"/>
  </r>
  <r>
    <n v="147"/>
    <x v="15"/>
    <s v="Jawor"/>
    <n v="22313"/>
    <x v="5"/>
    <n v="751201"/>
    <s v="SPC.01."/>
    <s v="Produkcja wyrobów cukierniczych"/>
    <s v="06.05.2024-29.05.2024"/>
    <n v="10"/>
    <n v="10"/>
    <s v="angielski"/>
    <n v="4"/>
    <n v="4"/>
    <s v="Centrum Kształcenia Zawodowego i Ustawicznego w Legnicy, ul. Lotnicza 26, 59-220 Legnica"/>
    <x v="6"/>
  </r>
  <r>
    <n v="148"/>
    <x v="15"/>
    <s v="Jawor"/>
    <n v="22313"/>
    <x v="20"/>
    <n v="432106"/>
    <s v="SPL.01."/>
    <s v="Obsługa magazynów"/>
    <s v="06.05.2024-31.05.2024"/>
    <n v="4"/>
    <n v="3"/>
    <s v="angielski"/>
    <n v="4"/>
    <n v="3"/>
    <s v="Zespół Szkół Ponadpodstawowych im. Hipolita Cegielskiego w Ziębicach ul. Wojska Polskiego 3, 57-220 Ziębice"/>
    <x v="4"/>
  </r>
  <r>
    <n v="149"/>
    <x v="15"/>
    <s v="Jawor"/>
    <n v="22313"/>
    <x v="1"/>
    <n v="512001"/>
    <s v="HGT.02."/>
    <s v=" Przygotowanie i wydawanie dań"/>
    <s v="04.12-2023-05.01.2024"/>
    <n v="5"/>
    <n v="1"/>
    <s v="angielski"/>
    <n v="1"/>
    <n v="1"/>
    <s v="Centrum Kształcenia Zawodowego i Ustawicznego w Legnicy, ul. Lotnicza 26, 59-220 Legnica"/>
    <x v="6"/>
  </r>
  <r>
    <m/>
    <x v="15"/>
    <s v="Jawor"/>
    <n v="22313"/>
    <x v="7"/>
    <n v="514101"/>
    <s v="FRK.01."/>
    <m/>
    <s v="02.10.2023-27.10.2023"/>
    <n v="9"/>
    <n v="8"/>
    <s v="angielski"/>
    <n v="1"/>
    <n v="0"/>
    <s v="Centrum Kształcenia Zawodowego i Ustawicznego w Legnicy, ul. Lotnicza 26, 59-220 Legnica"/>
    <x v="6"/>
  </r>
  <r>
    <n v="150"/>
    <x v="15"/>
    <s v="Jawor"/>
    <n v="22313"/>
    <x v="7"/>
    <n v="514101"/>
    <s v="FRK.01."/>
    <s v="Wykonywanie usług fryzjerskich"/>
    <s v="05.02.2024-01.03.2024"/>
    <n v="8"/>
    <n v="7"/>
    <s v="angielski"/>
    <n v="4"/>
    <n v="0"/>
    <s v="Centrum Kształcenia Zawodowego i Ustawicznego w Legnicy, ul. Lotnicza 26, 59-220 Legnica"/>
    <x v="6"/>
  </r>
  <r>
    <n v="151"/>
    <x v="15"/>
    <s v="Jawor"/>
    <n v="22313"/>
    <x v="23"/>
    <n v="741201"/>
    <s v="ELE.01."/>
    <s v=" Montaż i obsługa maszyn i urządzeń elektrycznych"/>
    <s v="22.01.2024-09.02.2024"/>
    <n v="2"/>
    <n v="0"/>
    <s v="angielski"/>
    <n v="3"/>
    <n v="0"/>
    <s v="Centrum Kształcenia Zawodowego i Ustawicznego, 67-400 Wschowa, Plac Kosynierów 1"/>
    <x v="1"/>
  </r>
  <r>
    <n v="152"/>
    <x v="15"/>
    <s v="Jawor"/>
    <n v="22313"/>
    <x v="3"/>
    <n v="712905"/>
    <s v="BUD.11."/>
    <s v=" Wykonywanie robót montażowych, okładzinowych i wykończeniowych"/>
    <s v="03.06.2024-20.06.2024"/>
    <n v="1"/>
    <n v="0"/>
    <s v="angielski"/>
    <n v="1"/>
    <n v="0"/>
    <s v="Centrum Kształcenia Zawodowego i Ustawicznego, 67-400 Wschowa, Plac Kosynierów 1"/>
    <x v="1"/>
  </r>
  <r>
    <n v="153"/>
    <x v="15"/>
    <s v="Jawor"/>
    <n v="22313"/>
    <x v="12"/>
    <n v="752205"/>
    <s v="DRM.04."/>
    <s v=" Wytwarzanie wyrobów z drewna i materiałów drewnopochodnych"/>
    <m/>
    <n v="4"/>
    <n v="0"/>
    <s v="angielski"/>
    <n v="1"/>
    <n v="0"/>
    <s v="Centrum Kształcenia Zawodowego w Świdnicy, 58-105 Świdnica, ul. Gen. Władysława Sikorskiego 41"/>
    <x v="0"/>
  </r>
  <r>
    <n v="154"/>
    <x v="15"/>
    <s v="Jawor"/>
    <n v="22313"/>
    <x v="10"/>
    <n v="723103"/>
    <s v="MOT.05."/>
    <s v="Obsługa, diagnozowanie oraz naprawa pojazdów samochodowych"/>
    <m/>
    <n v="0"/>
    <n v="0"/>
    <s v="angielski"/>
    <n v="3"/>
    <n v="0"/>
    <s v="Centrum Kształcenia Zawodowego w Świdnicy, 58-105 Świdnica, ul. Gen. Władysława Sikorskiego 41"/>
    <x v="0"/>
  </r>
  <r>
    <n v="155"/>
    <x v="15"/>
    <s v="Jawor"/>
    <n v="22313"/>
    <x v="11"/>
    <n v="712618"/>
    <s v="BUD.09."/>
    <s v="Wykonywanie robót związanych z budową, montażem i eksploatacją sieci oraz instalacji sanitarnych"/>
    <m/>
    <n v="2"/>
    <n v="0"/>
    <s v="angielski"/>
    <n v="0"/>
    <n v="0"/>
    <s v="Centrum Kształcenia Zawodowego w Świdnicy, 58-105 Świdnica, ul. Gen. Władysława Sikorskiego 41"/>
    <x v="0"/>
  </r>
  <r>
    <n v="156"/>
    <x v="15"/>
    <s v="Jawor"/>
    <n v="22313"/>
    <x v="2"/>
    <n v="741103"/>
    <s v="ELE.02."/>
    <s v="Montaż, uruchamianie i konserwacja instalacji, maszyn i urządzeń elektrycznych"/>
    <m/>
    <n v="2"/>
    <n v="0"/>
    <s v="angielski"/>
    <n v="1"/>
    <n v="0"/>
    <s v="Centrum Kształcenia Zawodowego w Świdnicy, 58-105 Świdnica, ul. Gen. Władysława Sikorskiego 41"/>
    <x v="0"/>
  </r>
  <r>
    <n v="157"/>
    <x v="15"/>
    <s v="Jawor"/>
    <n v="22313"/>
    <x v="9"/>
    <n v="711204"/>
    <s v="BUD.12."/>
    <s v=" Wykonywanie robót murarskich i tynkarskich"/>
    <m/>
    <n v="0"/>
    <n v="0"/>
    <s v="angielski"/>
    <n v="0"/>
    <n v="0"/>
    <s v="Centrum Kształcenia Zawodowego w Świdnicy, 58-105 Świdnica, ul. Gen. Władysława Sikorskiego 41"/>
    <x v="0"/>
  </r>
  <r>
    <n v="158"/>
    <x v="15"/>
    <s v="Jawor"/>
    <n v="22313"/>
    <x v="29"/>
    <n v="723310"/>
    <s v="MEC.03."/>
    <s v="Montaż i obsługa maszyn i urządzeń"/>
    <m/>
    <n v="0"/>
    <n v="0"/>
    <s v="angielski"/>
    <n v="0"/>
    <n v="0"/>
    <n v="0"/>
    <x v="10"/>
  </r>
  <r>
    <n v="159"/>
    <x v="15"/>
    <s v="Jawor"/>
    <n v="22313"/>
    <x v="25"/>
    <n v="713203"/>
    <s v="MOT.03."/>
    <s v="Diagnozowanie i naprawa powłok lakierniczych"/>
    <m/>
    <n v="1"/>
    <n v="0"/>
    <s v="angielski"/>
    <n v="0"/>
    <n v="0"/>
    <s v="Centrum Kształcenia Zawodowego w Świdnicy, 58-105 Świdnica, ul. Gen. Władysława Sikorskiego 41"/>
    <x v="0"/>
  </r>
  <r>
    <n v="160"/>
    <x v="15"/>
    <s v="Jawor"/>
    <n v="22313"/>
    <x v="13"/>
    <n v="753105"/>
    <s v="MOD.03."/>
    <s v="Projektowanie i wytwarzanie wyrobów odzieżowych"/>
    <s v="20.05.2024-16.06.2024_x000a_20.05.2024-29.05.2024z_x000a_(dodatkowo25-26.05.2024)_x000a_03.06.2024-16.06.2024s"/>
    <n v="2"/>
    <n v="1"/>
    <s v="angielski"/>
    <n v="2"/>
    <n v="1"/>
    <s v="Centrum Kształcenia Zawodowego w Zespole Szkół i Placówek Kształcenia Zawodowego, ul.Botaniczna 66, 65-392  Zielona Góra"/>
    <x v="5"/>
  </r>
  <r>
    <n v="161"/>
    <x v="15"/>
    <s v="Jawor"/>
    <n v="22313"/>
    <x v="0"/>
    <n v="522301"/>
    <s v="HAN.01."/>
    <s v="Prowadzenie sprzedaży"/>
    <m/>
    <n v="0"/>
    <n v="0"/>
    <s v="angielski"/>
    <n v="0"/>
    <n v="0"/>
    <s v="Centrum Kształcenia Zawodowego i Ustawicznego w Legnicy, ul. Lotnicza 26, 59-220 Legnica"/>
    <x v="6"/>
  </r>
  <r>
    <n v="162"/>
    <x v="15"/>
    <s v="Jawor"/>
    <n v="22313"/>
    <x v="8"/>
    <n v="751204"/>
    <s v="SPC.03."/>
    <s v="Produkcja wyrobów piekarskich"/>
    <m/>
    <n v="2"/>
    <n v="0"/>
    <s v="angielski"/>
    <n v="0"/>
    <n v="0"/>
    <s v="Centrum Kształcenia Zawodowego w Świdnicy, 58-105 Świdnica, ul. Gen. Władysława Sikorskiego 41"/>
    <x v="0"/>
  </r>
  <r>
    <n v="163"/>
    <x v="15"/>
    <s v="Jawor"/>
    <n v="22313"/>
    <x v="16"/>
    <n v="343101"/>
    <s v="AUD.02."/>
    <s v=" Rejestracja, obróbka i publikacja obrazu"/>
    <s v="25.03.2024-19.04.2024"/>
    <n v="1"/>
    <n v="1"/>
    <s v="angielski"/>
    <n v="0"/>
    <n v="0"/>
    <s v="Zespół Placówek Oświatowych Centrum Kształcenia Zawodowego nr 2 w Olkuszu, ul. Legionów Polskich 3"/>
    <x v="12"/>
  </r>
  <r>
    <n v="164"/>
    <x v="16"/>
    <s v="Jelcz-Laskowice"/>
    <n v="31152"/>
    <x v="14"/>
    <n v="741203"/>
    <s v="MOT.02."/>
    <s v="Obsługa, diagnozowanie oraz naprawa mechatronicznych systemów pojazdów samochodowych"/>
    <m/>
    <n v="2"/>
    <n v="0"/>
    <s v="angielski"/>
    <n v="2"/>
    <n v="0"/>
    <s v="Centrum Kształcenia Zawodowego w Świdnicy, 58-105 Świdnica, ul. Gen. Władysława Sikorskiego 41"/>
    <x v="0"/>
  </r>
  <r>
    <n v="165"/>
    <x v="16"/>
    <s v="Jelcz-Laskowice"/>
    <n v="31152"/>
    <x v="10"/>
    <n v="723103"/>
    <s v="MOT.05."/>
    <s v="Obsługa, diagnozowanie oraz naprawa pojazdów samochodowych"/>
    <s v="15.04.2024-15.05.2024"/>
    <n v="20"/>
    <n v="1"/>
    <s v="angielski"/>
    <n v="20"/>
    <n v="1"/>
    <s v="Centrum Kształcenia Zawodowego w Oleśnicy, ul. Wojska Polskiego 67"/>
    <x v="9"/>
  </r>
  <r>
    <n v="166"/>
    <x v="16"/>
    <s v="Jelcz-Laskowice"/>
    <n v="31152"/>
    <x v="4"/>
    <n v="722307"/>
    <s v="MEC.05."/>
    <s v=" Użytkowanie obrabiarek skrawających"/>
    <m/>
    <n v="12"/>
    <n v="2"/>
    <s v="angielski"/>
    <n v="12"/>
    <n v="0"/>
    <n v="0"/>
    <x v="13"/>
  </r>
  <r>
    <n v="167"/>
    <x v="16"/>
    <s v="Jelcz-Laskowice"/>
    <n v="31152"/>
    <x v="4"/>
    <n v="722307"/>
    <s v="MEC.05."/>
    <s v=" Użytkowanie obrabiarek skrawających"/>
    <s v="27.11.2023-22.12.2023"/>
    <n v="11"/>
    <n v="0"/>
    <s v="angielski"/>
    <n v="11"/>
    <n v="0"/>
    <s v="Centrum Kształcenia Zawodowego w Oleśnicy, ul. Wojska Polskiego 67"/>
    <x v="9"/>
  </r>
  <r>
    <n v="168"/>
    <x v="16"/>
    <s v="Jelcz-Laskowice"/>
    <n v="31152"/>
    <x v="12"/>
    <n v="752205"/>
    <s v="DRM.04."/>
    <s v=" Wytwarzanie wyrobów z drewna i materiałów drewnopochodnych"/>
    <s v="02.01.2024-09.02.2024"/>
    <n v="4"/>
    <n v="0"/>
    <s v="angielski"/>
    <n v="4"/>
    <n v="0"/>
    <s v="Centrum Kształcenia Zawodowego w Oleśnicy, ul. Wojska Polskiego 67"/>
    <x v="9"/>
  </r>
  <r>
    <n v="169"/>
    <x v="16"/>
    <s v="Jelcz-Laskowice"/>
    <n v="31152"/>
    <x v="0"/>
    <n v="522301"/>
    <s v="HAN.01."/>
    <s v="Prowadzenie sprzedaży"/>
    <s v="13.05.2024-07.06.2024"/>
    <n v="11"/>
    <n v="7"/>
    <s v="angielski"/>
    <n v="11"/>
    <n v="7"/>
    <s v="Centrum Kształcenia Zawodowego w Oleśnicy, ul. Wojska Polskiego 67"/>
    <x v="9"/>
  </r>
  <r>
    <n v="170"/>
    <x v="16"/>
    <s v="Jelcz-Laskowice"/>
    <n v="31152"/>
    <x v="11"/>
    <n v="712618"/>
    <s v="BUD.09."/>
    <s v="Wykonywanie robót związanych z budową, montażem i eksploatacją sieci oraz instalacji sanitarnych"/>
    <m/>
    <n v="2"/>
    <n v="0"/>
    <s v="angielski"/>
    <n v="2"/>
    <n v="0"/>
    <s v="Centrum Kształcenia Zawodowego w Świdnicy, 58-105 Świdnica, ul. Gen. Władysława Sikorskiego 41"/>
    <x v="0"/>
  </r>
  <r>
    <n v="171"/>
    <x v="16"/>
    <s v="Jelcz-Laskowice"/>
    <n v="31152"/>
    <x v="17"/>
    <n v="722204"/>
    <s v="MEC.08."/>
    <s v="Wykonywanie i naprawa elementów maszyn, urządzeń i narzędzi"/>
    <s v="13.05.2024-07.06.2024"/>
    <n v="5"/>
    <n v="0"/>
    <s v="angielski"/>
    <n v="5"/>
    <n v="0"/>
    <s v="Centrum Kształcenia Zawodowego w CKZiU,  ul. Tadeusza Kościuszki 27, 56-100 Wołów"/>
    <x v="8"/>
  </r>
  <r>
    <n v="172"/>
    <x v="16"/>
    <s v="Jelcz-Laskowice"/>
    <n v="31152"/>
    <x v="25"/>
    <n v="713203"/>
    <s v="MOT.03."/>
    <s v="Diagnozowanie i naprawa powłok lakierniczych"/>
    <s v="15.04.2024-15.05.2024"/>
    <n v="4"/>
    <n v="0"/>
    <s v="angielski"/>
    <n v="4"/>
    <n v="0"/>
    <s v="Centrum Kształcenia Zawodowego w Oleśnicy, ul. Wojska Polskiego 67"/>
    <x v="9"/>
  </r>
  <r>
    <n v="173"/>
    <x v="16"/>
    <s v="Jelcz-Laskowice"/>
    <n v="31152"/>
    <x v="5"/>
    <n v="751201"/>
    <s v="SPC.01."/>
    <s v="Produkcja wyrobów cukierniczych"/>
    <s v="11.03.2024-12.04.2024"/>
    <n v="12"/>
    <n v="7"/>
    <s v="angielski"/>
    <n v="12"/>
    <n v="7"/>
    <s v="Centrum Kształcenia Zawodowego w Oleśnicy, ul. Wojska Polskiego 67"/>
    <x v="9"/>
  </r>
  <r>
    <n v="174"/>
    <x v="16"/>
    <s v="Jelcz-Laskowice"/>
    <n v="31152"/>
    <x v="1"/>
    <n v="512001"/>
    <s v="HGT.02."/>
    <s v=" Przygotowanie i wydawanie dań"/>
    <s v="15.04.2024-15.05.2024"/>
    <n v="20"/>
    <n v="13"/>
    <s v="angielski"/>
    <n v="20"/>
    <n v="13"/>
    <s v="Centrum Kształcenia Zawodowego w Oleśnicy, ul. Wojska Polskiego 67"/>
    <x v="9"/>
  </r>
  <r>
    <n v="175"/>
    <x v="16"/>
    <s v="Jelcz-Laskowice"/>
    <n v="31152"/>
    <x v="8"/>
    <n v="751204"/>
    <s v="SPC.03."/>
    <s v="Produkcja wyrobów piekarskich"/>
    <s v="13.05.2024 - 07.06.2024"/>
    <n v="5"/>
    <n v="2"/>
    <s v="angielski"/>
    <n v="5"/>
    <n v="2"/>
    <s v="Centrum Kształcenia Zawodowego w Kłodzkiej Szkole Przedsiębiorczości w Kłodzku, ul. Szkolna 8, 57-300 Kłodzko"/>
    <x v="2"/>
  </r>
  <r>
    <n v="176"/>
    <x v="16"/>
    <s v="Jelcz-Laskowice"/>
    <n v="31152"/>
    <x v="7"/>
    <n v="514101"/>
    <s v="FRK.01."/>
    <s v="Wykonywanie usług fryzjerskich"/>
    <s v="13.05.2024-07.06.2024"/>
    <n v="9"/>
    <n v="8"/>
    <s v="angielski"/>
    <n v="9"/>
    <n v="8"/>
    <s v="Centrum Kształcenia Zawodowego w Oleśnicy, ul. Wojska Polskiego 67"/>
    <x v="9"/>
  </r>
  <r>
    <n v="177"/>
    <x v="16"/>
    <s v="Jelcz-Laskowice"/>
    <n v="31152"/>
    <x v="16"/>
    <n v="343101"/>
    <s v="AUD.02."/>
    <s v=" Rejestracja, obróbka i publikacja obrazu"/>
    <s v="15.04.2023-19.05.2024_x000a_15.04.2024-28.04.2024z_x000a_06.05.2024-19.05.2024s"/>
    <n v="0"/>
    <n v="0"/>
    <s v="angielski"/>
    <n v="0"/>
    <n v="0"/>
    <s v="Centrum Kształcenia Zawodowego w Zespole Szkół i Placówek Kształcenia Zawodowego, ul.Botaniczna 66, 65-392  Zielona Góra"/>
    <x v="5"/>
  </r>
  <r>
    <n v="178"/>
    <x v="16"/>
    <s v="Jelcz-Laskowice"/>
    <n v="31152"/>
    <x v="24"/>
    <n v="721306"/>
    <s v="MOT.01."/>
    <s v="Diagnozowanie i naprawa nadwozi pojazdów samochodowych"/>
    <m/>
    <n v="1"/>
    <n v="0"/>
    <s v="angielski"/>
    <n v="1"/>
    <n v="0"/>
    <s v="Centrum Kształcenia Zawodowego w Świdnicy, 58-105 Świdnica, ul. Gen. Władysława Sikorskiego 41"/>
    <x v="0"/>
  </r>
  <r>
    <m/>
    <x v="16"/>
    <s v="Jelcz-Laskowice"/>
    <n v="31152"/>
    <x v="23"/>
    <n v="741201"/>
    <s v="ELE.01."/>
    <m/>
    <s v="22.01.2024-09.02.2024"/>
    <n v="0"/>
    <n v="0"/>
    <s v="angielski"/>
    <n v="0"/>
    <n v="0"/>
    <s v="Centrum Kształcenia Zawodowego i Ustawicznego, 67-400 Wschowa, Plac Kosynierów 1"/>
    <x v="1"/>
  </r>
  <r>
    <n v="179"/>
    <x v="16"/>
    <s v="Jelcz-Laskowice"/>
    <n v="31152"/>
    <x v="30"/>
    <n v="742118"/>
    <s v="ELM.03."/>
    <s v="Montaż, uruchamianie i konserwacja urządzeń i systemów mechatronicznych"/>
    <m/>
    <n v="12"/>
    <n v="0"/>
    <s v="angielski"/>
    <n v="12"/>
    <n v="0"/>
    <s v="Branżowa Szkoła 1 Stopnia w Zespole Szkół im. Jana Kasprowicza w Jelczu - Laskowicach"/>
    <x v="13"/>
  </r>
  <r>
    <n v="180"/>
    <x v="17"/>
    <s v="Jelenia Góra"/>
    <n v="114708"/>
    <x v="14"/>
    <n v="741203"/>
    <s v="MOT.02."/>
    <s v="Obsługa, diagnozowanie oraz naprawa mechatronicznych systemów pojazdów samochodowych"/>
    <s v="26.02.2024-15.03.2024"/>
    <n v="9"/>
    <n v="0"/>
    <s v="niemiecki"/>
    <n v="9"/>
    <n v="0"/>
    <s v="Centrum Kształcenia Zawodowego i Ustawicznego, 67-400 Wschowa, Plac Kosynierów 1"/>
    <x v="1"/>
  </r>
  <r>
    <n v="181"/>
    <x v="17"/>
    <s v="Jelenia Góra"/>
    <n v="114708"/>
    <x v="31"/>
    <n v="712101"/>
    <s v="BUD.03."/>
    <s v="Wykonywanie robót dekarsko-blacharskich"/>
    <s v="15.04.2024-19.05.2024_x000a_15.04.2024-28.04.2024s_x000a_06.05.2024-19.05.2024z"/>
    <n v="9"/>
    <n v="0"/>
    <s v="angielski/niemiecki"/>
    <n v="9"/>
    <n v="0"/>
    <s v="Centrum Kształcenia Zawodowego w Zespole Szkół i Placówek Kształcenia Zawodowego, ul.Botaniczna 66, 65-392  Zielona Góra"/>
    <x v="5"/>
  </r>
  <r>
    <n v="182"/>
    <x v="17"/>
    <s v="Jelenia Góra"/>
    <n v="114708"/>
    <x v="2"/>
    <n v="741103"/>
    <s v="ELE.02."/>
    <s v="Montaż, uruchamianie i konserwacja instalacji, maszyn i urządzeń elektrycznych"/>
    <s v="2.10.2023-27.10.2023"/>
    <n v="11"/>
    <n v="0"/>
    <s v="niemiecki"/>
    <n v="11"/>
    <n v="0"/>
    <s v="Centrum Kształcenia Zawodowego w Oleśnicy, ul. Wojska Polskiego 67"/>
    <x v="9"/>
  </r>
  <r>
    <n v="183"/>
    <x v="17"/>
    <s v="Jelenia Góra"/>
    <n v="114708"/>
    <x v="25"/>
    <n v="713203"/>
    <s v="MOT.03."/>
    <s v="Diagnozowanie i naprawa powłok lakierniczych"/>
    <s v="15.04.2024-15.05.2024"/>
    <n v="7"/>
    <n v="0"/>
    <s v="niemiecki"/>
    <n v="7"/>
    <n v="0"/>
    <s v="Centrum Kształcenia Zawodowego w Oleśnicy, ul. Wojska Polskiego 67"/>
    <x v="9"/>
  </r>
  <r>
    <n v="184"/>
    <x v="17"/>
    <s v="Jelenia Góra"/>
    <n v="114708"/>
    <x v="4"/>
    <n v="722307"/>
    <s v="MEC.05."/>
    <s v=" Użytkowanie obrabiarek skrawających"/>
    <s v="03.06.2024-20.06.2024"/>
    <n v="6"/>
    <n v="0"/>
    <s v="niemiecki"/>
    <n v="6"/>
    <n v="0"/>
    <s v="Centrum Kształcenia Zawodowego i Ustawicznego, 67-400 Wschowa, Plac Kosynierów 1"/>
    <x v="1"/>
  </r>
  <r>
    <n v="185"/>
    <x v="17"/>
    <s v="Jelenia Góra"/>
    <n v="114708"/>
    <x v="32"/>
    <n v="814209"/>
    <s v="CHM.01."/>
    <s v="Obsługa maszyn i urządzeń do przetwórstwa tworzyw sztucznych"/>
    <s v="15.04.2024-19.05.2024_x000a_15.04.2024-28.04.2024s_x000a_06.05.2024-19.05.2024z"/>
    <n v="3"/>
    <n v="0"/>
    <s v="angielski"/>
    <n v="3"/>
    <n v="0"/>
    <s v="Centrum Kształcenia Zawodowego w Zespole Szkół i Placówek Kształcenia Zawodowego, ul.Botaniczna 66, 65-392  Zielona Góra"/>
    <x v="5"/>
  </r>
  <r>
    <n v="186"/>
    <x v="17"/>
    <s v="Jelenia Góra"/>
    <n v="114708"/>
    <x v="17"/>
    <n v="722204"/>
    <s v="MEC.08."/>
    <s v="Wykonywanie i naprawa elementów maszyn, urządzeń i narzędzi"/>
    <s v="03.06.2024-20.06.2024"/>
    <n v="14"/>
    <n v="0"/>
    <s v="niemiecki"/>
    <n v="14"/>
    <n v="0"/>
    <s v="Centrum Kształcenia Zawodowego i Ustawicznego, 67-400 Wschowa, Plac Kosynierów 1"/>
    <x v="1"/>
  </r>
  <r>
    <n v="187"/>
    <x v="18"/>
    <s v="Kamienna Góra"/>
    <n v="19678"/>
    <x v="7"/>
    <n v="514101"/>
    <s v="FRK.01."/>
    <s v="Wykonywanie usług fryzjerskich"/>
    <m/>
    <n v="11"/>
    <n v="11"/>
    <s v="niemiecki"/>
    <n v="11"/>
    <n v="11"/>
    <s v="Centrum Kształcenia Zawodowego w Świdnicy, 58-105 Świdnica, ul. Gen. Władysława Sikorskiego 41"/>
    <x v="0"/>
  </r>
  <r>
    <n v="188"/>
    <x v="18"/>
    <s v="Kamienna Góra"/>
    <n v="19678"/>
    <x v="24"/>
    <n v="721306"/>
    <s v="MOT.01."/>
    <s v="Diagnozowanie i naprawa nadwozi pojazdów samochodowych"/>
    <m/>
    <n v="1"/>
    <n v="0"/>
    <s v="niemiecki"/>
    <n v="1"/>
    <n v="0"/>
    <s v="Centrum Kształcenia Zawodowego w Świdnicy, 58-105 Świdnica, ul. Gen. Władysława Sikorskiego 41"/>
    <x v="0"/>
  </r>
  <r>
    <n v="189"/>
    <x v="18"/>
    <s v="Kamienna Góra"/>
    <n v="19678"/>
    <x v="31"/>
    <n v="712101"/>
    <s v="BUD.03."/>
    <s v="Wykonywanie robót dekarsko-blacharskich"/>
    <s v="15.04.2024-19.05.2024_x000a_15.04.2024-28.04.2024s_x000a_06.05.2024-19.05.2024z"/>
    <n v="3"/>
    <n v="0"/>
    <s v="niemiecki"/>
    <n v="3"/>
    <n v="0"/>
    <s v="Centrum Kształcenia Zawodowego w Zespole Szkół i Placówek Kształcenia Zawodowego, ul.Botaniczna 66, 65-392  Zielona Góra"/>
    <x v="5"/>
  </r>
  <r>
    <n v="190"/>
    <x v="18"/>
    <s v="Kamienna Góra"/>
    <n v="19678"/>
    <x v="2"/>
    <n v="741103"/>
    <s v="ELE.02."/>
    <s v="Montaż, uruchamianie i konserwacja instalacji, maszyn i urządzeń elektrycznych"/>
    <m/>
    <n v="6"/>
    <n v="0"/>
    <s v="niemiecki"/>
    <n v="6"/>
    <n v="0"/>
    <s v="Centrum Kształcenia Zawodowego w Świdnicy, 58-105 Świdnica, ul. Gen. Władysława Sikorskiego 41"/>
    <x v="0"/>
  </r>
  <r>
    <n v="191"/>
    <x v="18"/>
    <s v="Kamienna Góra"/>
    <n v="19678"/>
    <x v="9"/>
    <n v="711204"/>
    <s v="BUD.12."/>
    <s v=" Wykonywanie robót murarskich i tynkarskich"/>
    <m/>
    <n v="1"/>
    <n v="0"/>
    <s v="niemiecki"/>
    <n v="1"/>
    <n v="0"/>
    <s v="Centrum Kształcenia Zawodowego w Świdnicy, 58-105 Świdnica, ul. Gen. Władysława Sikorskiego 41"/>
    <x v="0"/>
  </r>
  <r>
    <n v="192"/>
    <x v="18"/>
    <s v="Kamienna Góra"/>
    <n v="19678"/>
    <x v="3"/>
    <n v="712905"/>
    <s v="BUD.11."/>
    <s v=" Wykonywanie robót montażowych, okładzinowych i wykończeniowych"/>
    <s v="20.05.2024-16.06.2024_x000a_20.05.2024-29.05.2024z_x000a_(dodatkowo25-26.05.2024)_x000a_03.06.2024-16.06.2024s"/>
    <n v="1"/>
    <n v="0"/>
    <s v="angielski"/>
    <n v="1"/>
    <n v="0"/>
    <s v="Centrum Kształcenia Zawodowego w Zespole Szkół i Placówek Kształcenia Zawodowego, ul.Botaniczna 66, 65-392  Zielona Góra"/>
    <x v="5"/>
  </r>
  <r>
    <n v="193"/>
    <x v="18"/>
    <s v="Kamienna Góra"/>
    <n v="19678"/>
    <x v="8"/>
    <n v="751204"/>
    <s v="SPC.03."/>
    <s v="Produkcja wyrobów piekarskich"/>
    <m/>
    <n v="1"/>
    <n v="1"/>
    <s v="niemiecki"/>
    <n v="1"/>
    <n v="1"/>
    <s v="Centrum Kształcenia Zawodowego w Świdnicy, 58-105 Świdnica, ul. Gen. Władysława Sikorskiego 41"/>
    <x v="0"/>
  </r>
  <r>
    <n v="194"/>
    <x v="18"/>
    <s v="Kamienna Góra"/>
    <n v="19678"/>
    <x v="12"/>
    <n v="752205"/>
    <s v="DRM.04."/>
    <s v=" Wytwarzanie wyrobów z drewna i materiałów drewnopochodnych"/>
    <m/>
    <n v="2"/>
    <n v="0"/>
    <s v="niemiecki"/>
    <n v="2"/>
    <n v="0"/>
    <s v="Centrum Kształcenia Zawodowego w Świdnicy, 58-105 Świdnica, ul. Gen. Władysława Sikorskiego 41"/>
    <x v="0"/>
  </r>
  <r>
    <n v="195"/>
    <x v="18"/>
    <s v="Kamienna Góra"/>
    <n v="19678"/>
    <x v="16"/>
    <n v="343101"/>
    <s v="AUD.02."/>
    <s v=" Rejestracja, obróbka i publikacja obrazu"/>
    <s v="15.04.2023-19.05.2024_x000a_15.04.2024-28.04.2024z_x000a_06.05.2024-19.05.2024s"/>
    <n v="2"/>
    <n v="2"/>
    <s v="niemiecki"/>
    <n v="2"/>
    <n v="2"/>
    <s v="Centrum Kształcenia Zawodowego w Zespole Szkół i Placówek Kształcenia Zawodowego, ul.Botaniczna 66, 65-392  Zielona Góra"/>
    <x v="5"/>
  </r>
  <r>
    <n v="196"/>
    <x v="18"/>
    <s v="Kamienna Góra"/>
    <n v="19678"/>
    <x v="18"/>
    <n v="611303"/>
    <s v="OGR.02."/>
    <s v="Zakładanie i prowadzenie upraw ogrodniczych"/>
    <s v="29.01.2024-10.03.2024z"/>
    <n v="2"/>
    <n v="2"/>
    <s v="niemiecki"/>
    <n v="2"/>
    <n v="2"/>
    <s v="Centrum Kształcenia Zawodowego w Zespole Szkół i Placówek Kształcenia Zawodowego, ul.Botaniczna 66, 65-392  Zielona Góra"/>
    <x v="5"/>
  </r>
  <r>
    <n v="197"/>
    <x v="18"/>
    <s v="Kamienna Góra"/>
    <n v="19678"/>
    <x v="14"/>
    <n v="741203"/>
    <s v="MOT.02."/>
    <s v="Obsługa, diagnozowanie oraz naprawa mechatronicznych systemów pojazdów samochodowych"/>
    <m/>
    <n v="2"/>
    <n v="0"/>
    <s v="niemiecki"/>
    <n v="2"/>
    <n v="0"/>
    <s v="Centrum Kształcenia Zawodowego w Świdnicy, 58-105 Świdnica, ul. Gen. Władysława Sikorskiego 41"/>
    <x v="0"/>
  </r>
  <r>
    <n v="198"/>
    <x v="18"/>
    <s v="Kamienna Góra"/>
    <n v="19678"/>
    <x v="10"/>
    <n v="723103"/>
    <s v="MOT.05."/>
    <s v="Obsługa, diagnozowanie oraz naprawa pojazdów samochodowych"/>
    <s v="03.04.2024-30.04.2024"/>
    <n v="8"/>
    <n v="0"/>
    <s v="niemiecki"/>
    <n v="0"/>
    <n v="0"/>
    <s v="Rzemieślnicza Branżowa Szkoła I st im Stanisława Palucha w Wałbrzychu"/>
    <x v="14"/>
  </r>
  <r>
    <n v="199"/>
    <x v="18"/>
    <s v="Kamienna Góra"/>
    <n v="19678"/>
    <x v="10"/>
    <n v="723103"/>
    <s v="MOT.05."/>
    <s v="Obsługa, diagnozowanie oraz naprawa pojazdów samochodowych"/>
    <s v="06.05.2024-31.05.2024"/>
    <n v="8"/>
    <n v="0"/>
    <s v="niemiecki"/>
    <n v="0"/>
    <n v="0"/>
    <s v="Rzemieślnicza Branżowa Szkoła I st im Stanisława Palucha w Wałbrzychu"/>
    <x v="14"/>
  </r>
  <r>
    <n v="200"/>
    <x v="19"/>
    <s v="Kłodzko"/>
    <n v="79315"/>
    <x v="24"/>
    <n v="721306"/>
    <s v="MOT.01."/>
    <s v="Diagnozowanie i naprawa nadwozi pojazdów samochodowych"/>
    <m/>
    <n v="3"/>
    <n v="0"/>
    <s v="niemiecki"/>
    <n v="3"/>
    <n v="0"/>
    <s v="Centrum Kształcenia Zawodowego w Świdnicy, 58-105 Świdnica, ul. Gen. Władysława Sikorskiego 41"/>
    <x v="0"/>
  </r>
  <r>
    <n v="201"/>
    <x v="19"/>
    <s v="Kłodzko"/>
    <n v="79315"/>
    <x v="2"/>
    <n v="741103"/>
    <s v="ELE.02."/>
    <s v="Montaż, uruchamianie i konserwacja instalacji, maszyn i urządzeń elektrycznych"/>
    <s v="30.10.2023-24.11.2023"/>
    <n v="9"/>
    <n v="0"/>
    <s v="niemiecki"/>
    <n v="9"/>
    <n v="0"/>
    <s v="Centrum Kształcenia Zawodowego w Świdnicy, 58-105 Świdnica, ul. Gen. Władysława Sikorskiego 41"/>
    <x v="0"/>
  </r>
  <r>
    <n v="202"/>
    <x v="19"/>
    <s v="Kłodzko"/>
    <n v="79315"/>
    <x v="25"/>
    <n v="713203"/>
    <s v="MOT.03."/>
    <s v="Diagnozowanie i naprawa powłok lakierniczych"/>
    <m/>
    <n v="2"/>
    <n v="0"/>
    <s v="niemiecki"/>
    <n v="2"/>
    <n v="0"/>
    <s v="Centrum Kształcenia Zawodowego w Świdnicy, 58-105 Świdnica, ul. Gen. Władysława Sikorskiego 41"/>
    <x v="0"/>
  </r>
  <r>
    <n v="203"/>
    <x v="19"/>
    <s v="Kłodzko"/>
    <n v="79315"/>
    <x v="8"/>
    <n v="751204"/>
    <s v="SPC.03."/>
    <s v="Produkcja wyrobów piekarskich"/>
    <s v="13.05.2024 - 07.06.2024"/>
    <n v="3"/>
    <n v="0"/>
    <s v="angielski"/>
    <n v="3"/>
    <n v="0"/>
    <s v="Centrum Kształcenia Zawodowego w Kłodzkiej Szkole Przedsiębiorczości w Kłodzku, ul. Szkolna 8, 57-300 Kłodzko"/>
    <x v="2"/>
  </r>
  <r>
    <n v="204"/>
    <x v="19"/>
    <s v="Kłodzko"/>
    <n v="79315"/>
    <x v="5"/>
    <n v="751201"/>
    <s v="SPC.01."/>
    <s v="Produkcja wyrobów cukierniczych"/>
    <s v="25.03.2024 - 26.04.2024"/>
    <n v="6"/>
    <n v="3"/>
    <s v="angielski"/>
    <n v="0"/>
    <n v="0"/>
    <s v="Centrum Kształcenia Zawodowego w Kłodzkiej Szkole Przedsiębiorczości w Kłodzku, ul. Szkolna 8, 57-300 Kłodzko"/>
    <x v="2"/>
  </r>
  <r>
    <n v="205"/>
    <x v="19"/>
    <s v="Kłodzko"/>
    <n v="79315"/>
    <x v="7"/>
    <n v="514101"/>
    <s v="FRK.01."/>
    <s v="Wykonywanie usług fryzjerskich"/>
    <s v="25.03.2024 - 26.04.2024"/>
    <n v="10"/>
    <n v="8"/>
    <s v="angielski"/>
    <n v="0"/>
    <n v="0"/>
    <s v="Centrum Kształcenia Zawodowego w Kłodzkiej Szkole Przedsiębiorczości w Kłodzku, ul. Szkolna 8, 57-300 Kłodzko"/>
    <x v="2"/>
  </r>
  <r>
    <n v="206"/>
    <x v="19"/>
    <s v="Kłodzko"/>
    <n v="79315"/>
    <x v="1"/>
    <n v="512001"/>
    <s v="HGT.02."/>
    <s v=" Przygotowanie i wydawanie dań"/>
    <s v="26.02.2024 - 22.03.2024"/>
    <n v="6"/>
    <n v="4"/>
    <s v="angielski"/>
    <n v="0"/>
    <n v="0"/>
    <s v="Centrum Kształcenia Zawodowego w Kłodzkiej Szkole Przedsiębiorczości w Kłodzku, ul. Szkolna 8, 57-300 Kłodzko"/>
    <x v="2"/>
  </r>
  <r>
    <m/>
    <x v="19"/>
    <s v="Kłodzko"/>
    <n v="79315"/>
    <x v="10"/>
    <n v="723103"/>
    <s v="MOT.05."/>
    <s v="Obsługa, diagnozowanie oraz naprawa pojazdów samochodowych"/>
    <s v="25.03.2024 - 26.04.2024"/>
    <n v="5"/>
    <n v="0"/>
    <s v="angielski"/>
    <n v="0"/>
    <n v="0"/>
    <s v="Centrum Kształcenia Zawodowego w Kłodzkiej Szkole Przedsiębiorczości w Kłodzku, ul. Szkolna 8, 57-300 Kłodzko"/>
    <x v="2"/>
  </r>
  <r>
    <n v="207"/>
    <x v="19"/>
    <s v="Kłodzko"/>
    <n v="79315"/>
    <x v="10"/>
    <n v="723103"/>
    <s v="MOT.05."/>
    <s v="Obsługa, diagnozowanie oraz naprawa pojazdów samochodowych"/>
    <s v="13.05.2024 - 07.06.2024"/>
    <n v="10"/>
    <n v="0"/>
    <s v="angielski"/>
    <n v="0"/>
    <n v="0"/>
    <s v="Centrum Kształcenia Zawodowego w Kłodzkiej Szkole Przedsiębiorczości w Kłodzku, ul. Szkolna 8, 57-300 Kłodzko"/>
    <x v="2"/>
  </r>
  <r>
    <n v="208"/>
    <x v="19"/>
    <s v="Kłodzko"/>
    <n v="79315"/>
    <x v="6"/>
    <n v="962907"/>
    <s v="HGT.03."/>
    <s v="Obsługa gości w obiekcie świadczącym usługi hotelarskie"/>
    <s v="25.03.2024 - 26.04.2024"/>
    <n v="1"/>
    <n v="1"/>
    <s v="angielski"/>
    <n v="0"/>
    <n v="0"/>
    <s v="Centrum Kształcenia Zawodowego w Kłodzkiej Szkole Przedsiębiorczości w Kłodzku, ul. Szkolna 8, 57-300 Kłodzko"/>
    <x v="2"/>
  </r>
  <r>
    <n v="209"/>
    <x v="19"/>
    <s v="Kłodzko"/>
    <n v="79315"/>
    <x v="0"/>
    <n v="522301"/>
    <s v="HAN.01."/>
    <s v="Prowadzenie sprzedaży"/>
    <s v="13.05.2024 - 07.06.2024"/>
    <n v="12"/>
    <n v="7"/>
    <s v="angielski"/>
    <n v="0"/>
    <n v="0"/>
    <s v="Centrum Kształcenia Zawodowego w Kłodzkiej Szkole Przedsiębiorczości w Kłodzku, ul. Szkolna 8, 57-300 Kłodzko"/>
    <x v="2"/>
  </r>
  <r>
    <n v="210"/>
    <x v="19"/>
    <s v="Kłodzko"/>
    <n v="79315"/>
    <x v="14"/>
    <n v="741203"/>
    <s v="MOT.02."/>
    <s v="Obsługa, diagnozowanie oraz naprawa mechatronicznych systemów pojazdów samochodowych"/>
    <m/>
    <n v="2"/>
    <n v="0"/>
    <s v="niemiecki"/>
    <n v="2"/>
    <n v="0"/>
    <s v="Centrum Kształcenia Zawodowego w Świdnicy, 58-105 Świdnica, ul. Gen. Władysława Sikorskiego 41"/>
    <x v="0"/>
  </r>
  <r>
    <n v="211"/>
    <x v="20"/>
    <s v="Kowary"/>
    <n v="263259"/>
    <x v="4"/>
    <n v="722307"/>
    <s v="MEC.05."/>
    <s v=" Użytkowanie obrabiarek skrawających"/>
    <m/>
    <n v="6"/>
    <n v="0"/>
    <s v="niemiecki"/>
    <n v="6"/>
    <n v="0"/>
    <s v="Centrum Kształcenia Zawodowego w Świdnicy, 58-105 Świdnica, ul. Gen. Władysława Sikorskiego 41"/>
    <x v="0"/>
  </r>
  <r>
    <n v="212"/>
    <x v="20"/>
    <s v="Kowary"/>
    <n v="263259"/>
    <x v="10"/>
    <n v="723103"/>
    <s v="MOT.05."/>
    <s v="Obsługa, diagnozowanie oraz naprawa pojazdów samochodowych"/>
    <s v="25.03.2024 - 26.04.2024"/>
    <n v="1"/>
    <n v="0"/>
    <s v="niemiecki"/>
    <n v="1"/>
    <n v="0"/>
    <s v="Centrum Kształcenia Zawodowego w Kłodzkiej Szkole Przedsiębiorczości w Kłodzku, ul. Szkolna 8, 57-300 Kłodzko"/>
    <x v="2"/>
  </r>
  <r>
    <n v="213"/>
    <x v="20"/>
    <s v="Kowary"/>
    <n v="263259"/>
    <x v="7"/>
    <n v="514101"/>
    <s v="FRK.01."/>
    <s v="Wykonywanie usług fryzjerskich"/>
    <s v="25.03.2024 - 26.04.2024"/>
    <n v="1"/>
    <n v="1"/>
    <s v="niemiecki"/>
    <n v="1"/>
    <n v="1"/>
    <s v="Centrum Kształcenia Zawodowego w Kłodzkiej Szkole Przedsiębiorczości w Kłodzku, ul. Szkolna 8, 57-300 Kłodzko"/>
    <x v="2"/>
  </r>
  <r>
    <n v="214"/>
    <x v="20"/>
    <s v="Kowary"/>
    <n v="263259"/>
    <x v="13"/>
    <n v="753105"/>
    <s v="MOD.03."/>
    <s v="Projektowanie i wytwarzanie wyrobów odzieżowych"/>
    <s v="20.05.2024-16.06.2024_x000a_20.05.2024-29.05.2024z_x000a_(dodatkowo25-26.05.2024)_x000a_03.06.2024-16.06.2024s"/>
    <n v="2"/>
    <n v="2"/>
    <s v="niemiecki"/>
    <n v="2"/>
    <n v="2"/>
    <s v="Centrum Kształcenia Zawodowego w Zespole Szkół i Placówek Kształcenia Zawodowego, ul.Botaniczna 66, 65-392  Zielona Góra"/>
    <x v="5"/>
  </r>
  <r>
    <n v="215"/>
    <x v="20"/>
    <s v="Kowary"/>
    <n v="263259"/>
    <x v="1"/>
    <n v="512001"/>
    <s v="HGT.02."/>
    <s v=" Przygotowanie i wydawanie dań"/>
    <s v="26.02.2024 - 22.03.2024"/>
    <n v="1"/>
    <n v="0"/>
    <s v="niemiecki"/>
    <n v="1"/>
    <n v="0"/>
    <s v="Centrum Kształcenia Zawodowego w Kłodzkiej Szkole Przedsiębiorczości w Kłodzku, ul. Szkolna 8, 57-300 Kłodzko"/>
    <x v="2"/>
  </r>
  <r>
    <n v="216"/>
    <x v="20"/>
    <s v="Kowary"/>
    <n v="263259"/>
    <x v="17"/>
    <n v="722204"/>
    <s v="MEC.08."/>
    <s v="Wykonywanie i naprawa elementów maszyn, urządzeń i narzędzi"/>
    <m/>
    <n v="7"/>
    <n v="0"/>
    <s v="niemiecki"/>
    <n v="6"/>
    <n v="0"/>
    <s v="Centrum Kształcenia Zawodowego w Świdnicy, 58-105 Świdnica, ul. Gen. Władysława Sikorskiego 41"/>
    <x v="0"/>
  </r>
  <r>
    <n v="217"/>
    <x v="20"/>
    <s v="Kowary"/>
    <n v="263259"/>
    <x v="0"/>
    <n v="522301"/>
    <s v="HAN.01."/>
    <s v="Prowadzenie sprzedaży"/>
    <s v="13.05.2024 - 07.06.2024"/>
    <n v="2"/>
    <n v="2"/>
    <s v="niemiecki"/>
    <n v="2"/>
    <n v="2"/>
    <s v="Centrum Kształcenia Zawodowego w Kłodzkiej Szkole Przedsiębiorczości w Kłodzku, ul. Szkolna 8, 57-300 Kłodzko"/>
    <x v="2"/>
  </r>
  <r>
    <n v="218"/>
    <x v="20"/>
    <s v="Kowary"/>
    <n v="263259"/>
    <x v="25"/>
    <n v="713203"/>
    <s v="MOT.03."/>
    <s v="Diagnozowanie i naprawa powłok lakierniczych"/>
    <m/>
    <n v="1"/>
    <n v="0"/>
    <s v="niemiecki"/>
    <n v="1"/>
    <n v="0"/>
    <s v="Centrum Kształcenia Zawodowego w Świdnicy, 58-105 Świdnica, ul. Gen. Władysława Sikorskiego 41"/>
    <x v="0"/>
  </r>
  <r>
    <n v="219"/>
    <x v="20"/>
    <s v="Kowary"/>
    <n v="263259"/>
    <x v="3"/>
    <n v="712905"/>
    <s v="BUD.11."/>
    <s v=" Wykonywanie robót montażowych, okładzinowych i wykończeniowych"/>
    <s v="03.06.2024-20.06.2024"/>
    <n v="5"/>
    <n v="0"/>
    <s v="niemiecki"/>
    <n v="5"/>
    <n v="0"/>
    <s v="Centrum Kształcenia Zawodowego i Ustawicznego, 67-400 Wschowa, Plac Kosynierów 1"/>
    <x v="1"/>
  </r>
  <r>
    <n v="220"/>
    <x v="20"/>
    <s v="Kowary"/>
    <n v="263259"/>
    <x v="6"/>
    <n v="962907"/>
    <s v="HGT.03."/>
    <s v="Obsługa gości w obiekcie świadczącym usługi hotelarskie"/>
    <s v="25.03.2024 - 26.04.2024"/>
    <n v="2"/>
    <n v="2"/>
    <s v="angielski"/>
    <n v="2"/>
    <n v="2"/>
    <s v="Centrum Kształcenia Zawodowego w Kłodzkiej Szkole Przedsiębiorczości w Kłodzku, ul. Szkolna 8, 57-300 Kłodzko"/>
    <x v="2"/>
  </r>
  <r>
    <n v="221"/>
    <x v="21"/>
    <s v="Krzyżowice"/>
    <n v="31186"/>
    <x v="0"/>
    <n v="522301"/>
    <s v="HAN.01."/>
    <s v="Prowadzenie sprzedaży"/>
    <s v="13.05.2024-07.06.2024"/>
    <n v="5"/>
    <n v="4"/>
    <s v="angielski"/>
    <n v="5"/>
    <n v="4"/>
    <s v="Centrum Kształcenia Zawodowego w Oleśnicy, ul. Wojska Polskiego 67"/>
    <x v="9"/>
  </r>
  <r>
    <n v="222"/>
    <x v="21"/>
    <s v="Krzyżowice"/>
    <n v="31186"/>
    <x v="7"/>
    <n v="514101"/>
    <s v="FRK.01."/>
    <s v="Wykonywanie usług fryzjerskich"/>
    <s v="02.01.2024-09.02.2024"/>
    <n v="7"/>
    <n v="6"/>
    <s v="niemiecki"/>
    <n v="7"/>
    <n v="6"/>
    <s v="Zespół Szkół Ponadpodstawowych im. Hipolita Cegielskiego w Ziębicach ul. Wojska Polskiego 3, 57-220 Ziębice"/>
    <x v="4"/>
  </r>
  <r>
    <n v="223"/>
    <x v="21"/>
    <s v="Krzyżowice"/>
    <n v="31186"/>
    <x v="10"/>
    <n v="723103"/>
    <s v="MOT.05."/>
    <s v="Obsługa, diagnozowanie oraz naprawa pojazdów samochodowych"/>
    <s v="13.05.2024-07.06.2024"/>
    <n v="11"/>
    <n v="0"/>
    <s v="angielski"/>
    <n v="11"/>
    <n v="0"/>
    <s v="Centrum Kształcenia Zawodowego w Oleśnicy, ul. Wojska Polskiego 67"/>
    <x v="9"/>
  </r>
  <r>
    <n v="224"/>
    <x v="21"/>
    <s v="Krzyżowice"/>
    <n v="31186"/>
    <x v="1"/>
    <n v="512001"/>
    <s v="HGT.02."/>
    <s v=" Przygotowanie i wydawanie dań"/>
    <s v="27.11.2023-22.12.2023"/>
    <n v="2"/>
    <n v="1"/>
    <s v="angielski"/>
    <n v="2"/>
    <n v="1"/>
    <s v="Centrum Kształcenia Zawodowego w Oleśnicy, ul. Wojska Polskiego 67"/>
    <x v="9"/>
  </r>
  <r>
    <n v="225"/>
    <x v="22"/>
    <s v="Kudowa-Zdrój"/>
    <n v="91928"/>
    <x v="1"/>
    <n v="512001"/>
    <s v="HGT.02."/>
    <s v=" Przygotowanie i wydawanie dań"/>
    <s v="26.02.2024 - 22.03.2024"/>
    <n v="9"/>
    <n v="7"/>
    <s v="angielski"/>
    <n v="0"/>
    <n v="0"/>
    <s v="Centrum Kształcenia Zawodowego w Kłodzkiej Szkole Przedsiębiorczości w Kłodzku, ul. Szkolna 8, 57-300 Kłodzko"/>
    <x v="2"/>
  </r>
  <r>
    <n v="226"/>
    <x v="22"/>
    <s v="Kudowa-Zdrój"/>
    <n v="91928"/>
    <x v="17"/>
    <n v="722204"/>
    <s v="MEC.08."/>
    <s v="Wykonywanie i naprawa elementów maszyn, urządzeń i narzędzi"/>
    <m/>
    <n v="7"/>
    <n v="0"/>
    <s v="niemiecki"/>
    <n v="7"/>
    <n v="0"/>
    <s v="Centrum Kształcenia Zawodowego w Świdnicy, 58-105 Świdnica, ul. Gen. Władysława Sikorskiego 41"/>
    <x v="0"/>
  </r>
  <r>
    <n v="227"/>
    <x v="22"/>
    <s v="Kudowa-Zdrój"/>
    <n v="91928"/>
    <x v="7"/>
    <n v="514101"/>
    <s v="FRK.01."/>
    <s v="Wykonywanie usług fryzjerskich"/>
    <s v="26.02.2024 - 22.03.2024"/>
    <n v="9"/>
    <n v="9"/>
    <s v="angielski"/>
    <n v="0"/>
    <n v="0"/>
    <s v="Centrum Kształcenia Zawodowego w Kłodzkiej Szkole Przedsiębiorczości w Kłodzku, ul. Szkolna 8, 57-300 Kłodzko"/>
    <x v="2"/>
  </r>
  <r>
    <n v="228"/>
    <x v="22"/>
    <s v="Kudowa-Zdrój"/>
    <n v="91928"/>
    <x v="11"/>
    <n v="712618"/>
    <s v="BUD.09."/>
    <s v="Wykonywanie robót związanych z budową, montażem i eksploatacją sieci oraz instalacji sanitarnych"/>
    <m/>
    <n v="2"/>
    <n v="0"/>
    <s v="niemiecki"/>
    <n v="1"/>
    <n v="0"/>
    <s v="Centrum Kształcenia Zawodowego w Świdnicy, 58-105 Świdnica, ul. Gen. Władysława Sikorskiego 41"/>
    <x v="0"/>
  </r>
  <r>
    <n v="229"/>
    <x v="22"/>
    <s v="Kudowa-Zdrój"/>
    <n v="91928"/>
    <x v="10"/>
    <n v="723103"/>
    <s v="MOT.05."/>
    <s v="Obsługa, diagnozowanie oraz naprawa pojazdów samochodowych"/>
    <s v="25.03.2024 - 26.04.2024"/>
    <n v="3"/>
    <n v="0"/>
    <s v="angielski"/>
    <n v="0"/>
    <n v="0"/>
    <s v="Centrum Kształcenia Zawodowego w Kłodzkiej Szkole Przedsiębiorczości w Kłodzku, ul. Szkolna 8, 57-300 Kłodzko"/>
    <x v="2"/>
  </r>
  <r>
    <n v="230"/>
    <x v="22"/>
    <s v="Kudowa-Zdrój"/>
    <n v="91928"/>
    <x v="5"/>
    <n v="751201"/>
    <s v="SPC.01."/>
    <s v="Produkcja wyrobów cukierniczych"/>
    <s v="25.03.2024 - 26.04.2024"/>
    <n v="1"/>
    <n v="0"/>
    <s v="angielski"/>
    <n v="0"/>
    <n v="0"/>
    <s v="Centrum Kształcenia Zawodowego w Kłodzkiej Szkole Przedsiębiorczości w Kłodzku, ul. Szkolna 8, 57-300 Kłodzko"/>
    <x v="2"/>
  </r>
  <r>
    <n v="231"/>
    <x v="22"/>
    <s v="Kudowa-Zdrój"/>
    <n v="91928"/>
    <x v="8"/>
    <n v="751204"/>
    <s v="SPC.03."/>
    <s v="Produkcja wyrobów piekarskich"/>
    <s v="13.05.2024 - 07.06.2024"/>
    <n v="3"/>
    <n v="0"/>
    <s v="angielski"/>
    <n v="0"/>
    <n v="0"/>
    <s v="Centrum Kształcenia Zawodowego w Kłodzkiej Szkole Przedsiębiorczości w Kłodzku, ul. Szkolna 8, 57-300 Kłodzko"/>
    <x v="2"/>
  </r>
  <r>
    <n v="232"/>
    <x v="22"/>
    <s v="Kudowa-Zdrój"/>
    <n v="91928"/>
    <x v="22"/>
    <n v="513101"/>
    <s v="HGT.01."/>
    <s v="Wykonywanie usług kelnerskich"/>
    <s v="20.05.2024-16.06.2024_x000a_20.05.2024-29.05.2024z_x000a_(dodatkowo25-26.05.2024)_x000a_03.06.2024-16.06.2024s"/>
    <n v="1"/>
    <n v="0"/>
    <s v="angielski"/>
    <n v="1"/>
    <n v="0"/>
    <s v="Centrum Kształcenia Zawodowego w Zespole Szkół i Placówek Kształcenia Zawodowego, ul.Botaniczna 66, 65-392  Zielona Góra"/>
    <x v="5"/>
  </r>
  <r>
    <n v="233"/>
    <x v="22"/>
    <s v="Kudowa-Zdrój"/>
    <n v="91928"/>
    <x v="0"/>
    <n v="522301"/>
    <s v="HAN.01."/>
    <s v="Prowadzenie sprzedaży"/>
    <s v="13.05.2024 - 07.06.2024"/>
    <n v="2"/>
    <n v="2"/>
    <s v="angielski"/>
    <n v="0"/>
    <n v="0"/>
    <s v="Centrum Kształcenia Zawodowego w Kłodzkiej Szkole Przedsiębiorczości w Kłodzku, ul. Szkolna 8, 57-300 Kłodzko"/>
    <x v="2"/>
  </r>
  <r>
    <n v="234"/>
    <x v="22"/>
    <s v="Kudowa-Zdrój"/>
    <n v="91928"/>
    <x v="4"/>
    <n v="722307"/>
    <s v="MEC.05."/>
    <s v=" Użytkowanie obrabiarek skrawających"/>
    <m/>
    <n v="3"/>
    <n v="0"/>
    <s v="niemiecki"/>
    <n v="3"/>
    <n v="0"/>
    <s v="Centrum Kształcenia Zawodowego w Świdnicy, 58-105 Świdnica, ul. Gen. Władysława Sikorskiego 41"/>
    <x v="0"/>
  </r>
  <r>
    <n v="235"/>
    <x v="22"/>
    <s v="Kudowa-Zdrój"/>
    <n v="91928"/>
    <x v="9"/>
    <n v="711204"/>
    <s v="BUD.12."/>
    <m/>
    <m/>
    <n v="3"/>
    <n v="0"/>
    <s v="niemiecki"/>
    <n v="3"/>
    <n v="0"/>
    <s v="Centrum Kształcenia Zawodowego w Świdnicy, 58-105 Świdnica, ul. Gen. Władysława Sikorskiego 41"/>
    <x v="0"/>
  </r>
  <r>
    <n v="236"/>
    <x v="22"/>
    <s v="Kudowa-Zdrój"/>
    <n v="91928"/>
    <x v="2"/>
    <n v="741103"/>
    <s v="ELE.02."/>
    <s v="Montaż, uruchamianie i konserwacja instalacji, maszyn i urządzeń elektrycznych"/>
    <m/>
    <n v="4"/>
    <n v="0"/>
    <s v="niemiecki"/>
    <n v="4"/>
    <n v="0"/>
    <s v="Centrum Kształcenia Zawodowego w Świdnicy, 58-105 Świdnica, ul. Gen. Władysława Sikorskiego 41"/>
    <x v="0"/>
  </r>
  <r>
    <n v="237"/>
    <x v="23"/>
    <s v="Legnica"/>
    <n v="14281"/>
    <x v="1"/>
    <n v="512001"/>
    <s v="HGT.02."/>
    <s v=" Przygotowanie i wydawanie dań"/>
    <s v="04.12-2023-05.01.2024"/>
    <n v="10"/>
    <n v="6"/>
    <s v="angielski"/>
    <n v="0"/>
    <n v="0"/>
    <s v="Centrum Kształcenia Zawodowego i Ustawicznego w Legnicy, ul. Lotnicza 26, 59-220 Legnica"/>
    <x v="6"/>
  </r>
  <r>
    <n v="239"/>
    <x v="23"/>
    <s v="Legnica"/>
    <n v="14281"/>
    <x v="5"/>
    <n v="751201"/>
    <s v="SPC.01."/>
    <s v="Produkcja wyrobów cukierniczych"/>
    <s v="06.11.2023-01.12.2023"/>
    <n v="6"/>
    <n v="2"/>
    <s v="angielski"/>
    <n v="0"/>
    <n v="0"/>
    <s v="Centrum Kształcenia Zawodowego i Ustawicznego w Legnicy, ul. Lotnicza 26, 59-220 Legnica"/>
    <x v="6"/>
  </r>
  <r>
    <n v="240"/>
    <x v="23"/>
    <s v="Legnica"/>
    <n v="14281"/>
    <x v="16"/>
    <n v="343101"/>
    <s v="AUD.02."/>
    <s v=" Rejestracja, obróbka i publikacja obrazu"/>
    <s v="04.12.2023-05.01.2024"/>
    <n v="2"/>
    <n v="1"/>
    <s v="angielski"/>
    <n v="2"/>
    <n v="1"/>
    <s v="Zespół Placówek Oświatowych Centrum Kształcenia Zawodowego nr 2 w Olkuszu, ul. Legionów Polskich 3"/>
    <x v="12"/>
  </r>
  <r>
    <n v="241"/>
    <x v="23"/>
    <s v="Legnica"/>
    <n v="14281"/>
    <x v="7"/>
    <n v="514101"/>
    <s v="FRK.01."/>
    <s v="Wykonywanie usług fryzjerskich"/>
    <s v="04.12.2023-05.01.2024"/>
    <n v="10"/>
    <n v="10"/>
    <s v="angielski"/>
    <n v="0"/>
    <n v="0"/>
    <s v="Centrum Kształcenia Zawodowego i Ustawicznego w Legnicy, ul. Lotnicza 26, 59-220 Legnica"/>
    <x v="6"/>
  </r>
  <r>
    <n v="242"/>
    <x v="23"/>
    <s v="Legnica"/>
    <n v="14281"/>
    <x v="2"/>
    <n v="741103"/>
    <s v="ELE.02."/>
    <s v="Montaż, uruchamianie i konserwacja instalacji, maszyn i urządzeń elektrycznych"/>
    <s v="18.03.2024-12.04.2024"/>
    <n v="2"/>
    <n v="0"/>
    <s v="angielski"/>
    <n v="2"/>
    <n v="0"/>
    <s v="Centrum Kształcenia Zawodowego i Ustawicznego, 67-400 Wschowa, Plac Kosynierów 1"/>
    <x v="1"/>
  </r>
  <r>
    <n v="243"/>
    <x v="23"/>
    <s v="Legnica"/>
    <n v="14281"/>
    <x v="0"/>
    <n v="522301"/>
    <s v="HAN.01."/>
    <s v="Prowadzenie sprzedaży"/>
    <s v="02.10.2023-27.10.2023"/>
    <n v="2"/>
    <n v="1"/>
    <s v="angielski"/>
    <n v="0"/>
    <n v="0"/>
    <s v="Centrum Kształcenia Zawodowego i Ustawicznego w Legnicy, ul. Lotnicza 26, 59-220 Legnica"/>
    <x v="6"/>
  </r>
  <r>
    <n v="244"/>
    <x v="24"/>
    <s v="Lubań"/>
    <n v="19485"/>
    <x v="1"/>
    <n v="512001"/>
    <s v="HGT.02."/>
    <s v=" Przygotowanie i wydawanie dań"/>
    <s v="02.10.2023-27.10.2023"/>
    <n v="7"/>
    <n v="5"/>
    <s v="angielski"/>
    <n v="7"/>
    <n v="5"/>
    <s v="Centrum Kształcenia Zawodowego i Ustawicznego w Legnicy, ul. Lotnicza 26, 59-220 Legnica"/>
    <x v="6"/>
  </r>
  <r>
    <m/>
    <x v="24"/>
    <s v="Lubań"/>
    <n v="19485"/>
    <x v="1"/>
    <n v="512001"/>
    <s v="HGT.02."/>
    <s v=" Przygotowanie i wydawanie dań"/>
    <s v="05.02.2024-01.03.2024"/>
    <n v="5"/>
    <n v="5"/>
    <s v="angielski"/>
    <n v="5"/>
    <n v="5"/>
    <s v="Centrum Kształcenia Zawodowego i Ustawicznego w Legnicy, ul. Lotnicza 26, 59-220 Legnica"/>
    <x v="6"/>
  </r>
  <r>
    <n v="245"/>
    <x v="24"/>
    <s v="Lubań"/>
    <n v="19485"/>
    <x v="0"/>
    <n v="522301"/>
    <s v="HAN.01."/>
    <s v="Prowadzenie sprzedaży"/>
    <s v="06.11.2023-01.12.2023"/>
    <n v="11"/>
    <n v="9"/>
    <s v="angielski"/>
    <n v="9"/>
    <n v="7"/>
    <s v="Centrum Kształcenia Zawodowego i Ustawicznego w Legnicy, ul. Lotnicza 26, 59-220 Legnica"/>
    <x v="6"/>
  </r>
  <r>
    <m/>
    <x v="24"/>
    <s v="Lubań"/>
    <n v="19485"/>
    <x v="0"/>
    <n v="522301"/>
    <s v="HAN.01."/>
    <s v="Prowadzenie sprzedaży"/>
    <s v="04.03.2024-27.03.2024"/>
    <n v="13"/>
    <n v="13"/>
    <s v="angielski"/>
    <n v="13"/>
    <n v="13"/>
    <s v="Centrum Kształcenia Zawodowego i Ustawicznego w Legnicy, ul. Lotnicza 26, 59-220 Legnica"/>
    <x v="6"/>
  </r>
  <r>
    <n v="246"/>
    <x v="24"/>
    <s v="Lubań"/>
    <n v="19485"/>
    <x v="8"/>
    <n v="751204"/>
    <s v="SPC.03."/>
    <s v="Produkcja wyrobów piekarskich"/>
    <s v="13.05.2024 - 07.06.2024"/>
    <n v="1"/>
    <n v="0"/>
    <s v="angielski"/>
    <n v="1"/>
    <n v="0"/>
    <s v="Centrum Kształcenia Zawodowego w Kłodzkiej Szkole Przedsiębiorczości w Kłodzku, ul. Szkolna 8, 57-300 Kłodzko"/>
    <x v="2"/>
  </r>
  <r>
    <n v="247"/>
    <x v="24"/>
    <s v="Lubań"/>
    <n v="19485"/>
    <x v="4"/>
    <n v="722307"/>
    <s v="MEC.05."/>
    <s v=" Użytkowanie obrabiarek skrawających"/>
    <m/>
    <n v="8"/>
    <n v="0"/>
    <s v="niemiecki"/>
    <n v="8"/>
    <n v="0"/>
    <s v="Centrum Kształcenia Zawodowego w Świdnicy, 58-105 Świdnica, ul. Gen. Władysława Sikorskiego 41"/>
    <x v="0"/>
  </r>
  <r>
    <m/>
    <x v="24"/>
    <s v="Lubań"/>
    <n v="19485"/>
    <x v="7"/>
    <n v="514101"/>
    <s v="FRK.01."/>
    <m/>
    <s v="04.03.2024-27.03.2024"/>
    <n v="1"/>
    <n v="1"/>
    <s v="angielski"/>
    <n v="1"/>
    <n v="1"/>
    <s v="Centrum Kształcenia Zawodowego i Ustawicznego w Legnicy, ul. Lotnicza 26, 59-220 Legnica"/>
    <x v="6"/>
  </r>
  <r>
    <m/>
    <x v="24"/>
    <s v="Lubań"/>
    <n v="19485"/>
    <x v="7"/>
    <n v="514101"/>
    <s v="FRK.01."/>
    <m/>
    <s v="06.11.2023-01.12.2023"/>
    <n v="1"/>
    <n v="1"/>
    <s v="angielski"/>
    <n v="1"/>
    <n v="1"/>
    <s v="Centrum Kształcenia Zawodowego i Ustawicznego w Legnicy, ul. Lotnicza 26, 59-220 Legnica"/>
    <x v="6"/>
  </r>
  <r>
    <n v="248"/>
    <x v="24"/>
    <s v="Lubań"/>
    <n v="19485"/>
    <x v="7"/>
    <n v="514101"/>
    <s v="FRK.01."/>
    <s v="Wykonywanie usług fryzjerskich"/>
    <s v="02.10.2023-27.10.2023"/>
    <n v="5"/>
    <n v="4"/>
    <s v="angielski"/>
    <n v="4"/>
    <n v="3"/>
    <s v="Centrum Kształcenia Zawodowego i Ustawicznego w Legnicy, ul. Lotnicza 26, 59-220 Legnica"/>
    <x v="6"/>
  </r>
  <r>
    <n v="249"/>
    <x v="24"/>
    <s v="Lubań"/>
    <n v="19485"/>
    <x v="2"/>
    <n v="741103"/>
    <s v="ELE.02."/>
    <s v="Montaż, uruchamianie i konserwacja instalacji, maszyn i urządzeń elektrycznych"/>
    <m/>
    <n v="1"/>
    <n v="0"/>
    <s v="niemiecki"/>
    <n v="1"/>
    <n v="0"/>
    <s v="Centrum Kształcenia Zawodowego w Świdnicy, 58-105 Świdnica, ul. Gen. Władysława Sikorskiego 41"/>
    <x v="0"/>
  </r>
  <r>
    <n v="250"/>
    <x v="24"/>
    <s v="Lubań"/>
    <n v="19485"/>
    <x v="10"/>
    <n v="723103"/>
    <s v="MOT.05."/>
    <s v="Obsługa, diagnozowanie oraz naprawa pojazdów samochodowych"/>
    <m/>
    <n v="17"/>
    <n v="0"/>
    <s v="niemiecki"/>
    <n v="17"/>
    <n v="0"/>
    <s v="Centrum Kształcenia Zawodowego w Świdnicy, 58-105 Świdnica, ul. Gen. Władysława Sikorskiego 41"/>
    <x v="0"/>
  </r>
  <r>
    <n v="251"/>
    <x v="24"/>
    <s v="Lubań"/>
    <n v="19485"/>
    <x v="9"/>
    <n v="711204"/>
    <s v="BUD.12."/>
    <s v=" Wykonywanie robót murarskich i tynkarskich"/>
    <m/>
    <n v="3"/>
    <n v="0"/>
    <s v="niemiecki"/>
    <n v="3"/>
    <n v="0"/>
    <s v="Centrum Kształcenia Zawodowego w Świdnicy, 58-105 Świdnica, ul. Gen. Władysława Sikorskiego 41"/>
    <x v="0"/>
  </r>
  <r>
    <n v="252"/>
    <x v="24"/>
    <s v="Lubań"/>
    <n v="19485"/>
    <x v="31"/>
    <n v="712101"/>
    <s v="BUD.03."/>
    <s v="Wykonywanie robót dekarsko-blacharskich"/>
    <s v="15.04.2024-19.05.2024_x000a_15.04.2024-28.04.2024s_x000a_06.05.2024-19.05.2024z"/>
    <n v="0"/>
    <n v="0"/>
    <s v="niemiecki/angielski"/>
    <m/>
    <n v="0"/>
    <s v="Centrum Kształcenia Zawodowego w Zespole Szkół i Placówek Kształcenia Zawodowego, ul.Botaniczna 66, 65-392  Zielona Góra"/>
    <x v="5"/>
  </r>
  <r>
    <n v="253"/>
    <x v="24"/>
    <s v="Lubań"/>
    <n v="19485"/>
    <x v="3"/>
    <n v="712905"/>
    <s v="BUD.11."/>
    <s v=" Wykonywanie robót montażowych, okładzinowych i wykończeniowych"/>
    <s v="20.05.2024-16.06.2024_x000a_20.05.2024-29.05.2024z_x000a_(dodatkowo25-26.05.2024)_x000a_03.06.2024-16.06.2024s"/>
    <n v="3"/>
    <n v="0"/>
    <s v="niemiecki/angielski"/>
    <n v="3"/>
    <n v="0"/>
    <s v="Centrum Kształcenia Zawodowego w Zespole Szkół i Placówek Kształcenia Zawodowego, ul.Botaniczna 66, 65-392  Zielona Góra"/>
    <x v="5"/>
  </r>
  <r>
    <n v="254"/>
    <x v="24"/>
    <s v="Lubań"/>
    <n v="19485"/>
    <x v="12"/>
    <n v="752205"/>
    <s v="DRM.04."/>
    <s v=" Wytwarzanie wyrobów z drewna i materiałów drewnopochodnych"/>
    <m/>
    <n v="2"/>
    <n v="0"/>
    <s v="niemiecki"/>
    <n v="2"/>
    <n v="0"/>
    <s v="Centrum Kształcenia Zawodowego w Świdnicy, 58-105 Świdnica, ul. Gen. Władysława Sikorskiego 41"/>
    <x v="0"/>
  </r>
  <r>
    <n v="255"/>
    <x v="25"/>
    <s v="Lubin"/>
    <n v="107344"/>
    <x v="5"/>
    <n v="751201"/>
    <s v="SPC.01."/>
    <s v="Produkcja wyrobów cukierniczych"/>
    <s v="02.10.2023-27.10.2023"/>
    <n v="8"/>
    <n v="8"/>
    <s v="angielski"/>
    <n v="3"/>
    <n v="3"/>
    <s v="Centrum Kształcenia Zawodowego i Ustawicznego w Legnicy, ul. Lotnicza 26, 59-220 Legnica"/>
    <x v="6"/>
  </r>
  <r>
    <m/>
    <x v="25"/>
    <s v="Lubin"/>
    <n v="107344"/>
    <x v="7"/>
    <n v="514101"/>
    <s v="FRK.01."/>
    <m/>
    <s v="04.03.2024-27.03.2024"/>
    <n v="8"/>
    <n v="7"/>
    <s v="angielski"/>
    <n v="5"/>
    <n v="4"/>
    <s v="Centrum Kształcenia Zawodowego i Ustawicznego w Legnicy, ul. Lotnicza 26, 59-220 Legnica"/>
    <x v="6"/>
  </r>
  <r>
    <n v="256"/>
    <x v="25"/>
    <s v="Lubin"/>
    <n v="107344"/>
    <x v="7"/>
    <n v="514101"/>
    <s v="FRK.01."/>
    <s v="Wykonywanie usług fryzjerskich"/>
    <s v="05.02.2024-01.03.2024"/>
    <n v="7"/>
    <n v="7"/>
    <s v="angielski"/>
    <n v="0"/>
    <n v="0"/>
    <s v="Centrum Kształcenia Zawodowego i Ustawicznego w Legnicy, ul. Lotnicza 26, 59-220 Legnica"/>
    <x v="6"/>
  </r>
  <r>
    <m/>
    <x v="25"/>
    <s v="Lubin"/>
    <n v="107344"/>
    <x v="0"/>
    <n v="522301"/>
    <s v="HAN.01."/>
    <m/>
    <s v="02.10.2023-27.10.2023"/>
    <n v="6"/>
    <n v="6"/>
    <s v="angielski"/>
    <n v="0"/>
    <n v="0"/>
    <s v="Centrum Kształcenia Zawodowego i Ustawicznego w Legnicy, ul. Lotnicza 26, 59-220 Legnica"/>
    <x v="6"/>
  </r>
  <r>
    <n v="257"/>
    <x v="25"/>
    <s v="Lubin"/>
    <n v="107344"/>
    <x v="0"/>
    <n v="522301"/>
    <s v="HAN.01."/>
    <s v="Prowadzenie sprzedaży"/>
    <s v="04.12.2023-05.01.2024"/>
    <n v="6"/>
    <n v="5"/>
    <s v="angielski"/>
    <n v="0"/>
    <n v="0"/>
    <s v="Centrum Kształcenia Zawodowego i Ustawicznego w Legnicy, ul. Lotnicza 26, 59-220 Legnica"/>
    <x v="6"/>
  </r>
  <r>
    <n v="258"/>
    <x v="25"/>
    <s v="Lubin"/>
    <n v="107344"/>
    <x v="10"/>
    <n v="723103"/>
    <s v="MOT.05."/>
    <s v="Obsługa, diagnozowanie oraz naprawa pojazdów samochodowych"/>
    <s v="03.04.2024-30.04.2024"/>
    <n v="19"/>
    <n v="1"/>
    <s v="niemiecki"/>
    <n v="17"/>
    <n v="1"/>
    <s v="Głogowskie Centrum Kształcenia Zawodowego w Głogowie"/>
    <x v="11"/>
  </r>
  <r>
    <n v="259"/>
    <x v="25"/>
    <s v="Lubin"/>
    <n v="107344"/>
    <x v="33"/>
    <n v="723318"/>
    <s v="TKO.09."/>
    <s v=" Wykonywanie robót związanych z utrzymaniem i naprawą pojazdów kolejowych"/>
    <s v="22.01.2024-27.01.2024"/>
    <n v="2"/>
    <n v="1"/>
    <s v="angielski"/>
    <n v="0"/>
    <n v="0"/>
    <s v="Centrum Kształcenia Zawodowego w Dębicy, ul. Rzeszowska 78, 39-200 Dębica, biuro@ckzdebica.pl"/>
    <x v="15"/>
  </r>
  <r>
    <n v="260"/>
    <x v="25"/>
    <s v="Lubin"/>
    <n v="107344"/>
    <x v="14"/>
    <n v="741203"/>
    <s v="MOT.02."/>
    <s v="Obsługa, diagnozowanie oraz naprawa mechatronicznych systemów pojazdów samochodowych"/>
    <s v="26.02.2024-15.03.2024"/>
    <n v="6"/>
    <n v="0"/>
    <s v="angielski"/>
    <n v="6"/>
    <n v="0"/>
    <s v="Centrum Kształcenia Zawodowego i Ustawicznego, 67-400 Wschowa, Plac Kosynierów 1"/>
    <x v="1"/>
  </r>
  <r>
    <n v="261"/>
    <x v="25"/>
    <s v="Lubin"/>
    <n v="107344"/>
    <x v="23"/>
    <n v="741201"/>
    <s v="ELE.01."/>
    <s v=" Montaż i obsługa maszyn i urządzeń elektrycznych"/>
    <s v="22.01.2024-09.02.2024"/>
    <n v="3"/>
    <n v="0"/>
    <s v="angielski"/>
    <n v="3"/>
    <n v="0"/>
    <s v="Centrum Kształcenia Zawodowego i Ustawicznego, 67-400 Wschowa, Plac Kosynierów 1"/>
    <x v="1"/>
  </r>
  <r>
    <n v="262"/>
    <x v="25"/>
    <s v="Lubin"/>
    <n v="107344"/>
    <x v="24"/>
    <n v="721306"/>
    <s v="MOT.01."/>
    <s v="Diagnozowanie i naprawa nadwozi pojazdów samochodowych"/>
    <s v="18.03.2024-12.04.2024"/>
    <n v="3"/>
    <n v="0"/>
    <s v="angielski"/>
    <n v="3"/>
    <n v="0"/>
    <s v="Centrum Kształcenia Zawodowego i Ustawicznego, 67-400 Wschowa, Plac Kosynierów 1"/>
    <x v="1"/>
  </r>
  <r>
    <n v="263"/>
    <x v="25"/>
    <s v="Lubin"/>
    <n v="107344"/>
    <x v="1"/>
    <n v="512001"/>
    <s v="HGT.02."/>
    <m/>
    <s v="04.12-2023-05.01.2024"/>
    <n v="1"/>
    <n v="1"/>
    <s v="angielski"/>
    <n v="1"/>
    <n v="1"/>
    <s v="Centrum Kształcenia Zawodowego i Ustawicznego w Legnicy, ul. Lotnicza 26, 59-220 Legnica"/>
    <x v="6"/>
  </r>
  <r>
    <n v="264"/>
    <x v="25"/>
    <s v="Lubin"/>
    <n v="107344"/>
    <x v="25"/>
    <n v="713203"/>
    <s v="MOT.03."/>
    <s v="Diagnozowanie i naprawa powłok lakierniczych"/>
    <s v="13.05.2024-29.05.2024"/>
    <n v="1"/>
    <n v="0"/>
    <s v="angielski"/>
    <n v="1"/>
    <n v="0"/>
    <s v="Centrum Kształcenia Zawodowego i Ustawicznego, 67-400 Wschowa, Plac Kosynierów 1"/>
    <x v="1"/>
  </r>
  <r>
    <n v="265"/>
    <x v="26"/>
    <s v="Lubomierz"/>
    <n v="109021"/>
    <x v="14"/>
    <n v="741203"/>
    <s v="MOT.02."/>
    <s v="Obsługa, diagnozowanie oraz naprawa mechatronicznych systemów pojazdów samochodowych"/>
    <m/>
    <n v="2"/>
    <n v="0"/>
    <s v="niemiecki"/>
    <n v="2"/>
    <n v="0"/>
    <s v="Centrum Kształcenia Zawodowego w Świdnicy, 58-105 Świdnica, ul. Gen. Władysława Sikorskiego 41"/>
    <x v="0"/>
  </r>
  <r>
    <n v="266"/>
    <x v="26"/>
    <s v="Lubomierz"/>
    <n v="109021"/>
    <x v="1"/>
    <n v="512001"/>
    <s v="HGT.02."/>
    <s v=" Przygotowanie i wydawanie dań"/>
    <s v="02.10.2023-27.10.2023"/>
    <n v="6"/>
    <n v="3"/>
    <s v="angielski"/>
    <n v="6"/>
    <n v="3"/>
    <s v="Centrum Kształcenia Zawodowego i Ustawicznego w Legnicy, ul. Lotnicza 26, 59-220 Legnica"/>
    <x v="6"/>
  </r>
  <r>
    <n v="267"/>
    <x v="26"/>
    <s v="Lubomierz"/>
    <n v="109021"/>
    <x v="0"/>
    <n v="522301"/>
    <s v="HAN.01."/>
    <s v="Prowadzenie sprzedaży"/>
    <s v="02.10.2023-27.10.2023"/>
    <n v="1"/>
    <n v="0"/>
    <s v="angielski"/>
    <n v="1"/>
    <n v="0"/>
    <s v="Centrum Kształcenia Zawodowego i Ustawicznego w Legnicy, ul. Lotnicza 26, 59-220 Legnica"/>
    <x v="6"/>
  </r>
  <r>
    <m/>
    <x v="26"/>
    <s v="Lubomierz"/>
    <n v="109021"/>
    <x v="7"/>
    <n v="514101"/>
    <s v="FRK.01."/>
    <m/>
    <s v="05.02.2024-01.03.2024"/>
    <n v="1"/>
    <n v="1"/>
    <s v="angielski"/>
    <n v="1"/>
    <n v="1"/>
    <s v="Centrum Kształcenia Zawodowego i Ustawicznego w Legnicy, ul. Lotnicza 26, 59-220 Legnica"/>
    <x v="6"/>
  </r>
  <r>
    <n v="268"/>
    <x v="26"/>
    <s v="Lubomierz"/>
    <n v="109021"/>
    <x v="7"/>
    <n v="514101"/>
    <s v="FRK.01."/>
    <s v="Wykonywanie usług fryzjerskich"/>
    <s v="02.10.2023-27.10.2023"/>
    <n v="1"/>
    <n v="0"/>
    <s v="angielski"/>
    <n v="1"/>
    <n v="0"/>
    <s v="Centrum Kształcenia Zawodowego i Ustawicznego w Legnicy, ul. Lotnicza 26, 59-220 Legnica"/>
    <x v="6"/>
  </r>
  <r>
    <n v="269"/>
    <x v="26"/>
    <s v="Lubomierz"/>
    <n v="109021"/>
    <x v="10"/>
    <n v="723103"/>
    <s v="MOT.05."/>
    <s v="Obsługa, diagnozowanie oraz naprawa pojazdów samochodowych"/>
    <m/>
    <n v="2"/>
    <n v="0"/>
    <s v="niemiecki"/>
    <n v="2"/>
    <n v="0"/>
    <s v="Centrum Kształcenia Zawodowego w Świdnicy, 58-105 Świdnica, ul. Gen. Władysława Sikorskiego 41"/>
    <x v="0"/>
  </r>
  <r>
    <n v="270"/>
    <x v="26"/>
    <s v="Lubomierz"/>
    <n v="109021"/>
    <x v="6"/>
    <n v="962907"/>
    <s v="HGT.03."/>
    <s v="Obsługa gości w obiekcie świadczącym usługi hotelarskie"/>
    <s v="25.03.2024 - 26.04.2024"/>
    <n v="2"/>
    <n v="0"/>
    <s v="angielski"/>
    <n v="2"/>
    <n v="0"/>
    <s v="Centrum Kształcenia Zawodowego w Kłodzkiej Szkole Przedsiębiorczości w Kłodzku, ul. Szkolna 8, 57-300 Kłodzko"/>
    <x v="2"/>
  </r>
  <r>
    <n v="271"/>
    <x v="26"/>
    <s v="Lubomierz"/>
    <n v="109021"/>
    <x v="22"/>
    <n v="513101"/>
    <s v="HGT.01."/>
    <s v="Wykonywanie usług kelnerskich"/>
    <s v="20.05.2024-16.06.2024_x000a_20.05.2024-29.05.2024z_x000a_(dodatkowo25-26.05.2024)_x000a_03.06.2024-16.06.2024s"/>
    <n v="2"/>
    <n v="0"/>
    <s v="angielski"/>
    <n v="2"/>
    <n v="0"/>
    <s v="Centrum Kształcenia Zawodowego w Zespole Szkół i Placówek Kształcenia Zawodowego, ul.Botaniczna 66, 65-392  Zielona Góra"/>
    <x v="5"/>
  </r>
  <r>
    <n v="272"/>
    <x v="27"/>
    <s v="Międzybórz"/>
    <n v="73476"/>
    <x v="0"/>
    <n v="522301"/>
    <s v="HAN.01."/>
    <s v="Prowadzenie sprzedaży"/>
    <s v="02.01.2024-09.02.2024"/>
    <n v="3"/>
    <n v="3"/>
    <s v="angielski"/>
    <n v="0"/>
    <n v="0"/>
    <s v="Centrum Kształcenia Zawodowego w Oleśnicy, ul. Wojska Polskiego 67"/>
    <x v="9"/>
  </r>
  <r>
    <n v="273"/>
    <x v="27"/>
    <s v="Międzybórz"/>
    <n v="73476"/>
    <x v="12"/>
    <n v="752205"/>
    <s v="DRM.04."/>
    <s v=" Wytwarzanie wyrobów z drewna i materiałów drewnopochodnych"/>
    <s v="02.01.2024-09.02.2024"/>
    <n v="3"/>
    <n v="0"/>
    <s v="angielski"/>
    <n v="0"/>
    <n v="0"/>
    <s v="Centrum Kształcenia Zawodowego w Oleśnicy, ul. Wojska Polskiego 67"/>
    <x v="9"/>
  </r>
  <r>
    <n v="274"/>
    <x v="27"/>
    <s v="Międzybórz"/>
    <n v="73476"/>
    <x v="2"/>
    <n v="741103"/>
    <s v="ELE.02."/>
    <s v="Montaż, uruchamianie i konserwacja instalacji, maszyn i urządzeń elektrycznych"/>
    <s v="02.10.2023-27.10.2023"/>
    <n v="1"/>
    <n v="0"/>
    <s v="angielski"/>
    <n v="0"/>
    <n v="0"/>
    <s v="Centrum Kształcenia Zawodowego w Oleśnicy, ul. Wojska Polskiego 67"/>
    <x v="9"/>
  </r>
  <r>
    <n v="275"/>
    <x v="27"/>
    <s v="Międzybórz"/>
    <n v="73476"/>
    <x v="7"/>
    <n v="514101"/>
    <s v="FRK.01."/>
    <s v="Wykonywanie usług fryzjerskich"/>
    <s v="15.04.2024-15.05.2024"/>
    <n v="1"/>
    <n v="1"/>
    <s v="angielski"/>
    <n v="0"/>
    <n v="0"/>
    <s v="Centrum Kształcenia Zawodowego w Oleśnicy, ul. Wojska Polskiego 67"/>
    <x v="9"/>
  </r>
  <r>
    <n v="276"/>
    <x v="27"/>
    <s v="Międzybórz"/>
    <n v="73476"/>
    <x v="5"/>
    <n v="751201"/>
    <s v="SPC.01."/>
    <s v="Produkcja wyrobów cukierniczych"/>
    <s v="11.03.2024-12.04.2024"/>
    <n v="3"/>
    <n v="3"/>
    <s v="angielski"/>
    <n v="0"/>
    <n v="0"/>
    <s v="Centrum Kształcenia Zawodowego w Oleśnicy, ul. Wojska Polskiego 67"/>
    <x v="9"/>
  </r>
  <r>
    <n v="277"/>
    <x v="27"/>
    <s v="Międzybórz"/>
    <n v="73476"/>
    <x v="21"/>
    <n v="753402"/>
    <s v="DRM.05."/>
    <s v="Wykonywanie wyrobów tapicerowanych"/>
    <s v="15.04.2024-15.05.2024"/>
    <n v="9"/>
    <n v="1"/>
    <s v="angielski"/>
    <n v="0"/>
    <n v="0"/>
    <s v="Centrum Kształcenia Zawodowego w Oleśnicy, ul. Wojska Polskiego 67"/>
    <x v="9"/>
  </r>
  <r>
    <n v="278"/>
    <x v="27"/>
    <s v="Międzybórz"/>
    <n v="73476"/>
    <x v="10"/>
    <n v="723103"/>
    <s v="MOT.05."/>
    <s v="Obsługa, diagnozowanie oraz naprawa pojazdów samochodowych"/>
    <s v="13.05.2024-07.06.2024"/>
    <n v="2"/>
    <n v="0"/>
    <s v="angielski"/>
    <n v="0"/>
    <n v="0"/>
    <s v="Centrum Kształcenia Zawodowego w Oleśnicy, ul. Wojska Polskiego 67"/>
    <x v="9"/>
  </r>
  <r>
    <n v="279"/>
    <x v="27"/>
    <s v="Międzybórz"/>
    <n v="73476"/>
    <x v="11"/>
    <n v="712618"/>
    <s v="BUD.09."/>
    <s v="Wykonywanie robót związanych z budową, montażem i eksploatacją sieci oraz instalacji sanitarnych"/>
    <m/>
    <n v="1"/>
    <n v="0"/>
    <s v="angielski"/>
    <n v="0"/>
    <n v="0"/>
    <s v="Centrum Kształcenia Zawodowego w Świdnicy, 58-105 Świdnica, ul. Gen. Władysława Sikorskiego 41"/>
    <x v="0"/>
  </r>
  <r>
    <n v="280"/>
    <x v="27"/>
    <s v="Międzybórz"/>
    <n v="73476"/>
    <x v="1"/>
    <n v="512001"/>
    <s v="HGT.02."/>
    <s v=" Przygotowanie i wydawanie dań"/>
    <s v="15.04.2024-15.05.2024"/>
    <n v="1"/>
    <n v="1"/>
    <s v="angielski"/>
    <n v="0"/>
    <n v="0"/>
    <s v="Centrum Kształcenia Zawodowego w Oleśnicy, ul. Wojska Polskiego 67"/>
    <x v="9"/>
  </r>
  <r>
    <n v="281"/>
    <x v="28"/>
    <s v="Milicz"/>
    <n v="60195"/>
    <x v="31"/>
    <n v="712101"/>
    <s v="BUD.03."/>
    <s v="Wykonywanie robót dekarsko-blacharskich"/>
    <s v="11.03.2024-14.04.2024"/>
    <n v="0"/>
    <n v="0"/>
    <s v="niemiecki"/>
    <n v="0"/>
    <n v="0"/>
    <s v="Ośrodek Dokształcania i Doskonalenia Zawodowego w Krotoszynie"/>
    <x v="7"/>
  </r>
  <r>
    <n v="282"/>
    <x v="28"/>
    <s v="Milicz"/>
    <n v="60195"/>
    <x v="34"/>
    <n v="751108"/>
    <s v="SPC.04."/>
    <s v=" Produkcja przetworów mięsnych i tłuszczowych"/>
    <s v="06.05.2024-31.05.2024"/>
    <n v="2"/>
    <n v="0"/>
    <s v="niemiecki"/>
    <n v="0"/>
    <n v="0"/>
    <s v="Ośrodek Dokształcania i Doskonalenia Zawodowego w Krotoszynie"/>
    <x v="7"/>
  </r>
  <r>
    <n v="283"/>
    <x v="28"/>
    <s v="Milicz"/>
    <n v="60195"/>
    <x v="5"/>
    <n v="751201"/>
    <s v="SPC.01."/>
    <s v="Produkcja wyrobów cukierniczych"/>
    <s v="26.02.2024-22.03.2024"/>
    <n v="5"/>
    <n v="5"/>
    <s v="niemiecki"/>
    <n v="0"/>
    <n v="0"/>
    <s v="Ośrodek Dokształcania i Doskonalenia Zawodowego w Krotoszynie"/>
    <x v="7"/>
  </r>
  <r>
    <n v="284"/>
    <x v="28"/>
    <s v="Milicz"/>
    <n v="60195"/>
    <x v="23"/>
    <n v="741201"/>
    <s v="ELE.01."/>
    <s v=" Montaż i obsługa maszyn i urządzeń elektrycznych"/>
    <s v="06.05.2024-31.05.2024"/>
    <n v="12"/>
    <n v="1"/>
    <s v="niemiecki"/>
    <n v="0"/>
    <n v="0"/>
    <s v="Ośrodek Dokształcania i Doskonalenia Zawodowego w Krotoszynie"/>
    <x v="7"/>
  </r>
  <r>
    <n v="285"/>
    <x v="28"/>
    <s v="Milicz"/>
    <n v="60195"/>
    <x v="2"/>
    <n v="741103"/>
    <s v="ELE.02."/>
    <s v="Montaż, uruchamianie i konserwacja instalacji, maszyn i urządzeń elektrycznych"/>
    <s v="25.03.2024-19.04.2024"/>
    <n v="22"/>
    <n v="0"/>
    <s v="niemiecki"/>
    <n v="0"/>
    <n v="0"/>
    <s v="Ośrodek Dokształcania i Doskonalenia Zawodowego w Krotoszynie"/>
    <x v="7"/>
  </r>
  <r>
    <n v="286"/>
    <x v="28"/>
    <s v="Milicz"/>
    <n v="60195"/>
    <x v="7"/>
    <n v="514101"/>
    <s v="FRK.01."/>
    <s v="Wykonywanie usług fryzjerskich"/>
    <s v="22.04.2024-22.05.2024"/>
    <n v="9"/>
    <n v="8"/>
    <s v="niemiecki"/>
    <n v="0"/>
    <n v="0"/>
    <s v="Ośrodek Dokształcania i Doskonalenia Zawodowego w Krotoszynie"/>
    <x v="7"/>
  </r>
  <r>
    <n v="287"/>
    <x v="28"/>
    <s v="Milicz"/>
    <n v="60195"/>
    <x v="1"/>
    <n v="512001"/>
    <s v="HGT.02."/>
    <s v=" Przygotowanie i wydawanie dań"/>
    <s v="22.04.2024-22.05.2024"/>
    <n v="15"/>
    <n v="11"/>
    <s v="niemiecki"/>
    <n v="0"/>
    <n v="0"/>
    <s v="Ośrodek Dokształcania i Doskonalenia Zawodowego w Krotoszynie"/>
    <x v="7"/>
  </r>
  <r>
    <n v="288"/>
    <x v="28"/>
    <s v="Milicz"/>
    <n v="60195"/>
    <x v="10"/>
    <n v="723103"/>
    <s v="MOT.05."/>
    <s v="Obsługa, diagnozowanie oraz naprawa pojazdów samochodowych"/>
    <s v="06.05.2024-31.05.2024"/>
    <n v="17"/>
    <n v="0"/>
    <s v="niemiecki"/>
    <n v="0"/>
    <n v="0"/>
    <s v="Ośrodek Dokształcania i Doskonalenia Zawodowego w Krotoszynie"/>
    <x v="7"/>
  </r>
  <r>
    <n v="289"/>
    <x v="28"/>
    <s v="Milicz"/>
    <n v="60195"/>
    <x v="0"/>
    <n v="522301"/>
    <s v="HAN.01."/>
    <s v="Prowadzenie sprzedaży"/>
    <s v="22.04.2024-22.05.2024"/>
    <n v="33"/>
    <n v="30"/>
    <s v="niemiecki"/>
    <n v="0"/>
    <n v="0"/>
    <s v="Ośrodek Dokształcania i Doskonalenia Zawodowego w Krotoszynie"/>
    <x v="7"/>
  </r>
  <r>
    <n v="290"/>
    <x v="28"/>
    <s v="Milicz"/>
    <n v="60195"/>
    <x v="17"/>
    <n v="722204"/>
    <s v="MEC.08."/>
    <s v="Wykonywanie i naprawa elementów maszyn, urządzeń i narzędzi"/>
    <s v="26.02.2024-22.03.2024"/>
    <n v="11"/>
    <n v="0"/>
    <s v="niemiecki"/>
    <n v="0"/>
    <n v="0"/>
    <s v="Ośrodek Dokształcania i Doskonalenia Zawodowego w Krotoszynie"/>
    <x v="7"/>
  </r>
  <r>
    <n v="291"/>
    <x v="28"/>
    <s v="Milicz"/>
    <n v="60195"/>
    <x v="15"/>
    <n v="742117"/>
    <s v="ELM.02."/>
    <s v="Montaż oraz instalowanie układów i urządzeń elektronicznych"/>
    <s v="06.05.2024-31.05.2024"/>
    <n v="5"/>
    <n v="0"/>
    <s v="niemiecki"/>
    <n v="0"/>
    <n v="0"/>
    <s v="Ośrodek Dokształcania i Doskonalenia Zawodowego w Krotoszynie"/>
    <x v="7"/>
  </r>
  <r>
    <n v="292"/>
    <x v="28"/>
    <s v="Milicz"/>
    <n v="60195"/>
    <x v="3"/>
    <n v="712905"/>
    <s v="BUD.11."/>
    <s v=" Wykonywanie robót montażowych, okładzinowych i wykończeniowych"/>
    <s v="25.03.2024-19.04.2024"/>
    <n v="2"/>
    <n v="0"/>
    <s v="niemiecki"/>
    <n v="0"/>
    <n v="0"/>
    <s v="Ośrodek Dokształcania i Doskonalenia Zawodowego w Krotoszynie"/>
    <x v="7"/>
  </r>
  <r>
    <n v="293"/>
    <x v="28"/>
    <s v="Milicz"/>
    <n v="60195"/>
    <x v="8"/>
    <n v="751204"/>
    <s v="SPC.03."/>
    <s v="Produkcja wyrobów piekarskich"/>
    <s v="06.05.2024-31.05.2024"/>
    <n v="3"/>
    <n v="0"/>
    <s v="niemiecki"/>
    <n v="0"/>
    <n v="0"/>
    <s v="Ośrodek Dokształcania i Doskonalenia Zawodowego w Krotoszynie"/>
    <x v="7"/>
  </r>
  <r>
    <n v="294"/>
    <x v="28"/>
    <s v="Milicz"/>
    <n v="60195"/>
    <x v="35"/>
    <n v="613003"/>
    <s v="ROL.04."/>
    <s v=" Prowadzenie produkcji rolniczej"/>
    <s v="02.01.2024-26.01.2024"/>
    <n v="10"/>
    <n v="1"/>
    <s v="niemiecki"/>
    <n v="0"/>
    <n v="0"/>
    <s v="Ośrodek Dokształcania i Doskonalenia Zawodowego w Krotoszynie"/>
    <x v="7"/>
  </r>
  <r>
    <n v="295"/>
    <x v="28"/>
    <s v="Milicz"/>
    <n v="60195"/>
    <x v="12"/>
    <n v="752205"/>
    <s v="DRM.04."/>
    <s v=" Wytwarzanie wyrobów z drewna i materiałów drewnopochodnych"/>
    <s v="06.05.2024-31.05.2024"/>
    <n v="14"/>
    <n v="0"/>
    <s v="niemiecki"/>
    <n v="0"/>
    <n v="0"/>
    <s v="Ośrodek Dokształcania i Doskonalenia Zawodowego w Krotoszynie"/>
    <x v="7"/>
  </r>
  <r>
    <n v="296"/>
    <x v="28"/>
    <s v="Milicz"/>
    <n v="60195"/>
    <x v="9"/>
    <n v="711204"/>
    <s v="BUD.12."/>
    <s v=" Wykonywanie robót murarskich i tynkarskich"/>
    <s v="25.03.2024-19.04.2024"/>
    <n v="1"/>
    <n v="0"/>
    <s v="niemiecki"/>
    <n v="0"/>
    <n v="0"/>
    <s v="Ośrodek Dokształcania i Doskonalenia Zawodowego w Krotoszynie"/>
    <x v="7"/>
  </r>
  <r>
    <n v="297"/>
    <x v="28"/>
    <s v="Milicz"/>
    <n v="60195"/>
    <x v="21"/>
    <n v="753402"/>
    <s v="DRM.05."/>
    <m/>
    <s v="22.04.2024-22.05.2024"/>
    <n v="1"/>
    <n v="1"/>
    <s v="niemiecki"/>
    <n v="0"/>
    <n v="0"/>
    <s v="Ośrodek Dokształcania i Doskonalenia Zawodowego w Krotoszynie"/>
    <x v="7"/>
  </r>
  <r>
    <n v="298"/>
    <x v="28"/>
    <s v="Milicz"/>
    <n v="60195"/>
    <x v="11"/>
    <n v="712618"/>
    <s v="BUD.09."/>
    <s v="Wykonywanie robót związanych z budową, montażem i eksploatacją sieci oraz instalacji sanitarnych"/>
    <s v="06.05.2024-31.05.2024"/>
    <n v="1"/>
    <n v="1"/>
    <s v="niemiecki"/>
    <n v="0"/>
    <n v="0"/>
    <s v="Ośrodek Dokształcania i Doskonalenia Zawodowego w Krotoszynie"/>
    <x v="7"/>
  </r>
  <r>
    <m/>
    <x v="29"/>
    <s v="Namysłów"/>
    <m/>
    <x v="2"/>
    <n v="741103"/>
    <s v="ELE.02."/>
    <m/>
    <s v="11.03.2024-12.04.2024"/>
    <n v="11"/>
    <n v="0"/>
    <s v="niemiecki"/>
    <n v="11"/>
    <n v="0"/>
    <s v="Centrum Kształcenia Zawodowego w Oleśnicy, ul. Wojska Polskiego 67"/>
    <x v="9"/>
  </r>
  <r>
    <n v="299"/>
    <x v="29"/>
    <s v="Namysłów"/>
    <m/>
    <x v="10"/>
    <n v="723103"/>
    <s v="MOT.05."/>
    <s v="Obsługa, diagnozowanie oraz naprawa pojazdów samochodowych"/>
    <s v="15.04.2024-15.05.2024"/>
    <n v="10"/>
    <n v="0"/>
    <s v="niemiecki"/>
    <n v="10"/>
    <n v="0"/>
    <s v="Centrum Kształcenia Zawodowego w Oleśnicy, ul. Wojska Polskiego 67"/>
    <x v="9"/>
  </r>
  <r>
    <n v="300"/>
    <x v="30"/>
    <s v="Nowa Ruda"/>
    <n v="92214"/>
    <x v="5"/>
    <n v="751201"/>
    <s v="SPC.01."/>
    <s v="Produkcja wyrobów cukierniczych"/>
    <s v="25.03.2024 - 26.04.2024"/>
    <n v="3"/>
    <n v="0"/>
    <s v="angielski"/>
    <n v="0"/>
    <n v="0"/>
    <s v="Centrum Kształcenia Zawodowego w Kłodzkiej Szkole Przedsiębiorczości w Kłodzku, ul. Szkolna 8, 57-300 Kłodzko"/>
    <x v="2"/>
  </r>
  <r>
    <n v="301"/>
    <x v="30"/>
    <s v="Nowa Ruda"/>
    <n v="92214"/>
    <x v="7"/>
    <n v="514101"/>
    <s v="FRK.01."/>
    <s v="Wykonywanie usług fryzjerskich"/>
    <s v="25.03.2024 - 26.04.2024"/>
    <n v="10"/>
    <n v="9"/>
    <s v="angielski"/>
    <n v="0"/>
    <n v="0"/>
    <s v="Centrum Kształcenia Zawodowego w Kłodzkiej Szkole Przedsiębiorczości w Kłodzku, ul. Szkolna 8, 57-300 Kłodzko"/>
    <x v="2"/>
  </r>
  <r>
    <n v="302"/>
    <x v="30"/>
    <s v="Nowa Ruda"/>
    <n v="92214"/>
    <x v="1"/>
    <n v="512001"/>
    <s v="HGT.02."/>
    <s v=" Przygotowanie i wydawanie dań"/>
    <s v="26.02.2024 - 22.03.2024"/>
    <n v="4"/>
    <n v="3"/>
    <s v="angielski"/>
    <n v="0"/>
    <n v="0"/>
    <s v="Centrum Kształcenia Zawodowego w Kłodzkiej Szkole Przedsiębiorczości w Kłodzku, ul. Szkolna 8, 57-300 Kłodzko"/>
    <x v="2"/>
  </r>
  <r>
    <n v="303"/>
    <x v="30"/>
    <s v="Nowa Ruda"/>
    <n v="92214"/>
    <x v="10"/>
    <n v="723103"/>
    <s v="MOT.05."/>
    <s v="Obsługa, diagnozowanie oraz naprawa pojazdów samochodowych"/>
    <s v="13.05.2024 - 07.06.2024"/>
    <n v="17"/>
    <n v="1"/>
    <s v="angielski"/>
    <n v="0"/>
    <n v="0"/>
    <s v="Centrum Kształcenia Zawodowego w Kłodzkiej Szkole Przedsiębiorczości w Kłodzku, ul. Szkolna 8, 57-300 Kłodzko"/>
    <x v="2"/>
  </r>
  <r>
    <n v="304"/>
    <x v="30"/>
    <s v="Nowa Ruda"/>
    <n v="92214"/>
    <x v="0"/>
    <n v="522301"/>
    <s v="HAN.01."/>
    <s v="Prowadzenie sprzedaży"/>
    <s v="13.05.2024 - 07.06.2024"/>
    <n v="12"/>
    <n v="9"/>
    <s v="angielski"/>
    <n v="0"/>
    <n v="0"/>
    <s v="Centrum Kształcenia Zawodowego w Kłodzkiej Szkole Przedsiębiorczości w Kłodzku, ul. Szkolna 8, 57-300 Kłodzko"/>
    <x v="2"/>
  </r>
  <r>
    <n v="305"/>
    <x v="30"/>
    <s v="Nowa Ruda"/>
    <n v="92214"/>
    <x v="4"/>
    <n v="722307"/>
    <s v="MEC.05."/>
    <s v=" Użytkowanie obrabiarek skrawających"/>
    <m/>
    <n v="1"/>
    <n v="0"/>
    <s v="niemiecki"/>
    <n v="1"/>
    <n v="0"/>
    <s v="Centrum Kształcenia Zawodowego w Świdnicy, 58-105 Świdnica, ul. Gen. Władysława Sikorskiego 41"/>
    <x v="0"/>
  </r>
  <r>
    <n v="306"/>
    <x v="30"/>
    <s v="Nowa Ruda"/>
    <n v="92214"/>
    <x v="2"/>
    <n v="741103"/>
    <s v="ELE.02."/>
    <s v="Montaż, uruchamianie i konserwacja instalacji, maszyn i urządzeń elektrycznych"/>
    <m/>
    <n v="8"/>
    <n v="0"/>
    <s v="niemiecki"/>
    <n v="8"/>
    <n v="0"/>
    <s v="Centrum Kształcenia Zawodowego w Świdnicy, 58-105 Świdnica, ul. Gen. Władysława Sikorskiego 41"/>
    <x v="0"/>
  </r>
  <r>
    <n v="307"/>
    <x v="30"/>
    <s v="Nowa Ruda"/>
    <n v="92214"/>
    <x v="9"/>
    <n v="711204"/>
    <s v="BUD.12."/>
    <s v=" Wykonywanie robót murarskich i tynkarskich"/>
    <m/>
    <n v="3"/>
    <n v="0"/>
    <s v="niemiecki"/>
    <n v="2"/>
    <n v="0"/>
    <s v="Centrum Kształcenia Zawodowego w Świdnicy, 58-105 Świdnica, ul. Gen. Władysława Sikorskiego 41"/>
    <x v="0"/>
  </r>
  <r>
    <n v="308"/>
    <x v="30"/>
    <s v="Nowa Ruda"/>
    <n v="92214"/>
    <x v="25"/>
    <n v="713203"/>
    <s v="MOT.03."/>
    <s v="Diagnozowanie i naprawa powłok lakierniczych"/>
    <m/>
    <n v="0"/>
    <n v="0"/>
    <s v="niemiecki"/>
    <n v="0"/>
    <n v="0"/>
    <s v="Centrum Kształcenia Zawodowego w Świdnicy, 58-105 Świdnica, ul. Gen. Władysława Sikorskiego 41"/>
    <x v="0"/>
  </r>
  <r>
    <n v="309"/>
    <x v="30"/>
    <s v="Nowa Ruda"/>
    <n v="92214"/>
    <x v="36"/>
    <n v="712906"/>
    <s v="BUD.10."/>
    <s v="Wykonywanie robót związanych z montażem stolarki budowlanej"/>
    <s v="18.03.2024-12.04.2024"/>
    <n v="2"/>
    <n v="0"/>
    <s v="angielski"/>
    <n v="2"/>
    <n v="0"/>
    <s v="Centrum Kształcenia Zawodowego i Ustawicznego, 67-400 Wschowa, Plac Kosynierów 1"/>
    <x v="1"/>
  </r>
  <r>
    <n v="310"/>
    <x v="31"/>
    <s v="Oborniki Śląskie"/>
    <n v="38756"/>
    <x v="14"/>
    <n v="741203"/>
    <s v="MOT.02."/>
    <s v="Obsługa, diagnozowanie oraz naprawa mechatronicznych systemów pojazdów samochodowych"/>
    <s v="26.02.2024-15.03.2024"/>
    <n v="1"/>
    <n v="0"/>
    <s v="angielski"/>
    <n v="1"/>
    <n v="0"/>
    <s v="Centrum Kształcenia Zawodowego i Ustawicznego, 67-400 Wschowa, Plac Kosynierów 1"/>
    <x v="1"/>
  </r>
  <r>
    <n v="311"/>
    <x v="31"/>
    <s v="Oborniki Śląskie"/>
    <n v="38756"/>
    <x v="0"/>
    <n v="522301"/>
    <s v="HAN.01."/>
    <s v="Prowadzenie sprzedaży"/>
    <s v="15.04.2024-10.05.2024"/>
    <n v="5"/>
    <n v="3"/>
    <s v="angielski"/>
    <n v="5"/>
    <n v="3"/>
    <s v="Centrum Kształcenia Zawodowego i Ustawicznego, 67-400 Wschowa, Plac Kosynierów 1"/>
    <x v="1"/>
  </r>
  <r>
    <n v="312"/>
    <x v="31"/>
    <s v="Oborniki Śląskie"/>
    <n v="38756"/>
    <x v="5"/>
    <n v="751201"/>
    <s v="SPC.01."/>
    <s v="Produkcja wyrobów cukierniczych"/>
    <s v="22.01.2024-09.02.2024"/>
    <n v="4"/>
    <n v="3"/>
    <s v="angielski"/>
    <n v="4"/>
    <n v="3"/>
    <s v="Centrum Kształcenia Zawodowego i Ustawicznego, 67-400 Wschowa, Plac Kosynierów 1"/>
    <x v="1"/>
  </r>
  <r>
    <n v="313"/>
    <x v="31"/>
    <s v="Oborniki Śląskie"/>
    <n v="38756"/>
    <x v="7"/>
    <n v="514101"/>
    <s v="FRK.01."/>
    <s v="Wykonywanie usług fryzjerskich"/>
    <s v="15.04.2024-10.05.2024"/>
    <n v="6"/>
    <n v="6"/>
    <s v="angielski"/>
    <n v="6"/>
    <n v="6"/>
    <s v="Centrum Kształcenia Zawodowego i Ustawicznego, 67-400 Wschowa, Plac Kosynierów 1"/>
    <x v="1"/>
  </r>
  <r>
    <n v="314"/>
    <x v="31"/>
    <s v="Oborniki Śląskie"/>
    <n v="38756"/>
    <x v="15"/>
    <n v="742117"/>
    <s v="ELM.02."/>
    <s v="Montaż oraz instalowanie układów i urządzeń elektronicznych"/>
    <s v="03.06.2024-20.06.2024"/>
    <n v="3"/>
    <n v="0"/>
    <s v="angielski"/>
    <n v="3"/>
    <n v="0"/>
    <s v="Centrum Kształcenia Zawodowego i Ustawicznego, 67-400 Wschowa, Plac Kosynierów 1"/>
    <x v="1"/>
  </r>
  <r>
    <n v="315"/>
    <x v="31"/>
    <s v="Oborniki Śląskie"/>
    <n v="38756"/>
    <x v="2"/>
    <n v="741103"/>
    <s v="ELE.02."/>
    <s v="Montaż, uruchamianie i konserwacja instalacji, maszyn i urządzeń elektrycznych"/>
    <s v="15.04.2024-10.05.2024"/>
    <n v="1"/>
    <n v="0"/>
    <s v="angielski"/>
    <n v="1"/>
    <n v="0"/>
    <s v="Centrum Kształcenia Zawodowego i Ustawicznego, 67-400 Wschowa, Plac Kosynierów 1"/>
    <x v="1"/>
  </r>
  <r>
    <n v="316"/>
    <x v="31"/>
    <s v="Oborniki Śląskie"/>
    <n v="38756"/>
    <x v="30"/>
    <n v="742118"/>
    <s v="ELM.03."/>
    <s v="Montaż, uruchamianie i konserwacja urządzeń i systemów mechatronicznych"/>
    <s v="03.06.2024-20.06.2024"/>
    <n v="1"/>
    <n v="0"/>
    <s v="angielski"/>
    <n v="1"/>
    <n v="0"/>
    <s v="Centrum Kształcenia Zawodowego i Ustawicznego, 67-400 Wschowa, Plac Kosynierów 1"/>
    <x v="1"/>
  </r>
  <r>
    <n v="317"/>
    <x v="31"/>
    <s v="Oborniki Śląskie"/>
    <n v="38756"/>
    <x v="20"/>
    <n v="432106"/>
    <s v="SPL.01."/>
    <s v="Obsługa magazynów"/>
    <s v="06.05.2024-31.05.2024"/>
    <n v="3"/>
    <n v="0"/>
    <s v="angielski"/>
    <n v="3"/>
    <n v="0"/>
    <s v="Zespół Szkół Ponadpodstawowych im. Hipolita Cegielskiego w Ziębicach ul. Wojska Polskiego 3, 57-220 Ziębice"/>
    <x v="4"/>
  </r>
  <r>
    <n v="318"/>
    <x v="31"/>
    <s v="Oborniki Śląskie"/>
    <n v="38756"/>
    <x v="10"/>
    <n v="723103"/>
    <s v="MOT.05."/>
    <s v="Obsługa, diagnozowanie oraz naprawa pojazdów samochodowych"/>
    <s v="13.05.2024-29.05.2024"/>
    <n v="5"/>
    <n v="0"/>
    <s v="angielski"/>
    <n v="5"/>
    <n v="0"/>
    <s v="Centrum Kształcenia Zawodowego i Ustawicznego, 67-400 Wschowa, Plac Kosynierów 1"/>
    <x v="1"/>
  </r>
  <r>
    <n v="319"/>
    <x v="31"/>
    <s v="Oborniki Śląskie"/>
    <n v="38756"/>
    <x v="35"/>
    <n v="613003"/>
    <s v="ROL.04."/>
    <s v=" Prowadzenie produkcji rolniczej"/>
    <s v="18.03.2024-12.04.2024"/>
    <n v="3"/>
    <n v="0"/>
    <s v="angielski"/>
    <n v="3"/>
    <n v="0"/>
    <s v="Centrum Kształcenia Zawodowego i Ustawicznego, 67-400 Wschowa, Plac Kosynierów 1"/>
    <x v="1"/>
  </r>
  <r>
    <n v="320"/>
    <x v="31"/>
    <s v="Oborniki Śląskie"/>
    <n v="38756"/>
    <x v="9"/>
    <n v="711204"/>
    <s v="BUD.12."/>
    <s v=" Wykonywanie robót murarskich i tynkarskich"/>
    <s v="18.03.2024-12.04.2024"/>
    <n v="1"/>
    <n v="0"/>
    <s v="angielski"/>
    <n v="1"/>
    <n v="0"/>
    <s v="Centrum Kształcenia Zawodowego i Ustawicznego, 67-400 Wschowa, Plac Kosynierów 1"/>
    <x v="1"/>
  </r>
  <r>
    <n v="321"/>
    <x v="31"/>
    <s v="Oborniki Śląskie"/>
    <n v="38756"/>
    <x v="12"/>
    <n v="752205"/>
    <s v="DRM.04."/>
    <s v=" Wytwarzanie wyrobów z drewna i materiałów drewnopochodnych"/>
    <s v="18.03.2024-12.04.2024"/>
    <n v="1"/>
    <n v="0"/>
    <s v="angielski"/>
    <n v="1"/>
    <n v="0"/>
    <s v="Centrum Kształcenia Zawodowego i Ustawicznego, 67-400 Wschowa, Plac Kosynierów 1"/>
    <x v="1"/>
  </r>
  <r>
    <n v="322"/>
    <x v="31"/>
    <s v="Oborniki Śląskie"/>
    <n v="38756"/>
    <x v="1"/>
    <n v="512001"/>
    <s v="HGT.02."/>
    <s v=" Przygotowanie i wydawanie dań"/>
    <s v="13.05.2024-29.05.2024"/>
    <n v="5"/>
    <n v="1"/>
    <s v="angielski"/>
    <n v="5"/>
    <n v="1"/>
    <s v="Centrum Kształcenia Zawodowego i Ustawicznego, 67-400 Wschowa, Plac Kosynierów 1"/>
    <x v="1"/>
  </r>
  <r>
    <n v="323"/>
    <x v="32"/>
    <s v="Oleśnica"/>
    <n v="84531"/>
    <x v="1"/>
    <n v="512001"/>
    <s v="HGT.02."/>
    <s v=" Przygotowanie i wydawanie dań"/>
    <s v="27.11.2023-22.12.2023"/>
    <n v="20"/>
    <n v="9"/>
    <s v="j.angielski"/>
    <n v="0"/>
    <n v="0"/>
    <s v="Centrum Kształcenia Zawodowego w Oleśnicy, ul. Wojska Polskiego 67"/>
    <x v="9"/>
  </r>
  <r>
    <n v="324"/>
    <x v="32"/>
    <s v="Oleśnica"/>
    <n v="84531"/>
    <x v="3"/>
    <n v="712905"/>
    <s v="BUD.11."/>
    <s v=" Wykonywanie robót montażowych, okładzinowych i wykończeniowych"/>
    <m/>
    <n v="0"/>
    <n v="0"/>
    <m/>
    <n v="0"/>
    <n v="0"/>
    <n v="0"/>
    <x v="10"/>
  </r>
  <r>
    <n v="325"/>
    <x v="32"/>
    <s v="Oleśnica"/>
    <n v="84531"/>
    <x v="24"/>
    <n v="721306"/>
    <s v="MOT.01."/>
    <s v="Diagnozowanie i naprawa nadwozi pojazdów samochodowych"/>
    <m/>
    <n v="1"/>
    <n v="0"/>
    <s v="niemiecki"/>
    <n v="0"/>
    <n v="0"/>
    <s v="Centrum Kształcenia Zawodowego w Świdnicy, 58-105 Świdnica, ul. Gen. Władysława Sikorskiego 41"/>
    <x v="0"/>
  </r>
  <r>
    <n v="326"/>
    <x v="32"/>
    <s v="Oleśnica"/>
    <n v="84531"/>
    <x v="10"/>
    <n v="723103"/>
    <s v="MOT.05."/>
    <s v="Obsługa, diagnozowanie oraz naprawa pojazdów samochodowych"/>
    <s v="11.03.2024-12.04.2024"/>
    <n v="18"/>
    <n v="0"/>
    <s v="j.angielski"/>
    <n v="0"/>
    <n v="0"/>
    <s v="Centrum Kształcenia Zawodowego w Oleśnicy, ul. Wojska Polskiego 67"/>
    <x v="9"/>
  </r>
  <r>
    <n v="327"/>
    <x v="32"/>
    <s v="Oleśnica"/>
    <n v="84531"/>
    <x v="10"/>
    <n v="723103"/>
    <s v="MOT.05."/>
    <s v="Obsługa, diagnozowanie oraz naprawa pojazdów samochodowych"/>
    <s v="13.05.2024-07.06.2024"/>
    <n v="34"/>
    <n v="1"/>
    <s v="j.angielski"/>
    <n v="0"/>
    <n v="0"/>
    <s v="Centrum Kształcenia Zawodowego w Oleśnicy, ul. Wojska Polskiego 67"/>
    <x v="9"/>
  </r>
  <r>
    <n v="328"/>
    <x v="32"/>
    <s v="Oleśnica"/>
    <n v="84531"/>
    <x v="11"/>
    <n v="712618"/>
    <s v="BUD.09."/>
    <s v="Wykonywanie robót związanych z budową, montażem i eksploatacją sieci oraz instalacji sanitarnych"/>
    <m/>
    <n v="7"/>
    <n v="0"/>
    <s v="j.niemiecki"/>
    <n v="7"/>
    <n v="0"/>
    <s v="Centrum Kształcenia Zawodowego w Świdnicy, 58-105 Świdnica, ul. Gen. Władysława Sikorskiego 41"/>
    <x v="0"/>
  </r>
  <r>
    <n v="329"/>
    <x v="32"/>
    <s v="Oleśnica"/>
    <n v="84531"/>
    <x v="25"/>
    <n v="713203"/>
    <s v="MOT.03."/>
    <s v="Diagnozowanie i naprawa powłok lakierniczych"/>
    <m/>
    <n v="4"/>
    <n v="0"/>
    <s v="j.angielski"/>
    <n v="0"/>
    <n v="0"/>
    <s v="Centrum Kształcenia Zawodowego w Świdnicy, 58-105 Świdnica, ul. Gen. Władysława Sikorskiego 41"/>
    <x v="0"/>
  </r>
  <r>
    <n v="330"/>
    <x v="32"/>
    <s v="Oleśnica"/>
    <n v="84531"/>
    <x v="17"/>
    <n v="722204"/>
    <s v="MEC.08."/>
    <s v="Wykonywanie i naprawa elementów maszyn, urządzeń i narzędzi"/>
    <m/>
    <n v="3"/>
    <n v="0"/>
    <s v="j.niemiecki"/>
    <n v="3"/>
    <n v="0"/>
    <s v="Centrum Kształcenia Zawodowego w Świdnicy, 58-105 Świdnica, ul. Gen. Władysława Sikorskiego 41"/>
    <x v="0"/>
  </r>
  <r>
    <n v="331"/>
    <x v="32"/>
    <s v="Oleśnica"/>
    <n v="84531"/>
    <x v="2"/>
    <n v="741103"/>
    <s v="ELE.02."/>
    <s v="Montaż, uruchamianie i konserwacja instalacji, maszyn i urządzeń elektrycznych"/>
    <s v="02.10.2023-27.10.2023"/>
    <n v="10"/>
    <n v="0"/>
    <s v="j.angielski"/>
    <n v="0"/>
    <n v="0"/>
    <s v="Centrum Kształcenia Zawodowego w Oleśnicy, ul. Wojska Polskiego 67"/>
    <x v="9"/>
  </r>
  <r>
    <n v="332"/>
    <x v="32"/>
    <s v="Oleśnica"/>
    <n v="84531"/>
    <x v="5"/>
    <n v="751201"/>
    <s v="SPC.01."/>
    <s v="Produkcja wyrobów cukierniczych"/>
    <s v="11.03.2024-12.04.2024"/>
    <n v="16"/>
    <n v="13"/>
    <s v="j.angielski"/>
    <n v="0"/>
    <n v="0"/>
    <s v="Centrum Kształcenia Zawodowego w Oleśnicy, ul. Wojska Polskiego 67"/>
    <x v="9"/>
  </r>
  <r>
    <n v="333"/>
    <x v="32"/>
    <s v="Oleśnica"/>
    <n v="84531"/>
    <x v="7"/>
    <n v="514101"/>
    <s v="FRK.01."/>
    <s v="Wykonywanie usług fryzjerskich"/>
    <s v="15.04.2024-15.05.2024"/>
    <n v="34"/>
    <n v="31"/>
    <s v="j.angielski"/>
    <n v="0"/>
    <n v="0"/>
    <s v="Centrum Kształcenia Zawodowego w Oleśnicy, ul. Wojska Polskiego 67"/>
    <x v="9"/>
  </r>
  <r>
    <n v="334"/>
    <x v="32"/>
    <s v="Oleśnica"/>
    <n v="84531"/>
    <x v="7"/>
    <n v="514101"/>
    <s v="FRK.01."/>
    <s v="Wykonywanie usług fryzjerskich"/>
    <s v="11.03.2024-12.04.2024"/>
    <n v="17"/>
    <n v="14"/>
    <s v="j.angielski"/>
    <n v="0"/>
    <n v="0"/>
    <s v="Centrum Kształcenia Zawodowego w Oleśnicy, ul. Wojska Polskiego 67"/>
    <x v="9"/>
  </r>
  <r>
    <n v="335"/>
    <x v="32"/>
    <s v="Oleśnica"/>
    <n v="84531"/>
    <x v="12"/>
    <n v="752205"/>
    <s v="DRM.04."/>
    <s v=" Wytwarzanie wyrobów z drewna i materiałów drewnopochodnych"/>
    <s v="15.04.2024-15.05.2024"/>
    <n v="8"/>
    <n v="0"/>
    <s v="j.angielski"/>
    <n v="0"/>
    <n v="0"/>
    <s v="Centrum Kształcenia Zawodowego w Oleśnicy, ul. Wojska Polskiego 67"/>
    <x v="9"/>
  </r>
  <r>
    <n v="336"/>
    <x v="32"/>
    <s v="Oleśnica"/>
    <n v="84531"/>
    <x v="21"/>
    <n v="753402"/>
    <s v="DRM.05."/>
    <s v="Wykonywanie wyrobów tapicerowanych"/>
    <s v="15.04.2024-15.05.2024"/>
    <n v="11"/>
    <n v="0"/>
    <s v="j.angielski"/>
    <n v="0"/>
    <n v="0"/>
    <s v="Centrum Kształcenia Zawodowego w Oleśnicy, ul. Wojska Polskiego 67"/>
    <x v="9"/>
  </r>
  <r>
    <n v="337"/>
    <x v="32"/>
    <s v="Oleśnica"/>
    <n v="84531"/>
    <x v="0"/>
    <n v="522301"/>
    <s v="HAN.01."/>
    <s v="Prowadzenie sprzedaży"/>
    <s v="02.01.2024-09.02.2024"/>
    <n v="4"/>
    <n v="3"/>
    <s v="j.angielski"/>
    <n v="0"/>
    <n v="0"/>
    <s v="Centrum Kształcenia Zawodowego w Oleśnicy, ul. Wojska Polskiego 67"/>
    <x v="9"/>
  </r>
  <r>
    <n v="338"/>
    <x v="32"/>
    <s v="Oleśnica"/>
    <n v="84531"/>
    <x v="23"/>
    <n v="741201"/>
    <s v="ELE.01."/>
    <s v=" Montaż i obsługa maszyn i urządzeń elektrycznych"/>
    <m/>
    <n v="0"/>
    <n v="0"/>
    <s v="j.angielski"/>
    <n v="0"/>
    <n v="0"/>
    <s v="Centrum Kształcenia Zawodowego i Ustawicznego, 67-400 Wschowa, Plac Kosynierów 1"/>
    <x v="1"/>
  </r>
  <r>
    <n v="339"/>
    <x v="32"/>
    <s v="Oleśnica"/>
    <n v="84531"/>
    <x v="4"/>
    <n v="722307"/>
    <s v="MEC.05."/>
    <s v=" Użytkowanie obrabiarek skrawających"/>
    <m/>
    <n v="0"/>
    <n v="0"/>
    <s v="j.niemiecki"/>
    <n v="0"/>
    <n v="0"/>
    <s v="Centrum Kształcenia Zawodowego w Świdnicy, 58-105 Świdnica, ul. Gen. Władysława Sikorskiego 41"/>
    <x v="0"/>
  </r>
  <r>
    <n v="340"/>
    <x v="32"/>
    <s v="Oleśnica"/>
    <n v="84531"/>
    <x v="8"/>
    <n v="751204"/>
    <s v="SPC.03."/>
    <s v="Produkcja wyrobów piekarskich"/>
    <m/>
    <n v="3"/>
    <n v="3"/>
    <s v="j. niemiecki"/>
    <n v="0"/>
    <n v="0"/>
    <s v="Centrum Kształcenia Zawodowego w Świdnicy, 58-105 Świdnica, ul. Gen. Władysława Sikorskiego 41"/>
    <x v="0"/>
  </r>
  <r>
    <n v="341"/>
    <x v="32"/>
    <s v="Oleśnica"/>
    <n v="84531"/>
    <x v="29"/>
    <n v="723310"/>
    <s v="MEC.03."/>
    <s v="Montaż i obsługa maszyn i urządzeń"/>
    <s v="11.03.2024-12.04.2024"/>
    <n v="4"/>
    <n v="0"/>
    <s v="angielski"/>
    <n v="4"/>
    <n v="0"/>
    <s v="Centrum Kształcenia Zawodowego nr 1 w Gliwicach Gliwickie Centrum Edukacji u.Stefana Okrzei 20"/>
    <x v="16"/>
  </r>
  <r>
    <n v="342"/>
    <x v="32"/>
    <s v="Oleśnica"/>
    <n v="84531"/>
    <x v="14"/>
    <n v="741203"/>
    <s v="MOT.02."/>
    <s v="Obsługa, diagnozowanie oraz naprawa mechatronicznych systemów pojazdów samochodowych"/>
    <m/>
    <n v="4"/>
    <n v="0"/>
    <s v="j.niemiecki"/>
    <n v="4"/>
    <n v="0"/>
    <s v="Centrum Kształcenia Zawodowego w Świdnicy, 58-105 Świdnica, ul. Gen. Władysława Sikorskiego 41"/>
    <x v="0"/>
  </r>
  <r>
    <n v="343"/>
    <x v="33"/>
    <s v="Oława"/>
    <n v="29742"/>
    <x v="5"/>
    <n v="751201"/>
    <s v="SPC.01."/>
    <s v="Produkcja wyrobów cukierniczych"/>
    <s v="11.03.2024-12.04.2024"/>
    <n v="3"/>
    <n v="2"/>
    <s v="angielski"/>
    <n v="3"/>
    <n v="2"/>
    <s v="Centrum Kształcenia Zawodowego w Oleśnicy, ul. Wojska Polskiego 67"/>
    <x v="9"/>
  </r>
  <r>
    <n v="344"/>
    <x v="33"/>
    <s v="Oława"/>
    <n v="29742"/>
    <x v="0"/>
    <n v="522301"/>
    <s v="HAN.01."/>
    <s v="Prowadzenie sprzedaży"/>
    <s v="06.05.2024-31.05.2024"/>
    <n v="18"/>
    <n v="13"/>
    <s v="angielski"/>
    <n v="18"/>
    <n v="13"/>
    <s v="Zespół Szkół Ponadpodstawowych im. Hipolita Cegielskiego w Ziębicach ul. Wojska Polskiego 3, 57-220 Ziębice"/>
    <x v="4"/>
  </r>
  <r>
    <n v="345"/>
    <x v="33"/>
    <s v="Oława"/>
    <n v="29742"/>
    <x v="7"/>
    <n v="514101"/>
    <s v="FRK.01."/>
    <s v="Wykonywanie usług fryzjerskich"/>
    <s v="02.01.2024-09.02.2024"/>
    <n v="7"/>
    <n v="6"/>
    <s v="angielski"/>
    <n v="7"/>
    <n v="6"/>
    <s v="Zespół Szkół Ponadpodstawowych im. Hipolita Cegielskiego w Ziębicach ul. Wojska Polskiego 3, 57-220 Ziębice"/>
    <x v="4"/>
  </r>
  <r>
    <n v="346"/>
    <x v="33"/>
    <s v="Oława"/>
    <n v="29742"/>
    <x v="1"/>
    <n v="512001"/>
    <s v="HGT.02."/>
    <s v=" Przygotowanie i wydawanie dań"/>
    <s v="08.04.2024-03.05.2024"/>
    <n v="22"/>
    <n v="12"/>
    <s v="angielski"/>
    <n v="22"/>
    <n v="12"/>
    <s v="Zespół Szkół Ponadpodstawowych im. Hipolita Cegielskiego w Ziębicach ul. Wojska Polskiego 3, 57-220 Ziębice"/>
    <x v="4"/>
  </r>
  <r>
    <n v="347"/>
    <x v="33"/>
    <s v="Oława"/>
    <n v="29742"/>
    <x v="2"/>
    <n v="741103"/>
    <s v="ELE.02."/>
    <s v="Montaż, uruchamianie i konserwacja instalacji, maszyn i urządzeń elektrycznych"/>
    <s v="11.03.2024-12.04.2024"/>
    <n v="3"/>
    <n v="0"/>
    <s v="angielski"/>
    <n v="3"/>
    <n v="0"/>
    <s v="Centrum Kształcenia Zawodowego w Oleśnicy, ul. Wojska Polskiego 67"/>
    <x v="9"/>
  </r>
  <r>
    <n v="348"/>
    <x v="33"/>
    <s v="Oława"/>
    <n v="29742"/>
    <x v="25"/>
    <n v="713203"/>
    <s v="MOT.03."/>
    <s v="Diagnozowanie i naprawa powłok lakierniczych"/>
    <s v="15.04.2024-15.05.2024"/>
    <n v="10"/>
    <n v="0"/>
    <s v="angielski"/>
    <n v="10"/>
    <n v="0"/>
    <s v="Centrum Kształcenia Zawodowego w Oleśnicy, ul. Wojska Polskiego 67"/>
    <x v="9"/>
  </r>
  <r>
    <n v="349"/>
    <x v="33"/>
    <s v="Oława"/>
    <n v="29742"/>
    <x v="12"/>
    <n v="752205"/>
    <s v="DRM.04."/>
    <s v=" Wytwarzanie wyrobów z drewna i materiałów drewnopochodnych"/>
    <s v="02.01.2024-09.02.2024"/>
    <n v="6"/>
    <n v="0"/>
    <s v="angielski"/>
    <n v="6"/>
    <n v="0"/>
    <s v="Centrum Kształcenia Zawodowego w Oleśnicy, ul. Wojska Polskiego 67"/>
    <x v="9"/>
  </r>
  <r>
    <n v="350"/>
    <x v="33"/>
    <s v="Oława"/>
    <n v="29742"/>
    <x v="10"/>
    <n v="723103"/>
    <s v="MOT.05."/>
    <s v="Obsługa, diagnozowanie oraz naprawa pojazdów samochodowych"/>
    <s v="02.01.2024-09.02.2024"/>
    <n v="20"/>
    <n v="0"/>
    <s v="angielski"/>
    <n v="20"/>
    <n v="0"/>
    <s v="Zespół Szkół Ponadpodstawowych im. Hipolita Cegielskiego w Ziębicach ul. Wojska Polskiego 3, 57-220 Ziębice"/>
    <x v="4"/>
  </r>
  <r>
    <n v="351"/>
    <x v="33"/>
    <s v="Oława"/>
    <n v="29742"/>
    <x v="20"/>
    <n v="432106"/>
    <s v="SPL.01."/>
    <s v="Obsługa magazynów"/>
    <s v="06.05.2024-31.05.2024"/>
    <n v="7"/>
    <n v="2"/>
    <s v="angielski"/>
    <n v="2"/>
    <n v="2"/>
    <s v="Zespół Szkół Ponadpodstawowych im. Hipolita Cegielskiego w Ziębicach ul. Wojska Polskiego 3, 57-220 Ziębice"/>
    <x v="4"/>
  </r>
  <r>
    <n v="352"/>
    <x v="34"/>
    <s v="Oława"/>
    <n v="30693"/>
    <x v="5"/>
    <n v="751201"/>
    <s v="SPC.01."/>
    <s v="Produkcja wyrobów cukierniczych"/>
    <s v="11.03.2024-12.04.2024"/>
    <n v="1"/>
    <n v="1"/>
    <s v="angielski"/>
    <n v="1"/>
    <n v="1"/>
    <s v="Centrum Kształcenia Zawodowego w Oleśnicy, ul. Wojska Polskiego 67"/>
    <x v="9"/>
  </r>
  <r>
    <n v="353"/>
    <x v="34"/>
    <s v="Oława"/>
    <n v="30693"/>
    <x v="23"/>
    <n v="741201"/>
    <s v="ELE.01."/>
    <s v=" Montaż i obsługa maszyn i urządzeń elektrycznych"/>
    <m/>
    <n v="0"/>
    <n v="0"/>
    <s v="angielski"/>
    <n v="0"/>
    <n v="0"/>
    <s v="Wojewódzki Zakład Doskonalenia Zawodowego w Opolu, ul. Małopolska 18,  45-301 Opole"/>
    <x v="17"/>
  </r>
  <r>
    <n v="354"/>
    <x v="34"/>
    <s v="Oława"/>
    <n v="30693"/>
    <x v="7"/>
    <n v="514101"/>
    <s v="FRK.01."/>
    <s v="Wykonywanie usług fryzjerskich"/>
    <s v="13.05.2024-07-06.2024"/>
    <n v="7"/>
    <n v="6"/>
    <s v="angielski"/>
    <n v="7"/>
    <n v="6"/>
    <s v="Centrum Kształcenia Zawodowego w Oleśnicy, ul. Wojska Polskiego 67"/>
    <x v="9"/>
  </r>
  <r>
    <n v="355"/>
    <x v="34"/>
    <s v="Oława"/>
    <n v="30693"/>
    <x v="0"/>
    <n v="522301"/>
    <s v="HAN.01."/>
    <s v="Prowadzenie sprzedaży"/>
    <s v="13.05.2024-07.06.2024"/>
    <n v="7"/>
    <n v="6"/>
    <s v="angielski"/>
    <n v="7"/>
    <n v="6"/>
    <s v="Centrum Kształcenia Zawodowego w Oleśnicy, ul. Wojska Polskiego 67"/>
    <x v="9"/>
  </r>
  <r>
    <n v="356"/>
    <x v="34"/>
    <s v="Oława"/>
    <n v="30693"/>
    <x v="1"/>
    <n v="512001"/>
    <s v="HGT.02."/>
    <s v=" Przygotowanie i wydawanie dań"/>
    <s v="15.04.2024-15.05.2024"/>
    <n v="8"/>
    <n v="6"/>
    <s v="angielski"/>
    <n v="8"/>
    <n v="6"/>
    <s v="Centrum Kształcenia Zawodowego w Oleśnicy, ul. Wojska Polskiego 67"/>
    <x v="9"/>
  </r>
  <r>
    <n v="357"/>
    <x v="34"/>
    <s v="Oława"/>
    <n v="30693"/>
    <x v="4"/>
    <n v="722307"/>
    <s v="MEC.05."/>
    <s v=" Użytkowanie obrabiarek skrawających"/>
    <s v="27.11.2023-22.12.2023"/>
    <n v="16"/>
    <n v="0"/>
    <s v="niemiecki"/>
    <n v="16"/>
    <n v="0"/>
    <s v="Centrum Kształcenia Zawodowego w Oleśnicy, ul. Wojska Polskiego 67"/>
    <x v="9"/>
  </r>
  <r>
    <n v="358"/>
    <x v="34"/>
    <s v="Oława"/>
    <n v="30693"/>
    <x v="25"/>
    <n v="713203"/>
    <s v="MOT.03."/>
    <s v="Diagnozowanie i naprawa powłok lakierniczych"/>
    <m/>
    <n v="5"/>
    <n v="0"/>
    <s v="niemiecki"/>
    <n v="5"/>
    <n v="0"/>
    <s v="Centrum Kształcenia Zawodowego w Świdnicy, 58-105 Świdnica, ul. Gen. Władysława Sikorskiego 41"/>
    <x v="0"/>
  </r>
  <r>
    <n v="359"/>
    <x v="34"/>
    <s v="Oława"/>
    <n v="30693"/>
    <x v="11"/>
    <n v="712618"/>
    <s v="BUD.09."/>
    <s v="Wykonywanie robót związanych z budową, montażem i eksploatacją sieci oraz instalacji sanitarnych"/>
    <m/>
    <n v="1"/>
    <n v="0"/>
    <s v="niemiecki"/>
    <n v="1"/>
    <n v="0"/>
    <s v="Centrum Kształcenia Zawodowego w Świdnicy, 58-105 Świdnica, ul. Gen. Władysława Sikorskiego 41"/>
    <x v="0"/>
  </r>
  <r>
    <n v="360"/>
    <x v="34"/>
    <s v="Oława"/>
    <n v="30693"/>
    <x v="2"/>
    <n v="741103"/>
    <s v="ELE.02."/>
    <m/>
    <s v="11.03.2024-12.04.2024"/>
    <n v="1"/>
    <n v="0"/>
    <s v="angielski"/>
    <n v="1"/>
    <n v="0"/>
    <s v="Centrum Kształcenia Zawodowego w Oleśnicy, ul. Wojska Polskiego 67"/>
    <x v="9"/>
  </r>
  <r>
    <n v="361"/>
    <x v="34"/>
    <s v="Oława"/>
    <n v="30693"/>
    <x v="12"/>
    <n v="752205"/>
    <s v="DRM.04."/>
    <m/>
    <s v="15.04.2024-15.05.2024"/>
    <n v="1"/>
    <n v="0"/>
    <s v="angielski"/>
    <n v="1"/>
    <n v="0"/>
    <s v="Centrum Kształcenia Zawodowego w Oleśnicy, ul. Wojska Polskiego 67"/>
    <x v="9"/>
  </r>
  <r>
    <n v="362"/>
    <x v="34"/>
    <s v="Oława"/>
    <n v="30693"/>
    <x v="10"/>
    <n v="723103"/>
    <s v="MOT.05."/>
    <s v="Obsługa, diagnozowanie oraz naprawa pojazdów samochodowych"/>
    <s v="13.05.2024-07.06.2024"/>
    <n v="10"/>
    <n v="1"/>
    <s v="angielski"/>
    <n v="10"/>
    <n v="1"/>
    <s v="Centrum Kształcenia Zawodowego w Oleśnicy, ul. Wojska Polskiego 67"/>
    <x v="9"/>
  </r>
  <r>
    <n v="363"/>
    <x v="34"/>
    <s v="Oława"/>
    <n v="30693"/>
    <x v="14"/>
    <n v="741203"/>
    <s v="MOT.02."/>
    <s v="Obsługa, diagnozowanie oraz naprawa mechatronicznych systemów pojazdów samochodowych"/>
    <m/>
    <n v="4"/>
    <n v="0"/>
    <s v="niemiecki"/>
    <n v="4"/>
    <n v="0"/>
    <s v="Centrum Kształcenia Zawodowego w Świdnicy, 58-105 Świdnica, ul. Gen. Władysława Sikorskiego 41"/>
    <x v="0"/>
  </r>
  <r>
    <n v="364"/>
    <x v="35"/>
    <s v="Oława"/>
    <n v="60251"/>
    <x v="1"/>
    <n v="512001"/>
    <s v="HGT.02."/>
    <s v=" Przygotowanie i wydawanie dań"/>
    <s v="05.02.2024-29.02.2024"/>
    <n v="3"/>
    <n v="0"/>
    <s v="angielski"/>
    <n v="3"/>
    <n v="0"/>
    <s v="Wojewódzki Zakład Doskonalenia Zawodowego w Opolu, ul. Małopolska 18,  45-301 Opole"/>
    <x v="17"/>
  </r>
  <r>
    <n v="365"/>
    <x v="35"/>
    <s v="Oława"/>
    <n v="60251"/>
    <x v="5"/>
    <n v="751201"/>
    <s v="SPC.01."/>
    <s v="Produkcja wyrobów cukierniczych"/>
    <s v="05.02.2024-29.02.2024"/>
    <n v="1"/>
    <n v="0"/>
    <s v="angielski"/>
    <n v="1"/>
    <n v="0"/>
    <s v="Wojewódzki Zakład Doskonalenia Zawodowego w Opolu, ul. Małopolska 18,  45-301 Opole"/>
    <x v="17"/>
  </r>
  <r>
    <m/>
    <x v="35"/>
    <s v="Oława"/>
    <n v="60251"/>
    <x v="7"/>
    <n v="514101"/>
    <s v="FRK.01."/>
    <m/>
    <s v="05.02.2024-29.02.2024"/>
    <n v="1"/>
    <n v="1"/>
    <s v="angielski"/>
    <n v="1"/>
    <n v="1"/>
    <s v="Wojewódzki Zakład Doskonalenia Zawodowego w Opolu, ul. Małopolska 18,  45-301 Opole"/>
    <x v="17"/>
  </r>
  <r>
    <n v="366"/>
    <x v="35"/>
    <s v="Oława"/>
    <n v="60251"/>
    <x v="0"/>
    <n v="522301"/>
    <s v="HAN.01."/>
    <s v="Prowadzenie sprzedaży"/>
    <s v="05.02.2024-29.02.2024"/>
    <n v="1"/>
    <n v="0"/>
    <s v="angielski"/>
    <n v="1"/>
    <n v="0"/>
    <s v="Wojewódzki Zakład Doskonalenia Zawodowego w Opolu, ul. Małopolska 18,  45-301 Opole"/>
    <x v="17"/>
  </r>
  <r>
    <n v="367"/>
    <x v="36"/>
    <s v="Polkowice"/>
    <n v="40806"/>
    <x v="14"/>
    <n v="741203"/>
    <s v="MOT.02."/>
    <s v="Obsługa, diagnozowanie oraz naprawa mechatronicznych systemów pojazdów samochodowych"/>
    <m/>
    <n v="0"/>
    <n v="0"/>
    <s v="niemiecki"/>
    <n v="0"/>
    <n v="0"/>
    <n v="0"/>
    <x v="10"/>
  </r>
  <r>
    <n v="368"/>
    <x v="36"/>
    <s v="Polkowice"/>
    <n v="40806"/>
    <x v="5"/>
    <n v="751201"/>
    <s v="SPC.01."/>
    <s v="Produkcja wyrobów cukierniczych"/>
    <s v="02.10.2023-27.10.2023"/>
    <n v="2"/>
    <n v="1"/>
    <s v="angielski"/>
    <m/>
    <m/>
    <s v="Centrum Kształcenia Zawodowego i Ustawicznego w Legnicy, ul. Lotnicza 26, 59-220 Legnica"/>
    <x v="6"/>
  </r>
  <r>
    <n v="369"/>
    <x v="36"/>
    <s v="Polkowice"/>
    <n v="40806"/>
    <x v="23"/>
    <n v="741201"/>
    <s v="ELE.01."/>
    <s v=" Montaż i obsługa maszyn i urządzeń elektrycznych"/>
    <s v="22.01.2024-09.02.2024"/>
    <n v="14"/>
    <n v="0"/>
    <s v="angielski"/>
    <n v="14"/>
    <n v="0"/>
    <s v="Centrum Kształcenia Zawodowego i Ustawicznego, 67-400 Wschowa, Plac Kosynierów 1"/>
    <x v="1"/>
  </r>
  <r>
    <n v="370"/>
    <x v="36"/>
    <s v="Polkowice"/>
    <n v="40806"/>
    <x v="2"/>
    <n v="741103"/>
    <s v="ELE.02."/>
    <s v="Montaż, uruchamianie i konserwacja instalacji, maszyn i urządzeń elektrycznych"/>
    <m/>
    <n v="10"/>
    <n v="1"/>
    <s v="niemiecki"/>
    <n v="10"/>
    <n v="1"/>
    <s v="Centrum Kształcenia Zawodowego w Świdnicy, 58-105 Świdnica, ul. Gen. Władysława Sikorskiego 41"/>
    <x v="0"/>
  </r>
  <r>
    <n v="371"/>
    <x v="36"/>
    <s v="Polkowice"/>
    <n v="40806"/>
    <x v="7"/>
    <n v="514101"/>
    <s v="FRK.01."/>
    <s v="Wykonywanie usług fryzjerskich"/>
    <s v="06.11.2023-01.12.2023"/>
    <n v="10"/>
    <n v="8"/>
    <s v="angielski"/>
    <n v="5"/>
    <n v="5"/>
    <s v="Centrum Kształcenia Zawodowego i Ustawicznego w Legnicy, ul. Lotnicza 26, 59-220 Legnica"/>
    <x v="6"/>
  </r>
  <r>
    <n v="372"/>
    <x v="36"/>
    <s v="Polkowice"/>
    <n v="40806"/>
    <x v="1"/>
    <n v="512001"/>
    <s v="HGT.02."/>
    <s v=" Przygotowanie i wydawanie dań"/>
    <s v="04.12-2023-05.01.2024"/>
    <n v="6"/>
    <n v="4"/>
    <s v="angielski"/>
    <n v="1"/>
    <n v="1"/>
    <s v="Centrum Kształcenia Zawodowego i Ustawicznego w Legnicy, ul. Lotnicza 26, 59-220 Legnica"/>
    <x v="6"/>
  </r>
  <r>
    <n v="373"/>
    <x v="36"/>
    <s v="Polkowice"/>
    <n v="40806"/>
    <x v="10"/>
    <n v="723103"/>
    <s v="MOT.05."/>
    <s v="Obsługa, diagnozowanie oraz naprawa pojazdów samochodowych"/>
    <s v="03.04.2024-30.04.2024"/>
    <n v="9"/>
    <n v="0"/>
    <s v="niemiecki"/>
    <n v="0"/>
    <n v="0"/>
    <s v="Głogowskie Centrum Kształcenia Zawodowego w Głogowie"/>
    <x v="11"/>
  </r>
  <r>
    <n v="374"/>
    <x v="36"/>
    <s v="Polkowice"/>
    <n v="40806"/>
    <x v="37"/>
    <n v="742202"/>
    <s v="INF.01."/>
    <s v=" Montaż i utrzymanie torów telekomunikacyjnych oraz urządzeń abonenckich"/>
    <m/>
    <n v="1"/>
    <n v="0"/>
    <m/>
    <n v="0"/>
    <n v="0"/>
    <s v="Branżowa Szkoła I Stopnia w Zespole Szkół im. Narodów Zjednoczonej Europy w Polkowicach"/>
    <x v="18"/>
  </r>
  <r>
    <n v="375"/>
    <x v="36"/>
    <s v="Polkowice"/>
    <n v="40806"/>
    <x v="4"/>
    <n v="722307"/>
    <s v="MEC.05."/>
    <s v=" Użytkowanie obrabiarek skrawających"/>
    <m/>
    <n v="4"/>
    <n v="0"/>
    <s v="niemiecki"/>
    <n v="4"/>
    <n v="0"/>
    <s v="Centrum Kształcenia Zawodowego w Świdnicy, 58-105 Świdnica, ul. Gen. Władysława Sikorskiego 41"/>
    <x v="0"/>
  </r>
  <r>
    <m/>
    <x v="36"/>
    <s v="Polkowice"/>
    <n v="40806"/>
    <x v="0"/>
    <n v="522301"/>
    <s v="HAN.01."/>
    <s v="Prowadzenie sprzedaży"/>
    <s v="02.10.2023-27.10.2023"/>
    <n v="9"/>
    <n v="9"/>
    <s v="angielski"/>
    <n v="5"/>
    <n v="7"/>
    <s v="Centrum Kształcenia Zawodowego i Ustawicznego w Legnicy, ul. Lotnicza 26, 59-220 Legnica"/>
    <x v="6"/>
  </r>
  <r>
    <m/>
    <x v="36"/>
    <s v="Polkowice"/>
    <n v="40806"/>
    <x v="0"/>
    <n v="522301"/>
    <s v="HAN.01."/>
    <s v="Prowadzenie sprzedaży"/>
    <s v="04.12.2023-05.01.2024"/>
    <n v="11"/>
    <n v="8"/>
    <s v="angielski"/>
    <n v="3"/>
    <n v="2"/>
    <s v="Centrum Kształcenia Zawodowego i Ustawicznego w Legnicy, ul. Lotnicza 26, 59-220 Legnica"/>
    <x v="6"/>
  </r>
  <r>
    <n v="376"/>
    <x v="36"/>
    <s v="Polkowice"/>
    <n v="40806"/>
    <x v="0"/>
    <n v="522301"/>
    <s v="HAN.01."/>
    <s v="Prowadzenie sprzedaży"/>
    <s v="05.02.2024-01.03.2024"/>
    <n v="8"/>
    <n v="8"/>
    <s v="angielski"/>
    <n v="0"/>
    <n v="0"/>
    <s v="Centrum Kształcenia Zawodowego i Ustawicznego w Legnicy, ul. Lotnicza 26, 59-220 Legnica"/>
    <x v="6"/>
  </r>
  <r>
    <n v="377"/>
    <x v="36"/>
    <s v="Polkowice"/>
    <n v="40806"/>
    <x v="12"/>
    <n v="752205"/>
    <s v="DRM.04."/>
    <s v=" Wytwarzanie wyrobów z drewna i materiałów drewnopochodnych"/>
    <m/>
    <n v="3"/>
    <n v="0"/>
    <s v="niemiecki"/>
    <n v="3"/>
    <n v="0"/>
    <s v="Centrum Kształcenia Zawodowego w Świdnicy, 58-105 Świdnica, ul. Gen. Władysława Sikorskiego 41"/>
    <x v="0"/>
  </r>
  <r>
    <n v="378"/>
    <x v="36"/>
    <s v="Polkowice"/>
    <n v="40806"/>
    <x v="17"/>
    <n v="722204"/>
    <s v="MEC.08."/>
    <s v="Wykonywanie i naprawa elementów maszyn, urządzeń i narzędzi"/>
    <m/>
    <n v="2"/>
    <n v="0"/>
    <s v="niemiecki"/>
    <n v="2"/>
    <n v="0"/>
    <s v="Centrum Kształcenia Zawodowego w Świdnicy, 58-105 Świdnica, ul. Gen. Władysława Sikorskiego 41"/>
    <x v="0"/>
  </r>
  <r>
    <n v="379"/>
    <x v="36"/>
    <s v="Polkowice"/>
    <n v="40806"/>
    <x v="29"/>
    <n v="723310"/>
    <s v="MEC.03."/>
    <s v="Montaż i obsługa maszyn i urządzeń"/>
    <s v="11.03.2024-12.04.2024"/>
    <n v="1"/>
    <n v="0"/>
    <s v="angielski"/>
    <n v="1"/>
    <n v="0"/>
    <s v="Centrum Kształcenia Zawodowego nr 1 w Gliwicach Gliwickie Centrum Edukacji u.Stefana Okrzei 20"/>
    <x v="16"/>
  </r>
  <r>
    <n v="380"/>
    <x v="37"/>
    <s v="Przemków"/>
    <n v="106261"/>
    <x v="1"/>
    <n v="512001"/>
    <s v="HGT.02."/>
    <s v=" Przygotowanie i wydawanie dań"/>
    <s v="02.10.2023-27.10.2023"/>
    <n v="4"/>
    <n v="2"/>
    <s v="angielski"/>
    <n v="4"/>
    <n v="2"/>
    <s v="Centrum Kształcenia Zawodowego i Ustawicznego w Legnicy, ul. Lotnicza 26, 59-220 Legnica"/>
    <x v="6"/>
  </r>
  <r>
    <n v="381"/>
    <x v="37"/>
    <s v="Przemków"/>
    <n v="106261"/>
    <x v="0"/>
    <n v="522301"/>
    <s v="HAN.01."/>
    <s v="Prowadzenie sprzedaży"/>
    <s v="04.03.2024-27.03.2024"/>
    <n v="4"/>
    <n v="4"/>
    <s v="angielski"/>
    <n v="4"/>
    <n v="4"/>
    <s v="Centrum Kształcenia Zawodowego i Ustawicznego w Legnicy, ul. Lotnicza 26, 59-220 Legnica"/>
    <x v="6"/>
  </r>
  <r>
    <n v="382"/>
    <x v="37"/>
    <s v="Przemków"/>
    <n v="106261"/>
    <x v="5"/>
    <n v="751201"/>
    <s v="SPC.01."/>
    <s v="Produkcja wyrobów cukierniczych"/>
    <s v="06.05.2024-29.05.2024"/>
    <n v="2"/>
    <n v="0"/>
    <s v="angielski"/>
    <n v="2"/>
    <n v="0"/>
    <s v="Centrum Kształcenia Zawodowego i Ustawicznego w Legnicy, ul. Lotnicza 26, 59-220 Legnica"/>
    <x v="6"/>
  </r>
  <r>
    <n v="383"/>
    <x v="37"/>
    <s v="Przemków"/>
    <n v="106261"/>
    <x v="10"/>
    <n v="723103"/>
    <s v="MOT.05."/>
    <s v="Obsługa, diagnozowanie oraz naprawa pojazdów samochodowych"/>
    <s v="03.04.2024-30.04.2024"/>
    <n v="3"/>
    <n v="0"/>
    <s v="angielski"/>
    <n v="0"/>
    <n v="0"/>
    <s v="Głogowskie Centrum Kształcenia Zawodowego w Głogowie"/>
    <x v="11"/>
  </r>
  <r>
    <n v="384"/>
    <x v="37"/>
    <s v="Przemków"/>
    <n v="106261"/>
    <x v="4"/>
    <n v="722307"/>
    <s v="MEC.05."/>
    <s v=" Użytkowanie obrabiarek skrawających"/>
    <m/>
    <n v="1"/>
    <n v="0"/>
    <s v="angielski"/>
    <n v="1"/>
    <n v="0"/>
    <s v="Centrum Kształcenia Zawodowego w Świdnicy, 58-105 Świdnica, ul. Gen. Władysława Sikorskiego 41"/>
    <x v="0"/>
  </r>
  <r>
    <n v="385"/>
    <x v="37"/>
    <s v="Przemków"/>
    <n v="106261"/>
    <x v="11"/>
    <n v="712618"/>
    <s v="BUD.09."/>
    <s v="Wykonywanie robót związanych z budową, montażem i eksploatacją sieci oraz instalacji sanitarnych"/>
    <m/>
    <n v="3"/>
    <n v="0"/>
    <s v="angielski"/>
    <n v="3"/>
    <n v="0"/>
    <s v="Centrum Kształcenia Zawodowego w Świdnicy, 58-105 Świdnica, ul. Gen. Władysława Sikorskiego 41"/>
    <x v="0"/>
  </r>
  <r>
    <n v="386"/>
    <x v="37"/>
    <s v="Przemków"/>
    <n v="106261"/>
    <x v="30"/>
    <n v="742118"/>
    <s v="ELM.03."/>
    <s v="Montaż, uruchamianie i konserwacja urządzeń i systemów mechatronicznych"/>
    <s v="03.06.2024-20.06.2024"/>
    <n v="1"/>
    <n v="0"/>
    <s v="angielski"/>
    <n v="1"/>
    <n v="0"/>
    <s v="Centrum Kształcenia Zawodowego i Ustawicznego, 67-400 Wschowa, Plac Kosynierów 1"/>
    <x v="1"/>
  </r>
  <r>
    <n v="387"/>
    <x v="38"/>
    <s v="Rakowice Wielkie"/>
    <n v="84234"/>
    <x v="7"/>
    <n v="514101"/>
    <s v="FRK.01."/>
    <s v="Wykonywanie usług fryzjerskich"/>
    <s v="02.01.2024-09.02.2024"/>
    <n v="3"/>
    <n v="2"/>
    <s v="niemiecki"/>
    <n v="3"/>
    <n v="2"/>
    <s v="Zespół Szkół Ponadpodstawowych im. Hipolita Cegielskiego w Ziębicach ul. Wojska Polskiego 3, 57-220 Ziębice"/>
    <x v="4"/>
  </r>
  <r>
    <n v="388"/>
    <x v="38"/>
    <s v="Rakowice Wielkie"/>
    <n v="84234"/>
    <x v="1"/>
    <n v="512001"/>
    <s v="HGT.02."/>
    <s v=" Przygotowanie i wydawanie dań"/>
    <s v="08.04.2024-03.05.2024"/>
    <n v="6"/>
    <n v="4"/>
    <s v="niemiecki"/>
    <n v="6"/>
    <n v="4"/>
    <s v="Zespół Szkół Ponadpodstawowych im. Hipolita Cegielskiego w Ziębicach ul. Wojska Polskiego 3, 57-220 Ziębice"/>
    <x v="4"/>
  </r>
  <r>
    <n v="389"/>
    <x v="38"/>
    <s v="Rakowice Wielkie"/>
    <n v="84234"/>
    <x v="38"/>
    <n v="711402"/>
    <s v="BUD.01."/>
    <s v="Wykonywanie robót zbrojarskich i betoniarskich"/>
    <m/>
    <n v="5"/>
    <n v="0"/>
    <s v="niemiecki"/>
    <n v="5"/>
    <n v="0"/>
    <s v="Zespół Szkół  Ekonomiczno-Technicznych w Rakowicach Wielkich"/>
    <x v="19"/>
  </r>
  <r>
    <n v="390"/>
    <x v="38"/>
    <s v="Rakowice Wielkie"/>
    <n v="84234"/>
    <x v="2"/>
    <n v="741103"/>
    <s v="ELE.02."/>
    <s v="Montaż, uruchamianie i konserwacja instalacji, maszyn i urządzeń elektrycznych"/>
    <m/>
    <n v="1"/>
    <n v="0"/>
    <s v="niemiecki"/>
    <n v="1"/>
    <n v="0"/>
    <s v="Centrum Kształcenia Zawodowego w Świdnicy, 58-105 Świdnica, ul. Gen. Władysława Sikorskiego 41"/>
    <x v="0"/>
  </r>
  <r>
    <n v="391"/>
    <x v="38"/>
    <s v="Rakowice Wielkie"/>
    <n v="84234"/>
    <x v="35"/>
    <n v="613003"/>
    <s v="ROL.04."/>
    <s v=" Prowadzenie produkcji rolniczej"/>
    <s v="18.03.2024-12.04.2024"/>
    <n v="1"/>
    <n v="0"/>
    <s v="niemiecki"/>
    <n v="1"/>
    <n v="0"/>
    <s v="Centrum Kształcenia Zawodowego i Ustawicznego, 67-400 Wschowa, Plac Kosynierów 1"/>
    <x v="1"/>
  </r>
  <r>
    <n v="392"/>
    <x v="38"/>
    <s v="Rakowice Wielkie"/>
    <n v="84234"/>
    <x v="23"/>
    <n v="741201"/>
    <s v="ELE.01."/>
    <m/>
    <s v="06.05.2024-31.05.2024"/>
    <n v="1"/>
    <n v="0"/>
    <s v="niemiecki"/>
    <n v="1"/>
    <n v="0"/>
    <s v="Ośrodek Dokształcania i Doskonalenia Zawodowego w Krotoszynie"/>
    <x v="7"/>
  </r>
  <r>
    <n v="393"/>
    <x v="38"/>
    <s v="Rakowice Wielkie"/>
    <n v="84234"/>
    <x v="10"/>
    <n v="723103"/>
    <s v="MOT.05."/>
    <m/>
    <s v="02.01.2024-09.02.2024"/>
    <n v="1"/>
    <n v="0"/>
    <s v="niemiecki"/>
    <n v="1"/>
    <n v="0"/>
    <s v="Zespół Szkół Ponadpodstawowych im. Hipolita Cegielskiego w Ziębicach ul. Wojska Polskiego 3, 57-220 Ziębice"/>
    <x v="4"/>
  </r>
  <r>
    <n v="394"/>
    <x v="38"/>
    <s v="Rakowice Wielkie"/>
    <n v="84234"/>
    <x v="39"/>
    <n v="816003"/>
    <s v="SPC.02."/>
    <s v="Produkcja wyrobów spożywczych z wykorzystaniem maszyn i urządzeń"/>
    <s v="20.05.2024-16.06.2024_x000a_20.05.2024-29.05.2024z_x000a_(dodatkowo25-26.05.2024)_x000a_03.06.2024-16.06.2024s"/>
    <n v="1"/>
    <n v="0"/>
    <s v="niemiecki"/>
    <n v="1"/>
    <n v="0"/>
    <s v="Centrum Kształcenia Zawodowego w Zespole Szkół i Placówek Kształcenia Zawodowego, ul.Botaniczna 66, 65-392  Zielona Góra"/>
    <x v="5"/>
  </r>
  <r>
    <n v="395"/>
    <x v="38"/>
    <s v="Rakowice Wielkie"/>
    <n v="84234"/>
    <x v="0"/>
    <n v="522301"/>
    <s v="HAN.01."/>
    <s v="Prowadzenie sprzedaży"/>
    <s v="12.02.2024-08.03.2024"/>
    <n v="6"/>
    <n v="4"/>
    <s v="angielski"/>
    <n v="6"/>
    <n v="4"/>
    <s v="Zespół Szkół Ponadpodstawowych im. Hipolita Cegielskiego w Ziębicach ul. Wojska Polskiego 3, 57-220 Ziębice"/>
    <x v="4"/>
  </r>
  <r>
    <n v="396"/>
    <x v="39"/>
    <s v="Strzegom"/>
    <n v="13181"/>
    <x v="1"/>
    <n v="512001"/>
    <s v="HGT.02."/>
    <s v=" Przygotowanie i wydawanie dań"/>
    <m/>
    <n v="3"/>
    <n v="1"/>
    <s v="niemiecki"/>
    <n v="0"/>
    <n v="0"/>
    <s v="Centrum Kształcenia Zawodowego w Świdnicy, 58-105 Świdnica, ul. Gen. Władysława Sikorskiego 41"/>
    <x v="0"/>
  </r>
  <r>
    <n v="397"/>
    <x v="39"/>
    <s v="Strzegom"/>
    <n v="13181"/>
    <x v="7"/>
    <n v="514101"/>
    <s v="FRK.01."/>
    <s v="Wykonywanie usług fryzjerskich"/>
    <m/>
    <n v="6"/>
    <n v="5"/>
    <s v="niemiecki"/>
    <n v="0"/>
    <n v="0"/>
    <s v="Centrum Kształcenia Zawodowego w Świdnicy, 58-105 Świdnica, ul. Gen. Władysława Sikorskiego 41"/>
    <x v="0"/>
  </r>
  <r>
    <n v="398"/>
    <x v="39"/>
    <s v="Strzegom"/>
    <n v="13181"/>
    <x v="0"/>
    <n v="522301"/>
    <s v="HAN.01."/>
    <s v="Prowadzenie sprzedaży"/>
    <s v="30.10.2023-24.11.2023"/>
    <n v="8"/>
    <n v="8"/>
    <s v="niemiecki"/>
    <n v="0"/>
    <n v="0"/>
    <s v="Centrum Kształcenia Zawodowego w Świdnicy, 58-105 Świdnica, ul. Gen. Władysława Sikorskiego 41"/>
    <x v="0"/>
  </r>
  <r>
    <n v="399"/>
    <x v="39"/>
    <s v="Strzegom"/>
    <n v="13181"/>
    <x v="10"/>
    <n v="723103"/>
    <s v="MOT.05."/>
    <s v="Obsługa, diagnozowanie oraz naprawa pojazdów samochodowych"/>
    <m/>
    <n v="11"/>
    <n v="0"/>
    <s v="niemiecki"/>
    <n v="0"/>
    <n v="0"/>
    <s v="Centrum Kształcenia Zawodowego w Świdnicy, 58-105 Świdnica, ul. Gen. Władysława Sikorskiego 41"/>
    <x v="0"/>
  </r>
  <r>
    <n v="400"/>
    <x v="39"/>
    <s v="Strzegom"/>
    <n v="13181"/>
    <x v="5"/>
    <n v="751201"/>
    <s v="SPC.01."/>
    <s v="Produkcja wyrobów cukierniczych"/>
    <m/>
    <n v="1"/>
    <n v="1"/>
    <s v="niemiecki"/>
    <n v="0"/>
    <n v="0"/>
    <s v="Centrum Kształcenia Zawodowego w Świdnicy, 58-105 Świdnica, ul. Gen. Władysława Sikorskiego 41"/>
    <x v="0"/>
  </r>
  <r>
    <n v="401"/>
    <x v="39"/>
    <s v="Strzegom"/>
    <n v="13181"/>
    <x v="2"/>
    <n v="741103"/>
    <s v="ELE.02."/>
    <s v="Montaż, uruchamianie i konserwacja instalacji, maszyn i urządzeń elektrycznych"/>
    <s v="30.10.2023-24.11.2023"/>
    <n v="1"/>
    <n v="0"/>
    <s v="niemiecki"/>
    <n v="0"/>
    <m/>
    <s v="Centrum Kształcenia Zawodowego w Świdnicy, 58-105 Świdnica, ul. Gen. Władysława Sikorskiego 41"/>
    <x v="0"/>
  </r>
  <r>
    <n v="402"/>
    <x v="39"/>
    <s v="Strzegom"/>
    <n v="13181"/>
    <x v="11"/>
    <n v="712618"/>
    <s v="BUD.09."/>
    <s v="Wykonywanie robót związanych z budową, montażem i eksploatacją sieci oraz instalacji sanitarnych"/>
    <m/>
    <n v="0"/>
    <n v="0"/>
    <s v="niemiecki"/>
    <n v="0"/>
    <n v="0"/>
    <s v="Centrum Kształcenia Zawodowego w Świdnicy, 58-105 Świdnica, ul. Gen. Władysława Sikorskiego 41"/>
    <x v="0"/>
  </r>
  <r>
    <n v="403"/>
    <x v="39"/>
    <s v="Strzegom"/>
    <n v="13181"/>
    <x v="8"/>
    <n v="751204"/>
    <s v="SPC.03."/>
    <s v="Produkcja wyrobów piekarskich"/>
    <m/>
    <n v="6"/>
    <n v="0"/>
    <s v="niemiecki"/>
    <n v="0"/>
    <n v="0"/>
    <s v="Centrum Kształcenia Zawodowego w Świdnicy, 58-105 Świdnica, ul. Gen. Władysława Sikorskiego 41"/>
    <x v="0"/>
  </r>
  <r>
    <n v="404"/>
    <x v="39"/>
    <s v="Strzegom"/>
    <n v="13181"/>
    <x v="27"/>
    <n v="711301"/>
    <s v="BUD.04."/>
    <s v=" Wykonywanie robót kamieniarskich"/>
    <s v="15.04.2023-19.05.2024_x000a_15.04.2024-28.04.2024z_x000a_06.05.2024-19.05.2024s"/>
    <n v="1"/>
    <n v="0"/>
    <s v="niemiecki"/>
    <n v="1"/>
    <n v="0"/>
    <s v="Centrum Kształcenia Zawodowego w Zespole Szkół i Placówek Kształcenia Zawodowego, ul.Botaniczna 66, 65-392  Zielona Góra"/>
    <x v="5"/>
  </r>
  <r>
    <n v="405"/>
    <x v="39"/>
    <s v="Strzegom"/>
    <n v="13181"/>
    <x v="17"/>
    <n v="722204"/>
    <s v="MEC.08."/>
    <s v="Wykonywanie i naprawa elementów maszyn, urządzeń i narzędzi"/>
    <m/>
    <n v="2"/>
    <n v="0"/>
    <s v="niemiecki"/>
    <n v="0"/>
    <n v="0"/>
    <s v="Centrum Kształcenia Zawodowego w Świdnicy, 58-105 Świdnica, ul. Gen. Władysława Sikorskiego 41"/>
    <x v="0"/>
  </r>
  <r>
    <n v="406"/>
    <x v="39"/>
    <s v="Strzegom"/>
    <n v="13181"/>
    <x v="12"/>
    <n v="752205"/>
    <s v="DRM.04."/>
    <s v=" Wytwarzanie wyrobów z drewna i materiałów drewnopochodnych"/>
    <m/>
    <n v="3"/>
    <n v="0"/>
    <s v="niemiecki"/>
    <n v="0"/>
    <n v="0"/>
    <s v="Centrum Kształcenia Zawodowego w Świdnicy, 58-105 Świdnica, ul. Gen. Władysława Sikorskiego 41"/>
    <x v="0"/>
  </r>
  <r>
    <n v="407"/>
    <x v="39"/>
    <s v="Strzegom"/>
    <n v="13181"/>
    <x v="29"/>
    <n v="723310"/>
    <s v="MEC.03."/>
    <s v="Montaż i obsługa maszyn i urządzeń"/>
    <s v="11.03.2024-12.04.2024"/>
    <n v="1"/>
    <n v="0"/>
    <s v="niemiecki"/>
    <n v="1"/>
    <n v="0"/>
    <s v="Centrum Kształcenia Zawodowego nr 1 w Gliwicach Gliwickie Centrum Edukacji u.Stefana Okrzei 20"/>
    <x v="16"/>
  </r>
  <r>
    <n v="408"/>
    <x v="40"/>
    <s v="Strzelin"/>
    <n v="79824"/>
    <x v="9"/>
    <n v="711204"/>
    <s v="BUD.12."/>
    <s v=" Wykonywanie robót murarskich i tynkarskich"/>
    <m/>
    <n v="1"/>
    <n v="0"/>
    <s v="angielski"/>
    <n v="1"/>
    <n v="0"/>
    <s v="Centrum Kształcenia Zawodowego w Świdnicy, 58-105 Świdnica, ul. Gen. Władysława Sikorskiego 41"/>
    <x v="0"/>
  </r>
  <r>
    <n v="409"/>
    <x v="40"/>
    <s v="Strzelin"/>
    <n v="79824"/>
    <x v="8"/>
    <n v="751204"/>
    <s v="SPC.03."/>
    <s v="Produkcja wyrobów piekarskich"/>
    <m/>
    <n v="0"/>
    <n v="0"/>
    <s v="angielski"/>
    <n v="0"/>
    <n v="0"/>
    <s v="Centrum Kształcenia Zawodowego w Kłodzkiej Szkole Przedsiębiorczości w Kłodzku, ul. Szkolna 8, 57-300 Kłodzko"/>
    <x v="2"/>
  </r>
  <r>
    <n v="410"/>
    <x v="40"/>
    <s v="Strzelin"/>
    <n v="79824"/>
    <x v="5"/>
    <n v="751201"/>
    <s v="SPC.01."/>
    <s v="Produkcja wyrobów cukierniczych"/>
    <s v="11.03.2024-12.04.2024"/>
    <n v="2"/>
    <n v="2"/>
    <s v="angielski"/>
    <n v="2"/>
    <n v="2"/>
    <s v="Centrum Kształcenia Zawodowego w Oleśnicy, ul. Wojska Polskiego 67"/>
    <x v="9"/>
  </r>
  <r>
    <n v="411"/>
    <x v="40"/>
    <s v="Strzelin"/>
    <n v="79824"/>
    <x v="2"/>
    <n v="741103"/>
    <s v="ELE.02."/>
    <s v="Montaż, uruchamianie i konserwacja instalacji, maszyn i urządzeń elektrycznych"/>
    <s v="11.03.2024-12.04.2024"/>
    <n v="5"/>
    <n v="0"/>
    <s v="angielski"/>
    <n v="5"/>
    <n v="0"/>
    <s v="Centrum Kształcenia Zawodowego w Oleśnicy, ul. Wojska Polskiego 67"/>
    <x v="9"/>
  </r>
  <r>
    <n v="412"/>
    <x v="40"/>
    <s v="Strzelin"/>
    <n v="79824"/>
    <x v="21"/>
    <n v="753402"/>
    <s v="DRM.05."/>
    <s v="Wykonywanie wyrobów tapicerowanych"/>
    <s v="30.10.2023-24.11.2023"/>
    <n v="3"/>
    <n v="0"/>
    <s v="angielski"/>
    <n v="3"/>
    <n v="0"/>
    <s v="Centrum Kształcenia Zawodowego w Oleśnicy, ul. Wojska Polskiego 67"/>
    <x v="9"/>
  </r>
  <r>
    <n v="413"/>
    <x v="40"/>
    <s v="Strzelin"/>
    <n v="79824"/>
    <x v="12"/>
    <n v="752205"/>
    <s v="DRM.04."/>
    <s v=" Wytwarzanie wyrobów z drewna i materiałów drewnopochodnych"/>
    <s v="02.01.2024-09.02.2024"/>
    <n v="1"/>
    <n v="0"/>
    <s v="angielski"/>
    <n v="1"/>
    <n v="0"/>
    <s v="Centrum Kształcenia Zawodowego w Oleśnicy, ul. Wojska Polskiego 67"/>
    <x v="9"/>
  </r>
  <r>
    <n v="414"/>
    <x v="40"/>
    <s v="Strzelin"/>
    <n v="79824"/>
    <x v="1"/>
    <n v="512001"/>
    <s v="HGT.02."/>
    <s v=" Przygotowanie i wydawanie dań"/>
    <s v="02.10.2023-27.10.2023"/>
    <n v="3"/>
    <n v="0"/>
    <s v="niemiecki"/>
    <n v="3"/>
    <n v="0"/>
    <s v="Zespół Szkół Ponadpodstawowych im. Hipolita Cegielskiego w Ziębicach ul. Wojska Polskiego 3, 57-220 Ziębice"/>
    <x v="4"/>
  </r>
  <r>
    <n v="415"/>
    <x v="40"/>
    <s v="Strzelin"/>
    <n v="79824"/>
    <x v="7"/>
    <n v="514101"/>
    <s v="FRK.01."/>
    <s v="Wykonywanie usług fryzjerskich"/>
    <s v="02.01.2024-09.02.2024"/>
    <n v="5"/>
    <n v="5"/>
    <s v="niemiecki"/>
    <n v="5"/>
    <n v="5"/>
    <s v="Zespół Szkół Ponadpodstawowych im. Hipolita Cegielskiego w Ziębicach ul. Wojska Polskiego 3, 57-220 Ziębice"/>
    <x v="4"/>
  </r>
  <r>
    <n v="416"/>
    <x v="40"/>
    <s v="Strzelin"/>
    <n v="79824"/>
    <x v="0"/>
    <n v="522301"/>
    <s v="HAN.01."/>
    <s v="Prowadzenie sprzedaży"/>
    <s v="12.02.2024-08.03.2024"/>
    <n v="19"/>
    <n v="15"/>
    <s v="angielski"/>
    <n v="19"/>
    <n v="15"/>
    <s v="Zespół Szkół Ponadpodstawowych im. Hipolita Cegielskiego w Ziębicach ul. Wojska Polskiego 3, 57-220 Ziębice"/>
    <x v="4"/>
  </r>
  <r>
    <n v="417"/>
    <x v="41"/>
    <s v="Syców"/>
    <n v="82519"/>
    <x v="5"/>
    <n v="751201"/>
    <s v="SPC.01."/>
    <s v="Produkcja wyrobów cukierniczych"/>
    <s v="11.03.2024-12.04.2024"/>
    <n v="9"/>
    <n v="8"/>
    <s v="angielski"/>
    <n v="0"/>
    <n v="0"/>
    <s v="Centrum Kształcenia Zawodowego w Oleśnicy, ul. Wojska Polskiego 67"/>
    <x v="9"/>
  </r>
  <r>
    <n v="418"/>
    <x v="41"/>
    <s v="Syców"/>
    <n v="82519"/>
    <x v="15"/>
    <n v="742117"/>
    <s v="ELM.02."/>
    <s v="Montaż oraz instalowanie układów i urządzeń elektronicznych"/>
    <s v="15.04.2023-19.05.2024_x000a_15.04.2024-28.04.2024z_x000a_06.05.2024-19.05.2024s"/>
    <n v="2"/>
    <n v="0"/>
    <s v="angielski"/>
    <n v="2"/>
    <n v="0"/>
    <s v="Centrum Kształcenia Zawodowego w Zespole Szkół i Placówek Kształcenia Zawodowego, ul.Botaniczna 66, 65-392  Zielona Góra"/>
    <x v="5"/>
  </r>
  <r>
    <n v="419"/>
    <x v="41"/>
    <s v="Syców"/>
    <n v="82519"/>
    <x v="2"/>
    <n v="741103"/>
    <s v="ELE.02."/>
    <s v="Montaż, uruchamianie i konserwacja instalacji, maszyn i urządzeń elektrycznych"/>
    <s v="11.03.2024-12.04.2024"/>
    <n v="8"/>
    <n v="0"/>
    <s v="angielski"/>
    <n v="0"/>
    <n v="0"/>
    <s v="Centrum Kształcenia Zawodowego w Oleśnicy, ul. Wojska Polskiego 67"/>
    <x v="9"/>
  </r>
  <r>
    <n v="420"/>
    <x v="41"/>
    <s v="Syców"/>
    <n v="82519"/>
    <x v="7"/>
    <n v="514101"/>
    <s v="FRK.01."/>
    <s v="Wykonywanie usług fryzjerskich"/>
    <s v="13.05.2024-07-06.2024"/>
    <n v="11"/>
    <n v="9"/>
    <s v="angielski"/>
    <n v="0"/>
    <n v="0"/>
    <s v="Centrum Kształcenia Zawodowego w Oleśnicy, ul. Wojska Polskiego 67"/>
    <x v="9"/>
  </r>
  <r>
    <n v="421"/>
    <x v="41"/>
    <s v="Syców"/>
    <n v="82519"/>
    <x v="10"/>
    <n v="723103"/>
    <s v="MOT.05."/>
    <s v="Obsługa, diagnozowanie oraz naprawa pojazdów samochodowych"/>
    <s v="11.03.2024-12.04.2024"/>
    <n v="13"/>
    <n v="0"/>
    <s v="angielski"/>
    <n v="0"/>
    <n v="0"/>
    <s v="Centrum Kształcenia Zawodowego w Oleśnicy, ul. Wojska Polskiego 67"/>
    <x v="9"/>
  </r>
  <r>
    <n v="422"/>
    <x v="41"/>
    <s v="Syców"/>
    <n v="82519"/>
    <x v="11"/>
    <n v="712618"/>
    <s v="BUD.09."/>
    <s v="Wykonywanie robót związanych z budową, montażem i eksploatacją sieci oraz instalacji sanitarnych"/>
    <m/>
    <n v="2"/>
    <n v="0"/>
    <s v="angielski"/>
    <n v="2"/>
    <n v="0"/>
    <s v="Centrum Kształcenia Zawodowego w Świdnicy, 58-105 Świdnica, ul. Gen. Władysława Sikorskiego 41"/>
    <x v="0"/>
  </r>
  <r>
    <n v="423"/>
    <x v="41"/>
    <s v="Syców"/>
    <n v="82519"/>
    <x v="0"/>
    <n v="522301"/>
    <s v="HAN.01."/>
    <s v="Prowadzenie sprzedaży"/>
    <s v="02.01.2024-09.02.2024"/>
    <n v="19"/>
    <n v="17"/>
    <s v="angielski"/>
    <n v="0"/>
    <n v="0"/>
    <s v="Centrum Kształcenia Zawodowego w Oleśnicy, ul. Wojska Polskiego 67"/>
    <x v="9"/>
  </r>
  <r>
    <n v="424"/>
    <x v="41"/>
    <s v="Syców"/>
    <n v="82519"/>
    <x v="12"/>
    <n v="752205"/>
    <s v="DRM.04."/>
    <s v=" Wytwarzanie wyrobów z drewna i materiałów drewnopochodnych"/>
    <s v="15.04.2024-15.05.2024"/>
    <n v="6"/>
    <n v="0"/>
    <s v="angielski"/>
    <n v="0"/>
    <n v="0"/>
    <s v="Centrum Kształcenia Zawodowego w Oleśnicy, ul. Wojska Polskiego 67"/>
    <x v="9"/>
  </r>
  <r>
    <n v="425"/>
    <x v="41"/>
    <s v="Syców"/>
    <n v="82519"/>
    <x v="17"/>
    <n v="722204"/>
    <s v="MEC.08."/>
    <s v="Wykonywanie i naprawa elementów maszyn, urządzeń i narzędzi"/>
    <s v="26.02.2024-22.03.2024"/>
    <n v="1"/>
    <n v="0"/>
    <s v="angielski"/>
    <n v="1"/>
    <n v="0"/>
    <s v="Ośrodek Dokształcania i Doskonalenia Zawodowego w Krotoszynie"/>
    <x v="7"/>
  </r>
  <r>
    <n v="426"/>
    <x v="41"/>
    <s v="Syców"/>
    <n v="82519"/>
    <x v="21"/>
    <n v="753402"/>
    <s v="DRM.05."/>
    <s v="Wykonywanie wyrobów tapicerowanych"/>
    <s v="30.10.2023-24.11.2023"/>
    <n v="28"/>
    <n v="1"/>
    <s v="angielski"/>
    <n v="0"/>
    <n v="0"/>
    <s v="Centrum Kształcenia Zawodowego w Oleśnicy, ul. Wojska Polskiego 67"/>
    <x v="9"/>
  </r>
  <r>
    <n v="427"/>
    <x v="41"/>
    <s v="Syców"/>
    <n v="82519"/>
    <x v="8"/>
    <n v="751204"/>
    <s v="SPC.03."/>
    <s v="Produkcja wyrobów piekarskich"/>
    <s v="13.05.2024 - 07.06.2024"/>
    <n v="2"/>
    <n v="0"/>
    <s v="angielski"/>
    <n v="2"/>
    <n v="0"/>
    <s v="Centrum Kształcenia Zawodowego w Kłodzkiej Szkole Przedsiębiorczości w Kłodzku, ul. Szkolna 8, 57-300 Kłodzko"/>
    <x v="2"/>
  </r>
  <r>
    <n v="428"/>
    <x v="41"/>
    <s v="Syców"/>
    <n v="82519"/>
    <x v="3"/>
    <n v="712905"/>
    <s v="BUD.11."/>
    <m/>
    <s v="25.03.2024-19.04.2024"/>
    <n v="1"/>
    <n v="0"/>
    <s v="angielski"/>
    <n v="1"/>
    <n v="0"/>
    <s v="Ośrodek Dokształcania i Doskonalenia Zawodowego w Krotoszynie"/>
    <x v="7"/>
  </r>
  <r>
    <n v="429"/>
    <x v="41"/>
    <s v="Syców"/>
    <n v="82519"/>
    <x v="40"/>
    <n v="731305"/>
    <s v="MEP.05."/>
    <s v="Wykonywanie i naprawa wyrobów złotniczych i jubilerskich"/>
    <m/>
    <n v="1"/>
    <n v="0"/>
    <s v="angielski"/>
    <n v="1"/>
    <n v="0"/>
    <n v="0"/>
    <x v="18"/>
  </r>
  <r>
    <n v="430"/>
    <x v="42"/>
    <s v="Środa Śląska"/>
    <n v="22648"/>
    <x v="7"/>
    <n v="514101"/>
    <s v="FRK.01."/>
    <s v="Wykonywanie usług fryzjerskich"/>
    <s v="04.03.2024-27.03.2024"/>
    <n v="2"/>
    <n v="2"/>
    <m/>
    <n v="2"/>
    <n v="2"/>
    <s v="Centrum Kształcenia Zawodowego i Ustawicznego w Legnicy, ul. Lotnicza 26, 59-220 Legnica"/>
    <x v="6"/>
  </r>
  <r>
    <n v="431"/>
    <x v="42"/>
    <s v="Środa Śląska"/>
    <n v="22648"/>
    <x v="0"/>
    <n v="522301"/>
    <s v="HAN.01."/>
    <s v="Prowadzenie sprzedaży"/>
    <s v="05.02.2024-01.03.2024"/>
    <n v="2"/>
    <n v="1"/>
    <m/>
    <n v="2"/>
    <n v="1"/>
    <s v="Centrum Kształcenia Zawodowego i Ustawicznego w Legnicy, ul. Lotnicza 26, 59-220 Legnica"/>
    <x v="6"/>
  </r>
  <r>
    <n v="432"/>
    <x v="42"/>
    <s v="Środa Śląska"/>
    <n v="22648"/>
    <x v="5"/>
    <n v="751201"/>
    <s v="SPC.01."/>
    <s v="Produkcja wyrobów cukierniczych"/>
    <s v="06.05.2024-29.05.2024"/>
    <n v="2"/>
    <n v="2"/>
    <m/>
    <n v="2"/>
    <n v="2"/>
    <s v="Centrum Kształcenia Zawodowego i Ustawicznego w Legnicy, ul. Lotnicza 26, 59-220 Legnica"/>
    <x v="6"/>
  </r>
  <r>
    <n v="433"/>
    <x v="42"/>
    <s v="Środa Śląska"/>
    <n v="22648"/>
    <x v="9"/>
    <n v="711204"/>
    <s v="BUD.12."/>
    <s v=" Wykonywanie robót murarskich i tynkarskich"/>
    <m/>
    <n v="1"/>
    <n v="0"/>
    <m/>
    <n v="1"/>
    <n v="0"/>
    <s v="Centrum Kształcenia Zawodowego w Świdnicy, 58-105 Świdnica, ul. Gen. Władysława Sikorskiego 41"/>
    <x v="0"/>
  </r>
  <r>
    <n v="434"/>
    <x v="42"/>
    <s v="Środa Śląska"/>
    <n v="22648"/>
    <x v="10"/>
    <n v="723103"/>
    <s v="MOT.05."/>
    <s v="Obsługa, diagnozowanie oraz naprawa pojazdów samochodowych"/>
    <s v="13.05.2024-07.06.2024"/>
    <n v="7"/>
    <n v="0"/>
    <m/>
    <n v="7"/>
    <n v="0"/>
    <s v="Centrum Kształcenia Zawodowego w CKZiU,  ul. Tadeusza Kościuszki 27, 56-100 Wołów"/>
    <x v="8"/>
  </r>
  <r>
    <n v="435"/>
    <x v="43"/>
    <s v="Świdnica"/>
    <n v="21715"/>
    <x v="24"/>
    <n v="721306"/>
    <s v="MOT.01."/>
    <s v="Diagnozowanie i naprawa nadwozi pojazdów samochodowych"/>
    <m/>
    <n v="2"/>
    <n v="0"/>
    <s v="niemiecki"/>
    <n v="0"/>
    <n v="0"/>
    <s v="Centrum Kształcenia Zawodowego w Świdnicy, 58-105 Świdnica, ul. Gen. Władysława Sikorskiego 41"/>
    <x v="0"/>
  </r>
  <r>
    <n v="436"/>
    <x v="43"/>
    <s v="Świdnica"/>
    <n v="21715"/>
    <x v="5"/>
    <n v="751201"/>
    <s v="SPC.01."/>
    <s v="Produkcja wyrobów cukierniczych"/>
    <m/>
    <n v="2"/>
    <n v="2"/>
    <s v="niemiecki"/>
    <n v="0"/>
    <n v="0"/>
    <s v="Centrum Kształcenia Zawodowego w Świdnicy, 58-105 Świdnica, ul. Gen. Władysława Sikorskiego 41"/>
    <x v="0"/>
  </r>
  <r>
    <n v="437"/>
    <x v="43"/>
    <s v="Świdnica"/>
    <n v="21715"/>
    <x v="7"/>
    <n v="514101"/>
    <s v="FRK.01."/>
    <s v="Wykonywanie usług fryzjerskich"/>
    <m/>
    <n v="4"/>
    <n v="2"/>
    <s v="niemiecki"/>
    <n v="0"/>
    <n v="0"/>
    <s v="Centrum Kształcenia Zawodowego w Świdnicy, 58-105 Świdnica, ul. Gen. Władysława Sikorskiego 41"/>
    <x v="0"/>
  </r>
  <r>
    <n v="438"/>
    <x v="43"/>
    <s v="Świdnica"/>
    <n v="21715"/>
    <x v="1"/>
    <n v="512001"/>
    <s v="HGT.02."/>
    <s v=" Przygotowanie i wydawanie dań"/>
    <m/>
    <n v="9"/>
    <n v="7"/>
    <s v="niemiecki"/>
    <n v="0"/>
    <n v="0"/>
    <s v="Centrum Kształcenia Zawodowego w Świdnicy, 58-105 Świdnica, ul. Gen. Władysława Sikorskiego 41"/>
    <x v="0"/>
  </r>
  <r>
    <n v="439"/>
    <x v="43"/>
    <s v="Świdnica"/>
    <n v="21715"/>
    <x v="10"/>
    <n v="723103"/>
    <s v="MOT.05."/>
    <s v="Obsługa, diagnozowanie oraz naprawa pojazdów samochodowych"/>
    <m/>
    <n v="7"/>
    <n v="0"/>
    <s v="niemiecki"/>
    <n v="0"/>
    <n v="0"/>
    <s v="Centrum Kształcenia Zawodowego w Świdnicy, 58-105 Świdnica, ul. Gen. Władysława Sikorskiego 41"/>
    <x v="0"/>
  </r>
  <r>
    <n v="440"/>
    <x v="43"/>
    <s v="Świdnica"/>
    <n v="21715"/>
    <x v="11"/>
    <n v="712618"/>
    <s v="BUD.09."/>
    <s v="Wykonywanie robót związanych z budową, montażem i eksploatacją sieci oraz instalacji sanitarnych"/>
    <m/>
    <n v="0"/>
    <n v="0"/>
    <s v="niemiecki"/>
    <n v="0"/>
    <n v="0"/>
    <s v="Centrum Kształcenia Zawodowego w Świdnicy, 58-105 Świdnica, ul. Gen. Władysława Sikorskiego 41"/>
    <x v="0"/>
  </r>
  <r>
    <n v="441"/>
    <x v="43"/>
    <s v="Świdnica"/>
    <n v="21715"/>
    <x v="9"/>
    <n v="711204"/>
    <s v="BUD.12."/>
    <s v=" Wykonywanie robót murarskich i tynkarskich"/>
    <m/>
    <n v="0"/>
    <n v="0"/>
    <s v="niemiecki"/>
    <n v="0"/>
    <n v="0"/>
    <s v="Centrum Kształcenia Zawodowego w Świdnicy, 58-105 Świdnica, ul. Gen. Władysława Sikorskiego 41"/>
    <x v="0"/>
  </r>
  <r>
    <n v="442"/>
    <x v="43"/>
    <s v="Świdnica"/>
    <n v="21715"/>
    <x v="8"/>
    <n v="751204"/>
    <s v="SPC.03."/>
    <s v="Produkcja wyrobów piekarskich"/>
    <m/>
    <n v="2"/>
    <n v="0"/>
    <s v="niemiecki"/>
    <n v="0"/>
    <n v="0"/>
    <s v="Centrum Kształcenia Zawodowego w Świdnicy, 58-105 Świdnica, ul. Gen. Władysława Sikorskiego 41"/>
    <x v="0"/>
  </r>
  <r>
    <n v="443"/>
    <x v="43"/>
    <s v="Świdnica"/>
    <n v="21715"/>
    <x v="0"/>
    <n v="522301"/>
    <s v="HAN.01."/>
    <s v="Prowadzenie sprzedaży"/>
    <s v="30.10.2023-24.11.2023"/>
    <n v="12"/>
    <n v="8"/>
    <s v="niemiecki"/>
    <n v="0"/>
    <n v="0"/>
    <s v="Centrum Kształcenia Zawodowego w Świdnicy, 58-105 Świdnica, ul. Gen. Władysława Sikorskiego 41"/>
    <x v="0"/>
  </r>
  <r>
    <n v="444"/>
    <x v="43"/>
    <s v="Świdnica"/>
    <n v="21715"/>
    <x v="17"/>
    <n v="722204"/>
    <s v="MEC.08."/>
    <s v="Wykonywanie i naprawa elementów maszyn, urządzeń i narzędzi"/>
    <m/>
    <n v="0"/>
    <n v="0"/>
    <s v="niemiecki"/>
    <n v="0"/>
    <n v="0"/>
    <s v="Centrum Kształcenia Zawodowego w Świdnicy, 58-105 Świdnica, ul. Gen. Władysława Sikorskiego 41"/>
    <x v="0"/>
  </r>
  <r>
    <n v="445"/>
    <x v="44"/>
    <s v="Świdnica"/>
    <n v="12321"/>
    <x v="5"/>
    <n v="751201"/>
    <s v="SPC.01."/>
    <s v="Produkcja wyrobów cukierniczych"/>
    <m/>
    <n v="6"/>
    <n v="5"/>
    <s v="niemiecki"/>
    <n v="0"/>
    <n v="0"/>
    <s v="Centrum Kształcenia Zawodowego w Świdnicy, 58-105 Świdnica, ul. Gen. Władysława Sikorskiego 41"/>
    <x v="0"/>
  </r>
  <r>
    <n v="446"/>
    <x v="44"/>
    <s v="Świdnica"/>
    <n v="12321"/>
    <x v="31"/>
    <n v="712101"/>
    <s v="BUD.03."/>
    <s v="Wykonywanie robót dekarsko-blacharskich"/>
    <s v="15.04.2024-19.05.2024_x000a_15.04.2024-28.04.2024s_x000a_06.05.2024-19.05.2024z"/>
    <n v="1"/>
    <n v="0"/>
    <s v="niemiecki"/>
    <n v="1"/>
    <n v="0"/>
    <s v="Centrum Kształcenia Zawodowego w Zespole Szkół i Placówek Kształcenia Zawodowego, ul.Botaniczna 66, 65-392  Zielona Góra"/>
    <x v="5"/>
  </r>
  <r>
    <n v="447"/>
    <x v="44"/>
    <s v="Świdnica"/>
    <n v="12321"/>
    <x v="2"/>
    <n v="741103"/>
    <s v="ELE.02."/>
    <s v="Montaż, uruchamianie i konserwacja instalacji, maszyn i urządzeń elektrycznych"/>
    <s v="30.10.2023-24.11.2023"/>
    <n v="0"/>
    <n v="0"/>
    <s v="niemiecki"/>
    <n v="0"/>
    <n v="0"/>
    <s v="Centrum Kształcenia Zawodowego w Świdnicy, 58-105 Świdnica, ul. Gen. Władysława Sikorskiego 41"/>
    <x v="0"/>
  </r>
  <r>
    <n v="448"/>
    <x v="44"/>
    <s v="Świdnica"/>
    <n v="12321"/>
    <x v="7"/>
    <n v="514101"/>
    <s v="FRK.01."/>
    <s v="Wykonywanie usług fryzjerskich"/>
    <m/>
    <n v="25"/>
    <n v="22"/>
    <s v="niemiecki"/>
    <n v="0"/>
    <n v="0"/>
    <s v="Centrum Kształcenia Zawodowego w Świdnicy, 58-105 Świdnica, ul. Gen. Władysława Sikorskiego 41"/>
    <x v="0"/>
  </r>
  <r>
    <n v="449"/>
    <x v="44"/>
    <s v="Świdnica"/>
    <n v="12321"/>
    <x v="1"/>
    <n v="512001"/>
    <s v="HGT.02."/>
    <s v=" Przygotowanie i wydawanie dań"/>
    <m/>
    <n v="22"/>
    <n v="12"/>
    <s v="niemiecki"/>
    <n v="0"/>
    <n v="0"/>
    <s v="Centrum Kształcenia Zawodowego w Świdnicy, 58-105 Świdnica, ul. Gen. Władysława Sikorskiego 41"/>
    <x v="0"/>
  </r>
  <r>
    <n v="450"/>
    <x v="44"/>
    <s v="Świdnica"/>
    <n v="12321"/>
    <x v="25"/>
    <n v="713203"/>
    <s v="MOT.03."/>
    <s v="Diagnozowanie i naprawa powłok lakierniczych"/>
    <m/>
    <n v="0"/>
    <n v="0"/>
    <s v="niemiecki"/>
    <n v="0"/>
    <n v="0"/>
    <s v="Centrum Kształcenia Zawodowego w Świdnicy, 58-105 Świdnica, ul. Gen. Władysława Sikorskiego 41"/>
    <x v="0"/>
  </r>
  <r>
    <n v="451"/>
    <x v="44"/>
    <s v="Świdnica"/>
    <n v="12321"/>
    <x v="20"/>
    <n v="432106"/>
    <s v="SPL.01."/>
    <s v="Obsługa magazynów"/>
    <s v="06.05.2024-31.05.2024"/>
    <n v="2"/>
    <n v="0"/>
    <s v="niemiecki"/>
    <n v="2"/>
    <n v="0"/>
    <s v="Zespół Szkół Ponadpodstawowych im. Hipolita Cegielskiego w Ziębicach ul. Wojska Polskiego 3, 57-220 Ziębice"/>
    <x v="4"/>
  </r>
  <r>
    <n v="452"/>
    <x v="44"/>
    <s v="Świdnica"/>
    <n v="12321"/>
    <x v="10"/>
    <n v="723103"/>
    <s v="MOT.05."/>
    <s v="Obsługa, diagnozowanie oraz naprawa pojazdów samochodowych"/>
    <m/>
    <n v="9"/>
    <n v="0"/>
    <s v="niemiecki"/>
    <n v="0"/>
    <n v="0"/>
    <s v="Centrum Kształcenia Zawodowego w Świdnicy, 58-105 Świdnica, ul. Gen. Władysława Sikorskiego 41"/>
    <x v="0"/>
  </r>
  <r>
    <n v="453"/>
    <x v="44"/>
    <s v="Świdnica"/>
    <n v="12321"/>
    <x v="9"/>
    <n v="711204"/>
    <s v="BUD.12."/>
    <s v=" Wykonywanie robót murarskich i tynkarskich"/>
    <m/>
    <n v="2"/>
    <n v="0"/>
    <s v="niemiecki"/>
    <n v="0"/>
    <n v="0"/>
    <s v="Centrum Kształcenia Zawodowego w Świdnicy, 58-105 Świdnica, ul. Gen. Władysława Sikorskiego 41"/>
    <x v="0"/>
  </r>
  <r>
    <n v="454"/>
    <x v="44"/>
    <s v="Świdnica"/>
    <n v="12321"/>
    <x v="4"/>
    <n v="722307"/>
    <s v="MEC.05."/>
    <s v=" Użytkowanie obrabiarek skrawających"/>
    <m/>
    <n v="1"/>
    <n v="0"/>
    <s v="niemiecki"/>
    <n v="0"/>
    <n v="0"/>
    <s v="Centrum Kształcenia Zawodowego w Świdnicy, 58-105 Świdnica, ul. Gen. Władysława Sikorskiego 41"/>
    <x v="0"/>
  </r>
  <r>
    <n v="455"/>
    <x v="44"/>
    <s v="Świdnica"/>
    <n v="12321"/>
    <x v="8"/>
    <n v="751204"/>
    <s v="SPC.03."/>
    <s v="Produkcja wyrobów piekarskich"/>
    <m/>
    <n v="1"/>
    <n v="0"/>
    <s v="niemiecki"/>
    <n v="0"/>
    <n v="0"/>
    <s v="Centrum Kształcenia Zawodowego w Świdnicy, 58-105 Świdnica, ul. Gen. Władysława Sikorskiego 41"/>
    <x v="0"/>
  </r>
  <r>
    <n v="456"/>
    <x v="44"/>
    <s v="Świdnica"/>
    <n v="12321"/>
    <x v="0"/>
    <n v="522301"/>
    <s v="HAN.01."/>
    <s v="Prowadzenie sprzedaży"/>
    <s v="30.10.2023-24.11.2023"/>
    <n v="16"/>
    <n v="13"/>
    <s v="niemiecki"/>
    <n v="0"/>
    <n v="0"/>
    <s v="Centrum Kształcenia Zawodowego w Świdnicy, 58-105 Świdnica, ul. Gen. Władysława Sikorskiego 41"/>
    <x v="0"/>
  </r>
  <r>
    <n v="457"/>
    <x v="44"/>
    <s v="Świdnica"/>
    <n v="12321"/>
    <x v="3"/>
    <n v="712905"/>
    <s v="BUD.11."/>
    <s v=" Wykonywanie robót montażowych, okładzinowych i wykończeniowych"/>
    <m/>
    <n v="0"/>
    <n v="0"/>
    <s v="niemiecki"/>
    <n v="0"/>
    <n v="0"/>
    <s v="Centrum Kształcenia Zawodowego i Ustawicznego, 67-400 Wschowa, Plac Kosynierów 1"/>
    <x v="1"/>
  </r>
  <r>
    <n v="458"/>
    <x v="44"/>
    <s v="Świdnica"/>
    <n v="12321"/>
    <x v="24"/>
    <n v="721306"/>
    <s v="MOT.01."/>
    <m/>
    <m/>
    <n v="3"/>
    <n v="0"/>
    <s v="niemiecki"/>
    <n v="0"/>
    <n v="0"/>
    <s v="Centrum Kształcenia Zawodowego w Świdnicy, 58-105 Świdnica, ul. Gen. Władysława Sikorskiego 41"/>
    <x v="0"/>
  </r>
  <r>
    <n v="459"/>
    <x v="44"/>
    <s v="Świdnica"/>
    <n v="12321"/>
    <x v="14"/>
    <n v="741203"/>
    <s v="MOT.02."/>
    <s v="Obsługa, diagnozowanie oraz naprawa mechatronicznych systemów pojazdów samochodowych"/>
    <m/>
    <n v="2"/>
    <n v="0"/>
    <s v="niemiecki"/>
    <n v="0"/>
    <n v="0"/>
    <s v="Centrum Kształcenia Zawodowego w Świdnicy, 58-105 Świdnica, ul. Gen. Władysława Sikorskiego 41"/>
    <x v="0"/>
  </r>
  <r>
    <n v="460"/>
    <x v="45"/>
    <s v="Świebodzice"/>
    <n v="14928"/>
    <x v="7"/>
    <n v="514101"/>
    <s v="FRK.01."/>
    <s v="Wykonywanie usług fryzjerskich"/>
    <m/>
    <n v="5"/>
    <n v="5"/>
    <s v="angielski"/>
    <n v="0"/>
    <n v="0"/>
    <s v="Centrum Kształcenia Zawodowego w Świdnicy, 58-105 Świdnica, ul. Gen. Władysława Sikorskiego 41"/>
    <x v="0"/>
  </r>
  <r>
    <n v="461"/>
    <x v="45"/>
    <s v="Świebodzice"/>
    <n v="14928"/>
    <x v="0"/>
    <n v="522301"/>
    <s v="HAN.01."/>
    <s v="Prowadzenie sprzedaży"/>
    <m/>
    <n v="13"/>
    <n v="10"/>
    <s v="angielski"/>
    <n v="0"/>
    <n v="0"/>
    <s v="Centrum Kształcenia Zawodowego w Świdnicy, 58-105 Świdnica, ul. Gen. Władysława Sikorskiego 41"/>
    <x v="0"/>
  </r>
  <r>
    <n v="462"/>
    <x v="45"/>
    <s v="Świebodzice"/>
    <n v="14928"/>
    <x v="17"/>
    <n v="722204"/>
    <s v="MEC.08."/>
    <s v="Wykonywanie i naprawa elementów maszyn, urządzeń i narzędzi"/>
    <m/>
    <n v="2"/>
    <n v="0"/>
    <s v="angielski"/>
    <n v="0"/>
    <n v="0"/>
    <s v="Centrum Kształcenia Zawodowego w Świdnicy, 58-105 Świdnica, ul. Gen. Władysława Sikorskiego 41"/>
    <x v="0"/>
  </r>
  <r>
    <n v="463"/>
    <x v="45"/>
    <s v="Świebodzice"/>
    <n v="14928"/>
    <x v="2"/>
    <n v="741103"/>
    <s v="ELE.02."/>
    <s v="Montaż, uruchamianie i konserwacja instalacji, maszyn i urządzeń elektrycznych"/>
    <s v="30.10.2023-24.11.2023"/>
    <n v="8"/>
    <n v="0"/>
    <s v="angielski"/>
    <n v="0"/>
    <n v="0"/>
    <s v="Centrum Kształcenia Zawodowego w Świdnicy, 58-105 Świdnica, ul. Gen. Władysława Sikorskiego 41"/>
    <x v="0"/>
  </r>
  <r>
    <n v="464"/>
    <x v="45"/>
    <s v="Świebodzice"/>
    <n v="14928"/>
    <x v="12"/>
    <n v="752205"/>
    <s v="DRM.04."/>
    <s v=" Wytwarzanie wyrobów z drewna i materiałów drewnopochodnych"/>
    <m/>
    <n v="2"/>
    <n v="0"/>
    <s v="angielski"/>
    <n v="0"/>
    <n v="0"/>
    <s v="Centrum Kształcenia Zawodowego w Świdnicy, 58-105 Świdnica, ul. Gen. Władysława Sikorskiego 41"/>
    <x v="0"/>
  </r>
  <r>
    <n v="465"/>
    <x v="45"/>
    <s v="Świebodzice"/>
    <n v="14928"/>
    <x v="4"/>
    <n v="722307"/>
    <s v="MEC.05."/>
    <s v=" Użytkowanie obrabiarek skrawających"/>
    <m/>
    <n v="16"/>
    <n v="1"/>
    <s v="angielski"/>
    <n v="0"/>
    <n v="0"/>
    <s v="Centrum Kształcenia Zawodowego w Świdnicy, 58-105 Świdnica, ul. Gen. Władysława Sikorskiego 41"/>
    <x v="0"/>
  </r>
  <r>
    <n v="466"/>
    <x v="45"/>
    <s v="Świebodzice"/>
    <n v="14928"/>
    <x v="22"/>
    <n v="513101"/>
    <s v="HGT.01."/>
    <s v="Wykonywanie usług kelnerskich"/>
    <s v="20.05.2024-16.06.2024_x000a_20.05.2024-29.05.2024z_x000a_(dodatkowo25-26.05.2024)_x000a_03.06.2024-16.06.2024s"/>
    <n v="0"/>
    <n v="0"/>
    <s v="angielski"/>
    <n v="0"/>
    <n v="0"/>
    <s v="Centrum Kształcenia Zawodowego w Zespole Szkół i Placówek Kształcenia Zawodowego, ul.Botaniczna 66, 65-392  Zielona Góra"/>
    <x v="5"/>
  </r>
  <r>
    <n v="467"/>
    <x v="45"/>
    <s v="Świebodzice"/>
    <n v="14928"/>
    <x v="1"/>
    <n v="512001"/>
    <s v="HGT.02."/>
    <s v=" Przygotowanie i wydawanie dań"/>
    <m/>
    <n v="4"/>
    <n v="3"/>
    <s v="angielski"/>
    <n v="0"/>
    <n v="0"/>
    <s v="Centrum Kształcenia Zawodowego w Świdnicy, 58-105 Świdnica, ul. Gen. Władysława Sikorskiego 41"/>
    <x v="0"/>
  </r>
  <r>
    <n v="468"/>
    <x v="45"/>
    <s v="Świebodzice"/>
    <n v="14928"/>
    <x v="10"/>
    <n v="723103"/>
    <s v="MOT.05."/>
    <s v="Obsługa, diagnozowanie oraz naprawa pojazdów samochodowych"/>
    <m/>
    <n v="7"/>
    <n v="1"/>
    <s v="angielski"/>
    <n v="0"/>
    <n v="0"/>
    <s v="Centrum Kształcenia Zawodowego w Świdnicy, 58-105 Świdnica, ul. Gen. Władysława Sikorskiego 41"/>
    <x v="0"/>
  </r>
  <r>
    <n v="469"/>
    <x v="45"/>
    <s v="Świebodzice"/>
    <n v="14928"/>
    <x v="5"/>
    <n v="751201"/>
    <s v="SPC.01."/>
    <s v="Produkcja wyrobów cukierniczych"/>
    <m/>
    <n v="1"/>
    <n v="1"/>
    <s v="angielski"/>
    <n v="0"/>
    <n v="0"/>
    <s v="Centrum Kształcenia Zawodowego w Świdnicy, 58-105 Świdnica, ul. Gen. Władysława Sikorskiego 41"/>
    <x v="0"/>
  </r>
  <r>
    <n v="470"/>
    <x v="46"/>
    <s v="Trzebnica"/>
    <n v="34791"/>
    <x v="24"/>
    <n v="721306"/>
    <s v="MOT.01."/>
    <s v="Diagnozowanie i naprawa nadwozi pojazdów samochodowych"/>
    <m/>
    <n v="2"/>
    <n v="0"/>
    <s v="angielski"/>
    <n v="2"/>
    <n v="0"/>
    <s v="Centrum Kształcenia Zawodowego w Świdnicy, 58-105 Świdnica, ul. Gen. Władysława Sikorskiego 41"/>
    <x v="0"/>
  </r>
  <r>
    <n v="471"/>
    <x v="46"/>
    <s v="Trzebnica"/>
    <n v="34791"/>
    <x v="5"/>
    <n v="751201"/>
    <s v="SPC.01."/>
    <s v="Produkcja wyrobów cukierniczych"/>
    <s v="11.03.2024-12.04.2024"/>
    <n v="7"/>
    <n v="5"/>
    <s v="angielski"/>
    <n v="7"/>
    <n v="5"/>
    <s v="Centrum Kształcenia Zawodowego w Oleśnicy, ul. Wojska Polskiego 67"/>
    <x v="9"/>
  </r>
  <r>
    <n v="472"/>
    <x v="46"/>
    <s v="Trzebnica"/>
    <n v="34791"/>
    <x v="23"/>
    <n v="741201"/>
    <s v="ELE.01."/>
    <s v=" Montaż i obsługa maszyn i urządzeń elektrycznych"/>
    <s v="22.01.2024-09.02.2024"/>
    <n v="5"/>
    <n v="0"/>
    <s v="angielski"/>
    <n v="5"/>
    <n v="0"/>
    <s v="Centrum Kształcenia Zawodowego i Ustawicznego, 67-400 Wschowa, Plac Kosynierów 1"/>
    <x v="1"/>
  </r>
  <r>
    <n v="473"/>
    <x v="46"/>
    <s v="Trzebnica"/>
    <n v="34791"/>
    <x v="2"/>
    <n v="741103"/>
    <s v="ELE.02."/>
    <s v="Montaż, uruchamianie i konserwacja instalacji, maszyn i urządzeń elektrycznych"/>
    <s v="02.10.2023-27.10.2023"/>
    <n v="14"/>
    <n v="0"/>
    <s v="angielski"/>
    <n v="14"/>
    <n v="0"/>
    <s v="Centrum Kształcenia Zawodowego w Oleśnicy, ul. Wojska Polskiego 67"/>
    <x v="9"/>
  </r>
  <r>
    <n v="474"/>
    <x v="46"/>
    <s v="Trzebnica"/>
    <n v="34791"/>
    <x v="7"/>
    <n v="514101"/>
    <s v="FRK.01."/>
    <s v="Wykonywanie usług fryzjerskich"/>
    <s v="15.04.2024-15.05.2024"/>
    <n v="12"/>
    <n v="12"/>
    <s v="angielski"/>
    <n v="12"/>
    <n v="12"/>
    <s v="Centrum Kształcenia Zawodowego w Oleśnicy, ul. Wojska Polskiego 67"/>
    <x v="9"/>
  </r>
  <r>
    <n v="475"/>
    <x v="46"/>
    <s v="Trzebnica"/>
    <n v="34791"/>
    <x v="1"/>
    <n v="512001"/>
    <s v="HGT.02."/>
    <s v=" Przygotowanie i wydawanie dań"/>
    <s v="18.03.2024-19.04.2024"/>
    <n v="12"/>
    <n v="7"/>
    <s v="angielski"/>
    <n v="12"/>
    <n v="7"/>
    <s v="Centrum Kształcenia Zawodowego w CKZiU,  ul. Tadeusza Kościuszki 27, 56-100 Wołów"/>
    <x v="8"/>
  </r>
  <r>
    <n v="476"/>
    <x v="46"/>
    <s v="Trzebnica"/>
    <n v="34791"/>
    <x v="25"/>
    <n v="713203"/>
    <s v="MOT.03."/>
    <s v="Diagnozowanie i naprawa powłok lakierniczych"/>
    <s v="13.05.2024-29.05.2024"/>
    <n v="4"/>
    <n v="0"/>
    <s v="angielski"/>
    <n v="4"/>
    <n v="0"/>
    <s v="Centrum Kształcenia Zawodowego i Ustawicznego, 67-400 Wschowa, Plac Kosynierów 1"/>
    <x v="1"/>
  </r>
  <r>
    <n v="477"/>
    <x v="46"/>
    <s v="Trzebnica"/>
    <n v="34791"/>
    <x v="20"/>
    <n v="432106"/>
    <s v="SPL.01."/>
    <s v="Obsługa magazynów"/>
    <s v="06.05.2024-31.05.2024"/>
    <n v="1"/>
    <n v="0"/>
    <s v="angielski"/>
    <n v="1"/>
    <n v="0"/>
    <s v="Zespół Szkół Ponadpodstawowych im. Hipolita Cegielskiego w Ziębicach ul. Wojska Polskiego 3, 57-220 Ziębice"/>
    <x v="4"/>
  </r>
  <r>
    <n v="478"/>
    <x v="46"/>
    <s v="Trzebnica"/>
    <n v="34791"/>
    <x v="28"/>
    <n v="834103"/>
    <s v="ROL.02."/>
    <s v=" Eksploatacja pojazdów, maszyn, urządzeń i narzędzi stosowanych w rolnictwie"/>
    <s v="15.04.2024-10.05.2024"/>
    <n v="5"/>
    <n v="0"/>
    <s v="angielski"/>
    <n v="5"/>
    <n v="0"/>
    <s v="Centrum Kształcenia Zawodowego i Ustawicznego, 67-400 Wschowa, Plac Kosynierów 1"/>
    <x v="1"/>
  </r>
  <r>
    <n v="479"/>
    <x v="46"/>
    <s v="Trzebnica"/>
    <n v="34791"/>
    <x v="10"/>
    <n v="723103"/>
    <s v="MOT.05."/>
    <s v="Obsługa, diagnozowanie oraz naprawa pojazdów samochodowych"/>
    <s v="13.05.2024-07.06.2024"/>
    <n v="16"/>
    <n v="0"/>
    <s v="angielski"/>
    <n v="16"/>
    <n v="0"/>
    <s v="Centrum Kształcenia Zawodowego w CKZiU,  ul. Tadeusza Kościuszki 27, 56-100 Wołów"/>
    <x v="8"/>
  </r>
  <r>
    <n v="480"/>
    <x v="46"/>
    <s v="Trzebnica"/>
    <n v="34791"/>
    <x v="41"/>
    <n v="731103"/>
    <s v="MEP.01."/>
    <s v="Montaż i naprawa maszyn i urządzeń precyzyjnych"/>
    <s v="03.06.2024-20.06.2024"/>
    <n v="3"/>
    <n v="0"/>
    <s v="angielski"/>
    <n v="3"/>
    <n v="0"/>
    <s v="Centrum Kształcenia Zawodowego i Ustawicznego, 67-400 Wschowa, Plac Kosynierów 1"/>
    <x v="1"/>
  </r>
  <r>
    <n v="481"/>
    <x v="46"/>
    <s v="Trzebnica"/>
    <n v="34791"/>
    <x v="30"/>
    <n v="742118"/>
    <s v="ELM.03."/>
    <s v="Montaż, uruchamianie i konserwacja urządzeń i systemów mechatronicznych"/>
    <s v="03.06.2024-20.06.2024"/>
    <n v="1"/>
    <n v="0"/>
    <s v="angielski"/>
    <n v="1"/>
    <n v="0"/>
    <s v="Centrum Kształcenia Zawodowego i Ustawicznego, 67-400 Wschowa, Plac Kosynierów 1"/>
    <x v="1"/>
  </r>
  <r>
    <n v="482"/>
    <x v="46"/>
    <s v="Trzebnica"/>
    <n v="34791"/>
    <x v="3"/>
    <n v="712905"/>
    <s v="BUD.11."/>
    <s v=" Wykonywanie robót montażowych, okładzinowych i wykończeniowych"/>
    <s v="03.06.2024-20.06.2024"/>
    <n v="1"/>
    <n v="0"/>
    <s v="angielski"/>
    <n v="1"/>
    <n v="0"/>
    <s v="Centrum Kształcenia Zawodowego i Ustawicznego, 67-400 Wschowa, Plac Kosynierów 1"/>
    <x v="1"/>
  </r>
  <r>
    <n v="483"/>
    <x v="46"/>
    <s v="Trzebnica"/>
    <n v="34791"/>
    <x v="11"/>
    <n v="712618"/>
    <s v="BUD.09."/>
    <s v="Wykonywanie robót związanych z budową, montażem i eksploatacją sieci oraz instalacji sanitarnych"/>
    <s v="15.04.2024-10.05.2024"/>
    <n v="0"/>
    <n v="0"/>
    <s v="angielski"/>
    <n v="0"/>
    <n v="0"/>
    <s v="Centrum Kształcenia Zawodowego i Ustawicznego, 67-400 Wschowa, Plac Kosynierów 1"/>
    <x v="1"/>
  </r>
  <r>
    <n v="484"/>
    <x v="46"/>
    <s v="Trzebnica"/>
    <n v="34791"/>
    <x v="4"/>
    <n v="722307"/>
    <s v="MEC.05."/>
    <s v=" Użytkowanie obrabiarek skrawających"/>
    <m/>
    <n v="0"/>
    <n v="0"/>
    <s v="angielski"/>
    <n v="0"/>
    <n v="0"/>
    <s v="Centrum Kształcenia Zawodowego w Świdnicy, 58-105 Świdnica, ul. Gen. Władysława Sikorskiego 41"/>
    <x v="0"/>
  </r>
  <r>
    <n v="485"/>
    <x v="46"/>
    <s v="Trzebnica"/>
    <n v="34791"/>
    <x v="8"/>
    <n v="751204"/>
    <s v="SPC.03."/>
    <s v="Produkcja wyrobów piekarskich"/>
    <s v="13.05.2024 - 07.06.2024"/>
    <n v="1"/>
    <n v="0"/>
    <s v="angielski"/>
    <n v="1"/>
    <n v="0"/>
    <s v="Centrum Kształcenia Zawodowego w Kłodzkiej Szkole Przedsiębiorczości w Kłodzku, ul. Szkolna 8, 57-300 Kłodzko"/>
    <x v="2"/>
  </r>
  <r>
    <n v="486"/>
    <x v="46"/>
    <s v="Trzebnica"/>
    <n v="34791"/>
    <x v="42"/>
    <n v="911205"/>
    <s v="HGT.05."/>
    <s v="Wykonywanie prac pomocniczych w obiektach świadczących usługi hotelarskie"/>
    <s v="25.03.2024 - 26.04.2024"/>
    <n v="1"/>
    <n v="1"/>
    <s v="angielski"/>
    <n v="1"/>
    <n v="1"/>
    <s v="Centrum Kształcenia Zawodowego w Kłodzkiej Szkole Przedsiębiorczości w Kłodzku, ul. Szkolna 8, 57-300 Kłodzko"/>
    <x v="2"/>
  </r>
  <r>
    <n v="487"/>
    <x v="46"/>
    <s v="Trzebnica"/>
    <n v="34791"/>
    <x v="12"/>
    <n v="752205"/>
    <s v="DRM.04."/>
    <s v=" Wytwarzanie wyrobów z drewna i materiałów drewnopochodnych"/>
    <s v="02.01.2024-09.02.2024"/>
    <n v="2"/>
    <n v="0"/>
    <s v="angielski"/>
    <n v="2"/>
    <n v="0"/>
    <s v="Centrum Kształcenia Zawodowego w Oleśnicy, ul. Wojska Polskiego 67"/>
    <x v="9"/>
  </r>
  <r>
    <n v="488"/>
    <x v="46"/>
    <s v="Trzebnica"/>
    <n v="34791"/>
    <x v="0"/>
    <n v="522301"/>
    <s v="HAN.01."/>
    <s v="Prowadzenie sprzedaży"/>
    <s v="13.05.2024-07.06.2024"/>
    <n v="2"/>
    <n v="1"/>
    <s v="angielski"/>
    <n v="2"/>
    <n v="1"/>
    <s v="Centrum Kształcenia Zawodowego w Oleśnicy, ul. Wojska Polskiego 67"/>
    <x v="9"/>
  </r>
  <r>
    <n v="489"/>
    <x v="46"/>
    <s v="Trzebnica"/>
    <n v="34791"/>
    <x v="37"/>
    <n v="742202"/>
    <s v="INF.01."/>
    <s v=" Montaż i utrzymanie torów telekomunikacyjnych oraz urządzeń abonenckich"/>
    <m/>
    <n v="1"/>
    <n v="0"/>
    <s v="angielski"/>
    <n v="1"/>
    <n v="0"/>
    <n v="0"/>
    <x v="18"/>
  </r>
  <r>
    <n v="490"/>
    <x v="46"/>
    <s v="Trzebnica"/>
    <n v="34791"/>
    <x v="35"/>
    <n v="613003"/>
    <s v="ROL.04."/>
    <s v=" Prowadzenie produkcji rolniczej"/>
    <s v="18.03.2024-12.04.2024"/>
    <n v="1"/>
    <n v="0"/>
    <s v="angielski"/>
    <n v="1"/>
    <n v="0"/>
    <s v="Centrum Kształcenia Zawodowego i Ustawicznego, 67-400 Wschowa, Plac Kosynierów 1"/>
    <x v="1"/>
  </r>
  <r>
    <n v="491"/>
    <x v="46"/>
    <s v="Trzebnica"/>
    <n v="34791"/>
    <x v="17"/>
    <n v="722204"/>
    <s v="MEC.08."/>
    <s v="Wykonywanie i naprawa elementów maszyn, urządzeń i narzędzi"/>
    <s v="13.05.2024-07.06.2024"/>
    <n v="13"/>
    <n v="0"/>
    <s v="angielski"/>
    <n v="13"/>
    <n v="0"/>
    <s v="Centrum Kształcenia Zawodowego w CKZiU,  ul. Tadeusza Kościuszki 27, 56-100 Wołów"/>
    <x v="8"/>
  </r>
  <r>
    <n v="492"/>
    <x v="47"/>
    <s v="Twardogóra"/>
    <n v="81656"/>
    <x v="12"/>
    <n v="752205"/>
    <s v="DRM.04."/>
    <s v=" Wytwarzanie wyrobów z drewna i materiałów drewnopochodnych"/>
    <s v="15.04.2024-15.05.2024"/>
    <n v="12"/>
    <n v="0"/>
    <s v="angielski"/>
    <n v="0"/>
    <n v="0"/>
    <s v="Centrum Kształcenia Zawodowego w Oleśnicy, ul. Wojska Polskiego 67"/>
    <x v="9"/>
  </r>
  <r>
    <n v="493"/>
    <x v="47"/>
    <s v="Twardogóra"/>
    <n v="81656"/>
    <x v="29"/>
    <n v="723310"/>
    <s v="MEC.03."/>
    <s v="Montaż i obsługa maszyn i urządzeń"/>
    <s v="11.03.2024-12.04.2024"/>
    <n v="2"/>
    <n v="0"/>
    <s v="angielski"/>
    <n v="2"/>
    <n v="0"/>
    <s v="Centrum Kształcenia Zawodowego nr 1 w Gliwicach Gliwickie Centrum Edukacji u.Stefana Okrzei 20"/>
    <x v="16"/>
  </r>
  <r>
    <n v="494"/>
    <x v="47"/>
    <s v="Twardogóra"/>
    <n v="81656"/>
    <x v="2"/>
    <n v="741103"/>
    <s v="ELE.02."/>
    <s v="Montaż, uruchamianie i konserwacja instalacji, maszyn i urządzeń elektrycznych"/>
    <s v="02.10.2023-27.10.2023"/>
    <n v="4"/>
    <n v="0"/>
    <s v="angielski"/>
    <n v="0"/>
    <n v="0"/>
    <s v="Centrum Kształcenia Zawodowego w Oleśnicy, ul. Wojska Polskiego 67"/>
    <x v="9"/>
  </r>
  <r>
    <n v="495"/>
    <x v="47"/>
    <s v="Twardogóra"/>
    <n v="81656"/>
    <x v="21"/>
    <n v="753402"/>
    <s v="DRM.05."/>
    <s v="Wykonywanie wyrobów tapicerowanych"/>
    <s v="15.04.2024-15.05.2024"/>
    <n v="5"/>
    <n v="0"/>
    <s v="angielski"/>
    <n v="0"/>
    <n v="0"/>
    <s v="Centrum Kształcenia Zawodowego w Oleśnicy, ul. Wojska Polskiego 67"/>
    <x v="9"/>
  </r>
  <r>
    <n v="496"/>
    <x v="47"/>
    <s v="Twardogóra"/>
    <n v="81656"/>
    <x v="0"/>
    <n v="522301"/>
    <s v="HAN.01."/>
    <s v="Prowadzenie sprzedaży"/>
    <s v="13.05.2024-07.06.2024"/>
    <n v="5"/>
    <n v="4"/>
    <s v="angielski"/>
    <n v="0"/>
    <n v="0"/>
    <s v="Centrum Kształcenia Zawodowego w Oleśnicy, ul. Wojska Polskiego 67"/>
    <x v="9"/>
  </r>
  <r>
    <n v="497"/>
    <x v="47"/>
    <s v="Twardogóra"/>
    <n v="81656"/>
    <x v="10"/>
    <n v="723103"/>
    <s v="MOT.05."/>
    <s v="Obsługa, diagnozowanie oraz naprawa pojazdów samochodowych"/>
    <s v="13.05.2024-07.06.2024"/>
    <n v="5"/>
    <n v="0"/>
    <s v="angielski"/>
    <n v="0"/>
    <n v="0"/>
    <s v="Centrum Kształcenia Zawodowego w Oleśnicy, ul. Wojska Polskiego 67"/>
    <x v="9"/>
  </r>
  <r>
    <n v="498"/>
    <x v="47"/>
    <s v="Twardogóra"/>
    <n v="81656"/>
    <x v="4"/>
    <n v="722307"/>
    <s v="MEC.05."/>
    <s v=" Użytkowanie obrabiarek skrawających"/>
    <s v="27.11.2023-22.12.2023"/>
    <n v="3"/>
    <n v="0"/>
    <s v="angielski"/>
    <n v="0"/>
    <n v="0"/>
    <s v="Centrum Kształcenia Zawodowego w Oleśnicy, ul. Wojska Polskiego 67"/>
    <x v="9"/>
  </r>
  <r>
    <n v="499"/>
    <x v="47"/>
    <s v="Twardogóra"/>
    <n v="81656"/>
    <x v="1"/>
    <n v="512001"/>
    <s v="HGT.02."/>
    <s v=" Przygotowanie i wydawanie dań"/>
    <s v="15.04.2024-15.05.2024"/>
    <n v="1"/>
    <n v="1"/>
    <s v="angielski"/>
    <n v="0"/>
    <n v="0"/>
    <s v="Centrum Kształcenia Zawodowego w Oleśnicy, ul. Wojska Polskiego 67"/>
    <x v="9"/>
  </r>
  <r>
    <n v="500"/>
    <x v="47"/>
    <s v="Twardogóra"/>
    <n v="81656"/>
    <x v="13"/>
    <n v="753105"/>
    <s v="MOD.03."/>
    <m/>
    <s v="26.02.2024-22.03.2024"/>
    <n v="1"/>
    <n v="1"/>
    <s v="angielski"/>
    <n v="0"/>
    <n v="0"/>
    <s v="Ośrodek Dokształcania i Doskonalenia Zawodowego w Krotoszynie"/>
    <x v="7"/>
  </r>
  <r>
    <n v="501"/>
    <x v="47"/>
    <s v="Twardogóra"/>
    <n v="81656"/>
    <x v="8"/>
    <n v="751204"/>
    <s v="SPC.03."/>
    <s v="Produkcja wyrobów piekarskich"/>
    <m/>
    <n v="0"/>
    <n v="0"/>
    <s v="angielski"/>
    <n v="0"/>
    <n v="0"/>
    <s v="Centrum Kształcenia Zawodowego w Kłodzkiej Szkole Przedsiębiorczości w Kłodzku, ul. Szkolna 8, 57-300 Kłodzko"/>
    <x v="2"/>
  </r>
  <r>
    <n v="502"/>
    <x v="48"/>
    <s v="Wałbrzych"/>
    <n v="6896"/>
    <x v="24"/>
    <n v="721306"/>
    <s v="MOT.01."/>
    <s v="Diagnozowanie i naprawa nadwozi pojazdów samochodowych"/>
    <s v="15.04.2024-15.05.2024"/>
    <n v="3"/>
    <n v="0"/>
    <s v="angielski"/>
    <n v="0"/>
    <n v="0"/>
    <n v="0"/>
    <x v="18"/>
  </r>
  <r>
    <n v="503"/>
    <x v="49"/>
    <s v="Wałbrzych"/>
    <n v="7215"/>
    <x v="12"/>
    <n v="752205"/>
    <s v="DRM.04."/>
    <s v=" Wytwarzanie wyrobów z drewna i materiałów drewnopochodnych"/>
    <m/>
    <n v="2"/>
    <n v="0"/>
    <s v="niemiecki"/>
    <n v="0"/>
    <n v="0"/>
    <s v="Centrum Kształcenia Zawodowego w Świdnicy, 58-105 Świdnica, ul. Gen. Władysława Sikorskiego 41"/>
    <x v="0"/>
  </r>
  <r>
    <n v="504"/>
    <x v="49"/>
    <s v="Wałbrzych"/>
    <n v="7215"/>
    <x v="3"/>
    <n v="712905"/>
    <s v="BUD.11."/>
    <s v=" Wykonywanie robót montażowych, okładzinowych i wykończeniowych"/>
    <s v="04.03.2024-29.03.2024"/>
    <n v="3"/>
    <n v="0"/>
    <s v="angielski"/>
    <n v="0"/>
    <n v="0"/>
    <s v="Rzemieślnicza Branżowa Szkoła I st im Stanisława Palucha w Wałbrzychu"/>
    <x v="14"/>
  </r>
  <r>
    <n v="505"/>
    <x v="49"/>
    <s v="Wałbrzych"/>
    <n v="7215"/>
    <x v="0"/>
    <n v="522301"/>
    <s v="HAN.01."/>
    <s v="Prowadzenie sprzedaży"/>
    <s v="06.05.2024-31.05.2024"/>
    <n v="27"/>
    <n v="22"/>
    <s v="angielski"/>
    <n v="0"/>
    <n v="0"/>
    <s v="Rzemieślnicza Branżowa Szkoła I st im Stanisława Palucha w Wałbrzychu"/>
    <x v="14"/>
  </r>
  <r>
    <n v="506"/>
    <x v="49"/>
    <s v="Wałbrzych"/>
    <n v="7215"/>
    <x v="22"/>
    <n v="513101"/>
    <s v="HGT.01."/>
    <s v="Wykonywanie usług kelnerskich"/>
    <s v="06.05.2024-31.05.2024"/>
    <n v="5"/>
    <n v="5"/>
    <s v="angielski"/>
    <n v="0"/>
    <n v="0"/>
    <s v="Rzemieślnicza Branżowa Szkoła I st im Stanisława Palucha w Wałbrzychu"/>
    <x v="14"/>
  </r>
  <r>
    <n v="507"/>
    <x v="49"/>
    <s v="Wałbrzych"/>
    <n v="7215"/>
    <x v="24"/>
    <n v="721306"/>
    <s v="MOT.01."/>
    <s v="Diagnozowanie i naprawa nadwozi pojazdów samochodowych"/>
    <m/>
    <n v="0"/>
    <n v="0"/>
    <s v="niemiecki"/>
    <n v="0"/>
    <n v="0"/>
    <s v="Centrum Kształcenia Zawodowego w Świdnicy, 58-105 Świdnica, ul. Gen. Władysława Sikorskiego 41"/>
    <x v="0"/>
  </r>
  <r>
    <n v="508"/>
    <x v="49"/>
    <s v="Wałbrzych"/>
    <n v="7215"/>
    <x v="25"/>
    <n v="713203"/>
    <s v="MOT.03."/>
    <s v="Diagnozowanie i naprawa powłok lakierniczych"/>
    <m/>
    <n v="2"/>
    <n v="0"/>
    <s v="niemiecki"/>
    <n v="0"/>
    <n v="0"/>
    <s v="Centrum Kształcenia Zawodowego w Świdnicy, 58-105 Świdnica, ul. Gen. Władysława Sikorskiego 41"/>
    <x v="0"/>
  </r>
  <r>
    <n v="509"/>
    <x v="49"/>
    <s v="Wałbrzych"/>
    <n v="7215"/>
    <x v="10"/>
    <n v="723103"/>
    <s v="MOT.05."/>
    <s v="Obsługa, diagnozowanie oraz naprawa pojazdów samochodowych"/>
    <s v="03.04.2024-30.04.2024"/>
    <n v="20"/>
    <n v="0"/>
    <s v="angielski"/>
    <n v="0"/>
    <n v="0"/>
    <s v="Rzemieślnicza Branżowa Szkoła I st im Stanisława Palucha w Wałbrzychu"/>
    <x v="14"/>
  </r>
  <r>
    <n v="510"/>
    <x v="49"/>
    <s v="Wałbrzych"/>
    <n v="7215"/>
    <x v="10"/>
    <n v="723103"/>
    <s v="MOT.05."/>
    <s v="Obsługa, diagnozowanie oraz naprawa pojazdów samochodowych"/>
    <s v="06.05.2024-31.05.2024"/>
    <n v="19"/>
    <n v="0"/>
    <s v="angielski"/>
    <n v="0"/>
    <n v="0"/>
    <s v="Rzemieślnicza Branżowa Szkoła I st im Stanisława Palucha w Wałbrzychu"/>
    <x v="14"/>
  </r>
  <r>
    <n v="511"/>
    <x v="49"/>
    <s v="Wałbrzych"/>
    <n v="7215"/>
    <x v="5"/>
    <n v="751201"/>
    <s v="SPC.01."/>
    <s v="Produkcja wyrobów cukierniczych"/>
    <s v="03.04.2024-30.04.2024"/>
    <n v="17"/>
    <n v="12"/>
    <s v="angielski"/>
    <n v="0"/>
    <n v="0"/>
    <s v="Rzemieślnicza Branżowa Szkoła I st im Stanisława Palucha w Wałbrzychu"/>
    <x v="14"/>
  </r>
  <r>
    <n v="512"/>
    <x v="49"/>
    <s v="Wałbrzych"/>
    <n v="7215"/>
    <x v="8"/>
    <n v="751204"/>
    <s v="SPC.03."/>
    <s v="Produkcja wyrobów piekarskich"/>
    <m/>
    <n v="2"/>
    <n v="0"/>
    <s v="niemiecki"/>
    <n v="0"/>
    <n v="0"/>
    <s v="Centrum Kształcenia Zawodowego w Świdnicy, 58-105 Świdnica, ul. Gen. Władysława Sikorskiego 41"/>
    <x v="0"/>
  </r>
  <r>
    <n v="513"/>
    <x v="50"/>
    <s v="Wąsosz"/>
    <n v="104111"/>
    <x v="1"/>
    <n v="512001"/>
    <s v="HGT.02."/>
    <s v=" Przygotowanie i wydawanie dań"/>
    <s v="18.03.2024-19.04.2024"/>
    <n v="2"/>
    <n v="0"/>
    <s v="niemiecki"/>
    <n v="2"/>
    <n v="0"/>
    <s v="Centrum Kształcenia Zawodowego w CKZiU,  ul. Tadeusza Kościuszki 27, 56-100 Wołów"/>
    <x v="8"/>
  </r>
  <r>
    <n v="514"/>
    <x v="51"/>
    <s v="Wołów"/>
    <n v="60237"/>
    <x v="11"/>
    <n v="712618"/>
    <s v="BUD.09."/>
    <s v="Wykonywanie robót związanych z budową, montażem i eksploatacją sieci oraz instalacji sanitarnych"/>
    <m/>
    <n v="1"/>
    <n v="0"/>
    <s v="niemiecki"/>
    <n v="1"/>
    <n v="0"/>
    <s v="Centrum Kształcenia Zawodowego w Świdnicy, 58-105 Świdnica, ul. Gen. Władysława Sikorskiego 41"/>
    <x v="0"/>
  </r>
  <r>
    <n v="515"/>
    <x v="51"/>
    <s v="Wołów"/>
    <n v="60237"/>
    <x v="3"/>
    <n v="712905"/>
    <s v="BUD.11."/>
    <s v=" Wykonywanie robót montażowych, okładzinowych i wykończeniowych"/>
    <s v="03.06.2024-20.06.2024"/>
    <n v="0"/>
    <n v="0"/>
    <s v="angielski"/>
    <n v="0"/>
    <n v="0"/>
    <s v="Centrum Kształcenia Zawodowego i Ustawicznego, 67-400 Wschowa, Plac Kosynierów 1"/>
    <x v="1"/>
  </r>
  <r>
    <n v="516"/>
    <x v="51"/>
    <s v="Wołów"/>
    <n v="60237"/>
    <x v="2"/>
    <n v="741103"/>
    <s v="ELE.02."/>
    <s v="Montaż, uruchamianie i konserwacja instalacji, maszyn i urządzeń elektrycznych"/>
    <m/>
    <n v="3"/>
    <n v="0"/>
    <s v="niemiecki"/>
    <n v="3"/>
    <n v="0"/>
    <s v="Centrum Kształcenia Zawodowego w Świdnicy, 58-105 Świdnica, ul. Gen. Władysława Sikorskiego 41"/>
    <x v="0"/>
  </r>
  <r>
    <n v="517"/>
    <x v="51"/>
    <s v="Wołów"/>
    <n v="60237"/>
    <x v="7"/>
    <n v="514101"/>
    <s v="FRK.01."/>
    <s v="Wykonywanie usług fryzjerskich"/>
    <m/>
    <n v="7"/>
    <n v="7"/>
    <s v="niemiecki"/>
    <n v="7"/>
    <n v="7"/>
    <s v="Centrum Kształcenia Zawodowego w Świdnicy, 58-105 Świdnica, ul. Gen. Władysława Sikorskiego 41"/>
    <x v="0"/>
  </r>
  <r>
    <n v="518"/>
    <x v="51"/>
    <s v="Wołów"/>
    <n v="60237"/>
    <x v="0"/>
    <n v="522301"/>
    <s v="HAN.01."/>
    <s v="Prowadzenie sprzedaży"/>
    <s v="13.05.2024-07.06.2024"/>
    <n v="8"/>
    <n v="5"/>
    <s v="niemiecki"/>
    <n v="0"/>
    <n v="0"/>
    <s v="Centrum Kształcenia Zawodowego w CKZiU,  ul. Tadeusza Kościuszki 27, 56-100 Wołów"/>
    <x v="8"/>
  </r>
  <r>
    <n v="519"/>
    <x v="51"/>
    <s v="Wołów"/>
    <n v="60237"/>
    <x v="22"/>
    <n v="513101"/>
    <s v="HGT.01."/>
    <s v="Wykonywanie usług kelnerskich"/>
    <s v="20.05.2024-16.06.2024_x000a_20.05.2024-29.05.2024z_x000a_(dodatkowo25-26.05.2024)_x000a_03.06.2024-16.06.2024s"/>
    <n v="0"/>
    <n v="0"/>
    <s v="angielski"/>
    <n v="0"/>
    <n v="0"/>
    <s v="Centrum Kształcenia Zawodowego w Zespole Szkół i Placówek Kształcenia Zawodowego, ul.Botaniczna 66, 65-392  Zielona Góra"/>
    <x v="5"/>
  </r>
  <r>
    <n v="520"/>
    <x v="51"/>
    <s v="Wołów"/>
    <n v="60237"/>
    <x v="1"/>
    <n v="512001"/>
    <s v="HGT.02."/>
    <s v=" Przygotowanie i wydawanie dań"/>
    <s v="18.03.2024-19.04.2024"/>
    <n v="1"/>
    <n v="1"/>
    <s v="niemiecki"/>
    <n v="0"/>
    <n v="0"/>
    <s v="Centrum Kształcenia Zawodowego w CKZiU,  ul. Tadeusza Kościuszki 27, 56-100 Wołów"/>
    <x v="8"/>
  </r>
  <r>
    <n v="521"/>
    <x v="51"/>
    <s v="Wołów"/>
    <n v="60237"/>
    <x v="17"/>
    <n v="722204"/>
    <s v="MEC.08."/>
    <s v="Wykonywanie i naprawa elementów maszyn, urządzeń i narzędzi"/>
    <s v="13.05.2024-07.06.2024"/>
    <n v="7"/>
    <n v="0"/>
    <s v="niemiecki"/>
    <n v="0"/>
    <n v="0"/>
    <s v="Centrum Kształcenia Zawodowego w CKZiU,  ul. Tadeusza Kościuszki 27, 56-100 Wołów"/>
    <x v="8"/>
  </r>
  <r>
    <n v="522"/>
    <x v="51"/>
    <s v="Wołów"/>
    <n v="60237"/>
    <x v="25"/>
    <n v="713203"/>
    <s v="MOT.03."/>
    <s v="Diagnozowanie i naprawa powłok lakierniczych"/>
    <s v="15.04.2024-15.05.2024"/>
    <n v="0"/>
    <n v="0"/>
    <s v="angielski"/>
    <n v="0"/>
    <n v="0"/>
    <s v="Centrum Kształcenia Zawodowego w Oleśnicy, ul. Wojska Polskiego 67"/>
    <x v="9"/>
  </r>
  <r>
    <n v="523"/>
    <x v="51"/>
    <s v="Wołów"/>
    <n v="60237"/>
    <x v="10"/>
    <n v="723103"/>
    <s v="MOT.05."/>
    <s v="Obsługa, diagnozowanie oraz naprawa pojazdów samochodowych"/>
    <s v="13.05.2024-07.06.2024"/>
    <n v="4"/>
    <n v="0"/>
    <s v="niemiecki"/>
    <n v="0"/>
    <n v="0"/>
    <s v="Centrum Kształcenia Zawodowego w CKZiU,  ul. Tadeusza Kościuszki 27, 56-100 Wołów"/>
    <x v="8"/>
  </r>
  <r>
    <n v="524"/>
    <x v="51"/>
    <s v="Wołów"/>
    <n v="60237"/>
    <x v="35"/>
    <n v="613003"/>
    <s v="ROL.04."/>
    <s v=" Prowadzenie produkcji rolniczej"/>
    <s v="18.03.2024-12.04.2024"/>
    <n v="4"/>
    <n v="1"/>
    <s v="angielski"/>
    <n v="4"/>
    <n v="1"/>
    <s v="Centrum Kształcenia Zawodowego i Ustawicznego, 67-400 Wschowa, Plac Kosynierów 1"/>
    <x v="1"/>
  </r>
  <r>
    <m/>
    <x v="51"/>
    <s v="Wołów"/>
    <n v="60237"/>
    <x v="38"/>
    <n v="711402"/>
    <s v="BUD.01."/>
    <s v="Wykonywanie robót zbrojarskich i betoniarskich"/>
    <m/>
    <n v="1"/>
    <n v="0"/>
    <m/>
    <n v="1"/>
    <n v="0"/>
    <n v="0"/>
    <x v="18"/>
  </r>
  <r>
    <n v="525"/>
    <x v="51"/>
    <s v="Wołów"/>
    <n v="60237"/>
    <x v="5"/>
    <n v="751201"/>
    <s v="SPC.01."/>
    <s v="Produkcja wyrobów cukierniczych"/>
    <m/>
    <n v="1"/>
    <n v="1"/>
    <s v="niemiecki"/>
    <n v="1"/>
    <n v="1"/>
    <s v="Centrum Kształcenia Zawodowego w Świdnicy, 58-105 Świdnica, ul. Gen. Władysława Sikorskiego 41"/>
    <x v="0"/>
  </r>
  <r>
    <n v="526"/>
    <x v="52"/>
    <s v="Wrocław"/>
    <n v="90635"/>
    <x v="12"/>
    <n v="752205"/>
    <s v="DRM.04."/>
    <s v=" Wytwarzanie wyrobów z drewna i materiałów drewnopochodnych"/>
    <s v="02.01.2024-09.02.2024"/>
    <n v="2"/>
    <n v="0"/>
    <s v="niemiecki"/>
    <n v="0"/>
    <n v="0"/>
    <s v="Centrum Kształcenia Zawodowego w Oleśnicy, ul. Wojska Polskiego 67"/>
    <x v="9"/>
  </r>
  <r>
    <n v="527"/>
    <x v="53"/>
    <s v="Wrocław"/>
    <n v="274961"/>
    <x v="2"/>
    <n v="741103"/>
    <s v="ELE.02."/>
    <s v="Montaż, uruchamianie i konserwacja instalacji, maszyn i urządzeń elektrycznych"/>
    <s v="30.10.2023-24.11.2023"/>
    <n v="3"/>
    <n v="0"/>
    <s v="niemiecki"/>
    <n v="0"/>
    <n v="0"/>
    <s v="Centrum Kształcenia Zawodowego w Świdnicy, 58-105 Świdnica, ul. Gen. Władysława Sikorskiego 41"/>
    <x v="0"/>
  </r>
  <r>
    <n v="528"/>
    <x v="54"/>
    <s v="Wrocław"/>
    <n v="13385"/>
    <x v="2"/>
    <n v="741103"/>
    <s v="ELE.02."/>
    <s v="Montaż, uruchamianie i konserwacja instalacji, maszyn i urządzeń elektrycznych"/>
    <s v="11.03.2024-12.04.2024"/>
    <n v="1"/>
    <n v="0"/>
    <s v="angielski"/>
    <n v="0"/>
    <n v="0"/>
    <s v="Centrum Kształcenia Zawodowego w Oleśnicy, ul. Wojska Polskiego 67"/>
    <x v="9"/>
  </r>
  <r>
    <n v="529"/>
    <x v="54"/>
    <s v="Wrocław"/>
    <n v="13385"/>
    <x v="10"/>
    <n v="723103"/>
    <s v="MOT.05."/>
    <s v="Obsługa, diagnozowanie oraz naprawa pojazdów samochodowych"/>
    <s v="13.05.2024-07.06.2024"/>
    <n v="7"/>
    <n v="0"/>
    <s v="angielski"/>
    <n v="0"/>
    <n v="0"/>
    <s v="Centrum Kształcenia Zawodowego w Oleśnicy, ul. Wojska Polskiego 67"/>
    <x v="9"/>
  </r>
  <r>
    <n v="530"/>
    <x v="54"/>
    <s v="Wrocław"/>
    <n v="13385"/>
    <x v="7"/>
    <n v="514101"/>
    <s v="FRK.01."/>
    <s v="Wykonywanie usług fryzjerskich"/>
    <s v="13.05.2024-07.06.2024"/>
    <n v="12"/>
    <n v="9"/>
    <s v="angielski"/>
    <n v="0"/>
    <n v="0"/>
    <s v="Centrum Kształcenia Zawodowego w Oleśnicy, ul. Wojska Polskiego 67"/>
    <x v="9"/>
  </r>
  <r>
    <n v="531"/>
    <x v="54"/>
    <s v="Wrocław"/>
    <n v="13385"/>
    <x v="1"/>
    <n v="512001"/>
    <s v="HGT.02."/>
    <s v=" Przygotowanie i wydawanie dań"/>
    <s v="27.11.2023-22.12.2023"/>
    <n v="3"/>
    <n v="1"/>
    <s v="angielski"/>
    <n v="0"/>
    <n v="0"/>
    <s v="Centrum Kształcenia Zawodowego w Oleśnicy, ul. Wojska Polskiego 67"/>
    <x v="9"/>
  </r>
  <r>
    <n v="532"/>
    <x v="54"/>
    <s v="Wrocław"/>
    <n v="13385"/>
    <x v="21"/>
    <n v="753402"/>
    <s v="DRM.05."/>
    <s v="Wykonywanie wyrobów tapicerowanych"/>
    <s v="30.10.2023-24.11.2023"/>
    <n v="1"/>
    <n v="0"/>
    <s v="angielski"/>
    <n v="0"/>
    <n v="0"/>
    <s v="Centrum Kształcenia Zawodowego w Oleśnicy, ul. Wojska Polskiego 67"/>
    <x v="9"/>
  </r>
  <r>
    <n v="533"/>
    <x v="54"/>
    <s v="Wrocław"/>
    <n v="13385"/>
    <x v="0"/>
    <n v="522301"/>
    <s v="HAN.01."/>
    <s v="Prowadzenie sprzedaży"/>
    <s v="13.05.2024-07.06.2024"/>
    <n v="2"/>
    <n v="2"/>
    <s v="angielski"/>
    <n v="0"/>
    <n v="0"/>
    <s v="Centrum Kształcenia Zawodowego w Oleśnicy, ul. Wojska Polskiego 67"/>
    <x v="9"/>
  </r>
  <r>
    <n v="534"/>
    <x v="54"/>
    <s v="Wrocław"/>
    <n v="13385"/>
    <x v="5"/>
    <n v="751201"/>
    <s v="SPC.01."/>
    <s v="Produkcja wyrobów cukierniczych"/>
    <s v="11.03.2024-12.04.2024"/>
    <n v="2"/>
    <n v="1"/>
    <s v="angielski"/>
    <n v="0"/>
    <n v="0"/>
    <s v="Centrum Kształcenia Zawodowego w Oleśnicy, ul. Wojska Polskiego 67"/>
    <x v="9"/>
  </r>
  <r>
    <n v="535"/>
    <x v="54"/>
    <s v="Wrocław"/>
    <n v="13385"/>
    <x v="23"/>
    <n v="741201"/>
    <s v="ELE.01."/>
    <s v=" Montaż i obsługa maszyn i urządzeń elektrycznych"/>
    <s v="22.01.2024-09.02.2024"/>
    <n v="1"/>
    <n v="0"/>
    <s v="angielski"/>
    <n v="0"/>
    <n v="0"/>
    <s v="Centrum Kształcenia Zawodowego i Ustawicznego, 67-400 Wschowa, Plac Kosynierów 1"/>
    <x v="1"/>
  </r>
  <r>
    <n v="536"/>
    <x v="52"/>
    <s v="Wrocław"/>
    <n v="90635"/>
    <x v="14"/>
    <n v="741203"/>
    <s v="MOT.02."/>
    <s v="Obsługa, diagnozowanie oraz naprawa mechatronicznych systemów pojazdów samochodowych"/>
    <m/>
    <n v="9"/>
    <n v="0"/>
    <s v="niemiecki"/>
    <n v="0"/>
    <n v="0"/>
    <s v="Centrum Kształcenia Zawodowego w Świdnicy, 58-105 Świdnica, ul. Gen. Władysława Sikorskiego 41"/>
    <x v="0"/>
  </r>
  <r>
    <n v="537"/>
    <x v="52"/>
    <s v="Wrocław"/>
    <n v="90635"/>
    <x v="9"/>
    <n v="711204"/>
    <s v="BUD.12."/>
    <s v=" Wykonywanie robót murarskich i tynkarskich"/>
    <m/>
    <n v="1"/>
    <n v="0"/>
    <s v="niemiecki"/>
    <n v="1"/>
    <n v="0"/>
    <s v="Centrum Kształcenia Zawodowego w Świdnicy, 58-105 Świdnica, ul. Gen. Władysława Sikorskiego 41"/>
    <x v="0"/>
  </r>
  <r>
    <n v="538"/>
    <x v="52"/>
    <s v="Wrocław"/>
    <n v="90635"/>
    <x v="8"/>
    <n v="751204"/>
    <s v="SPC.03."/>
    <s v="Produkcja wyrobów piekarskich"/>
    <m/>
    <n v="6"/>
    <n v="2"/>
    <s v="niemiecki"/>
    <n v="0"/>
    <n v="0"/>
    <s v="Centrum Kształcenia Zawodowego w Świdnicy, 58-105 Świdnica, ul. Gen. Władysława Sikorskiego 41"/>
    <x v="0"/>
  </r>
  <r>
    <n v="539"/>
    <x v="52"/>
    <s v="Wrocław"/>
    <n v="90635"/>
    <x v="16"/>
    <n v="343101"/>
    <s v="AUD.02."/>
    <s v=" Rejestracja, obróbka i publikacja obrazu"/>
    <s v="25.03.2024-19.04.2024"/>
    <n v="1"/>
    <n v="0"/>
    <s v="niemiecki"/>
    <n v="1"/>
    <n v="0"/>
    <s v="Zespół Placówek Oświatowych Centrum Kształcenia Zawodowego nr 2 w Olkuszu, ul. Legionów Polskich 3"/>
    <x v="12"/>
  </r>
  <r>
    <n v="540"/>
    <x v="52"/>
    <s v="Wrocław"/>
    <n v="90635"/>
    <x v="13"/>
    <n v="753105"/>
    <s v="MOD.03."/>
    <s v="Projektowanie i wytwarzanie wyrobów odzieżowych"/>
    <s v="22.04.2024-02.05.2024"/>
    <n v="1"/>
    <n v="1"/>
    <s v="angielski"/>
    <n v="1"/>
    <n v="1"/>
    <s v="Ośrodek Dokształcania i Doskonalenia Zawodowego w Krotoszynie"/>
    <x v="7"/>
  </r>
  <r>
    <n v="541"/>
    <x v="52"/>
    <s v="Wrocław"/>
    <n v="90635"/>
    <x v="24"/>
    <n v="721306"/>
    <s v="MOT.01."/>
    <s v="Diagnozowanie i naprawa nadwozi pojazdów samochodowych"/>
    <m/>
    <n v="3"/>
    <n v="0"/>
    <s v="niemiecki"/>
    <n v="0"/>
    <n v="0"/>
    <s v="Centrum Kształcenia Zawodowego w Świdnicy, 58-105 Świdnica, ul. Gen. Władysława Sikorskiego 41"/>
    <x v="0"/>
  </r>
  <r>
    <n v="542"/>
    <x v="52"/>
    <s v="Wrocław"/>
    <n v="90635"/>
    <x v="2"/>
    <n v="741103"/>
    <s v="ELE.02."/>
    <s v="Montaż, uruchamianie i konserwacja instalacji, maszyn i urządzeń elektrycznych"/>
    <s v="30.10.2023-24.11.2023"/>
    <n v="1"/>
    <n v="0"/>
    <s v="niemiecki"/>
    <n v="0"/>
    <n v="0"/>
    <s v="Centrum Kształcenia Zawodowego w Świdnicy, 58-105 Świdnica, ul. Gen. Władysława Sikorskiego 41"/>
    <x v="0"/>
  </r>
  <r>
    <n v="543"/>
    <x v="52"/>
    <s v="Wrocław"/>
    <n v="90635"/>
    <x v="25"/>
    <n v="713203"/>
    <s v="MOT.03."/>
    <s v="Diagnozowanie i naprawa powłok lakierniczych"/>
    <m/>
    <n v="6"/>
    <n v="0"/>
    <s v="niemiecki"/>
    <n v="0"/>
    <n v="0"/>
    <s v="Centrum Kształcenia Zawodowego w Świdnicy, 58-105 Świdnica, ul. Gen. Władysława Sikorskiego 41"/>
    <x v="0"/>
  </r>
  <r>
    <n v="544"/>
    <x v="52"/>
    <s v="Wrocław"/>
    <n v="90635"/>
    <x v="3"/>
    <n v="712905"/>
    <s v="BUD.11."/>
    <s v=" Wykonywanie robót montażowych, okładzinowych i wykończeniowych"/>
    <s v="03.06.2024-20.06.2024"/>
    <n v="4"/>
    <n v="0"/>
    <s v="niemiecki"/>
    <n v="4"/>
    <n v="0"/>
    <s v="Centrum Kształcenia Zawodowego i Ustawicznego, 67-400 Wschowa, Plac Kosynierów 1"/>
    <x v="1"/>
  </r>
  <r>
    <n v="545"/>
    <x v="55"/>
    <s v="Ząbkowice Śląskie"/>
    <n v="18886"/>
    <x v="3"/>
    <n v="712905"/>
    <s v="BUD.11."/>
    <s v=" Wykonywanie robót montażowych, okładzinowych i wykończeniowych"/>
    <s v="03.06.2024-20.06.2024"/>
    <n v="10"/>
    <n v="1"/>
    <s v="niemiecki"/>
    <n v="10"/>
    <n v="1"/>
    <s v="Centrum Kształcenia Zawodowego i Ustawicznego, 67-400 Wschowa, Plac Kosynierów 1"/>
    <x v="1"/>
  </r>
  <r>
    <n v="546"/>
    <x v="55"/>
    <s v="Ząbkowice Śląskie"/>
    <n v="18886"/>
    <x v="7"/>
    <n v="514101"/>
    <s v="FRK.01."/>
    <s v="Wykonywanie usług fryzjerskich"/>
    <s v="02.01.2024-09.02.2024"/>
    <n v="2"/>
    <n v="2"/>
    <s v="niemiecki"/>
    <n v="0"/>
    <n v="0"/>
    <s v="Zespół Szkół Ponadpodstawowych im. Hipolita Cegielskiego w Ziębicach ul. Wojska Polskiego 3, 57-220 Ziębice"/>
    <x v="4"/>
  </r>
  <r>
    <n v="547"/>
    <x v="55"/>
    <s v="Ząbkowice Śląskie"/>
    <n v="18886"/>
    <x v="13"/>
    <n v="753105"/>
    <s v="MOD.03."/>
    <s v="Projektowanie i wytwarzanie wyrobów odzieżowych"/>
    <s v="20.05.2024-16.06.2024_x000a_20.05.2024-29.05.2024z_x000a_(dodatkowo25-26.05.2024)_x000a_03.06.2024-16.06.2024s"/>
    <n v="4"/>
    <n v="3"/>
    <s v="niemiecki"/>
    <n v="4"/>
    <n v="3"/>
    <s v="Centrum Kształcenia Zawodowego w Zespole Szkół i Placówek Kształcenia Zawodowego, ul.Botaniczna 66, 65-392  Zielona Góra"/>
    <x v="5"/>
  </r>
  <r>
    <n v="548"/>
    <x v="55"/>
    <s v="Ząbkowice Śląskie"/>
    <n v="18886"/>
    <x v="0"/>
    <n v="522301"/>
    <s v="HAN.01."/>
    <m/>
    <s v="06.05.2024-31.05.2024"/>
    <n v="3"/>
    <n v="3"/>
    <s v="niemiecki"/>
    <n v="0"/>
    <n v="0"/>
    <s v="Zespół Szkół Ponadpodstawowych im. Hipolita Cegielskiego w Ziębicach ul. Wojska Polskiego 3, 57-220 Ziębice"/>
    <x v="4"/>
  </r>
  <r>
    <n v="549"/>
    <x v="55"/>
    <s v="Ząbkowice Śląskie"/>
    <n v="18886"/>
    <x v="1"/>
    <n v="512001"/>
    <s v="HGT.02."/>
    <s v=" Przygotowanie i wydawanie dań"/>
    <s v="02.10.2023-27.10.2023"/>
    <n v="13"/>
    <n v="8"/>
    <s v="niemiecki"/>
    <n v="0"/>
    <n v="0"/>
    <s v="Zespół Szkół Ponadpodstawowych im. Hipolita Cegielskiego w Ziębicach ul. Wojska Polskiego 3, 57-220 Ziębice"/>
    <x v="4"/>
  </r>
  <r>
    <n v="550"/>
    <x v="56"/>
    <s v="Ząbkowice śląskie"/>
    <n v="24697"/>
    <x v="7"/>
    <n v="514101"/>
    <s v="FRK.01."/>
    <s v="Wykonywanie usług fryzjerskich"/>
    <s v="25.03.2024 - 26.04.2024"/>
    <n v="9"/>
    <n v="8"/>
    <s v="angielski"/>
    <n v="9"/>
    <n v="8"/>
    <s v="Centrum Kształcenia Zawodowego w Kłodzkiej Szkole Przedsiębiorczości w Kłodzku, ul. Szkolna 8, 57-300 Kłodzko"/>
    <x v="2"/>
  </r>
  <r>
    <n v="551"/>
    <x v="56"/>
    <s v="Ząbkowice śląskie"/>
    <n v="24697"/>
    <x v="10"/>
    <n v="723103"/>
    <s v="MOT.05."/>
    <s v="Obsługa, diagnozowanie oraz naprawa pojazdów samochodowych"/>
    <s v="02.01.2024-09.02.2024"/>
    <n v="6"/>
    <n v="0"/>
    <s v="niemiecki"/>
    <n v="6"/>
    <n v="0"/>
    <s v="Zespół Szkół Ponadpodstawowych im. Hipolita Cegielskiego w Ziębicach ul. Wojska Polskiego 3, 57-220 Ziębice"/>
    <x v="4"/>
  </r>
  <r>
    <n v="552"/>
    <x v="56"/>
    <s v="Ząbkowice śląskie"/>
    <n v="24697"/>
    <x v="1"/>
    <n v="512001"/>
    <s v="HGT.02."/>
    <s v=" Przygotowanie i wydawanie dań"/>
    <s v="25.03.2024 - 26.04.2024"/>
    <n v="13"/>
    <n v="7"/>
    <s v="angielski"/>
    <n v="13"/>
    <n v="7"/>
    <s v="Centrum Kształcenia Zawodowego w Kłodzkiej Szkole Przedsiębiorczości w Kłodzku, ul. Szkolna 8, 57-300 Kłodzko"/>
    <x v="2"/>
  </r>
  <r>
    <n v="553"/>
    <x v="56"/>
    <s v="Ząbkowice śląskie"/>
    <n v="24697"/>
    <x v="5"/>
    <n v="751201"/>
    <s v="SPC.01."/>
    <s v="Produkcja wyrobów cukierniczych"/>
    <s v="25.03.2024 - 26.04.2024"/>
    <n v="2"/>
    <n v="2"/>
    <s v="angielski"/>
    <n v="2"/>
    <n v="2"/>
    <s v="Centrum Kształcenia Zawodowego w Kłodzkiej Szkole Przedsiębiorczości w Kłodzku, ul. Szkolna 8, 57-300 Kłodzko"/>
    <x v="2"/>
  </r>
  <r>
    <n v="554"/>
    <x v="56"/>
    <s v="Ząbkowice śląskie"/>
    <n v="24697"/>
    <x v="9"/>
    <n v="711204"/>
    <s v="BUD.12."/>
    <s v=" Wykonywanie robót murarskich i tynkarskich"/>
    <m/>
    <n v="3"/>
    <n v="0"/>
    <s v="niemiecki"/>
    <n v="3"/>
    <n v="0"/>
    <s v="Centrum Kształcenia Zawodowego w Świdnicy, 58-105 Świdnica, ul. Gen. Władysława Sikorskiego 41"/>
    <x v="0"/>
  </r>
  <r>
    <n v="555"/>
    <x v="56"/>
    <s v="Ząbkowice śląskie"/>
    <n v="24697"/>
    <x v="0"/>
    <n v="522301"/>
    <s v="HAN.01."/>
    <s v="Prowadzenie sprzedaży"/>
    <s v="06.05.2024-31.05.2024"/>
    <n v="5"/>
    <n v="5"/>
    <s v="angielski"/>
    <n v="5"/>
    <n v="5"/>
    <s v="Zespół Szkół Ponadpodstawowych im. Hipolita Cegielskiego w Ziębicach ul. Wojska Polskiego 3, 57-220 Ziębice"/>
    <x v="4"/>
  </r>
  <r>
    <n v="556"/>
    <x v="56"/>
    <s v="Ząbkowice śląskie"/>
    <n v="24697"/>
    <x v="23"/>
    <n v="741201"/>
    <s v="ELE.01."/>
    <s v=" Montaż i obsługa maszyn i urządzeń elektrycznych"/>
    <s v="22.01.2024-09.02.2024"/>
    <n v="3"/>
    <n v="0"/>
    <s v="niemiecki"/>
    <n v="3"/>
    <n v="0"/>
    <s v="Centrum Kształcenia Zawodowego i Ustawicznego, 67-400 Wschowa, Plac Kosynierów 1"/>
    <x v="1"/>
  </r>
  <r>
    <n v="557"/>
    <x v="56"/>
    <s v="Ząbkowice śląskie"/>
    <n v="24697"/>
    <x v="2"/>
    <n v="741103"/>
    <s v="ELE.02."/>
    <s v="Montaż, uruchamianie i konserwacja instalacji, maszyn i urządzeń elektrycznych"/>
    <m/>
    <n v="3"/>
    <n v="0"/>
    <s v="niemiecki"/>
    <n v="3"/>
    <n v="0"/>
    <s v="Centrum Kształcenia Zawodowego w Świdnicy, 58-105 Świdnica, ul. Gen. Władysława Sikorskiego 41"/>
    <x v="0"/>
  </r>
  <r>
    <n v="558"/>
    <x v="56"/>
    <s v="Ząbkowice śląskie"/>
    <n v="24697"/>
    <x v="34"/>
    <n v="751108"/>
    <s v="SPC.04."/>
    <s v=" Produkcja przetworów mięsnych i tłuszczowych"/>
    <s v="06.05.2024-31.05.2024"/>
    <n v="1"/>
    <n v="0"/>
    <s v="niemiecki"/>
    <n v="1"/>
    <n v="0"/>
    <s v="Ośrodek Dokształcania i Doskonalenia Zawodowego w Krotoszynie"/>
    <x v="7"/>
  </r>
  <r>
    <n v="559"/>
    <x v="56"/>
    <s v="Ząbkowice śląskie"/>
    <n v="24697"/>
    <x v="11"/>
    <n v="712618"/>
    <s v="BUD.09."/>
    <s v="Wykonywanie robót związanych z budową, montażem i eksploatacją sieci oraz instalacji sanitarnych"/>
    <m/>
    <n v="3"/>
    <n v="0"/>
    <s v="niemiecki"/>
    <n v="3"/>
    <n v="0"/>
    <s v="Centrum Kształcenia Zawodowego w Świdnicy, 58-105 Świdnica, ul. Gen. Władysława Sikorskiego 41"/>
    <x v="0"/>
  </r>
  <r>
    <n v="560"/>
    <x v="56"/>
    <s v="Ząbkowice śląskie"/>
    <n v="24697"/>
    <x v="8"/>
    <n v="751204"/>
    <s v="SPC.03."/>
    <s v="Produkcja wyrobów piekarskich"/>
    <s v="13.05.2024 - 07.06.2024"/>
    <n v="4"/>
    <n v="2"/>
    <s v="angielski"/>
    <n v="4"/>
    <n v="2"/>
    <s v="Centrum Kształcenia Zawodowego w Kłodzkiej Szkole Przedsiębiorczości w Kłodzku, ul. Szkolna 8, 57-300 Kłodzko"/>
    <x v="2"/>
  </r>
  <r>
    <n v="561"/>
    <x v="56"/>
    <s v="Ząbkowice śląskie"/>
    <n v="24697"/>
    <x v="35"/>
    <n v="613003"/>
    <s v="ROL.04."/>
    <m/>
    <s v="18.03.2024-12.04.2024"/>
    <n v="3"/>
    <n v="1"/>
    <s v="niemiecki"/>
    <n v="3"/>
    <n v="1"/>
    <s v="Centrum Kształcenia Zawodowego i Ustawicznego, 67-400 Wschowa, Plac Kosynierów 1"/>
    <x v="1"/>
  </r>
  <r>
    <n v="562"/>
    <x v="56"/>
    <s v="Ząbkowice śląskie"/>
    <n v="24697"/>
    <x v="24"/>
    <n v="721306"/>
    <s v="MOT.01."/>
    <m/>
    <m/>
    <n v="2"/>
    <n v="0"/>
    <s v="niemiecki"/>
    <n v="2"/>
    <n v="0"/>
    <s v="Centrum Kształcenia Zawodowego w Świdnicy, 58-105 Świdnica, ul. Gen. Władysława Sikorskiego 41"/>
    <x v="0"/>
  </r>
  <r>
    <n v="563"/>
    <x v="56"/>
    <s v="Ząbkowice śląskie"/>
    <n v="24697"/>
    <x v="27"/>
    <n v="711301"/>
    <s v="BUD.04."/>
    <s v=" Wykonywanie robót kamieniarskich"/>
    <s v="15.04.2023-19.05.2024_x000a_15.04.2024-28.04.2024z_x000a_06.05.2024-19.05.2024s"/>
    <n v="1"/>
    <n v="0"/>
    <s v="niemiecki"/>
    <n v="1"/>
    <n v="0"/>
    <s v="Centrum Kształcenia Zawodowego w Zespole Szkół i Placówek Kształcenia Zawodowego, ul.Botaniczna 66, 65-392  Zielona Góra"/>
    <x v="5"/>
  </r>
  <r>
    <n v="564"/>
    <x v="57"/>
    <s v="Zgorzelec"/>
    <n v="44480"/>
    <x v="10"/>
    <n v="723103"/>
    <s v="MOT.05."/>
    <s v="Obsługa, diagnozowanie oraz naprawa pojazdów samochodowych"/>
    <s v="11.03.2024-05.04.2024"/>
    <n v="34"/>
    <n v="1"/>
    <s v="niemiecki"/>
    <n v="34"/>
    <n v="1"/>
    <s v="Zespół Szkół Ponadpodstawowych im. Hipolita Cegielskiego w Ziębicach ul. Wojska Polskiego 3, 57-220 Ziębice"/>
    <x v="4"/>
  </r>
  <r>
    <n v="565"/>
    <x v="57"/>
    <s v="Zgorzelec"/>
    <n v="44480"/>
    <x v="0"/>
    <n v="522301"/>
    <s v="HAN.01."/>
    <s v="Prowadzenie sprzedaży"/>
    <s v="06.05.2024-31.05.2024"/>
    <n v="6"/>
    <n v="5"/>
    <s v="niemiecki"/>
    <n v="6"/>
    <n v="5"/>
    <s v="Zespół Szkół Ponadpodstawowych im. Hipolita Cegielskiego w Ziębicach ul. Wojska Polskiego 3, 57-220 Ziębice"/>
    <x v="4"/>
  </r>
  <r>
    <n v="566"/>
    <x v="57"/>
    <s v="Zgorzelec"/>
    <n v="44480"/>
    <x v="1"/>
    <n v="512001"/>
    <s v="HGT.02."/>
    <s v=" Przygotowanie i wydawanie dań"/>
    <s v="08.04.2024-03.05.2024"/>
    <n v="10"/>
    <n v="8"/>
    <s v="niemiecki"/>
    <n v="10"/>
    <n v="7"/>
    <s v="Zespół Szkół Ponadpodstawowych im. Hipolita Cegielskiego w Ziębicach ul. Wojska Polskiego 3, 57-220 Ziębice"/>
    <x v="4"/>
  </r>
  <r>
    <n v="567"/>
    <x v="57"/>
    <s v="Zgorzelec"/>
    <n v="44480"/>
    <x v="7"/>
    <n v="514101"/>
    <s v="FRK.01."/>
    <s v="Wykonywanie usług fryzjerskich"/>
    <s v="02.01.2024-09.02.2024"/>
    <n v="2"/>
    <n v="2"/>
    <s v="niemiecki"/>
    <n v="2"/>
    <n v="2"/>
    <s v="Zespół Szkół Ponadpodstawowych im. Hipolita Cegielskiego w Ziębicach ul. Wojska Polskiego 3, 57-220 Ziębice"/>
    <x v="4"/>
  </r>
  <r>
    <n v="568"/>
    <x v="57"/>
    <s v="Zgorzelec"/>
    <n v="44480"/>
    <x v="5"/>
    <n v="751201"/>
    <s v="SPC.01."/>
    <s v="Produkcja wyrobów cukierniczych"/>
    <s v="11.03.2024-14.04.2024z"/>
    <n v="2"/>
    <n v="2"/>
    <s v="niemiecki"/>
    <n v="2"/>
    <n v="2"/>
    <s v="Centrum Kształcenia Zawodowego w Zespole Szkół i Placówek Kształcenia Zawodowego, ul.Botaniczna 66, 65-392  Zielona Góra"/>
    <x v="5"/>
  </r>
  <r>
    <n v="569"/>
    <x v="57"/>
    <s v="Zgorzelec"/>
    <n v="44480"/>
    <x v="3"/>
    <n v="712905"/>
    <s v="BUD.11."/>
    <s v=" Wykonywanie robót montażowych, okładzinowych i wykończeniowych"/>
    <s v="20.05.2024-16.06.2024_x000a_20.05.2024-29.05.2024z_x000a_(dodatkowo25-26.05.2024)_x000a_03.06.2024-16.06.2024s"/>
    <n v="1"/>
    <n v="0"/>
    <s v="niemiecki"/>
    <n v="1"/>
    <n v="0"/>
    <s v="Centrum Kształcenia Zawodowego w Zespole Szkół i Placówek Kształcenia Zawodowego, ul.Botaniczna 66, 65-392  Zielona Góra"/>
    <x v="5"/>
  </r>
  <r>
    <n v="570"/>
    <x v="57"/>
    <s v="Zgorzelec"/>
    <n v="44480"/>
    <x v="22"/>
    <n v="513101"/>
    <s v="HGT.01."/>
    <s v="Wykonywanie usług kelnerskich"/>
    <s v="20.05.2024-16.06.2024_x000a_20.05.2024-29.05.2024z_x000a_(dodatkowo25-26.05.2024)_x000a_03.06.2024-16.06.2024s"/>
    <n v="1"/>
    <n v="1"/>
    <s v="niemiecki"/>
    <n v="1"/>
    <n v="1"/>
    <s v="Centrum Kształcenia Zawodowego w Zespole Szkół i Placówek Kształcenia Zawodowego, ul.Botaniczna 66, 65-392  Zielona Góra"/>
    <x v="5"/>
  </r>
  <r>
    <n v="571"/>
    <x v="57"/>
    <s v="Zgorzelec"/>
    <n v="44480"/>
    <x v="24"/>
    <n v="721306"/>
    <s v="MOT.01."/>
    <s v="Diagnozowanie i naprawa nadwozi pojazdów samochodowych"/>
    <s v="18.03.2024-12.04.2024"/>
    <n v="2"/>
    <n v="0"/>
    <s v="niemiecki"/>
    <n v="2"/>
    <n v="0"/>
    <s v="Centrum Kształcenia Zawodowego i Ustawicznego, 67-400 Wschowa, Plac Kosynierów 1"/>
    <x v="1"/>
  </r>
  <r>
    <n v="572"/>
    <x v="57"/>
    <s v="Zgorzelec"/>
    <n v="44480"/>
    <x v="25"/>
    <n v="713203"/>
    <s v="MOT.03."/>
    <s v="Diagnozowanie i naprawa powłok lakierniczych"/>
    <m/>
    <n v="2"/>
    <n v="0"/>
    <s v="niemiecki"/>
    <n v="2"/>
    <n v="0"/>
    <s v="Centrum Kształcenia Zawodowego w Świdnicy, 58-105 Świdnica, ul. Gen. Władysława Sikorskiego 41"/>
    <x v="0"/>
  </r>
  <r>
    <n v="573"/>
    <x v="57"/>
    <s v="Zgorzelec"/>
    <n v="44480"/>
    <x v="12"/>
    <n v="752205"/>
    <s v="DRM.04."/>
    <s v=" Wytwarzanie wyrobów z drewna i materiałów drewnopochodnych"/>
    <m/>
    <n v="0"/>
    <n v="0"/>
    <m/>
    <n v="0"/>
    <n v="0"/>
    <n v="0"/>
    <x v="10"/>
  </r>
  <r>
    <n v="574"/>
    <x v="57"/>
    <s v="Zgorzelec"/>
    <n v="44480"/>
    <x v="2"/>
    <n v="741103"/>
    <s v="ELE.02."/>
    <s v="Montaż, uruchamianie i konserwacja instalacji, maszyn i urządzeń elektrycznych"/>
    <m/>
    <n v="3"/>
    <n v="0"/>
    <s v="niemiecki"/>
    <n v="3"/>
    <n v="0"/>
    <s v="Centrum Kształcenia Zawodowego w Świdnicy, 58-105 Świdnica, ul. Gen. Władysława Sikorskiego 41"/>
    <x v="0"/>
  </r>
  <r>
    <n v="575"/>
    <x v="57"/>
    <s v="Zgorzelec"/>
    <n v="44480"/>
    <x v="14"/>
    <n v="741203"/>
    <s v="MOT.02."/>
    <s v="Obsługa, diagnozowanie oraz naprawa mechatronicznych systemów pojazdów samochodowych"/>
    <s v="15.04.2024-19.05.2024_x000a_15.04.2024-28.04.2024s_x000a_06.05.2024-19.05.2024z"/>
    <n v="4"/>
    <n v="0"/>
    <s v="niemiecki"/>
    <n v="4"/>
    <n v="0"/>
    <s v="Centrum Kształcenia Zawodowego w Zespole Szkół i Placówek Kształcenia Zawodowego, ul.Botaniczna 66, 65-392  Zielona Góra"/>
    <x v="5"/>
  </r>
  <r>
    <n v="576"/>
    <x v="58"/>
    <s v="Ziębice"/>
    <n v="73721"/>
    <x v="2"/>
    <n v="741103"/>
    <s v="ELE.02."/>
    <s v="Montaż, uruchamianie i konserwacja instalacji, maszyn i urządzeń elektrycznych"/>
    <m/>
    <n v="1"/>
    <n v="0"/>
    <s v="niemiecki"/>
    <n v="1"/>
    <n v="0"/>
    <s v="Centrum Kształcenia Zawodowego w Świdnicy, 58-105 Świdnica, ul. Gen. Władysława Sikorskiego 41"/>
    <x v="0"/>
  </r>
  <r>
    <n v="577"/>
    <x v="58"/>
    <s v="Ziębice"/>
    <n v="73721"/>
    <x v="10"/>
    <n v="723103"/>
    <s v="MOT.05."/>
    <s v="Obsługa, diagnozowanie oraz naprawa pojazdów samochodowych"/>
    <s v="02.01.2024-09.02.2024"/>
    <n v="1"/>
    <n v="0"/>
    <s v="niemiecki"/>
    <n v="0"/>
    <n v="0"/>
    <s v="Zespół Szkół Ponadpodstawowych im. Hipolita Cegielskiego w Ziębicach ul. Wojska Polskiego 3, 57-220 Ziębice"/>
    <x v="4"/>
  </r>
  <r>
    <n v="578"/>
    <x v="58"/>
    <s v="Ziębice"/>
    <n v="73721"/>
    <x v="29"/>
    <n v="723310"/>
    <s v="MEC.03."/>
    <s v="Montaż i obsługa maszyn i urządzeń"/>
    <s v="11.03.2024-12.04.2024"/>
    <n v="1"/>
    <n v="0"/>
    <s v="niemiecki"/>
    <n v="1"/>
    <n v="0"/>
    <s v="Centrum Kształcenia Zawodowego nr 1 w Gliwicach Gliwickie Centrum Edukacji u.Stefana Okrzei 20"/>
    <x v="16"/>
  </r>
  <r>
    <n v="579"/>
    <x v="58"/>
    <s v="Ziębice"/>
    <n v="73721"/>
    <x v="14"/>
    <n v="741203"/>
    <s v="MOT.02."/>
    <m/>
    <m/>
    <n v="1"/>
    <n v="0"/>
    <s v="niemiecki"/>
    <n v="1"/>
    <n v="0"/>
    <s v="Centrum Kształcenia Zawodowego w Świdnicy, 58-105 Świdnica, ul. Gen. Władysława Sikorskiego 41"/>
    <x v="0"/>
  </r>
  <r>
    <n v="580"/>
    <x v="58"/>
    <s v="Ziębice"/>
    <n v="73721"/>
    <x v="12"/>
    <n v="752205"/>
    <s v="DRM.04."/>
    <s v=" Wytwarzanie wyrobów z drewna i materiałów drewnopochodnych"/>
    <m/>
    <n v="1"/>
    <n v="0"/>
    <s v="niemiecki"/>
    <n v="1"/>
    <n v="0"/>
    <s v="Centrum Kształcenia Zawodowego w Świdnicy, 58-105 Świdnica, ul. Gen. Władysława Sikorskiego 41"/>
    <x v="0"/>
  </r>
  <r>
    <n v="581"/>
    <x v="59"/>
    <s v="Złotoryja"/>
    <n v="84241"/>
    <x v="9"/>
    <n v="711204"/>
    <s v="BUD.12."/>
    <s v=" Wykonywanie robót murarskich i tynkarskich"/>
    <m/>
    <n v="8"/>
    <n v="0"/>
    <s v="niemiecki"/>
    <n v="8"/>
    <n v="0"/>
    <s v="Centrum Kształcenia Zawodowego w Świdnicy, 58-105 Świdnica, ul. Gen. Władysława Sikorskiego 41"/>
    <x v="0"/>
  </r>
  <r>
    <n v="582"/>
    <x v="59"/>
    <s v="Złotoryja"/>
    <n v="84241"/>
    <x v="13"/>
    <n v="753105"/>
    <s v="MOD.03."/>
    <s v="Projektowanie i wytwarzanie wyrobów odzieżowych"/>
    <s v="20.05.2024-16.06.2024_x000a_20.05.2024-29.05.2024z_x000a_(dodatkowo25-26.05.2024)_x000a_03.06.2024-16.06.2024s"/>
    <n v="1"/>
    <n v="1"/>
    <s v="angielski"/>
    <n v="1"/>
    <n v="1"/>
    <s v="Centrum Kształcenia Zawodowego w Zespole Szkół i Placówek Kształcenia Zawodowego, ul.Botaniczna 66, 65-392  Zielona Góra"/>
    <x v="5"/>
  </r>
  <r>
    <n v="583"/>
    <x v="59"/>
    <s v="Złotoryja"/>
    <n v="84241"/>
    <x v="1"/>
    <n v="512001"/>
    <s v="HGT.02."/>
    <s v=" Przygotowanie i wydawanie dań"/>
    <s v="04.12-2023-05.01.2024"/>
    <n v="8"/>
    <n v="4"/>
    <s v="angielski"/>
    <n v="4"/>
    <n v="4"/>
    <s v="Centrum Kształcenia Zawodowego i Ustawicznego w Legnicy, ul. Lotnicza 26, 59-220 Legnica"/>
    <x v="6"/>
  </r>
  <r>
    <n v="584"/>
    <x v="59"/>
    <s v="Złotoryja"/>
    <n v="84241"/>
    <x v="5"/>
    <n v="751201"/>
    <s v="SPC.01."/>
    <s v="Produkcja wyrobów cukierniczych"/>
    <s v="06.11.2023-01.12.2023"/>
    <n v="4"/>
    <n v="4"/>
    <s v="angielski"/>
    <n v="2"/>
    <n v="2"/>
    <s v="Centrum Kształcenia Zawodowego i Ustawicznego w Legnicy, ul. Lotnicza 26, 59-220 Legnica"/>
    <x v="6"/>
  </r>
  <r>
    <n v="585"/>
    <x v="59"/>
    <s v="Złotoryja"/>
    <n v="84241"/>
    <x v="2"/>
    <n v="741103"/>
    <s v="ELE.02."/>
    <s v="Montaż, uruchamianie i konserwacja instalacji, maszyn i urządzeń elektrycznych"/>
    <m/>
    <n v="9"/>
    <n v="0"/>
    <s v="niemiecki"/>
    <n v="9"/>
    <n v="0"/>
    <s v="Centrum Kształcenia Zawodowego w Świdnicy, 58-105 Świdnica, ul. Gen. Władysława Sikorskiego 41"/>
    <x v="0"/>
  </r>
  <r>
    <n v="586"/>
    <x v="59"/>
    <s v="Złotoryja"/>
    <n v="84241"/>
    <x v="23"/>
    <n v="741201"/>
    <s v="ELE.01."/>
    <s v=" Montaż i obsługa maszyn i urządzeń elektrycznych"/>
    <s v="22.01.2024-09.02.2024"/>
    <n v="3"/>
    <n v="0"/>
    <s v="niemiecki"/>
    <n v="3"/>
    <n v="0"/>
    <s v="Centrum Kształcenia Zawodowego i Ustawicznego, 67-400 Wschowa, Plac Kosynierów 1"/>
    <x v="1"/>
  </r>
  <r>
    <n v="587"/>
    <x v="59"/>
    <s v="Złotoryja"/>
    <n v="84241"/>
    <x v="16"/>
    <n v="343101"/>
    <s v="AUD.02."/>
    <s v=" Rejestracja, obróbka i publikacja obrazu"/>
    <m/>
    <n v="0"/>
    <n v="0"/>
    <s v="angielski"/>
    <n v="0"/>
    <n v="0"/>
    <s v="Centrum Kształcenia Zawodowego w Zespole Szkół i Placówek Kształcenia Zawodowego, ul.Botaniczna 66, 65-392  Zielona Góra"/>
    <x v="5"/>
  </r>
  <r>
    <n v="588"/>
    <x v="59"/>
    <s v="Złotoryja"/>
    <n v="84241"/>
    <x v="8"/>
    <n v="751204"/>
    <s v="SPC.03."/>
    <s v="Produkcja wyrobów piekarskich"/>
    <s v="13.05.2024 - 07.06.2024"/>
    <n v="4"/>
    <n v="1"/>
    <s v="angielski"/>
    <n v="4"/>
    <n v="1"/>
    <s v="Centrum Kształcenia Zawodowego w Kłodzkiej Szkole Przedsiębiorczości w Kłodzku, ul. Szkolna 8, 57-300 Kłodzko"/>
    <x v="2"/>
  </r>
  <r>
    <n v="589"/>
    <x v="59"/>
    <s v="Złotoryja"/>
    <n v="84241"/>
    <x v="20"/>
    <n v="432106"/>
    <s v="SPL.01."/>
    <s v="Obsługa magazynów"/>
    <s v="20.05.2024-16.06.2024_x000a_20.05.2024-29.05.2024z_x000a_(dodatkowo25-26.05.2024)_x000a_03.06.2024-16.06.2024s"/>
    <n v="2"/>
    <n v="0"/>
    <s v="angielski"/>
    <n v="2"/>
    <n v="0"/>
    <s v="Centrum Kształcenia Zawodowego w Zespole Szkół i Placówek Kształcenia Zawodowego, ul.Botaniczna 66, 65-392  Zielona Góra"/>
    <x v="5"/>
  </r>
  <r>
    <m/>
    <x v="59"/>
    <s v="Złotoryja"/>
    <n v="84241"/>
    <x v="7"/>
    <n v="514101"/>
    <s v="FRK.01."/>
    <m/>
    <s v="06.11.2023-01.12.2023"/>
    <n v="8"/>
    <n v="6"/>
    <s v="angielski"/>
    <n v="3"/>
    <n v="3"/>
    <s v="Centrum Kształcenia Zawodowego i Ustawicznego w Legnicy, ul. Lotnicza 26, 59-220 Legnica"/>
    <x v="6"/>
  </r>
  <r>
    <n v="590"/>
    <x v="59"/>
    <s v="Złotoryja"/>
    <n v="84241"/>
    <x v="7"/>
    <n v="514101"/>
    <s v="FRK.01."/>
    <s v="Wykonywanie usług fryzjerskich"/>
    <s v="04.03.2024-27.03.2024"/>
    <n v="8"/>
    <n v="8"/>
    <s v="angielski"/>
    <n v="3"/>
    <n v="3"/>
    <s v="Centrum Kształcenia Zawodowego i Ustawicznego w Legnicy, ul. Lotnicza 26, 59-220 Legnica"/>
    <x v="6"/>
  </r>
  <r>
    <n v="591"/>
    <x v="59"/>
    <s v="Złotoryja"/>
    <n v="84241"/>
    <x v="17"/>
    <n v="722204"/>
    <s v="MEC.08."/>
    <s v="Wykonywanie i naprawa elementów maszyn, urządzeń i narzędzi"/>
    <m/>
    <n v="7"/>
    <n v="0"/>
    <s v="niemiecki"/>
    <n v="7"/>
    <n v="0"/>
    <s v="Centrum Kształcenia Zawodowego w Świdnicy, 58-105 Świdnica, ul. Gen. Władysława Sikorskiego 41"/>
    <x v="0"/>
  </r>
  <r>
    <n v="592"/>
    <x v="59"/>
    <s v="Złotoryja"/>
    <n v="84241"/>
    <x v="14"/>
    <n v="741203"/>
    <s v="MOT.02."/>
    <s v="Obsługa, diagnozowanie oraz naprawa mechatronicznych systemów pojazdów samochodowych"/>
    <s v="26.02.2024-15.03.2024"/>
    <n v="2"/>
    <n v="0"/>
    <s v="niemiecki"/>
    <n v="2"/>
    <n v="0"/>
    <s v="Centrum Kształcenia Zawodowego i Ustawicznego, 67-400 Wschowa, Plac Kosynierów 1"/>
    <x v="1"/>
  </r>
  <r>
    <n v="593"/>
    <x v="59"/>
    <s v="Złotoryja"/>
    <n v="84241"/>
    <x v="24"/>
    <n v="721306"/>
    <s v="MOT.01."/>
    <m/>
    <m/>
    <n v="2"/>
    <n v="0"/>
    <s v="niemiecki"/>
    <n v="2"/>
    <n v="0"/>
    <s v="Centrum Kształcenia Zawodowego w Świdnicy, 58-105 Świdnica, ul. Gen. Władysława Sikorskiego 41"/>
    <x v="0"/>
  </r>
  <r>
    <n v="594"/>
    <x v="59"/>
    <s v="Złotoryja"/>
    <n v="84241"/>
    <x v="4"/>
    <n v="722307"/>
    <s v="MEC.05."/>
    <s v=" Użytkowanie obrabiarek skrawających"/>
    <m/>
    <n v="1"/>
    <n v="0"/>
    <s v="niemiecki"/>
    <n v="1"/>
    <n v="0"/>
    <s v="Centrum Kształcenia Zawodowego w Świdnicy, 58-105 Świdnica, ul. Gen. Władysława Sikorskiego 41"/>
    <x v="0"/>
  </r>
  <r>
    <n v="595"/>
    <x v="59"/>
    <s v="Złotoryja"/>
    <n v="84241"/>
    <x v="29"/>
    <n v="723310"/>
    <s v="MEC.03."/>
    <m/>
    <s v="11.03.2024-12.04.2024"/>
    <n v="0"/>
    <n v="0"/>
    <s v="niemiecki"/>
    <n v="0"/>
    <n v="0"/>
    <s v="Centrum Kształcenia Zawodowego nr 1 w Gliwicach Gliwickie Centrum Edukacji u.Stefana Okrzei 20"/>
    <x v="16"/>
  </r>
  <r>
    <n v="596"/>
    <x v="59"/>
    <s v="Złotoryja"/>
    <n v="84241"/>
    <x v="12"/>
    <n v="752205"/>
    <s v="DRM.04."/>
    <s v=" Wytwarzanie wyrobów z drewna i materiałów drewnopochodnych"/>
    <m/>
    <n v="2"/>
    <n v="0"/>
    <s v="niemiecki"/>
    <n v="2"/>
    <n v="0"/>
    <s v="Centrum Kształcenia Zawodowego w Świdnicy, 58-105 Świdnica, ul. Gen. Władysława Sikorskiego 41"/>
    <x v="0"/>
  </r>
  <r>
    <n v="597"/>
    <x v="60"/>
    <s v="Złotoryja"/>
    <n v="34858"/>
    <x v="12"/>
    <n v="752205"/>
    <s v="DRM.04."/>
    <s v=" Wytwarzanie wyrobów z drewna i materiałów drewnopochodnych"/>
    <s v="18.03.2024-12.04.2024"/>
    <n v="0"/>
    <n v="0"/>
    <s v="niemiecki"/>
    <n v="0"/>
    <n v="0"/>
    <s v="Centrum Kształcenia Zawodowego i Ustawicznego, 67-400 Wschowa, Plac Kosynierów 1"/>
    <x v="1"/>
  </r>
  <r>
    <n v="598"/>
    <x v="61"/>
    <s v="Żarów"/>
    <n v="14530"/>
    <x v="9"/>
    <n v="711204"/>
    <s v="BUD.12."/>
    <s v=" Wykonywanie robót murarskich i tynkarskich"/>
    <m/>
    <n v="3"/>
    <n v="0"/>
    <s v="niemiecki"/>
    <n v="0"/>
    <n v="0"/>
    <s v="Centrum Kształcenia Zawodowego w Świdnicy, 58-105 Świdnica, ul. Gen. Władysława Sikorskiego 41"/>
    <x v="0"/>
  </r>
  <r>
    <n v="599"/>
    <x v="61"/>
    <s v="Żarów"/>
    <n v="14530"/>
    <x v="2"/>
    <n v="741103"/>
    <s v="ELE.02."/>
    <s v="Montaż, uruchamianie i konserwacja instalacji, maszyn i urządzeń elektrycznych"/>
    <s v="30.10.2023-24.11.2023"/>
    <n v="0"/>
    <n v="0"/>
    <s v="niemiecki"/>
    <n v="0"/>
    <n v="0"/>
    <s v="Centrum Kształcenia Zawodowego w Świdnicy, 58-105 Świdnica, ul. Gen. Władysława Sikorskiego 41"/>
    <x v="0"/>
  </r>
  <r>
    <n v="600"/>
    <x v="61"/>
    <s v="Żarów"/>
    <n v="14530"/>
    <x v="7"/>
    <n v="514101"/>
    <s v="FRK.01."/>
    <s v="Wykonywanie usług fryzjerskich"/>
    <m/>
    <n v="2"/>
    <n v="1"/>
    <s v="niemiecki"/>
    <n v="0"/>
    <n v="0"/>
    <s v="Centrum Kształcenia Zawodowego w Świdnicy, 58-105 Świdnica, ul. Gen. Władysława Sikorskiego 41"/>
    <x v="0"/>
  </r>
  <r>
    <n v="601"/>
    <x v="61"/>
    <s v="Żarów"/>
    <n v="14530"/>
    <x v="0"/>
    <n v="522301"/>
    <s v="HAN.01."/>
    <s v="Prowadzenie sprzedaży"/>
    <m/>
    <n v="17"/>
    <n v="13"/>
    <s v="niemiecki"/>
    <n v="0"/>
    <n v="0"/>
    <s v="Centrum Kształcenia Zawodowego w Świdnicy, 58-105 Świdnica, ul. Gen. Władysława Sikorskiego 41"/>
    <x v="0"/>
  </r>
  <r>
    <n v="602"/>
    <x v="61"/>
    <s v="Żarów"/>
    <n v="14530"/>
    <x v="1"/>
    <n v="512001"/>
    <s v="HGT.02."/>
    <s v=" Przygotowanie i wydawanie dań"/>
    <m/>
    <n v="5"/>
    <n v="3"/>
    <s v="niemiecki"/>
    <n v="0"/>
    <n v="0"/>
    <s v="Centrum Kształcenia Zawodowego w Świdnicy, 58-105 Świdnica, ul. Gen. Władysława Sikorskiego 41"/>
    <x v="0"/>
  </r>
  <r>
    <n v="603"/>
    <x v="61"/>
    <s v="Żarów"/>
    <n v="14530"/>
    <x v="4"/>
    <n v="722307"/>
    <s v="MEC.05."/>
    <s v=" Użytkowanie obrabiarek skrawających"/>
    <m/>
    <n v="3"/>
    <n v="0"/>
    <s v="niemiecki"/>
    <n v="0"/>
    <n v="0"/>
    <s v="Centrum Kształcenia Zawodowego w Świdnicy, 58-105 Świdnica, ul. Gen. Władysława Sikorskiego 41"/>
    <x v="0"/>
  </r>
  <r>
    <n v="604"/>
    <x v="61"/>
    <s v="Żarów"/>
    <n v="14530"/>
    <x v="10"/>
    <n v="723103"/>
    <s v="MOT.05."/>
    <s v="Obsługa, diagnozowanie oraz naprawa pojazdów samochodowych"/>
    <m/>
    <n v="11"/>
    <n v="0"/>
    <s v="niemiecki"/>
    <n v="0"/>
    <n v="0"/>
    <s v="Centrum Kształcenia Zawodowego w Świdnicy, 58-105 Świdnica, ul. Gen. Władysława Sikorskiego 41"/>
    <x v="0"/>
  </r>
  <r>
    <n v="605"/>
    <x v="61"/>
    <s v="Żarów"/>
    <n v="14530"/>
    <x v="33"/>
    <n v="723318"/>
    <s v="TKO.09."/>
    <s v=" Wykonywanie robót związanych z utrzymaniem i naprawą pojazdów kolejowych"/>
    <s v="22.01.2024-27.01.2024"/>
    <n v="4"/>
    <n v="0"/>
    <s v="angielski"/>
    <n v="4"/>
    <n v="0"/>
    <s v="Centrum Kształcenia Zawodowego w Dębicy, ul. Rzeszowska 78, 39-200 Dębica, biuro@ckzdebica.pl"/>
    <x v="15"/>
  </r>
  <r>
    <m/>
    <x v="61"/>
    <s v="Żarów"/>
    <n v="14530"/>
    <x v="5"/>
    <n v="751201"/>
    <m/>
    <m/>
    <m/>
    <n v="1"/>
    <n v="1"/>
    <s v="niemiecki"/>
    <n v="0"/>
    <n v="0"/>
    <s v="Centrum Kształcenia Zawodowego w Świdnicy, 58-105 Świdnica, ul. Gen. Władysława Sikorskiego 41"/>
    <x v="0"/>
  </r>
  <r>
    <m/>
    <x v="61"/>
    <s v="Żarów"/>
    <n v="14530"/>
    <x v="12"/>
    <n v="752205"/>
    <m/>
    <m/>
    <m/>
    <n v="1"/>
    <n v="0"/>
    <s v="niemiecki"/>
    <n v="0"/>
    <n v="0"/>
    <s v="Centrum Kształcenia Zawodowego w Świdnicy, 58-105 Świdnica, ul. Gen. Władysława Sikorskiego 41"/>
    <x v="0"/>
  </r>
  <r>
    <m/>
    <x v="61"/>
    <s v="Żarów"/>
    <n v="14530"/>
    <x v="17"/>
    <n v="722204"/>
    <m/>
    <m/>
    <m/>
    <n v="1"/>
    <n v="0"/>
    <s v="niemiecki"/>
    <n v="0"/>
    <n v="0"/>
    <s v="Centrum Kształcenia Zawodowego w Świdnicy, 58-105 Świdnica, ul. Gen. Władysława Sikorskiego 41"/>
    <x v="0"/>
  </r>
  <r>
    <n v="606"/>
    <x v="62"/>
    <s v="Żmigród"/>
    <n v="34795"/>
    <x v="0"/>
    <n v="522301"/>
    <s v="HAN.01."/>
    <s v="Prowadzenie sprzedaży"/>
    <s v="13.05.2024-07.06.2024"/>
    <n v="28"/>
    <n v="24"/>
    <s v="niemiecki"/>
    <n v="0"/>
    <n v="0"/>
    <s v="Centrum Kształcenia Zawodowego w CKZiU,  ul. Tadeusza Kościuszki 27, 56-100 Wołów"/>
    <x v="8"/>
  </r>
  <r>
    <n v="607"/>
    <x v="62"/>
    <s v="Żmigród"/>
    <n v="34795"/>
    <x v="10"/>
    <n v="723103"/>
    <s v="MOT.05."/>
    <s v="Obsługa, diagnozowanie oraz naprawa pojazdów samochodowych"/>
    <s v="13.05.2024-07.06.2024"/>
    <n v="13"/>
    <n v="0"/>
    <s v="niemiecki"/>
    <n v="0"/>
    <n v="0"/>
    <s v="Centrum Kształcenia Zawodowego w CKZiU,  ul. Tadeusza Kościuszki 27, 56-100 Wołów"/>
    <x v="8"/>
  </r>
  <r>
    <n v="608"/>
    <x v="62"/>
    <s v="Żmigród"/>
    <n v="34795"/>
    <x v="29"/>
    <n v="723310"/>
    <s v="MEC.03."/>
    <s v="Montaż i obsługa maszyn i urządzeń"/>
    <s v="11.03.2024-12.04.2024"/>
    <n v="1"/>
    <n v="0"/>
    <s v="angielski"/>
    <n v="1"/>
    <n v="0"/>
    <s v="Centrum Kształcenia Zawodowego nr 1 w Gliwicach Gliwickie Centrum Edukacji u.Stefana Okrzei 20"/>
    <x v="16"/>
  </r>
  <r>
    <n v="609"/>
    <x v="62"/>
    <s v="Żmigród"/>
    <n v="34795"/>
    <x v="7"/>
    <n v="514101"/>
    <s v="FRK.01."/>
    <s v="Wykonywanie usług fryzjerskich"/>
    <s v="18.03.2024-12.04.2024"/>
    <n v="9"/>
    <n v="9"/>
    <s v="angielski"/>
    <n v="9"/>
    <n v="9"/>
    <s v="Centrum Kształcenia Zawodowego i Ustawicznego, 67-400 Wschowa, Plac Kosynierów 1"/>
    <x v="1"/>
  </r>
  <r>
    <n v="610"/>
    <x v="62"/>
    <s v="Żmigród"/>
    <n v="34795"/>
    <x v="1"/>
    <n v="512001"/>
    <s v="HGT.02."/>
    <s v=" Przygotowanie i wydawanie dań"/>
    <s v="18.03.2024-19.04.2024"/>
    <n v="6"/>
    <n v="5"/>
    <s v="niemiecki"/>
    <n v="0"/>
    <n v="0"/>
    <s v="Centrum Kształcenia Zawodowego w CKZiU,  ul. Tadeusza Kościuszki 27, 56-100 Wołów"/>
    <x v="8"/>
  </r>
  <r>
    <n v="611"/>
    <x v="62"/>
    <s v="Żmigród"/>
    <n v="34795"/>
    <x v="17"/>
    <n v="722204"/>
    <s v="MEC.08."/>
    <s v="Wykonywanie i naprawa elementów maszyn, urządzeń i narzędzi"/>
    <s v="13.05.2024-07.06.2024"/>
    <n v="5"/>
    <n v="0"/>
    <s v="niemiecki"/>
    <n v="0"/>
    <n v="0"/>
    <s v="Centrum Kształcenia Zawodowego w CKZiU,  ul. Tadeusza Kościuszki 27, 56-100 Wołów"/>
    <x v="8"/>
  </r>
  <r>
    <n v="612"/>
    <x v="62"/>
    <s v="Żmigród"/>
    <n v="34795"/>
    <x v="2"/>
    <n v="741103"/>
    <s v="ELE.02."/>
    <s v="Montaż, uruchamianie i konserwacja instalacji, maszyn i urządzeń elektrycznych"/>
    <s v="15.04.2024-10.05.2024"/>
    <n v="6"/>
    <n v="0"/>
    <s v="angielski"/>
    <n v="6"/>
    <n v="0"/>
    <s v="Centrum Kształcenia Zawodowego i Ustawicznego, 67-400 Wschowa, Plac Kosynierów 1"/>
    <x v="1"/>
  </r>
  <r>
    <n v="613"/>
    <x v="62"/>
    <s v="Żmigród"/>
    <n v="34795"/>
    <x v="23"/>
    <n v="741201"/>
    <s v="ELE.01."/>
    <s v=" Montaż i obsługa maszyn i urządzeń elektrycznych"/>
    <s v="22.01.2024-09.02.2024"/>
    <n v="4"/>
    <n v="0"/>
    <s v="angielski"/>
    <n v="5"/>
    <n v="0"/>
    <s v="Centrum Kształcenia Zawodowego i Ustawicznego, 67-400 Wschowa, Plac Kosynierów 1"/>
    <x v="1"/>
  </r>
  <r>
    <n v="614"/>
    <x v="62"/>
    <s v="Żmigród"/>
    <n v="34795"/>
    <x v="12"/>
    <n v="752205"/>
    <s v="DRM.04."/>
    <s v=" Wytwarzanie wyrobów z drewna i materiałów drewnopochodnych"/>
    <s v="18.03.2024-12.04.2024"/>
    <n v="3"/>
    <n v="0"/>
    <s v="angielski"/>
    <n v="3"/>
    <n v="0"/>
    <s v="Centrum Kształcenia Zawodowego i Ustawicznego, 67-400 Wschowa, Plac Kosynierów 1"/>
    <x v="1"/>
  </r>
  <r>
    <m/>
    <x v="63"/>
    <s v="Żmigród"/>
    <n v="129114"/>
    <x v="23"/>
    <n v="741201"/>
    <s v="ELE.01."/>
    <s v=" Montaż i obsługa maszyn i urządzeń elektrycznych"/>
    <s v="22.01.2024-09.02.2024"/>
    <n v="1"/>
    <n v="0"/>
    <s v="angielski"/>
    <n v="1"/>
    <n v="0"/>
    <s v="Centrum Kształcenia Zawodowego i Ustawicznego, 67-400 Wschowa, Plac Kosynierów 1"/>
    <x v="1"/>
  </r>
  <r>
    <m/>
    <x v="63"/>
    <s v="Żmigród"/>
    <n v="129114"/>
    <x v="25"/>
    <n v="713203"/>
    <s v="MOT.03."/>
    <s v="Diagnozowanie i naprawa powłok lakierniczych"/>
    <s v="13.05.2024-29.05.2024"/>
    <n v="1"/>
    <n v="0"/>
    <s v="angielski"/>
    <n v="1"/>
    <n v="0"/>
    <s v="Centrum Kształcenia Zawodowego i Ustawicznego, 67-400 Wschowa, Plac Kosynierów 1"/>
    <x v="1"/>
  </r>
  <r>
    <n v="615"/>
    <x v="62"/>
    <s v="Żmigród"/>
    <n v="34795"/>
    <x v="25"/>
    <n v="713203"/>
    <s v="MOT.03."/>
    <s v="Diagnozowanie i naprawa powłok lakierniczych"/>
    <s v="13.05.2024-29.05.2024"/>
    <n v="1"/>
    <n v="0"/>
    <s v="angielski"/>
    <n v="1"/>
    <n v="0"/>
    <s v="Centrum Kształcenia Zawodowego i Ustawicznego, 67-400 Wschowa, Plac Kosynierów 1"/>
    <x v="1"/>
  </r>
  <r>
    <n v="616"/>
    <x v="62"/>
    <s v="Żmigród"/>
    <n v="34795"/>
    <x v="35"/>
    <n v="613003"/>
    <s v="ROL.04."/>
    <s v=" Prowadzenie produkcji rolniczej"/>
    <s v="18.03.2024-12.04.2024"/>
    <n v="2"/>
    <n v="0"/>
    <s v="angielski"/>
    <n v="2"/>
    <n v="0"/>
    <s v="Centrum Kształcenia Zawodowego i Ustawicznego, 67-400 Wschowa, Plac Kosynierów 1"/>
    <x v="1"/>
  </r>
  <r>
    <n v="617"/>
    <x v="64"/>
    <s v="Żory"/>
    <m/>
    <x v="6"/>
    <n v="962907"/>
    <s v="HGT.03."/>
    <s v="Obsługa gości w obiekcie świadczącym usługi hotelarskie"/>
    <s v="25.03.2024 - 26.04.2024"/>
    <n v="3"/>
    <n v="3"/>
    <s v="angielski"/>
    <n v="3"/>
    <n v="3"/>
    <s v="Centrum Kształcenia Zawodowego w Kłodzkiej Szkole Przedsiębiorczości w Kłodzku, ul. Szkolna 8, 57-300 Kłodzko"/>
    <x v="2"/>
  </r>
  <r>
    <n v="618"/>
    <x v="65"/>
    <s v="Głuchołazy"/>
    <m/>
    <x v="6"/>
    <n v="962907"/>
    <s v="HGT.03."/>
    <s v="Obsługa gości w obiekcie świadczącym usługi hotelarskie"/>
    <s v="25.03.2024 - 26.04.2024"/>
    <n v="1"/>
    <n v="1"/>
    <s v="angielski"/>
    <n v="1"/>
    <n v="1"/>
    <s v="Centrum Kształcenia Zawodowego w Kłodzkiej Szkole Przedsiębiorczości w Kłodzku, ul. Szkolna 8, 57-300 Kłodzko"/>
    <x v="2"/>
  </r>
  <r>
    <n v="619"/>
    <x v="66"/>
    <s v="Pracodawca"/>
    <m/>
    <x v="24"/>
    <n v="721306"/>
    <s v="MOT.01."/>
    <s v="Diagnozowanie i naprawa nadwozi pojazdów samochodowych"/>
    <m/>
    <n v="3"/>
    <n v="0"/>
    <s v="niemiecki"/>
    <n v="3"/>
    <n v="0"/>
    <s v="Centrum Kształcenia Zawodowego w Świdnicy, 58-105 Świdnica, ul. Gen. Władysława Sikorskiego 41"/>
    <x v="0"/>
  </r>
  <r>
    <m/>
    <x v="67"/>
    <s v="Pracodawca"/>
    <m/>
    <x v="24"/>
    <n v="721306"/>
    <s v="MOT.01."/>
    <s v="Diagnozowanie i naprawa nadwozi pojazdów samochodowych"/>
    <m/>
    <n v="1"/>
    <n v="0"/>
    <s v="niemiecki"/>
    <n v="1"/>
    <n v="0"/>
    <s v="Centrum Kształcenia Zawodowego w Świdnicy, 58-105 Świdnica, ul. Gen. Władysława Sikorskiego 41"/>
    <x v="0"/>
  </r>
  <r>
    <m/>
    <x v="66"/>
    <s v="Pracodawca"/>
    <m/>
    <x v="25"/>
    <n v="713203"/>
    <s v="MOT.03."/>
    <s v="Diagnozowanie i naprawa powłok lakierniczych"/>
    <m/>
    <n v="1"/>
    <n v="0"/>
    <s v="niemiecki"/>
    <n v="1"/>
    <n v="0"/>
    <s v="Centrum Kształcenia Zawodowego w Świdnicy, 58-105 Świdnica, ul. Gen. Władysława Sikorskiego 41"/>
    <x v="0"/>
  </r>
  <r>
    <m/>
    <x v="68"/>
    <m/>
    <m/>
    <x v="35"/>
    <n v="613003"/>
    <s v="ROL.04."/>
    <s v=" Prowadzenie produkcji rolniczej"/>
    <s v="02.01.2024-26.01.2024"/>
    <m/>
    <m/>
    <m/>
    <m/>
    <m/>
    <s v="Ośrodek Dokształcania i Doskonalenia Zawodowego w Krotoszynie"/>
    <x v="7"/>
  </r>
  <r>
    <m/>
    <x v="68"/>
    <m/>
    <m/>
    <x v="17"/>
    <n v="722204"/>
    <s v="MEC.08."/>
    <s v="Wykonywanie i naprawa elementów maszyn, urządzeń i narzędzi"/>
    <s v="26.02.2024-22.03.2024"/>
    <m/>
    <m/>
    <m/>
    <m/>
    <m/>
    <s v="Ośrodek Dokształcania i Doskonalenia Zawodowego w Krotoszynie"/>
    <x v="7"/>
  </r>
  <r>
    <m/>
    <x v="68"/>
    <m/>
    <m/>
    <x v="5"/>
    <n v="751201"/>
    <s v="SPC.01."/>
    <s v="Produkcja wyrobów cukierniczych"/>
    <s v="26.02.2024-22.03.2024"/>
    <m/>
    <m/>
    <m/>
    <m/>
    <m/>
    <s v="Ośrodek Dokształcania i Doskonalenia Zawodowego w Krotoszynie"/>
    <x v="7"/>
  </r>
  <r>
    <m/>
    <x v="68"/>
    <m/>
    <m/>
    <x v="13"/>
    <n v="753105"/>
    <s v="MOD.03."/>
    <s v="Projektowanie i wytwarzanie wyrobów odzieżowych"/>
    <s v="26.02.2024-22.03.2024"/>
    <m/>
    <m/>
    <m/>
    <m/>
    <m/>
    <s v="Ośrodek Dokształcania i Doskonalenia Zawodowego w Krotoszynie"/>
    <x v="7"/>
  </r>
  <r>
    <m/>
    <x v="68"/>
    <m/>
    <m/>
    <x v="2"/>
    <n v="741103"/>
    <s v="ELE.02."/>
    <s v="Montaż, uruchamianie i konserwacja instalacji, maszyn i urządzeń elektrycznych"/>
    <s v="25.03.2024-19.04.2024"/>
    <m/>
    <m/>
    <m/>
    <m/>
    <m/>
    <s v="Ośrodek Dokształcania i Doskonalenia Zawodowego w Krotoszynie"/>
    <x v="7"/>
  </r>
  <r>
    <m/>
    <x v="68"/>
    <m/>
    <m/>
    <x v="4"/>
    <n v="722307"/>
    <s v="MEC.05."/>
    <s v=" Użytkowanie obrabiarek skrawających"/>
    <s v="25.03.2024-19.04.2024"/>
    <m/>
    <m/>
    <m/>
    <m/>
    <m/>
    <s v="Ośrodek Dokształcania i Doskonalenia Zawodowego w Krotoszynie"/>
    <x v="7"/>
  </r>
  <r>
    <m/>
    <x v="68"/>
    <m/>
    <m/>
    <x v="28"/>
    <n v="834103"/>
    <s v="ROL.02."/>
    <s v=" Eksploatacja pojazdów, maszyn, urządzeń i narzędzi stosowanych w rolnictwie"/>
    <s v="25.03.2024-19.04.2024"/>
    <m/>
    <m/>
    <m/>
    <m/>
    <m/>
    <s v="Ośrodek Dokształcania i Doskonalenia Zawodowego w Krotoszynie"/>
    <x v="7"/>
  </r>
  <r>
    <m/>
    <x v="68"/>
    <m/>
    <m/>
    <x v="3"/>
    <n v="712905"/>
    <s v="BUD.11."/>
    <s v=" Wykonywanie robót montażowych, okładzinowych i wykończeniowych"/>
    <s v="25.03.2024-19.04.2024"/>
    <m/>
    <m/>
    <m/>
    <m/>
    <m/>
    <s v="Ośrodek Dokształcania i Doskonalenia Zawodowego w Krotoszynie"/>
    <x v="7"/>
  </r>
  <r>
    <m/>
    <x v="68"/>
    <m/>
    <m/>
    <x v="9"/>
    <n v="711204"/>
    <s v="BUD.12."/>
    <s v=" Wykonywanie robót murarskich i tynkarskich"/>
    <s v="25.03.2024-19.04.2024"/>
    <m/>
    <m/>
    <m/>
    <m/>
    <m/>
    <s v="Ośrodek Dokształcania i Doskonalenia Zawodowego w Krotoszynie"/>
    <x v="7"/>
  </r>
  <r>
    <m/>
    <x v="68"/>
    <m/>
    <m/>
    <x v="7"/>
    <n v="514101"/>
    <s v="FRK.01."/>
    <s v="Wykonywanie usług fryzjerskich"/>
    <s v="22.04.2024-02.05.2024"/>
    <m/>
    <m/>
    <m/>
    <m/>
    <m/>
    <s v="Ośrodek Dokształcania i Doskonalenia Zawodowego w Krotoszynie"/>
    <x v="7"/>
  </r>
  <r>
    <m/>
    <x v="68"/>
    <m/>
    <m/>
    <x v="1"/>
    <n v="512001"/>
    <s v="HGT.02."/>
    <s v=" Przygotowanie i wydawanie dań"/>
    <s v="22.04.2024-02.05.2024"/>
    <m/>
    <m/>
    <m/>
    <m/>
    <m/>
    <s v="Ośrodek Dokształcania i Doskonalenia Zawodowego w Krotoszynie"/>
    <x v="7"/>
  </r>
  <r>
    <m/>
    <x v="68"/>
    <m/>
    <m/>
    <x v="22"/>
    <n v="513101"/>
    <s v="HGT.01."/>
    <s v="Wykonywanie usług kelnerskich"/>
    <s v="22.04.2024-02.05.2024"/>
    <m/>
    <m/>
    <m/>
    <m/>
    <m/>
    <s v="Ośrodek Dokształcania i Doskonalenia Zawodowego w Krotoszynie"/>
    <x v="7"/>
  </r>
  <r>
    <m/>
    <x v="68"/>
    <m/>
    <m/>
    <x v="10"/>
    <n v="723103"/>
    <s v="MOT.05."/>
    <s v="Obsługa, diagnozowanie oraz naprawa pojazdów samochodowych"/>
    <s v="22.04.2024-02.05.2024"/>
    <m/>
    <m/>
    <m/>
    <m/>
    <m/>
    <s v="Ośrodek Dokształcania i Doskonalenia Zawodowego w Krotoszynie"/>
    <x v="7"/>
  </r>
  <r>
    <m/>
    <x v="68"/>
    <m/>
    <m/>
    <x v="14"/>
    <n v="741203"/>
    <s v="MOT.02."/>
    <s v="Obsługa, diagnozowanie oraz naprawa mechatronicznych systemów pojazdów samochodowych"/>
    <s v="22.04.2024-02.05.2024"/>
    <m/>
    <m/>
    <m/>
    <m/>
    <m/>
    <s v="Ośrodek Dokształcania i Doskonalenia Zawodowego w Krotoszynie"/>
    <x v="7"/>
  </r>
  <r>
    <m/>
    <x v="68"/>
    <m/>
    <m/>
    <x v="14"/>
    <n v="741203"/>
    <s v="MOT.02."/>
    <s v="Obsługa, diagnozowanie oraz naprawa mechatronicznych systemów pojazdów samochodowych"/>
    <s v="06.05.2024-31.05.2024"/>
    <m/>
    <m/>
    <m/>
    <m/>
    <m/>
    <s v="Ośrodek Dokształcania i Doskonalenia Zawodowego w Krotoszynie"/>
    <x v="7"/>
  </r>
  <r>
    <m/>
    <x v="68"/>
    <m/>
    <m/>
    <x v="0"/>
    <n v="522301"/>
    <s v="HAN.01."/>
    <s v="Prowadzenie sprzedaży"/>
    <s v="22.04.2024-02.05.2024"/>
    <m/>
    <m/>
    <m/>
    <m/>
    <m/>
    <s v="Ośrodek Dokształcania i Doskonalenia Zawodowego w Krotoszynie"/>
    <x v="7"/>
  </r>
  <r>
    <m/>
    <x v="68"/>
    <m/>
    <m/>
    <x v="0"/>
    <n v="522301"/>
    <s v="HAN.01."/>
    <s v="Prowadzenie sprzedaży"/>
    <s v="06.05.2024-31.05.2024"/>
    <m/>
    <m/>
    <m/>
    <m/>
    <m/>
    <s v="Ośrodek Dokształcania i Doskonalenia Zawodowego w Krotoszynie"/>
    <x v="7"/>
  </r>
  <r>
    <m/>
    <x v="68"/>
    <m/>
    <m/>
    <x v="21"/>
    <n v="753402"/>
    <s v="DRM.05."/>
    <s v="Wykonywanie wyrobów tapicerowanych"/>
    <s v="22.04.2024-02.05.2024"/>
    <m/>
    <m/>
    <m/>
    <m/>
    <m/>
    <s v="Ośrodek Dokształcania i Doskonalenia Zawodowego w Krotoszynie"/>
    <x v="7"/>
  </r>
  <r>
    <m/>
    <x v="68"/>
    <m/>
    <m/>
    <x v="10"/>
    <n v="723103"/>
    <s v="MOT.05."/>
    <s v="Obsługa, diagnozowanie oraz naprawa pojazdów samochodowych"/>
    <s v="06.05.2024-31.05.2024"/>
    <m/>
    <m/>
    <m/>
    <m/>
    <m/>
    <s v="Ośrodek Dokształcania i Doskonalenia Zawodowego w Krotoszynie"/>
    <x v="7"/>
  </r>
  <r>
    <m/>
    <x v="68"/>
    <m/>
    <m/>
    <x v="8"/>
    <n v="751204"/>
    <s v="SPC.03."/>
    <s v="Produkcja wyrobów piekarskich"/>
    <s v="06.05.2024-31.05.2024"/>
    <m/>
    <m/>
    <m/>
    <m/>
    <m/>
    <s v="Ośrodek Dokształcania i Doskonalenia Zawodowego w Krotoszynie"/>
    <x v="7"/>
  </r>
  <r>
    <m/>
    <x v="68"/>
    <m/>
    <m/>
    <x v="34"/>
    <n v="751108"/>
    <s v="SPC.04."/>
    <s v=" Produkcja przetworów mięsnych i tłuszczowych"/>
    <s v="06.05.2024-31.05.2024"/>
    <m/>
    <m/>
    <m/>
    <m/>
    <m/>
    <s v="Ośrodek Dokształcania i Doskonalenia Zawodowego w Krotoszynie"/>
    <x v="7"/>
  </r>
  <r>
    <m/>
    <x v="68"/>
    <m/>
    <m/>
    <x v="12"/>
    <n v="752205"/>
    <s v="DRM.04."/>
    <s v=" Wytwarzanie wyrobów z drewna i materiałów drewnopochodnych"/>
    <s v="06.05.2024-31.05.2024"/>
    <m/>
    <m/>
    <m/>
    <m/>
    <m/>
    <s v="Ośrodek Dokształcania i Doskonalenia Zawodowego w Krotoszynie"/>
    <x v="7"/>
  </r>
  <r>
    <m/>
    <x v="68"/>
    <m/>
    <m/>
    <x v="15"/>
    <n v="742117"/>
    <s v="ELM.02."/>
    <s v="Montaż oraz instalowanie układów i urządzeń elektronicznych"/>
    <s v="06.05.2024-31.05.2024"/>
    <m/>
    <m/>
    <m/>
    <m/>
    <m/>
    <s v="Ośrodek Dokształcania i Doskonalenia Zawodowego w Krotoszynie"/>
    <x v="7"/>
  </r>
  <r>
    <m/>
    <x v="68"/>
    <m/>
    <m/>
    <x v="23"/>
    <n v="741201"/>
    <s v="ELE.01."/>
    <s v=" Montaż i obsługa maszyn i urządzeń elektrycznych"/>
    <s v="06.05.2024-31.05.2024"/>
    <m/>
    <m/>
    <m/>
    <m/>
    <m/>
    <s v="Ośrodek Dokształcania i Doskonalenia Zawodowego w Krotoszynie"/>
    <x v="7"/>
  </r>
  <r>
    <m/>
    <x v="68"/>
    <m/>
    <m/>
    <x v="11"/>
    <n v="712618"/>
    <s v="BUD.09."/>
    <s v="Wykonywanie robót związanych z budową, montażem i eksploatacją sieci oraz instalacji sanitarnych"/>
    <s v="06.05.2024-31.05.2024"/>
    <m/>
    <m/>
    <m/>
    <m/>
    <m/>
    <s v="Ośrodek Dokształcania i Doskonalenia Zawodowego w Krotoszynie"/>
    <x v="7"/>
  </r>
  <r>
    <m/>
    <x v="68"/>
    <m/>
    <m/>
    <x v="43"/>
    <n v="0"/>
    <n v="0"/>
    <n v="0"/>
    <m/>
    <m/>
    <m/>
    <m/>
    <m/>
    <m/>
    <s v="Wojewódzki Zakład Doskonalenia Zawodowego w Opolu, ul. Małopolska 18,  45-301 Opole"/>
    <x v="17"/>
  </r>
  <r>
    <m/>
    <x v="68"/>
    <m/>
    <m/>
    <x v="43"/>
    <n v="0"/>
    <n v="0"/>
    <n v="0"/>
    <m/>
    <m/>
    <m/>
    <m/>
    <m/>
    <m/>
    <s v="Wojewódzki Zakład Doskonalenia Zawodowego w Opolu, ul. Małopolska 18,  45-301 Opole"/>
    <x v="17"/>
  </r>
  <r>
    <m/>
    <x v="68"/>
    <m/>
    <m/>
    <x v="10"/>
    <n v="723103"/>
    <s v="MOT.05."/>
    <s v="Obsługa, diagnozowanie oraz naprawa pojazdów samochodowych"/>
    <m/>
    <m/>
    <m/>
    <m/>
    <m/>
    <m/>
    <s v="Centrum Kształcenia Zawodowego Cechu Rzemiosł Różnych i Małej Przedsiębiorczości w Bielawie, ul. Polna 2, 58-260 Bielawa"/>
    <x v="3"/>
  </r>
  <r>
    <m/>
    <x v="68"/>
    <m/>
    <m/>
    <x v="7"/>
    <n v="514101"/>
    <s v="FRK.01."/>
    <s v="Wykonywanie usług fryzjerskich"/>
    <m/>
    <m/>
    <m/>
    <m/>
    <m/>
    <m/>
    <s v="Centrum Kształcenia Zawodowego Cechu Rzemiosł Różnych i Małej Przedsiębiorczości w Bielawie, ul. Polna 2, 58-260 Bielawa"/>
    <x v="3"/>
  </r>
  <r>
    <m/>
    <x v="68"/>
    <m/>
    <m/>
    <x v="8"/>
    <n v="751204"/>
    <s v="SPC.03."/>
    <s v="Produkcja wyrobów piekarskich"/>
    <m/>
    <m/>
    <m/>
    <m/>
    <m/>
    <m/>
    <s v="Centrum Kształcenia Zawodowego w Oleśnicy, ul. Wojska Polskiego 67"/>
    <x v="9"/>
  </r>
  <r>
    <m/>
    <x v="68"/>
    <m/>
    <m/>
    <x v="0"/>
    <n v="522301"/>
    <s v="HAN.01."/>
    <s v="Prowadzenie sprzedaży"/>
    <m/>
    <m/>
    <m/>
    <m/>
    <m/>
    <m/>
    <s v="Centrum Kształcenia Zawodowego w Oleśnicy, ul. Wojska Polskiego 67"/>
    <x v="9"/>
  </r>
  <r>
    <m/>
    <x v="68"/>
    <m/>
    <m/>
    <x v="12"/>
    <n v="752205"/>
    <s v="DRM.04."/>
    <s v=" Wytwarzanie wyrobów z drewna i materiałów drewnopochodnych"/>
    <m/>
    <m/>
    <m/>
    <m/>
    <m/>
    <m/>
    <s v="Centrum Kształcenia Zawodowego w Oleśnicy, ul. Wojska Polskiego 67"/>
    <x v="9"/>
  </r>
  <r>
    <m/>
    <x v="68"/>
    <m/>
    <m/>
    <x v="2"/>
    <n v="741103"/>
    <s v="ELE.02."/>
    <s v="Montaż, uruchamianie i konserwacja instalacji, maszyn i urządzeń elektrycznych"/>
    <m/>
    <m/>
    <m/>
    <m/>
    <m/>
    <m/>
    <s v="Centrum Kształcenia Zawodowego w Oleśnicy, ul. Wojska Polskiego 67"/>
    <x v="9"/>
  </r>
  <r>
    <m/>
    <x v="68"/>
    <m/>
    <m/>
    <x v="7"/>
    <n v="514101"/>
    <s v="FRK.01."/>
    <s v="Wykonywanie usług fryzjerskich"/>
    <m/>
    <m/>
    <m/>
    <m/>
    <m/>
    <m/>
    <s v="Centrum Kształcenia Zawodowego w Oleśnicy, ul. Wojska Polskiego 67"/>
    <x v="9"/>
  </r>
  <r>
    <m/>
    <x v="68"/>
    <m/>
    <m/>
    <x v="5"/>
    <n v="751201"/>
    <s v="SPC.01."/>
    <s v="Produkcja wyrobów cukierniczych"/>
    <m/>
    <m/>
    <m/>
    <m/>
    <m/>
    <m/>
    <s v="Centrum Kształcenia Zawodowego w Oleśnicy, ul. Wojska Polskiego 67"/>
    <x v="9"/>
  </r>
  <r>
    <m/>
    <x v="68"/>
    <m/>
    <m/>
    <x v="21"/>
    <n v="753402"/>
    <s v="DRM.05."/>
    <s v="Wykonywanie wyrobów tapicerowanych"/>
    <m/>
    <m/>
    <m/>
    <m/>
    <m/>
    <m/>
    <s v="Centrum Kształcenia Zawodowego w Oleśnicy, ul. Wojska Polskiego 67"/>
    <x v="9"/>
  </r>
  <r>
    <m/>
    <x v="68"/>
    <m/>
    <m/>
    <x v="10"/>
    <n v="723103"/>
    <s v="MOT.05."/>
    <s v="Obsługa, diagnozowanie oraz naprawa pojazdów samochodowych"/>
    <m/>
    <m/>
    <m/>
    <m/>
    <m/>
    <m/>
    <s v="Centrum Kształcenia Zawodowego w Oleśnicy, ul. Wojska Polskiego 67"/>
    <x v="9"/>
  </r>
  <r>
    <m/>
    <x v="68"/>
    <m/>
    <m/>
    <x v="2"/>
    <n v="741103"/>
    <s v="ELE.02."/>
    <s v="Montaż, uruchamianie i konserwacja instalacji, maszyn i urządzeń elektrycznych"/>
    <m/>
    <m/>
    <m/>
    <m/>
    <m/>
    <m/>
    <s v="Centrum Kształcenia Zawodowego w Oleśnicy, ul. Wojska Polskiego 67"/>
    <x v="9"/>
  </r>
  <r>
    <m/>
    <x v="68"/>
    <m/>
    <m/>
    <x v="21"/>
    <n v="753402"/>
    <s v="DRM.05."/>
    <s v="Wykonywanie wyrobów tapicerowanych"/>
    <m/>
    <m/>
    <m/>
    <m/>
    <m/>
    <m/>
    <s v="Centrum Kształcenia Zawodowego w Oleśnicy, ul. Wojska Polskiego 67"/>
    <x v="9"/>
  </r>
  <r>
    <m/>
    <x v="68"/>
    <m/>
    <m/>
    <x v="12"/>
    <n v="752205"/>
    <s v="DRM.04."/>
    <s v=" Wytwarzanie wyrobów z drewna i materiałów drewnopochodnych"/>
    <m/>
    <m/>
    <m/>
    <m/>
    <m/>
    <m/>
    <s v="Centrum Kształcenia Zawodowego w Oleśnicy, ul. Wojska Polskiego 67"/>
    <x v="9"/>
  </r>
  <r>
    <m/>
    <x v="68"/>
    <m/>
    <m/>
    <x v="7"/>
    <n v="514101"/>
    <s v="FRK.01."/>
    <s v="Wykonywanie usług fryzjerskich"/>
    <m/>
    <m/>
    <m/>
    <m/>
    <m/>
    <m/>
    <s v="Centrum Kształcenia Zawodowego w Oleśnicy, ul. Wojska Polskiego 67"/>
    <x v="9"/>
  </r>
  <r>
    <m/>
    <x v="68"/>
    <m/>
    <m/>
    <x v="10"/>
    <n v="723103"/>
    <s v="MOT.05."/>
    <s v="Obsługa, diagnozowanie oraz naprawa pojazdów samochodowych"/>
    <m/>
    <m/>
    <m/>
    <m/>
    <m/>
    <m/>
    <s v="Centrum Kształcenia Zawodowego w Oleśnicy, ul. Wojska Polskiego 67"/>
    <x v="9"/>
  </r>
  <r>
    <m/>
    <x v="68"/>
    <m/>
    <m/>
    <x v="1"/>
    <n v="512001"/>
    <s v="HGT.02."/>
    <s v=" Przygotowanie i wydawanie dań"/>
    <m/>
    <m/>
    <m/>
    <m/>
    <m/>
    <m/>
    <s v="Centrum Kształcenia Zawodowego w Oleśnicy, ul. Wojska Polskiego 67"/>
    <x v="9"/>
  </r>
  <r>
    <m/>
    <x v="68"/>
    <m/>
    <m/>
    <x v="25"/>
    <n v="713203"/>
    <s v="MOT.03."/>
    <s v="Diagnozowanie i naprawa powłok lakierniczych"/>
    <s v="15.04.2024-15.05.2024"/>
    <m/>
    <m/>
    <m/>
    <m/>
    <m/>
    <s v="Centrum Kształcenia Zawodowego w Oleśnicy, ul. Wojska Polskiego 67"/>
    <x v="9"/>
  </r>
  <r>
    <m/>
    <x v="68"/>
    <m/>
    <m/>
    <x v="1"/>
    <n v="512001"/>
    <s v="HGT.02."/>
    <s v=" Przygotowanie i wydawanie dań"/>
    <m/>
    <m/>
    <m/>
    <m/>
    <m/>
    <m/>
    <s v="Zespół Szkół Ponadpodstawowych im. Hipolita Cegielskiego w Ziębicach ul. Wojska Polskiego 3, 57-220 Ziębice"/>
    <x v="4"/>
  </r>
  <r>
    <m/>
    <x v="68"/>
    <m/>
    <m/>
    <x v="7"/>
    <n v="514101"/>
    <s v="FRK.01."/>
    <s v="Wykonywanie usług fryzjerskich"/>
    <m/>
    <m/>
    <m/>
    <m/>
    <m/>
    <m/>
    <s v="Zespół Szkół Ponadpodstawowych im. Hipolita Cegielskiego w Ziębicach ul. Wojska Polskiego 3, 57-220 Ziębice"/>
    <x v="4"/>
  </r>
  <r>
    <m/>
    <x v="68"/>
    <m/>
    <m/>
    <x v="20"/>
    <n v="432106"/>
    <s v="SPL.01."/>
    <s v="Obsługa magazynów"/>
    <m/>
    <m/>
    <m/>
    <m/>
    <m/>
    <m/>
    <s v="Zespół Szkół Ponadpodstawowych im. Hipolita Cegielskiego w Ziębicach ul. Wojska Polskiego 3, 57-220 Ziębice"/>
    <x v="4"/>
  </r>
  <r>
    <m/>
    <x v="68"/>
    <m/>
    <m/>
    <x v="0"/>
    <n v="522301"/>
    <s v="HAN.01."/>
    <s v="Prowadzenie sprzedaży"/>
    <m/>
    <m/>
    <m/>
    <m/>
    <m/>
    <m/>
    <s v="Zespół Szkół Ponadpodstawowych im. Hipolita Cegielskiego w Ziębicach ul. Wojska Polskiego 3, 57-220 Ziębice"/>
    <x v="4"/>
  </r>
  <r>
    <m/>
    <x v="68"/>
    <m/>
    <m/>
    <x v="10"/>
    <n v="723103"/>
    <s v="MOT.05."/>
    <s v="Obsługa, diagnozowanie oraz naprawa pojazdów samochodowych"/>
    <m/>
    <m/>
    <m/>
    <m/>
    <m/>
    <m/>
    <s v="Zespół Szkół Ponadpodstawowych im. Hipolita Cegielskiego w Ziębicach ul. Wojska Polskiego 3, 57-220 Ziębice"/>
    <x v="4"/>
  </r>
  <r>
    <m/>
    <x v="68"/>
    <m/>
    <m/>
    <x v="43"/>
    <n v="0"/>
    <n v="0"/>
    <n v="0"/>
    <m/>
    <m/>
    <m/>
    <m/>
    <m/>
    <m/>
    <m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n v="0"/>
    <n v="0"/>
    <n v="0"/>
    <m/>
    <m/>
    <m/>
    <m/>
    <m/>
    <m/>
    <n v="0"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  <r>
    <m/>
    <x v="68"/>
    <m/>
    <m/>
    <x v="43"/>
    <m/>
    <m/>
    <m/>
    <m/>
    <m/>
    <m/>
    <m/>
    <m/>
    <m/>
    <m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B11:F79" firstHeaderRow="0" firstDataRow="1" firstDataCol="1"/>
  <pivotFields count="16">
    <pivotField showAll="0"/>
    <pivotField axis="axisRow" showAll="0">
      <items count="74">
        <item x="53"/>
        <item x="56"/>
        <item x="25"/>
        <item x="4"/>
        <item x="52"/>
        <item x="7"/>
        <item m="1" x="71"/>
        <item x="30"/>
        <item x="15"/>
        <item x="62"/>
        <item x="8"/>
        <item x="46"/>
        <item x="60"/>
        <item x="40"/>
        <item x="13"/>
        <item x="16"/>
        <item x="28"/>
        <item m="1" x="72"/>
        <item x="44"/>
        <item x="14"/>
        <item x="20"/>
        <item x="47"/>
        <item x="58"/>
        <item x="41"/>
        <item x="57"/>
        <item x="22"/>
        <item x="17"/>
        <item x="12"/>
        <item x="26"/>
        <item x="39"/>
        <item x="45"/>
        <item x="2"/>
        <item x="51"/>
        <item x="43"/>
        <item x="6"/>
        <item x="5"/>
        <item x="42"/>
        <item x="34"/>
        <item x="32"/>
        <item x="33"/>
        <item x="23"/>
        <item x="35"/>
        <item x="19"/>
        <item x="31"/>
        <item x="38"/>
        <item x="3"/>
        <item x="37"/>
        <item x="61"/>
        <item x="36"/>
        <item x="10"/>
        <item x="24"/>
        <item x="55"/>
        <item x="59"/>
        <item m="1" x="70"/>
        <item x="54"/>
        <item x="49"/>
        <item x="9"/>
        <item x="50"/>
        <item x="1"/>
        <item x="0"/>
        <item x="11"/>
        <item x="48"/>
        <item x="68"/>
        <item x="29"/>
        <item x="18"/>
        <item x="21"/>
        <item x="64"/>
        <item x="65"/>
        <item m="1" x="69"/>
        <item x="27"/>
        <item x="63"/>
        <item x="66"/>
        <item x="67"/>
        <item t="default"/>
      </items>
    </pivotField>
    <pivotField showAll="0"/>
    <pivotField showAll="0" defaultSubtotal="0"/>
    <pivotField name="Zawód" axis="axisRow" multipleItemSelectionAllowed="1" showAll="0">
      <items count="45">
        <item x="38"/>
        <item x="26"/>
        <item x="24"/>
        <item x="5"/>
        <item x="31"/>
        <item x="23"/>
        <item x="14"/>
        <item x="15"/>
        <item x="2"/>
        <item x="16"/>
        <item x="7"/>
        <item x="27"/>
        <item x="22"/>
        <item x="13"/>
        <item x="1"/>
        <item x="25"/>
        <item x="20"/>
        <item x="33"/>
        <item x="10"/>
        <item x="41"/>
        <item x="29"/>
        <item x="28"/>
        <item x="30"/>
        <item x="11"/>
        <item x="37"/>
        <item x="36"/>
        <item x="3"/>
        <item x="9"/>
        <item x="18"/>
        <item x="32"/>
        <item x="4"/>
        <item x="19"/>
        <item x="8"/>
        <item x="6"/>
        <item x="42"/>
        <item x="34"/>
        <item x="35"/>
        <item x="0"/>
        <item x="12"/>
        <item x="17"/>
        <item x="21"/>
        <item x="40"/>
        <item x="43"/>
        <item x="39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name="OŚRODEK" axis="axisRow" showAll="0" sumSubtotal="1">
      <items count="22">
        <item h="1" m="1" x="20"/>
        <item h="1" x="3"/>
        <item h="1" x="15"/>
        <item h="1" x="16"/>
        <item h="1" x="2"/>
        <item h="1" x="7"/>
        <item h="1" x="6"/>
        <item h="1" x="9"/>
        <item h="1" x="12"/>
        <item h="1" x="17"/>
        <item h="1" x="0"/>
        <item h="1" x="8"/>
        <item h="1" x="1"/>
        <item x="5"/>
        <item h="1" x="4"/>
        <item h="1" x="11"/>
        <item h="1" x="18"/>
        <item h="1" x="14"/>
        <item h="1" x="13"/>
        <item h="1" x="19"/>
        <item h="1" x="10"/>
        <item t="sum"/>
      </items>
    </pivotField>
  </pivotFields>
  <rowFields count="3">
    <field x="15"/>
    <field x="1"/>
    <field x="4"/>
  </rowFields>
  <rowItems count="68">
    <i>
      <x v="13"/>
    </i>
    <i r="1">
      <x v="1"/>
    </i>
    <i r="2">
      <x v="11"/>
    </i>
    <i r="1">
      <x v="3"/>
    </i>
    <i r="2">
      <x v="13"/>
    </i>
    <i r="2">
      <x v="28"/>
    </i>
    <i r="1">
      <x v="5"/>
    </i>
    <i r="2">
      <x v="12"/>
    </i>
    <i r="1">
      <x v="8"/>
    </i>
    <i r="2">
      <x v="13"/>
    </i>
    <i r="1">
      <x v="14"/>
    </i>
    <i r="2">
      <x v="11"/>
    </i>
    <i r="2">
      <x v="16"/>
    </i>
    <i r="1">
      <x v="15"/>
    </i>
    <i r="2">
      <x v="9"/>
    </i>
    <i r="1">
      <x v="18"/>
    </i>
    <i r="2">
      <x v="4"/>
    </i>
    <i r="1">
      <x v="19"/>
    </i>
    <i r="2">
      <x v="12"/>
    </i>
    <i r="1">
      <x v="20"/>
    </i>
    <i r="2">
      <x v="13"/>
    </i>
    <i r="1">
      <x v="23"/>
    </i>
    <i r="2">
      <x v="7"/>
    </i>
    <i r="1">
      <x v="24"/>
    </i>
    <i r="2">
      <x v="3"/>
    </i>
    <i r="2">
      <x v="6"/>
    </i>
    <i r="2">
      <x v="12"/>
    </i>
    <i r="2">
      <x v="26"/>
    </i>
    <i r="1">
      <x v="25"/>
    </i>
    <i r="2">
      <x v="12"/>
    </i>
    <i r="1">
      <x v="26"/>
    </i>
    <i r="2">
      <x v="4"/>
    </i>
    <i r="2">
      <x v="29"/>
    </i>
    <i r="1">
      <x v="28"/>
    </i>
    <i r="2">
      <x v="12"/>
    </i>
    <i r="1">
      <x v="29"/>
    </i>
    <i r="2">
      <x v="11"/>
    </i>
    <i r="1">
      <x v="30"/>
    </i>
    <i r="2">
      <x v="12"/>
    </i>
    <i r="1">
      <x v="32"/>
    </i>
    <i r="2">
      <x v="12"/>
    </i>
    <i r="1">
      <x v="34"/>
    </i>
    <i r="2">
      <x v="12"/>
    </i>
    <i r="1">
      <x v="35"/>
    </i>
    <i r="2">
      <x v="13"/>
    </i>
    <i r="2">
      <x v="16"/>
    </i>
    <i r="2">
      <x v="31"/>
    </i>
    <i r="1">
      <x v="44"/>
    </i>
    <i r="2">
      <x v="43"/>
    </i>
    <i r="1">
      <x v="45"/>
    </i>
    <i r="2">
      <x v="9"/>
    </i>
    <i r="1">
      <x v="50"/>
    </i>
    <i r="2">
      <x v="4"/>
    </i>
    <i r="2">
      <x v="26"/>
    </i>
    <i r="1">
      <x v="51"/>
    </i>
    <i r="2">
      <x v="13"/>
    </i>
    <i r="1">
      <x v="52"/>
    </i>
    <i r="2">
      <x v="9"/>
    </i>
    <i r="2">
      <x v="13"/>
    </i>
    <i r="2">
      <x v="16"/>
    </i>
    <i r="1">
      <x v="58"/>
    </i>
    <i r="2">
      <x v="13"/>
    </i>
    <i r="1">
      <x v="64"/>
    </i>
    <i r="2">
      <x v="4"/>
    </i>
    <i r="2">
      <x v="9"/>
    </i>
    <i r="2">
      <x v="26"/>
    </i>
    <i r="2">
      <x v="2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RAZEM uczniów " fld="9" baseField="14" baseItem="0"/>
    <dataField name="dziewcząt" fld="10" baseField="14" baseItem="0"/>
    <dataField name="RAZEM noclegów" fld="12" baseField="14" baseItem="0"/>
    <dataField name="dla dziewcząt" fld="13" baseField="14" baseItem="0"/>
  </dataFields>
  <formats count="96">
    <format dxfId="427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426">
      <pivotArea type="all" dataOnly="0" outline="0" fieldPosition="0"/>
    </format>
    <format dxfId="425">
      <pivotArea outline="0" collapsedLevelsAreSubtotals="1" fieldPosition="0"/>
    </format>
    <format dxfId="424">
      <pivotArea field="15" type="button" dataOnly="0" labelOnly="1" outline="0" axis="axisRow" fieldPosition="0"/>
    </format>
    <format dxfId="423">
      <pivotArea dataOnly="0" labelOnly="1" fieldPosition="0">
        <references count="1">
          <reference field="15" count="0"/>
        </references>
      </pivotArea>
    </format>
    <format dxfId="422">
      <pivotArea dataOnly="0" labelOnly="1" grandRow="1" outline="0" fieldPosition="0"/>
    </format>
    <format dxfId="421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420">
      <pivotArea type="all" dataOnly="0" outline="0" fieldPosition="0"/>
    </format>
    <format dxfId="419">
      <pivotArea outline="0" collapsedLevelsAreSubtotals="1" fieldPosition="0"/>
    </format>
    <format dxfId="418">
      <pivotArea dataOnly="0" labelOnly="1" grandRow="1" outline="0" fieldPosition="0"/>
    </format>
    <format dxfId="417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416">
      <pivotArea type="all" dataOnly="0" outline="0" fieldPosition="0"/>
    </format>
    <format dxfId="415">
      <pivotArea outline="0" collapsedLevelsAreSubtotals="1" fieldPosition="0"/>
    </format>
    <format dxfId="414">
      <pivotArea field="15" type="button" dataOnly="0" labelOnly="1" outline="0" axis="axisRow" fieldPosition="0"/>
    </format>
    <format dxfId="413">
      <pivotArea dataOnly="0" labelOnly="1" fieldPosition="0">
        <references count="1">
          <reference field="15" count="0"/>
        </references>
      </pivotArea>
    </format>
    <format dxfId="412">
      <pivotArea dataOnly="0" labelOnly="1" grandRow="1" outline="0" fieldPosition="0"/>
    </format>
    <format dxfId="411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410">
      <pivotArea field="15" type="button" dataOnly="0" labelOnly="1" outline="0" axis="axisRow" fieldPosition="0"/>
    </format>
    <format dxfId="409">
      <pivotArea dataOnly="0" labelOnly="1" fieldPosition="0">
        <references count="1">
          <reference field="15" count="0"/>
        </references>
      </pivotArea>
    </format>
    <format dxfId="408">
      <pivotArea type="all" dataOnly="0" outline="0" fieldPosition="0"/>
    </format>
    <format dxfId="407">
      <pivotArea outline="0" collapsedLevelsAreSubtotals="1" fieldPosition="0"/>
    </format>
    <format dxfId="406">
      <pivotArea field="15" type="button" dataOnly="0" labelOnly="1" outline="0" axis="axisRow" fieldPosition="0"/>
    </format>
    <format dxfId="405">
      <pivotArea dataOnly="0" labelOnly="1" fieldPosition="0">
        <references count="1">
          <reference field="15" count="0"/>
        </references>
      </pivotArea>
    </format>
    <format dxfId="404">
      <pivotArea dataOnly="0" labelOnly="1" grandRow="1" outline="0" fieldPosition="0"/>
    </format>
    <format dxfId="403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402">
      <pivotArea type="all" dataOnly="0" outline="0" fieldPosition="0"/>
    </format>
    <format dxfId="401">
      <pivotArea outline="0" collapsedLevelsAreSubtotals="1" fieldPosition="0"/>
    </format>
    <format dxfId="400">
      <pivotArea field="15" type="button" dataOnly="0" labelOnly="1" outline="0" axis="axisRow" fieldPosition="0"/>
    </format>
    <format dxfId="399">
      <pivotArea dataOnly="0" labelOnly="1" fieldPosition="0">
        <references count="1">
          <reference field="15" count="0"/>
        </references>
      </pivotArea>
    </format>
    <format dxfId="398">
      <pivotArea dataOnly="0" labelOnly="1" grandRow="1" outline="0" fieldPosition="0"/>
    </format>
    <format dxfId="397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396">
      <pivotArea dataOnly="0" labelOnly="1" fieldPosition="0">
        <references count="1">
          <reference field="15" count="0"/>
        </references>
      </pivotArea>
    </format>
    <format dxfId="3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4">
      <pivotArea dataOnly="0" labelOnly="1" fieldPosition="0">
        <references count="1">
          <reference field="15" count="0"/>
        </references>
      </pivotArea>
    </format>
    <format dxfId="393">
      <pivotArea dataOnly="0" labelOnly="1" fieldPosition="0">
        <references count="1">
          <reference field="15" count="1">
            <x v="0"/>
          </reference>
        </references>
      </pivotArea>
    </format>
    <format dxfId="392">
      <pivotArea collapsedLevelsAreSubtotals="1" fieldPosition="0">
        <references count="1">
          <reference field="15" count="1">
            <x v="0"/>
          </reference>
        </references>
      </pivotArea>
    </format>
    <format dxfId="391">
      <pivotArea collapsedLevelsAreSubtotals="1" fieldPosition="0">
        <references count="1">
          <reference field="15" count="1">
            <x v="1"/>
          </reference>
        </references>
      </pivotArea>
    </format>
    <format dxfId="390">
      <pivotArea collapsedLevelsAreSubtotals="1" fieldPosition="0">
        <references count="1">
          <reference field="15" count="1">
            <x v="2"/>
          </reference>
        </references>
      </pivotArea>
    </format>
    <format dxfId="389">
      <pivotArea field="15" type="button" dataOnly="0" labelOnly="1" outline="0" axis="axisRow" fieldPosition="0"/>
    </format>
    <format dxfId="388">
      <pivotArea dataOnly="0" labelOnly="1" fieldPosition="0">
        <references count="1">
          <reference field="15" count="0"/>
        </references>
      </pivotArea>
    </format>
    <format dxfId="387">
      <pivotArea dataOnly="0" labelOnly="1" grandRow="1" outline="0" fieldPosition="0"/>
    </format>
    <format dxfId="386">
      <pivotArea field="15" type="button" dataOnly="0" labelOnly="1" outline="0" axis="axisRow" fieldPosition="0"/>
    </format>
    <format dxfId="385">
      <pivotArea dataOnly="0" labelOnly="1" fieldPosition="0">
        <references count="1">
          <reference field="15" count="0"/>
        </references>
      </pivotArea>
    </format>
    <format dxfId="384">
      <pivotArea dataOnly="0" labelOnly="1" grandRow="1" outline="0" fieldPosition="0"/>
    </format>
    <format dxfId="383">
      <pivotArea field="4" type="button" dataOnly="0" labelOnly="1" outline="0" axis="axisRow" fieldPosition="2"/>
    </format>
    <format dxfId="382">
      <pivotArea field="4" type="button" dataOnly="0" labelOnly="1" outline="0" axis="axisRow" fieldPosition="2"/>
    </format>
    <format dxfId="381">
      <pivotArea collapsedLevelsAreSubtotals="1" fieldPosition="0">
        <references count="1">
          <reference field="15" count="0"/>
        </references>
      </pivotArea>
    </format>
    <format dxfId="380">
      <pivotArea dataOnly="0" labelOnly="1" fieldPosition="0">
        <references count="2">
          <reference field="1" count="28">
            <x v="1"/>
            <x v="2"/>
            <x v="4"/>
            <x v="5"/>
            <x v="7"/>
            <x v="8"/>
            <x v="9"/>
            <x v="11"/>
            <x v="12"/>
            <x v="14"/>
            <x v="18"/>
            <x v="20"/>
            <x v="22"/>
            <x v="27"/>
            <x v="32"/>
            <x v="35"/>
            <x v="38"/>
            <x v="40"/>
            <x v="43"/>
            <x v="44"/>
            <x v="45"/>
            <x v="46"/>
            <x v="48"/>
            <x v="51"/>
            <x v="52"/>
            <x v="54"/>
            <x v="59"/>
            <x v="60"/>
          </reference>
          <reference field="15" count="0" selected="0"/>
        </references>
      </pivotArea>
    </format>
    <format dxfId="379">
      <pivotArea collapsedLevelsAreSubtotals="1" fieldPosition="0">
        <references count="2">
          <reference field="1" count="1">
            <x v="1"/>
          </reference>
          <reference field="15" count="0" selected="0"/>
        </references>
      </pivotArea>
    </format>
    <format dxfId="378">
      <pivotArea dataOnly="0" labelOnly="1" fieldPosition="0">
        <references count="2">
          <reference field="1" count="1">
            <x v="1"/>
          </reference>
          <reference field="15" count="0" selected="0"/>
        </references>
      </pivotArea>
    </format>
    <format dxfId="377">
      <pivotArea collapsedLevelsAreSubtotals="1" fieldPosition="0">
        <references count="2">
          <reference field="1" count="1">
            <x v="2"/>
          </reference>
          <reference field="15" count="0" selected="0"/>
        </references>
      </pivotArea>
    </format>
    <format dxfId="376">
      <pivotArea dataOnly="0" labelOnly="1" fieldPosition="0">
        <references count="2">
          <reference field="1" count="1">
            <x v="2"/>
          </reference>
          <reference field="15" count="0" selected="0"/>
        </references>
      </pivotArea>
    </format>
    <format dxfId="375">
      <pivotArea collapsedLevelsAreSubtotals="1" fieldPosition="0">
        <references count="2">
          <reference field="1" count="28">
            <x v="1"/>
            <x v="2"/>
            <x v="4"/>
            <x v="5"/>
            <x v="7"/>
            <x v="8"/>
            <x v="9"/>
            <x v="11"/>
            <x v="12"/>
            <x v="14"/>
            <x v="18"/>
            <x v="20"/>
            <x v="22"/>
            <x v="27"/>
            <x v="32"/>
            <x v="35"/>
            <x v="38"/>
            <x v="40"/>
            <x v="43"/>
            <x v="44"/>
            <x v="45"/>
            <x v="46"/>
            <x v="48"/>
            <x v="51"/>
            <x v="52"/>
            <x v="54"/>
            <x v="59"/>
            <x v="60"/>
          </reference>
          <reference field="15" count="0" selected="0"/>
        </references>
      </pivotArea>
    </format>
    <format dxfId="374">
      <pivotArea dataOnly="0" labelOnly="1" fieldPosition="0">
        <references count="2">
          <reference field="1" count="28">
            <x v="1"/>
            <x v="2"/>
            <x v="4"/>
            <x v="5"/>
            <x v="7"/>
            <x v="8"/>
            <x v="9"/>
            <x v="11"/>
            <x v="12"/>
            <x v="14"/>
            <x v="18"/>
            <x v="20"/>
            <x v="22"/>
            <x v="27"/>
            <x v="32"/>
            <x v="35"/>
            <x v="38"/>
            <x v="40"/>
            <x v="43"/>
            <x v="44"/>
            <x v="45"/>
            <x v="46"/>
            <x v="48"/>
            <x v="51"/>
            <x v="52"/>
            <x v="54"/>
            <x v="59"/>
            <x v="60"/>
          </reference>
          <reference field="15" count="0" selected="0"/>
        </references>
      </pivotArea>
    </format>
    <format dxfId="373">
      <pivotArea dataOnly="0" labelOnly="1" fieldPosition="0">
        <references count="2">
          <reference field="1" count="28">
            <x v="1"/>
            <x v="2"/>
            <x v="4"/>
            <x v="5"/>
            <x v="7"/>
            <x v="8"/>
            <x v="9"/>
            <x v="11"/>
            <x v="12"/>
            <x v="14"/>
            <x v="18"/>
            <x v="20"/>
            <x v="22"/>
            <x v="27"/>
            <x v="32"/>
            <x v="35"/>
            <x v="38"/>
            <x v="40"/>
            <x v="43"/>
            <x v="44"/>
            <x v="45"/>
            <x v="46"/>
            <x v="48"/>
            <x v="51"/>
            <x v="52"/>
            <x v="54"/>
            <x v="59"/>
            <x v="60"/>
          </reference>
          <reference field="15" count="0" selected="0"/>
        </references>
      </pivotArea>
    </format>
    <format dxfId="372">
      <pivotArea dataOnly="0" labelOnly="1" fieldPosition="0">
        <references count="3">
          <reference field="1" count="1" selected="0">
            <x v="1"/>
          </reference>
          <reference field="4" count="21">
            <x v="1"/>
            <x v="2"/>
            <x v="3"/>
            <x v="5"/>
            <x v="6"/>
            <x v="8"/>
            <x v="10"/>
            <x v="13"/>
            <x v="14"/>
            <x v="15"/>
            <x v="16"/>
            <x v="21"/>
            <x v="23"/>
            <x v="25"/>
            <x v="26"/>
            <x v="27"/>
            <x v="32"/>
            <x v="36"/>
            <x v="37"/>
            <x v="38"/>
            <x v="39"/>
          </reference>
          <reference field="15" count="0" selected="0"/>
        </references>
      </pivotArea>
    </format>
    <format dxfId="371">
      <pivotArea dataOnly="0" labelOnly="1" fieldPosition="0">
        <references count="3">
          <reference field="1" count="1" selected="0">
            <x v="43"/>
          </reference>
          <reference field="4" count="16">
            <x v="3"/>
            <x v="5"/>
            <x v="6"/>
            <x v="7"/>
            <x v="8"/>
            <x v="10"/>
            <x v="14"/>
            <x v="15"/>
            <x v="16"/>
            <x v="18"/>
            <x v="22"/>
            <x v="26"/>
            <x v="27"/>
            <x v="36"/>
            <x v="37"/>
            <x v="38"/>
          </reference>
          <reference field="15" count="0" selected="0"/>
        </references>
      </pivotArea>
    </format>
    <format dxfId="370">
      <pivotArea field="15" type="button" dataOnly="0" labelOnly="1" outline="0" axis="axisRow" fieldPosition="0"/>
    </format>
    <format dxfId="369">
      <pivotArea dataOnly="0" labelOnly="1" fieldPosition="0">
        <references count="1">
          <reference field="15" count="0"/>
        </references>
      </pivotArea>
    </format>
    <format dxfId="368">
      <pivotArea dataOnly="0" labelOnly="1" grandRow="1" outline="0" fieldPosition="0"/>
    </format>
    <format dxfId="367">
      <pivotArea dataOnly="0" labelOnly="1" fieldPosition="0">
        <references count="2">
          <reference field="1" count="28">
            <x v="1"/>
            <x v="2"/>
            <x v="4"/>
            <x v="5"/>
            <x v="7"/>
            <x v="8"/>
            <x v="9"/>
            <x v="11"/>
            <x v="12"/>
            <x v="14"/>
            <x v="18"/>
            <x v="20"/>
            <x v="22"/>
            <x v="27"/>
            <x v="32"/>
            <x v="35"/>
            <x v="38"/>
            <x v="40"/>
            <x v="43"/>
            <x v="44"/>
            <x v="45"/>
            <x v="46"/>
            <x v="48"/>
            <x v="51"/>
            <x v="52"/>
            <x v="54"/>
            <x v="59"/>
            <x v="60"/>
          </reference>
          <reference field="15" count="0" selected="0"/>
        </references>
      </pivotArea>
    </format>
    <format dxfId="366">
      <pivotArea dataOnly="0" labelOnly="1" fieldPosition="0">
        <references count="3">
          <reference field="1" count="1" selected="0">
            <x v="1"/>
          </reference>
          <reference field="4" count="21">
            <x v="1"/>
            <x v="2"/>
            <x v="3"/>
            <x v="5"/>
            <x v="6"/>
            <x v="8"/>
            <x v="10"/>
            <x v="13"/>
            <x v="14"/>
            <x v="15"/>
            <x v="16"/>
            <x v="21"/>
            <x v="23"/>
            <x v="25"/>
            <x v="26"/>
            <x v="27"/>
            <x v="32"/>
            <x v="36"/>
            <x v="37"/>
            <x v="38"/>
            <x v="39"/>
          </reference>
          <reference field="15" count="0" selected="0"/>
        </references>
      </pivotArea>
    </format>
    <format dxfId="365">
      <pivotArea dataOnly="0" labelOnly="1" fieldPosition="0">
        <references count="3">
          <reference field="1" count="1" selected="0">
            <x v="43"/>
          </reference>
          <reference field="4" count="16">
            <x v="3"/>
            <x v="5"/>
            <x v="6"/>
            <x v="7"/>
            <x v="8"/>
            <x v="10"/>
            <x v="14"/>
            <x v="15"/>
            <x v="16"/>
            <x v="18"/>
            <x v="22"/>
            <x v="26"/>
            <x v="27"/>
            <x v="36"/>
            <x v="37"/>
            <x v="38"/>
          </reference>
          <reference field="15" count="0" selected="0"/>
        </references>
      </pivotArea>
    </format>
    <format dxfId="364">
      <pivotArea field="15" type="button" dataOnly="0" labelOnly="1" outline="0" axis="axisRow" fieldPosition="0"/>
    </format>
    <format dxfId="363">
      <pivotArea dataOnly="0" labelOnly="1" fieldPosition="0">
        <references count="1">
          <reference field="15" count="0"/>
        </references>
      </pivotArea>
    </format>
    <format dxfId="362">
      <pivotArea dataOnly="0" labelOnly="1" grandRow="1" outline="0" fieldPosition="0"/>
    </format>
    <format dxfId="361">
      <pivotArea dataOnly="0" labelOnly="1" fieldPosition="0">
        <references count="2">
          <reference field="1" count="28">
            <x v="1"/>
            <x v="3"/>
            <x v="5"/>
            <x v="8"/>
            <x v="9"/>
            <x v="14"/>
            <x v="15"/>
            <x v="18"/>
            <x v="19"/>
            <x v="23"/>
            <x v="24"/>
            <x v="25"/>
            <x v="26"/>
            <x v="28"/>
            <x v="29"/>
            <x v="30"/>
            <x v="32"/>
            <x v="34"/>
            <x v="35"/>
            <x v="40"/>
            <x v="45"/>
            <x v="48"/>
            <x v="50"/>
            <x v="52"/>
            <x v="53"/>
            <x v="58"/>
            <x v="60"/>
            <x v="62"/>
          </reference>
          <reference field="15" count="0" selected="0"/>
        </references>
      </pivotArea>
    </format>
    <format dxfId="360">
      <pivotArea dataOnly="0" labelOnly="1" fieldPosition="0">
        <references count="3">
          <reference field="1" count="1" selected="0">
            <x v="1"/>
          </reference>
          <reference field="4" count="16">
            <x v="3"/>
            <x v="4"/>
            <x v="7"/>
            <x v="9"/>
            <x v="11"/>
            <x v="12"/>
            <x v="13"/>
            <x v="16"/>
            <x v="20"/>
            <x v="24"/>
            <x v="26"/>
            <x v="28"/>
            <x v="29"/>
            <x v="31"/>
            <x v="32"/>
            <x v="41"/>
          </reference>
          <reference field="15" count="0" selected="0"/>
        </references>
      </pivotArea>
    </format>
    <format dxfId="359">
      <pivotArea collapsedLevelsAreSubtotals="1" fieldPosition="0">
        <references count="2">
          <reference field="1" count="1">
            <x v="3"/>
          </reference>
          <reference field="15" count="0" selected="0"/>
        </references>
      </pivotArea>
    </format>
    <format dxfId="358">
      <pivotArea dataOnly="0" labelOnly="1" fieldPosition="0">
        <references count="2">
          <reference field="1" count="1">
            <x v="3"/>
          </reference>
          <reference field="15" count="0" selected="0"/>
        </references>
      </pivotArea>
    </format>
    <format dxfId="357">
      <pivotArea collapsedLevelsAreSubtotals="1" fieldPosition="0">
        <references count="2">
          <reference field="1" count="1">
            <x v="15"/>
          </reference>
          <reference field="15" count="0" selected="0"/>
        </references>
      </pivotArea>
    </format>
    <format dxfId="356">
      <pivotArea dataOnly="0" labelOnly="1" fieldPosition="0">
        <references count="2">
          <reference field="1" count="1">
            <x v="15"/>
          </reference>
          <reference field="15" count="0" selected="0"/>
        </references>
      </pivotArea>
    </format>
    <format dxfId="355">
      <pivotArea collapsedLevelsAreSubtotals="1" fieldPosition="0">
        <references count="2">
          <reference field="1" count="1">
            <x v="19"/>
          </reference>
          <reference field="15" count="0" selected="0"/>
        </references>
      </pivotArea>
    </format>
    <format dxfId="354">
      <pivotArea dataOnly="0" labelOnly="1" fieldPosition="0">
        <references count="2">
          <reference field="1" count="1">
            <x v="19"/>
          </reference>
          <reference field="15" count="0" selected="0"/>
        </references>
      </pivotArea>
    </format>
    <format dxfId="353">
      <pivotArea collapsedLevelsAreSubtotals="1" fieldPosition="0">
        <references count="2">
          <reference field="1" count="1">
            <x v="23"/>
          </reference>
          <reference field="15" count="0" selected="0"/>
        </references>
      </pivotArea>
    </format>
    <format dxfId="352">
      <pivotArea dataOnly="0" labelOnly="1" fieldPosition="0">
        <references count="2">
          <reference field="1" count="1">
            <x v="23"/>
          </reference>
          <reference field="15" count="0" selected="0"/>
        </references>
      </pivotArea>
    </format>
    <format dxfId="351">
      <pivotArea collapsedLevelsAreSubtotals="1" fieldPosition="0">
        <references count="2">
          <reference field="1" count="1">
            <x v="24"/>
          </reference>
          <reference field="15" count="0" selected="0"/>
        </references>
      </pivotArea>
    </format>
    <format dxfId="350">
      <pivotArea dataOnly="0" labelOnly="1" fieldPosition="0">
        <references count="2">
          <reference field="1" count="1">
            <x v="24"/>
          </reference>
          <reference field="15" count="0" selected="0"/>
        </references>
      </pivotArea>
    </format>
    <format dxfId="349">
      <pivotArea collapsedLevelsAreSubtotals="1" fieldPosition="0">
        <references count="2">
          <reference field="1" count="1">
            <x v="25"/>
          </reference>
          <reference field="15" count="0" selected="0"/>
        </references>
      </pivotArea>
    </format>
    <format dxfId="348">
      <pivotArea dataOnly="0" labelOnly="1" fieldPosition="0">
        <references count="2">
          <reference field="1" count="1">
            <x v="25"/>
          </reference>
          <reference field="15" count="0" selected="0"/>
        </references>
      </pivotArea>
    </format>
    <format dxfId="347">
      <pivotArea collapsedLevelsAreSubtotals="1" fieldPosition="0">
        <references count="2">
          <reference field="1" count="1">
            <x v="26"/>
          </reference>
          <reference field="15" count="0" selected="0"/>
        </references>
      </pivotArea>
    </format>
    <format dxfId="346">
      <pivotArea dataOnly="0" labelOnly="1" fieldPosition="0">
        <references count="2">
          <reference field="1" count="1">
            <x v="26"/>
          </reference>
          <reference field="15" count="0" selected="0"/>
        </references>
      </pivotArea>
    </format>
    <format dxfId="345">
      <pivotArea collapsedLevelsAreSubtotals="1" fieldPosition="0">
        <references count="2">
          <reference field="1" count="1">
            <x v="28"/>
          </reference>
          <reference field="15" count="0" selected="0"/>
        </references>
      </pivotArea>
    </format>
    <format dxfId="344">
      <pivotArea dataOnly="0" labelOnly="1" fieldPosition="0">
        <references count="2">
          <reference field="1" count="1">
            <x v="28"/>
          </reference>
          <reference field="15" count="0" selected="0"/>
        </references>
      </pivotArea>
    </format>
    <format dxfId="343">
      <pivotArea collapsedLevelsAreSubtotals="1" fieldPosition="0">
        <references count="2">
          <reference field="1" count="1">
            <x v="29"/>
          </reference>
          <reference field="15" count="0" selected="0"/>
        </references>
      </pivotArea>
    </format>
    <format dxfId="342">
      <pivotArea dataOnly="0" labelOnly="1" fieldPosition="0">
        <references count="2">
          <reference field="1" count="1">
            <x v="29"/>
          </reference>
          <reference field="15" count="0" selected="0"/>
        </references>
      </pivotArea>
    </format>
    <format dxfId="341">
      <pivotArea collapsedLevelsAreSubtotals="1" fieldPosition="0">
        <references count="2">
          <reference field="1" count="1">
            <x v="30"/>
          </reference>
          <reference field="15" count="0" selected="0"/>
        </references>
      </pivotArea>
    </format>
    <format dxfId="340">
      <pivotArea dataOnly="0" labelOnly="1" fieldPosition="0">
        <references count="2">
          <reference field="1" count="1">
            <x v="30"/>
          </reference>
          <reference field="15" count="0" selected="0"/>
        </references>
      </pivotArea>
    </format>
    <format dxfId="339">
      <pivotArea collapsedLevelsAreSubtotals="1" fieldPosition="0">
        <references count="2">
          <reference field="1" count="1">
            <x v="34"/>
          </reference>
          <reference field="15" count="0" selected="0"/>
        </references>
      </pivotArea>
    </format>
    <format dxfId="338">
      <pivotArea dataOnly="0" labelOnly="1" fieldPosition="0">
        <references count="2">
          <reference field="1" count="1">
            <x v="34"/>
          </reference>
          <reference field="15" count="0" selected="0"/>
        </references>
      </pivotArea>
    </format>
    <format dxfId="337">
      <pivotArea collapsedLevelsAreSubtotals="1" fieldPosition="0">
        <references count="2">
          <reference field="1" count="1">
            <x v="50"/>
          </reference>
          <reference field="15" count="0" selected="0"/>
        </references>
      </pivotArea>
    </format>
    <format dxfId="336">
      <pivotArea dataOnly="0" labelOnly="1" fieldPosition="0">
        <references count="2">
          <reference field="1" count="1">
            <x v="50"/>
          </reference>
          <reference field="15" count="0" selected="0"/>
        </references>
      </pivotArea>
    </format>
    <format dxfId="335">
      <pivotArea collapsedLevelsAreSubtotals="1" fieldPosition="0">
        <references count="2">
          <reference field="1" count="1">
            <x v="53"/>
          </reference>
          <reference field="15" count="0" selected="0"/>
        </references>
      </pivotArea>
    </format>
    <format dxfId="334">
      <pivotArea dataOnly="0" labelOnly="1" fieldPosition="0">
        <references count="2">
          <reference field="1" count="1">
            <x v="53"/>
          </reference>
          <reference field="15" count="0" selected="0"/>
        </references>
      </pivotArea>
    </format>
    <format dxfId="333">
      <pivotArea collapsedLevelsAreSubtotals="1" fieldPosition="0">
        <references count="2">
          <reference field="1" count="1">
            <x v="58"/>
          </reference>
          <reference field="15" count="0" selected="0"/>
        </references>
      </pivotArea>
    </format>
    <format dxfId="332">
      <pivotArea dataOnly="0" labelOnly="1" fieldPosition="0">
        <references count="2">
          <reference field="1" count="1">
            <x v="58"/>
          </reference>
          <reference field="15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6" indent="0" outline="1" outlineData="1" multipleFieldFilters="0">
  <location ref="A8:E51" firstHeaderRow="0" firstDataRow="1" firstDataCol="1"/>
  <pivotFields count="14">
    <pivotField axis="axisRow" showAll="0" sumSubtotal="1">
      <items count="79">
        <item x="44"/>
        <item x="21"/>
        <item x="20"/>
        <item x="33"/>
        <item x="40"/>
        <item x="71"/>
        <item x="32"/>
        <item x="50"/>
        <item x="72"/>
        <item x="30"/>
        <item x="60"/>
        <item x="11"/>
        <item x="53"/>
        <item x="54"/>
        <item x="65"/>
        <item x="0"/>
        <item x="49"/>
        <item x="67"/>
        <item x="6"/>
        <item x="5"/>
        <item x="51"/>
        <item x="38"/>
        <item x="29"/>
        <item x="36"/>
        <item x="56"/>
        <item x="3"/>
        <item x="37"/>
        <item x="27"/>
        <item x="64"/>
        <item x="39"/>
        <item x="61"/>
        <item x="62"/>
        <item x="7"/>
        <item x="9"/>
        <item x="22"/>
        <item x="23"/>
        <item x="26"/>
        <item x="34"/>
        <item x="57"/>
        <item x="15"/>
        <item x="8"/>
        <item x="35"/>
        <item x="48"/>
        <item x="47"/>
        <item x="4"/>
        <item x="17"/>
        <item x="13"/>
        <item x="46"/>
        <item x="70"/>
        <item x="41"/>
        <item x="52"/>
        <item x="10"/>
        <item x="14"/>
        <item x="24"/>
        <item x="58"/>
        <item x="31"/>
        <item x="68"/>
        <item x="18"/>
        <item x="55"/>
        <item x="28"/>
        <item x="19"/>
        <item x="66"/>
        <item x="2"/>
        <item x="16"/>
        <item x="69"/>
        <item x="12"/>
        <item m="1" x="76"/>
        <item x="63"/>
        <item m="1" x="77"/>
        <item m="1" x="75"/>
        <item x="59"/>
        <item x="1"/>
        <item x="74"/>
        <item x="25"/>
        <item x="42"/>
        <item x="43"/>
        <item x="45"/>
        <item x="73"/>
        <item t="sum"/>
      </items>
    </pivotField>
    <pivotField showAll="0"/>
    <pivotField showAll="0" defaultSubtotal="0"/>
    <pivotField axis="axisRow" showAll="0">
      <items count="43">
        <item x="37"/>
        <item x="23"/>
        <item x="5"/>
        <item x="27"/>
        <item x="21"/>
        <item x="30"/>
        <item x="13"/>
        <item x="16"/>
        <item x="6"/>
        <item x="11"/>
        <item x="4"/>
        <item x="39"/>
        <item x="20"/>
        <item x="15"/>
        <item x="1"/>
        <item x="25"/>
        <item x="24"/>
        <item x="0"/>
        <item x="35"/>
        <item x="3"/>
        <item x="29"/>
        <item x="9"/>
        <item x="18"/>
        <item x="10"/>
        <item x="12"/>
        <item x="7"/>
        <item x="34"/>
        <item x="31"/>
        <item x="2"/>
        <item x="14"/>
        <item x="8"/>
        <item x="17"/>
        <item x="19"/>
        <item x="22"/>
        <item x="32"/>
        <item x="33"/>
        <item x="28"/>
        <item x="38"/>
        <item x="26"/>
        <item x="36"/>
        <item x="40"/>
        <item m="1" x="41"/>
        <item t="default"/>
      </items>
    </pivotField>
    <pivotField showAll="0"/>
    <pivotField showAll="0"/>
    <pivotField showAll="0" defaultSubtotal="0"/>
    <pivotField dataField="1" numFmtId="1" showAll="0" defaultSubtotal="0"/>
    <pivotField dataField="1" showAll="0"/>
    <pivotField showAll="0" defaultSubtotal="0"/>
    <pivotField dataField="1" showAll="0" defaultSubtotal="0"/>
    <pivotField dataField="1" showAll="0" defaultSubtotal="0"/>
    <pivotField showAll="0"/>
    <pivotField axis="axisRow" showAll="0">
      <items count="22">
        <item h="1" x="1"/>
        <item h="1" x="2"/>
        <item h="1" x="7"/>
        <item h="1" x="4"/>
        <item h="1" x="8"/>
        <item h="1" x="17"/>
        <item h="1" x="3"/>
        <item h="1" x="9"/>
        <item h="1" x="6"/>
        <item x="5"/>
        <item h="1" x="13"/>
        <item h="1" x="12"/>
        <item h="1" x="20"/>
        <item h="1" x="0"/>
        <item h="1" x="14"/>
        <item h="1" x="11"/>
        <item h="1" x="16"/>
        <item h="1" x="10"/>
        <item h="1" x="19"/>
        <item h="1" x="15"/>
        <item h="1" x="18"/>
        <item t="default"/>
      </items>
    </pivotField>
  </pivotFields>
  <rowFields count="3">
    <field x="13"/>
    <field x="0"/>
    <field x="3"/>
  </rowFields>
  <rowItems count="43">
    <i>
      <x v="9"/>
    </i>
    <i r="1">
      <x v="6"/>
    </i>
    <i r="2">
      <x v="3"/>
    </i>
    <i r="1">
      <x v="7"/>
    </i>
    <i r="2">
      <x v="7"/>
    </i>
    <i r="1">
      <x v="9"/>
    </i>
    <i r="2">
      <x v="20"/>
    </i>
    <i r="1">
      <x v="17"/>
    </i>
    <i r="2">
      <x v="2"/>
    </i>
    <i r="2">
      <x v="12"/>
    </i>
    <i r="1">
      <x v="18"/>
    </i>
    <i r="2">
      <x v="4"/>
    </i>
    <i r="2">
      <x v="12"/>
    </i>
    <i r="1">
      <x v="23"/>
    </i>
    <i r="2">
      <x v="13"/>
    </i>
    <i r="1">
      <x v="25"/>
    </i>
    <i r="2">
      <x v="22"/>
    </i>
    <i r="1">
      <x v="27"/>
    </i>
    <i r="2">
      <x v="13"/>
    </i>
    <i r="2">
      <x v="24"/>
    </i>
    <i r="1">
      <x v="31"/>
    </i>
    <i r="2">
      <x/>
    </i>
    <i r="1">
      <x v="37"/>
    </i>
    <i r="2">
      <x v="4"/>
    </i>
    <i r="1">
      <x v="38"/>
    </i>
    <i r="2">
      <x v="33"/>
    </i>
    <i r="1">
      <x v="41"/>
    </i>
    <i r="2">
      <x v="33"/>
    </i>
    <i r="1">
      <x v="44"/>
    </i>
    <i r="2">
      <x v="13"/>
    </i>
    <i r="1">
      <x v="50"/>
    </i>
    <i r="2">
      <x v="3"/>
    </i>
    <i r="1">
      <x v="52"/>
    </i>
    <i r="2">
      <x v="3"/>
    </i>
    <i r="1">
      <x v="60"/>
    </i>
    <i r="2">
      <x v="3"/>
    </i>
    <i r="1">
      <x v="63"/>
    </i>
    <i r="2">
      <x v="13"/>
    </i>
    <i r="1">
      <x v="64"/>
    </i>
    <i r="2">
      <x v="33"/>
    </i>
    <i r="1">
      <x v="73"/>
    </i>
    <i r="2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z Liczba uczniów " fld="7" baseField="1" baseItem="59"/>
    <dataField name="Suma z w tym dziewcząt" fld="8" baseField="0" baseItem="0"/>
    <dataField name="Suma z ilość noclegów ogółem" fld="10" baseField="4" baseItem="2"/>
    <dataField name="Suma z w tym noclegów dla dziewcząt" fld="11" baseField="4" baseItem="2"/>
  </dataFields>
  <formats count="97">
    <format dxfId="330">
      <pivotArea outline="0" collapsedLevelsAreSubtotals="1" fieldPosition="0"/>
    </format>
    <format dxfId="329">
      <pivotArea dataOnly="0" labelOnly="1" grandRow="1" outline="0" fieldPosition="0"/>
    </format>
    <format dxfId="328">
      <pivotArea outline="0" collapsedLevelsAreSubtotals="1" fieldPosition="0"/>
    </format>
    <format dxfId="327">
      <pivotArea outline="0" collapsedLevelsAreSubtotals="1" fieldPosition="0"/>
    </format>
    <format dxfId="326">
      <pivotArea type="all" dataOnly="0" outline="0" fieldPosition="0"/>
    </format>
    <format dxfId="325">
      <pivotArea outline="0" collapsedLevelsAreSubtotals="1" fieldPosition="0"/>
    </format>
    <format dxfId="324">
      <pivotArea field="13" type="button" dataOnly="0" labelOnly="1" outline="0" axis="axisRow" fieldPosition="0"/>
    </format>
    <format dxfId="323">
      <pivotArea dataOnly="0" labelOnly="1" grandRow="1" outline="0" fieldPosition="0"/>
    </format>
    <format dxfId="3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1">
      <pivotArea field="13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9">
      <pivotArea field="13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7">
      <pivotArea collapsedLevelsAreSubtotals="1" fieldPosition="0">
        <references count="1">
          <reference field="13" count="0"/>
        </references>
      </pivotArea>
    </format>
    <format dxfId="316">
      <pivotArea dataOnly="0" labelOnly="1" fieldPosition="0">
        <references count="1">
          <reference field="13" count="0"/>
        </references>
      </pivotArea>
    </format>
    <format dxfId="315">
      <pivotArea collapsedLevelsAreSubtotals="1" fieldPosition="0">
        <references count="2">
          <reference field="0" count="1">
            <x v="5"/>
          </reference>
          <reference field="13" count="0" selected="0"/>
        </references>
      </pivotArea>
    </format>
    <format dxfId="314">
      <pivotArea dataOnly="0" labelOnly="1" fieldPosition="0">
        <references count="2">
          <reference field="0" count="1">
            <x v="5"/>
          </reference>
          <reference field="13" count="0" selected="0"/>
        </references>
      </pivotArea>
    </format>
    <format dxfId="313">
      <pivotArea collapsedLevelsAreSubtotals="1" fieldPosition="0">
        <references count="2">
          <reference field="0" count="1">
            <x v="8"/>
          </reference>
          <reference field="13" count="0" selected="0"/>
        </references>
      </pivotArea>
    </format>
    <format dxfId="312">
      <pivotArea dataOnly="0" labelOnly="1" fieldPosition="0">
        <references count="2">
          <reference field="0" count="1">
            <x v="8"/>
          </reference>
          <reference field="13" count="0" selected="0"/>
        </references>
      </pivotArea>
    </format>
    <format dxfId="311">
      <pivotArea collapsedLevelsAreSubtotals="1" fieldPosition="0">
        <references count="2">
          <reference field="0" count="1">
            <x v="14"/>
          </reference>
          <reference field="13" count="0" selected="0"/>
        </references>
      </pivotArea>
    </format>
    <format dxfId="310">
      <pivotArea dataOnly="0" labelOnly="1" fieldPosition="0">
        <references count="2">
          <reference field="0" count="1">
            <x v="14"/>
          </reference>
          <reference field="13" count="0" selected="0"/>
        </references>
      </pivotArea>
    </format>
    <format dxfId="309">
      <pivotArea collapsedLevelsAreSubtotals="1" fieldPosition="0">
        <references count="2">
          <reference field="0" count="1">
            <x v="17"/>
          </reference>
          <reference field="13" count="0" selected="0"/>
        </references>
      </pivotArea>
    </format>
    <format dxfId="308">
      <pivotArea dataOnly="0" labelOnly="1" fieldPosition="0">
        <references count="2">
          <reference field="0" count="1">
            <x v="17"/>
          </reference>
          <reference field="13" count="0" selected="0"/>
        </references>
      </pivotArea>
    </format>
    <format dxfId="307">
      <pivotArea collapsedLevelsAreSubtotals="1" fieldPosition="0">
        <references count="2">
          <reference field="0" count="1">
            <x v="19"/>
          </reference>
          <reference field="13" count="0" selected="0"/>
        </references>
      </pivotArea>
    </format>
    <format dxfId="306">
      <pivotArea dataOnly="0" labelOnly="1" fieldPosition="0">
        <references count="2">
          <reference field="0" count="1">
            <x v="19"/>
          </reference>
          <reference field="13" count="0" selected="0"/>
        </references>
      </pivotArea>
    </format>
    <format dxfId="305">
      <pivotArea collapsedLevelsAreSubtotals="1" fieldPosition="0">
        <references count="2">
          <reference field="0" count="1">
            <x v="22"/>
          </reference>
          <reference field="13" count="0" selected="0"/>
        </references>
      </pivotArea>
    </format>
    <format dxfId="304">
      <pivotArea dataOnly="0" labelOnly="1" fieldPosition="0">
        <references count="2">
          <reference field="0" count="1">
            <x v="22"/>
          </reference>
          <reference field="13" count="0" selected="0"/>
        </references>
      </pivotArea>
    </format>
    <format dxfId="303">
      <pivotArea collapsedLevelsAreSubtotals="1" fieldPosition="0">
        <references count="2">
          <reference field="0" count="1">
            <x v="23"/>
          </reference>
          <reference field="13" count="0" selected="0"/>
        </references>
      </pivotArea>
    </format>
    <format dxfId="302">
      <pivotArea dataOnly="0" labelOnly="1" fieldPosition="0">
        <references count="2">
          <reference field="0" count="1">
            <x v="23"/>
          </reference>
          <reference field="13" count="0" selected="0"/>
        </references>
      </pivotArea>
    </format>
    <format dxfId="301">
      <pivotArea collapsedLevelsAreSubtotals="1" fieldPosition="0">
        <references count="2">
          <reference field="0" count="1">
            <x v="27"/>
          </reference>
          <reference field="13" count="0" selected="0"/>
        </references>
      </pivotArea>
    </format>
    <format dxfId="300">
      <pivotArea dataOnly="0" labelOnly="1" fieldPosition="0">
        <references count="2">
          <reference field="0" count="1">
            <x v="27"/>
          </reference>
          <reference field="13" count="0" selected="0"/>
        </references>
      </pivotArea>
    </format>
    <format dxfId="299">
      <pivotArea collapsedLevelsAreSubtotals="1" fieldPosition="0">
        <references count="2">
          <reference field="0" count="1">
            <x v="28"/>
          </reference>
          <reference field="13" count="0" selected="0"/>
        </references>
      </pivotArea>
    </format>
    <format dxfId="298">
      <pivotArea dataOnly="0" labelOnly="1" fieldPosition="0">
        <references count="2">
          <reference field="0" count="1">
            <x v="28"/>
          </reference>
          <reference field="13" count="0" selected="0"/>
        </references>
      </pivotArea>
    </format>
    <format dxfId="297">
      <pivotArea collapsedLevelsAreSubtotals="1" fieldPosition="0">
        <references count="2">
          <reference field="0" count="1">
            <x v="30"/>
          </reference>
          <reference field="13" count="0" selected="0"/>
        </references>
      </pivotArea>
    </format>
    <format dxfId="296">
      <pivotArea dataOnly="0" labelOnly="1" fieldPosition="0">
        <references count="2">
          <reference field="0" count="1">
            <x v="30"/>
          </reference>
          <reference field="13" count="0" selected="0"/>
        </references>
      </pivotArea>
    </format>
    <format dxfId="295">
      <pivotArea collapsedLevelsAreSubtotals="1" fieldPosition="0">
        <references count="2">
          <reference field="0" count="1">
            <x v="31"/>
          </reference>
          <reference field="13" count="0" selected="0"/>
        </references>
      </pivotArea>
    </format>
    <format dxfId="294">
      <pivotArea dataOnly="0" labelOnly="1" fieldPosition="0">
        <references count="2">
          <reference field="0" count="1">
            <x v="31"/>
          </reference>
          <reference field="13" count="0" selected="0"/>
        </references>
      </pivotArea>
    </format>
    <format dxfId="293">
      <pivotArea collapsedLevelsAreSubtotals="1" fieldPosition="0">
        <references count="2">
          <reference field="0" count="1">
            <x v="32"/>
          </reference>
          <reference field="13" count="0" selected="0"/>
        </references>
      </pivotArea>
    </format>
    <format dxfId="292">
      <pivotArea dataOnly="0" labelOnly="1" fieldPosition="0">
        <references count="2">
          <reference field="0" count="1">
            <x v="32"/>
          </reference>
          <reference field="13" count="0" selected="0"/>
        </references>
      </pivotArea>
    </format>
    <format dxfId="291">
      <pivotArea collapsedLevelsAreSubtotals="1" fieldPosition="0">
        <references count="2">
          <reference field="0" count="1">
            <x v="37"/>
          </reference>
          <reference field="13" count="0" selected="0"/>
        </references>
      </pivotArea>
    </format>
    <format dxfId="290">
      <pivotArea dataOnly="0" labelOnly="1" fieldPosition="0">
        <references count="2">
          <reference field="0" count="1">
            <x v="37"/>
          </reference>
          <reference field="13" count="0" selected="0"/>
        </references>
      </pivotArea>
    </format>
    <format dxfId="289">
      <pivotArea collapsedLevelsAreSubtotals="1" fieldPosition="0">
        <references count="2">
          <reference field="0" count="1">
            <x v="38"/>
          </reference>
          <reference field="13" count="0" selected="0"/>
        </references>
      </pivotArea>
    </format>
    <format dxfId="288">
      <pivotArea dataOnly="0" labelOnly="1" fieldPosition="0">
        <references count="2">
          <reference field="0" count="1">
            <x v="38"/>
          </reference>
          <reference field="13" count="0" selected="0"/>
        </references>
      </pivotArea>
    </format>
    <format dxfId="287">
      <pivotArea collapsedLevelsAreSubtotals="1" fieldPosition="0">
        <references count="2">
          <reference field="0" count="1">
            <x v="39"/>
          </reference>
          <reference field="13" count="0" selected="0"/>
        </references>
      </pivotArea>
    </format>
    <format dxfId="286">
      <pivotArea dataOnly="0" labelOnly="1" fieldPosition="0">
        <references count="2">
          <reference field="0" count="1">
            <x v="39"/>
          </reference>
          <reference field="13" count="0" selected="0"/>
        </references>
      </pivotArea>
    </format>
    <format dxfId="285">
      <pivotArea collapsedLevelsAreSubtotals="1" fieldPosition="0">
        <references count="2">
          <reference field="0" count="1">
            <x v="41"/>
          </reference>
          <reference field="13" count="0" selected="0"/>
        </references>
      </pivotArea>
    </format>
    <format dxfId="284">
      <pivotArea dataOnly="0" labelOnly="1" fieldPosition="0">
        <references count="2">
          <reference field="0" count="1">
            <x v="41"/>
          </reference>
          <reference field="13" count="0" selected="0"/>
        </references>
      </pivotArea>
    </format>
    <format dxfId="283">
      <pivotArea collapsedLevelsAreSubtotals="1" fieldPosition="0">
        <references count="2">
          <reference field="0" count="1">
            <x v="42"/>
          </reference>
          <reference field="13" count="0" selected="0"/>
        </references>
      </pivotArea>
    </format>
    <format dxfId="282">
      <pivotArea dataOnly="0" labelOnly="1" fieldPosition="0">
        <references count="2">
          <reference field="0" count="1">
            <x v="42"/>
          </reference>
          <reference field="13" count="0" selected="0"/>
        </references>
      </pivotArea>
    </format>
    <format dxfId="281">
      <pivotArea collapsedLevelsAreSubtotals="1" fieldPosition="0">
        <references count="2">
          <reference field="0" count="1">
            <x v="43"/>
          </reference>
          <reference field="13" count="0" selected="0"/>
        </references>
      </pivotArea>
    </format>
    <format dxfId="280">
      <pivotArea dataOnly="0" labelOnly="1" fieldPosition="0">
        <references count="2">
          <reference field="0" count="1">
            <x v="43"/>
          </reference>
          <reference field="13" count="0" selected="0"/>
        </references>
      </pivotArea>
    </format>
    <format dxfId="279">
      <pivotArea collapsedLevelsAreSubtotals="1" fieldPosition="0">
        <references count="2">
          <reference field="0" count="1">
            <x v="44"/>
          </reference>
          <reference field="13" count="0" selected="0"/>
        </references>
      </pivotArea>
    </format>
    <format dxfId="278">
      <pivotArea dataOnly="0" labelOnly="1" fieldPosition="0">
        <references count="2">
          <reference field="0" count="1">
            <x v="44"/>
          </reference>
          <reference field="13" count="0" selected="0"/>
        </references>
      </pivotArea>
    </format>
    <format dxfId="277">
      <pivotArea collapsedLevelsAreSubtotals="1" fieldPosition="0">
        <references count="2">
          <reference field="0" count="1">
            <x v="46"/>
          </reference>
          <reference field="13" count="0" selected="0"/>
        </references>
      </pivotArea>
    </format>
    <format dxfId="276">
      <pivotArea dataOnly="0" labelOnly="1" fieldPosition="0">
        <references count="2">
          <reference field="0" count="1">
            <x v="46"/>
          </reference>
          <reference field="13" count="0" selected="0"/>
        </references>
      </pivotArea>
    </format>
    <format dxfId="275">
      <pivotArea collapsedLevelsAreSubtotals="1" fieldPosition="0">
        <references count="2">
          <reference field="0" count="1">
            <x v="47"/>
          </reference>
          <reference field="13" count="0" selected="0"/>
        </references>
      </pivotArea>
    </format>
    <format dxfId="274">
      <pivotArea dataOnly="0" labelOnly="1" fieldPosition="0">
        <references count="2">
          <reference field="0" count="1">
            <x v="47"/>
          </reference>
          <reference field="13" count="0" selected="0"/>
        </references>
      </pivotArea>
    </format>
    <format dxfId="273">
      <pivotArea collapsedLevelsAreSubtotals="1" fieldPosition="0">
        <references count="2">
          <reference field="0" count="1">
            <x v="48"/>
          </reference>
          <reference field="13" count="0" selected="0"/>
        </references>
      </pivotArea>
    </format>
    <format dxfId="272">
      <pivotArea dataOnly="0" labelOnly="1" fieldPosition="0">
        <references count="2">
          <reference field="0" count="1">
            <x v="48"/>
          </reference>
          <reference field="13" count="0" selected="0"/>
        </references>
      </pivotArea>
    </format>
    <format dxfId="271">
      <pivotArea collapsedLevelsAreSubtotals="1" fieldPosition="0">
        <references count="2">
          <reference field="0" count="1">
            <x v="49"/>
          </reference>
          <reference field="13" count="0" selected="0"/>
        </references>
      </pivotArea>
    </format>
    <format dxfId="270">
      <pivotArea dataOnly="0" labelOnly="1" fieldPosition="0">
        <references count="2">
          <reference field="0" count="1">
            <x v="49"/>
          </reference>
          <reference field="13" count="0" selected="0"/>
        </references>
      </pivotArea>
    </format>
    <format dxfId="269">
      <pivotArea collapsedLevelsAreSubtotals="1" fieldPosition="0">
        <references count="2">
          <reference field="0" count="1">
            <x v="50"/>
          </reference>
          <reference field="13" count="0" selected="0"/>
        </references>
      </pivotArea>
    </format>
    <format dxfId="268">
      <pivotArea dataOnly="0" labelOnly="1" fieldPosition="0">
        <references count="2">
          <reference field="0" count="1">
            <x v="50"/>
          </reference>
          <reference field="13" count="0" selected="0"/>
        </references>
      </pivotArea>
    </format>
    <format dxfId="267">
      <pivotArea collapsedLevelsAreSubtotals="1" fieldPosition="0">
        <references count="2">
          <reference field="0" count="1">
            <x v="51"/>
          </reference>
          <reference field="13" count="0" selected="0"/>
        </references>
      </pivotArea>
    </format>
    <format dxfId="266">
      <pivotArea dataOnly="0" labelOnly="1" fieldPosition="0">
        <references count="2">
          <reference field="0" count="1">
            <x v="51"/>
          </reference>
          <reference field="13" count="0" selected="0"/>
        </references>
      </pivotArea>
    </format>
    <format dxfId="265">
      <pivotArea collapsedLevelsAreSubtotals="1" fieldPosition="0">
        <references count="2">
          <reference field="0" count="1">
            <x v="52"/>
          </reference>
          <reference field="13" count="0" selected="0"/>
        </references>
      </pivotArea>
    </format>
    <format dxfId="264">
      <pivotArea dataOnly="0" labelOnly="1" fieldPosition="0">
        <references count="2">
          <reference field="0" count="1">
            <x v="52"/>
          </reference>
          <reference field="13" count="0" selected="0"/>
        </references>
      </pivotArea>
    </format>
    <format dxfId="263">
      <pivotArea collapsedLevelsAreSubtotals="1" fieldPosition="0">
        <references count="2">
          <reference field="0" count="1">
            <x v="53"/>
          </reference>
          <reference field="13" count="0" selected="0"/>
        </references>
      </pivotArea>
    </format>
    <format dxfId="262">
      <pivotArea dataOnly="0" labelOnly="1" fieldPosition="0">
        <references count="2">
          <reference field="0" count="1">
            <x v="53"/>
          </reference>
          <reference field="13" count="0" selected="0"/>
        </references>
      </pivotArea>
    </format>
    <format dxfId="261">
      <pivotArea collapsedLevelsAreSubtotals="1" fieldPosition="0">
        <references count="2">
          <reference field="0" count="1">
            <x v="55"/>
          </reference>
          <reference field="13" count="0" selected="0"/>
        </references>
      </pivotArea>
    </format>
    <format dxfId="260">
      <pivotArea dataOnly="0" labelOnly="1" fieldPosition="0">
        <references count="2">
          <reference field="0" count="1">
            <x v="55"/>
          </reference>
          <reference field="13" count="0" selected="0"/>
        </references>
      </pivotArea>
    </format>
    <format dxfId="259">
      <pivotArea collapsedLevelsAreSubtotals="1" fieldPosition="0">
        <references count="2">
          <reference field="0" count="1">
            <x v="59"/>
          </reference>
          <reference field="13" count="0" selected="0"/>
        </references>
      </pivotArea>
    </format>
    <format dxfId="258">
      <pivotArea dataOnly="0" labelOnly="1" fieldPosition="0">
        <references count="2">
          <reference field="0" count="1">
            <x v="59"/>
          </reference>
          <reference field="13" count="0" selected="0"/>
        </references>
      </pivotArea>
    </format>
    <format dxfId="257">
      <pivotArea collapsedLevelsAreSubtotals="1" fieldPosition="0">
        <references count="2">
          <reference field="0" count="1">
            <x v="61"/>
          </reference>
          <reference field="13" count="0" selected="0"/>
        </references>
      </pivotArea>
    </format>
    <format dxfId="256">
      <pivotArea dataOnly="0" labelOnly="1" fieldPosition="0">
        <references count="2">
          <reference field="0" count="1">
            <x v="61"/>
          </reference>
          <reference field="13" count="0" selected="0"/>
        </references>
      </pivotArea>
    </format>
    <format dxfId="255">
      <pivotArea collapsedLevelsAreSubtotals="1" fieldPosition="0">
        <references count="2">
          <reference field="0" count="1">
            <x v="63"/>
          </reference>
          <reference field="13" count="0" selected="0"/>
        </references>
      </pivotArea>
    </format>
    <format dxfId="254">
      <pivotArea dataOnly="0" labelOnly="1" fieldPosition="0">
        <references count="2">
          <reference field="0" count="1">
            <x v="63"/>
          </reference>
          <reference field="13" count="0" selected="0"/>
        </references>
      </pivotArea>
    </format>
    <format dxfId="253">
      <pivotArea collapsedLevelsAreSubtotals="1" fieldPosition="0">
        <references count="2">
          <reference field="0" count="1">
            <x v="64"/>
          </reference>
          <reference field="13" count="0" selected="0"/>
        </references>
      </pivotArea>
    </format>
    <format dxfId="252">
      <pivotArea dataOnly="0" labelOnly="1" fieldPosition="0">
        <references count="2">
          <reference field="0" count="1">
            <x v="64"/>
          </reference>
          <reference field="13" count="0" selected="0"/>
        </references>
      </pivotArea>
    </format>
    <format dxfId="251">
      <pivotArea collapsedLevelsAreSubtotals="1" fieldPosition="0">
        <references count="2">
          <reference field="0" count="1">
            <x v="65"/>
          </reference>
          <reference field="13" count="0" selected="0"/>
        </references>
      </pivotArea>
    </format>
    <format dxfId="250">
      <pivotArea dataOnly="0" labelOnly="1" fieldPosition="0">
        <references count="2">
          <reference field="0" count="1">
            <x v="65"/>
          </reference>
          <reference field="13" count="0" selected="0"/>
        </references>
      </pivotArea>
    </format>
    <format dxfId="249">
      <pivotArea collapsedLevelsAreSubtotals="1" fieldPosition="0">
        <references count="2">
          <reference field="0" count="1">
            <x v="6"/>
          </reference>
          <reference field="13" count="0" selected="0"/>
        </references>
      </pivotArea>
    </format>
    <format dxfId="248">
      <pivotArea dataOnly="0" labelOnly="1" fieldPosition="0">
        <references count="2">
          <reference field="0" count="1">
            <x v="6"/>
          </reference>
          <reference field="13" count="0" selected="0"/>
        </references>
      </pivotArea>
    </format>
    <format dxfId="247">
      <pivotArea collapsedLevelsAreSubtotals="1" fieldPosition="0">
        <references count="2">
          <reference field="0" count="1">
            <x v="7"/>
          </reference>
          <reference field="13" count="0" selected="0"/>
        </references>
      </pivotArea>
    </format>
    <format dxfId="246">
      <pivotArea dataOnly="0" labelOnly="1" fieldPosition="0">
        <references count="2">
          <reference field="0" count="1">
            <x v="7"/>
          </reference>
          <reference field="13" count="0" selected="0"/>
        </references>
      </pivotArea>
    </format>
    <format dxfId="245">
      <pivotArea collapsedLevelsAreSubtotals="1" fieldPosition="0">
        <references count="2">
          <reference field="0" count="1">
            <x v="9"/>
          </reference>
          <reference field="13" count="0" selected="0"/>
        </references>
      </pivotArea>
    </format>
    <format dxfId="244">
      <pivotArea dataOnly="0" labelOnly="1" fieldPosition="0">
        <references count="2">
          <reference field="0" count="1">
            <x v="9"/>
          </reference>
          <reference field="13" count="0" selected="0"/>
        </references>
      </pivotArea>
    </format>
    <format dxfId="243">
      <pivotArea collapsedLevelsAreSubtotals="1" fieldPosition="0">
        <references count="2">
          <reference field="0" count="1">
            <x v="18"/>
          </reference>
          <reference field="13" count="0" selected="0"/>
        </references>
      </pivotArea>
    </format>
    <format dxfId="242">
      <pivotArea dataOnly="0" labelOnly="1" fieldPosition="0">
        <references count="2">
          <reference field="0" count="1">
            <x v="18"/>
          </reference>
          <reference field="13" count="0" selected="0"/>
        </references>
      </pivotArea>
    </format>
    <format dxfId="241">
      <pivotArea collapsedLevelsAreSubtotals="1" fieldPosition="0">
        <references count="2">
          <reference field="0" count="1">
            <x v="36"/>
          </reference>
          <reference field="13" count="0" selected="0"/>
        </references>
      </pivotArea>
    </format>
    <format dxfId="240">
      <pivotArea dataOnly="0" labelOnly="1" fieldPosition="0">
        <references count="2">
          <reference field="0" count="1">
            <x v="36"/>
          </reference>
          <reference field="13" count="0" selected="0"/>
        </references>
      </pivotArea>
    </format>
    <format dxfId="239">
      <pivotArea collapsedLevelsAreSubtotals="1" fieldPosition="0">
        <references count="2">
          <reference field="0" count="1">
            <x v="25"/>
          </reference>
          <reference field="13" count="0" selected="0"/>
        </references>
      </pivotArea>
    </format>
    <format dxfId="238">
      <pivotArea dataOnly="0" labelOnly="1" fieldPosition="0">
        <references count="2">
          <reference field="0" count="1">
            <x v="25"/>
          </reference>
          <reference field="13" count="0" selected="0"/>
        </references>
      </pivotArea>
    </format>
    <format dxfId="237">
      <pivotArea collapsedLevelsAreSubtotals="1" fieldPosition="0">
        <references count="2">
          <reference field="0" count="1">
            <x v="60"/>
          </reference>
          <reference field="13" count="0" selected="0"/>
        </references>
      </pivotArea>
    </format>
    <format dxfId="236">
      <pivotArea dataOnly="0" labelOnly="1" fieldPosition="0">
        <references count="2">
          <reference field="0" count="1">
            <x v="60"/>
          </reference>
          <reference field="13" count="0" selected="0"/>
        </references>
      </pivotArea>
    </format>
    <format dxfId="235">
      <pivotArea collapsedLevelsAreSubtotals="1" fieldPosition="0">
        <references count="2">
          <reference field="0" count="1">
            <x v="73"/>
          </reference>
          <reference field="13" count="0" selected="0"/>
        </references>
      </pivotArea>
    </format>
    <format dxfId="234">
      <pivotArea dataOnly="0" labelOnly="1" fieldPosition="0">
        <references count="2">
          <reference field="0" count="1">
            <x v="73"/>
          </reference>
          <reference field="1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6" indent="0" outline="1" outlineData="1" multipleFieldFilters="0">
  <location ref="B9:F79" firstHeaderRow="0" firstDataRow="1" firstDataCol="1"/>
  <pivotFields count="15">
    <pivotField showAll="0"/>
    <pivotField axis="axisRow" showAll="0">
      <items count="69">
        <item x="54"/>
        <item x="61"/>
        <item x="26"/>
        <item x="62"/>
        <item x="24"/>
        <item x="39"/>
        <item x="43"/>
        <item x="0"/>
        <item x="58"/>
        <item x="28"/>
        <item x="2"/>
        <item x="5"/>
        <item x="42"/>
        <item x="34"/>
        <item x="23"/>
        <item x="31"/>
        <item x="11"/>
        <item x="47"/>
        <item x="4"/>
        <item x="32"/>
        <item x="21"/>
        <item x="33"/>
        <item x="51"/>
        <item x="6"/>
        <item x="15"/>
        <item x="18"/>
        <item x="46"/>
        <item x="14"/>
        <item x="8"/>
        <item x="40"/>
        <item x="38"/>
        <item x="12"/>
        <item x="37"/>
        <item x="36"/>
        <item x="44"/>
        <item x="10"/>
        <item x="13"/>
        <item x="19"/>
        <item x="59"/>
        <item x="25"/>
        <item x="45"/>
        <item x="57"/>
        <item x="53"/>
        <item x="9"/>
        <item x="16"/>
        <item x="17"/>
        <item x="50"/>
        <item x="1"/>
        <item x="3"/>
        <item x="7"/>
        <item x="20"/>
        <item x="22"/>
        <item x="27"/>
        <item x="29"/>
        <item x="30"/>
        <item x="35"/>
        <item x="41"/>
        <item x="48"/>
        <item x="49"/>
        <item x="52"/>
        <item x="55"/>
        <item x="56"/>
        <item x="60"/>
        <item m="1" x="67"/>
        <item x="63"/>
        <item x="64"/>
        <item x="65"/>
        <item x="66"/>
        <item t="default"/>
      </items>
    </pivotField>
    <pivotField showAll="0"/>
    <pivotField showAll="0" defaultSubtotal="0"/>
    <pivotField axis="axisRow" showAll="0">
      <items count="46">
        <item x="35"/>
        <item x="9"/>
        <item x="6"/>
        <item x="15"/>
        <item x="22"/>
        <item x="26"/>
        <item x="18"/>
        <item x="20"/>
        <item x="0"/>
        <item x="17"/>
        <item x="5"/>
        <item x="41"/>
        <item x="42"/>
        <item x="27"/>
        <item x="7"/>
        <item x="19"/>
        <item x="25"/>
        <item x="3"/>
        <item x="32"/>
        <item x="8"/>
        <item x="31"/>
        <item x="1"/>
        <item x="10"/>
        <item x="4"/>
        <item x="16"/>
        <item x="14"/>
        <item x="38"/>
        <item x="29"/>
        <item x="11"/>
        <item x="12"/>
        <item x="13"/>
        <item x="2"/>
        <item x="21"/>
        <item x="23"/>
        <item x="24"/>
        <item x="28"/>
        <item x="30"/>
        <item x="33"/>
        <item x="34"/>
        <item x="36"/>
        <item x="37"/>
        <item x="39"/>
        <item x="40"/>
        <item x="43"/>
        <item m="1" x="44"/>
        <item t="default"/>
      </items>
    </pivotField>
    <pivotField showAll="0"/>
    <pivotField showAll="0"/>
    <pivotField dataField="1" showAll="0"/>
    <pivotField dataField="1" showAll="0"/>
    <pivotField showAll="0" defaultSubtotal="0"/>
    <pivotField dataField="1" showAll="0" defaultSubtotal="0"/>
    <pivotField dataField="1" showAll="0" defaultSubtotal="0"/>
    <pivotField showAll="0"/>
    <pivotField showAll="0"/>
    <pivotField axis="axisRow" showAll="0">
      <items count="22">
        <item h="1" x="2"/>
        <item h="1" x="18"/>
        <item h="1" x="3"/>
        <item h="1" x="13"/>
        <item h="1" x="5"/>
        <item h="1" x="7"/>
        <item h="1" x="14"/>
        <item h="1" x="0"/>
        <item h="1" x="8"/>
        <item h="1" x="1"/>
        <item x="4"/>
        <item h="1" x="6"/>
        <item h="1" x="11"/>
        <item h="1" x="16"/>
        <item h="1" m="1" x="20"/>
        <item h="1" x="15"/>
        <item h="1" x="17"/>
        <item h="1" x="19"/>
        <item h="1" x="10"/>
        <item h="1" x="9"/>
        <item h="1" x="12"/>
        <item t="default"/>
      </items>
    </pivotField>
  </pivotFields>
  <rowFields count="3">
    <field x="14"/>
    <field x="1"/>
    <field x="4"/>
  </rowFields>
  <rowItems count="70">
    <i>
      <x v="10"/>
    </i>
    <i r="1">
      <x v="5"/>
    </i>
    <i r="2">
      <x v="39"/>
    </i>
    <i r="1">
      <x v="7"/>
    </i>
    <i r="2">
      <x v="3"/>
    </i>
    <i r="1">
      <x v="8"/>
    </i>
    <i r="2">
      <x v="2"/>
    </i>
    <i r="2">
      <x v="11"/>
    </i>
    <i r="2">
      <x v="12"/>
    </i>
    <i r="2">
      <x v="21"/>
    </i>
    <i r="1">
      <x v="9"/>
    </i>
    <i r="2">
      <x v="13"/>
    </i>
    <i r="1">
      <x v="11"/>
    </i>
    <i r="2">
      <x v="32"/>
    </i>
    <i r="1">
      <x v="15"/>
    </i>
    <i r="2">
      <x v="13"/>
    </i>
    <i r="1">
      <x v="18"/>
    </i>
    <i r="2">
      <x v="9"/>
    </i>
    <i r="2">
      <x v="24"/>
    </i>
    <i r="1">
      <x v="20"/>
    </i>
    <i r="2">
      <x v="9"/>
    </i>
    <i r="2">
      <x v="24"/>
    </i>
    <i r="2">
      <x v="33"/>
    </i>
    <i r="2">
      <x v="34"/>
    </i>
    <i r="1">
      <x v="23"/>
    </i>
    <i r="2">
      <x v="4"/>
    </i>
    <i r="2">
      <x v="9"/>
    </i>
    <i r="2">
      <x v="33"/>
    </i>
    <i r="1">
      <x v="24"/>
    </i>
    <i r="2">
      <x v="9"/>
    </i>
    <i r="2">
      <x v="13"/>
    </i>
    <i r="1">
      <x v="27"/>
    </i>
    <i r="2">
      <x v="21"/>
    </i>
    <i r="2">
      <x v="22"/>
    </i>
    <i r="2">
      <x v="24"/>
    </i>
    <i r="2">
      <x v="34"/>
    </i>
    <i r="1">
      <x v="28"/>
    </i>
    <i r="2">
      <x v="24"/>
    </i>
    <i r="1">
      <x v="29"/>
    </i>
    <i r="2">
      <x v="3"/>
    </i>
    <i r="1">
      <x v="30"/>
    </i>
    <i r="2">
      <x/>
    </i>
    <i r="1">
      <x v="31"/>
    </i>
    <i r="2">
      <x v="34"/>
    </i>
    <i r="1">
      <x v="33"/>
    </i>
    <i r="2">
      <x v="34"/>
    </i>
    <i r="2">
      <x v="37"/>
    </i>
    <i r="1">
      <x v="34"/>
    </i>
    <i r="2">
      <x v="3"/>
    </i>
    <i r="1">
      <x v="36"/>
    </i>
    <i r="2">
      <x v="21"/>
    </i>
    <i r="1">
      <x v="44"/>
    </i>
    <i r="2">
      <x v="35"/>
    </i>
    <i r="1">
      <x v="45"/>
    </i>
    <i r="2">
      <x v="9"/>
    </i>
    <i r="2">
      <x v="34"/>
    </i>
    <i r="1">
      <x v="48"/>
    </i>
    <i r="2">
      <x v="9"/>
    </i>
    <i r="1">
      <x v="49"/>
    </i>
    <i r="2">
      <x v="34"/>
    </i>
    <i r="1">
      <x v="51"/>
    </i>
    <i r="2">
      <x v="21"/>
    </i>
    <i r="1">
      <x v="53"/>
    </i>
    <i r="2">
      <x v="34"/>
    </i>
    <i r="1">
      <x v="56"/>
    </i>
    <i r="2">
      <x v="7"/>
    </i>
    <i r="1">
      <x v="62"/>
    </i>
    <i r="2">
      <x v="24"/>
    </i>
    <i r="2">
      <x v="3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z Liczba uczniów" fld="7" baseField="3" baseItem="11"/>
    <dataField name="Suma z w tym dziewcząt" fld="8" baseField="1" baseItem="28"/>
    <dataField name="Liczba z ilość noclegów" fld="10" subtotal="count" baseField="0" baseItem="0"/>
    <dataField name="Suma z w tym dziewcząt2" fld="11" baseField="14" baseItem="17"/>
  </dataFields>
  <formats count="216">
    <format dxfId="233">
      <pivotArea type="all" dataOnly="0" outline="0" fieldPosition="0"/>
    </format>
    <format dxfId="232">
      <pivotArea outline="0" collapsedLevelsAreSubtotals="1" fieldPosition="0"/>
    </format>
    <format dxfId="231">
      <pivotArea field="14" type="button" dataOnly="0" labelOnly="1" outline="0" axis="axisRow" fieldPosition="0"/>
    </format>
    <format dxfId="230">
      <pivotArea dataOnly="0" labelOnly="1" fieldPosition="0">
        <references count="1">
          <reference field="14" count="0"/>
        </references>
      </pivotArea>
    </format>
    <format dxfId="229">
      <pivotArea dataOnly="0" labelOnly="1" grandRow="1" outline="0" fieldPosition="0"/>
    </format>
    <format dxfId="2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7">
      <pivotArea dataOnly="0" labelOnly="1" fieldPosition="0">
        <references count="1">
          <reference field="14" count="1">
            <x v="0"/>
          </reference>
        </references>
      </pivotArea>
    </format>
    <format dxfId="226">
      <pivotArea collapsedLevelsAreSubtotals="1" fieldPosition="0">
        <references count="2">
          <reference field="4294967294" count="1" selected="0">
            <x v="0"/>
          </reference>
          <reference field="14" count="1">
            <x v="0"/>
          </reference>
        </references>
      </pivotArea>
    </format>
    <format dxfId="225">
      <pivotArea collapsedLevelsAreSubtotals="1" fieldPosition="0">
        <references count="1">
          <reference field="14" count="1">
            <x v="0"/>
          </reference>
        </references>
      </pivotArea>
    </format>
    <format dxfId="224">
      <pivotArea dataOnly="0" labelOnly="1" fieldPosition="0">
        <references count="1">
          <reference field="14" count="1">
            <x v="0"/>
          </reference>
        </references>
      </pivotArea>
    </format>
    <format dxfId="223">
      <pivotArea collapsedLevelsAreSubtotals="1" fieldPosition="0">
        <references count="2">
          <reference field="4294967294" count="1" selected="0">
            <x v="0"/>
          </reference>
          <reference field="14" count="1">
            <x v="0"/>
          </reference>
        </references>
      </pivotArea>
    </format>
    <format dxfId="222">
      <pivotArea outline="0" collapsedLevelsAreSubtotals="1" fieldPosition="0"/>
    </format>
    <format dxfId="221">
      <pivotArea outline="0" collapsedLevelsAreSubtotals="1" fieldPosition="0"/>
    </format>
    <format dxfId="220">
      <pivotArea dataOnly="0" labelOnly="1" fieldPosition="0">
        <references count="1">
          <reference field="14" count="1">
            <x v="0"/>
          </reference>
        </references>
      </pivotArea>
    </format>
    <format dxfId="219">
      <pivotArea collapsedLevelsAreSubtotals="1" fieldPosition="0">
        <references count="1">
          <reference field="1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8">
      <pivotArea dataOnly="0" labelOnly="1" fieldPosition="0">
        <references count="1">
          <reference field="1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7">
      <pivotArea collapsedLevelsAreSubtotals="1" fieldPosition="0">
        <references count="1">
          <reference field="1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6">
      <pivotArea dataOnly="0" labelOnly="1" fieldPosition="0">
        <references count="1">
          <reference field="1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5">
      <pivotArea collapsedLevelsAreSubtotals="1" fieldPosition="0">
        <references count="1">
          <reference field="1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4">
      <pivotArea dataOnly="0" labelOnly="1" fieldPosition="0">
        <references count="1">
          <reference field="1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3">
      <pivotArea collapsedLevelsAreSubtotals="1" fieldPosition="0">
        <references count="1">
          <reference field="14" count="1">
            <x v="0"/>
          </reference>
        </references>
      </pivotArea>
    </format>
    <format dxfId="212">
      <pivotArea dataOnly="0" labelOnly="1" fieldPosition="0">
        <references count="1">
          <reference field="14" count="1">
            <x v="0"/>
          </reference>
        </references>
      </pivotArea>
    </format>
    <format dxfId="211">
      <pivotArea outline="0" collapsedLevelsAreSubtotals="1" fieldPosition="0"/>
    </format>
    <format dxfId="210">
      <pivotArea collapsedLevelsAreSubtotals="1" fieldPosition="0">
        <references count="2">
          <reference field="1" count="1">
            <x v="7"/>
          </reference>
          <reference field="14" count="1" selected="0">
            <x v="0"/>
          </reference>
        </references>
      </pivotArea>
    </format>
    <format dxfId="209">
      <pivotArea collapsedLevelsAreSubtotals="1" fieldPosition="0">
        <references count="2">
          <reference field="1" count="1">
            <x v="35"/>
          </reference>
          <reference field="14" count="1" selected="0">
            <x v="0"/>
          </reference>
        </references>
      </pivotArea>
    </format>
    <format dxfId="208">
      <pivotArea collapsedLevelsAreSubtotals="1" fieldPosition="0">
        <references count="2">
          <reference field="1" count="1">
            <x v="7"/>
          </reference>
          <reference field="14" count="1" selected="0">
            <x v="2"/>
          </reference>
        </references>
      </pivotArea>
    </format>
    <format dxfId="207">
      <pivotArea collapsedLevelsAreSubtotals="1" fieldPosition="0">
        <references count="2">
          <reference field="1" count="1">
            <x v="9"/>
          </reference>
          <reference field="14" count="1" selected="0">
            <x v="2"/>
          </reference>
        </references>
      </pivotArea>
    </format>
    <format dxfId="206">
      <pivotArea collapsedLevelsAreSubtotals="1" fieldPosition="0">
        <references count="2">
          <reference field="1" count="1">
            <x v="23"/>
          </reference>
          <reference field="14" count="1" selected="0">
            <x v="2"/>
          </reference>
        </references>
      </pivotArea>
    </format>
    <format dxfId="205">
      <pivotArea collapsedLevelsAreSubtotals="1" fieldPosition="0">
        <references count="2">
          <reference field="1" count="1">
            <x v="25"/>
          </reference>
          <reference field="14" count="1" selected="0">
            <x v="2"/>
          </reference>
        </references>
      </pivotArea>
    </format>
    <format dxfId="204">
      <pivotArea collapsedLevelsAreSubtotals="1" fieldPosition="0">
        <references count="2">
          <reference field="1" count="1">
            <x v="30"/>
          </reference>
          <reference field="14" count="1" selected="0">
            <x v="2"/>
          </reference>
        </references>
      </pivotArea>
    </format>
    <format dxfId="203">
      <pivotArea collapsedLevelsAreSubtotals="1" fieldPosition="0">
        <references count="2">
          <reference field="1" count="1">
            <x v="36"/>
          </reference>
          <reference field="14" count="1" selected="0">
            <x v="2"/>
          </reference>
        </references>
      </pivotArea>
    </format>
    <format dxfId="202">
      <pivotArea collapsedLevelsAreSubtotals="1" fieldPosition="0">
        <references count="2">
          <reference field="1" count="1">
            <x v="37"/>
          </reference>
          <reference field="14" count="1" selected="0">
            <x v="2"/>
          </reference>
        </references>
      </pivotArea>
    </format>
    <format dxfId="201">
      <pivotArea collapsedLevelsAreSubtotals="1" fieldPosition="0">
        <references count="2">
          <reference field="1" count="1">
            <x v="40"/>
          </reference>
          <reference field="14" count="1" selected="0">
            <x v="2"/>
          </reference>
        </references>
      </pivotArea>
    </format>
    <format dxfId="200">
      <pivotArea collapsedLevelsAreSubtotals="1" fieldPosition="0">
        <references count="2">
          <reference field="1" count="1">
            <x v="2"/>
          </reference>
          <reference field="14" count="1" selected="0">
            <x v="3"/>
          </reference>
        </references>
      </pivotArea>
    </format>
    <format dxfId="199">
      <pivotArea collapsedLevelsAreSubtotals="1" fieldPosition="0">
        <references count="2">
          <reference field="1" count="1">
            <x v="41"/>
          </reference>
          <reference field="14" count="1" selected="0">
            <x v="3"/>
          </reference>
        </references>
      </pivotArea>
    </format>
    <format dxfId="198">
      <pivotArea collapsedLevelsAreSubtotals="1" fieldPosition="0">
        <references count="2">
          <reference field="1" count="1">
            <x v="10"/>
          </reference>
          <reference field="14" count="1" selected="0">
            <x v="4"/>
          </reference>
        </references>
      </pivotArea>
    </format>
    <format dxfId="197">
      <pivotArea collapsedLevelsAreSubtotals="1" fieldPosition="0">
        <references count="2">
          <reference field="1" count="1">
            <x v="12"/>
          </reference>
          <reference field="14" count="1" selected="0">
            <x v="4"/>
          </reference>
        </references>
      </pivotArea>
    </format>
    <format dxfId="196">
      <pivotArea collapsedLevelsAreSubtotals="1" fieldPosition="0">
        <references count="2">
          <reference field="1" count="1">
            <x v="14"/>
          </reference>
          <reference field="14" count="1" selected="0">
            <x v="4"/>
          </reference>
        </references>
      </pivotArea>
    </format>
    <format dxfId="195">
      <pivotArea collapsedLevelsAreSubtotals="1" fieldPosition="0">
        <references count="2">
          <reference field="1" count="1">
            <x v="16"/>
          </reference>
          <reference field="14" count="1" selected="0">
            <x v="4"/>
          </reference>
        </references>
      </pivotArea>
    </format>
    <format dxfId="194">
      <pivotArea collapsedLevelsAreSubtotals="1" fieldPosition="0">
        <references count="2">
          <reference field="1" count="1">
            <x v="18"/>
          </reference>
          <reference field="14" count="1" selected="0">
            <x v="4"/>
          </reference>
        </references>
      </pivotArea>
    </format>
    <format dxfId="193">
      <pivotArea collapsedLevelsAreSubtotals="1" fieldPosition="0">
        <references count="2">
          <reference field="1" count="1">
            <x v="20"/>
          </reference>
          <reference field="14" count="1" selected="0">
            <x v="4"/>
          </reference>
        </references>
      </pivotArea>
    </format>
    <format dxfId="192">
      <pivotArea collapsedLevelsAreSubtotals="1" fieldPosition="0">
        <references count="2">
          <reference field="1" count="1">
            <x v="27"/>
          </reference>
          <reference field="14" count="1" selected="0">
            <x v="4"/>
          </reference>
        </references>
      </pivotArea>
    </format>
    <format dxfId="191">
      <pivotArea collapsedLevelsAreSubtotals="1" fieldPosition="0">
        <references count="2">
          <reference field="1" count="1">
            <x v="28"/>
          </reference>
          <reference field="14" count="1" selected="0">
            <x v="4"/>
          </reference>
        </references>
      </pivotArea>
    </format>
    <format dxfId="190">
      <pivotArea collapsedLevelsAreSubtotals="1" fieldPosition="0">
        <references count="2">
          <reference field="1" count="1">
            <x v="29"/>
          </reference>
          <reference field="14" count="1" selected="0">
            <x v="4"/>
          </reference>
        </references>
      </pivotArea>
    </format>
    <format dxfId="189">
      <pivotArea collapsedLevelsAreSubtotals="1" fieldPosition="0">
        <references count="2">
          <reference field="1" count="1">
            <x v="32"/>
          </reference>
          <reference field="14" count="1" selected="0">
            <x v="4"/>
          </reference>
        </references>
      </pivotArea>
    </format>
    <format dxfId="188">
      <pivotArea collapsedLevelsAreSubtotals="1" fieldPosition="0">
        <references count="2">
          <reference field="1" count="1">
            <x v="33"/>
          </reference>
          <reference field="14" count="1" selected="0">
            <x v="4"/>
          </reference>
        </references>
      </pivotArea>
    </format>
    <format dxfId="187">
      <pivotArea collapsedLevelsAreSubtotals="1" fieldPosition="0">
        <references count="2">
          <reference field="1" count="1">
            <x v="36"/>
          </reference>
          <reference field="14" count="1" selected="0">
            <x v="4"/>
          </reference>
        </references>
      </pivotArea>
    </format>
    <format dxfId="186">
      <pivotArea collapsedLevelsAreSubtotals="1" fieldPosition="0">
        <references count="2">
          <reference field="1" count="1">
            <x v="8"/>
          </reference>
          <reference field="14" count="1" selected="0">
            <x v="5"/>
          </reference>
        </references>
      </pivotArea>
    </format>
    <format dxfId="185">
      <pivotArea collapsedLevelsAreSubtotals="1" fieldPosition="0">
        <references count="2">
          <reference field="1" count="1">
            <x v="13"/>
          </reference>
          <reference field="14" count="1" selected="0">
            <x v="5"/>
          </reference>
        </references>
      </pivotArea>
    </format>
    <format dxfId="184">
      <pivotArea collapsedLevelsAreSubtotals="1" fieldPosition="0">
        <references count="2">
          <reference field="1" count="1">
            <x v="15"/>
          </reference>
          <reference field="14" count="1" selected="0">
            <x v="5"/>
          </reference>
        </references>
      </pivotArea>
    </format>
    <format dxfId="183">
      <pivotArea collapsedLevelsAreSubtotals="1" fieldPosition="0">
        <references count="2">
          <reference field="1" count="1">
            <x v="17"/>
          </reference>
          <reference field="14" count="1" selected="0">
            <x v="5"/>
          </reference>
        </references>
      </pivotArea>
    </format>
    <format dxfId="182">
      <pivotArea collapsedLevelsAreSubtotals="1" fieldPosition="0">
        <references count="2">
          <reference field="1" count="1">
            <x v="19"/>
          </reference>
          <reference field="14" count="1" selected="0">
            <x v="5"/>
          </reference>
        </references>
      </pivotArea>
    </format>
    <format dxfId="181">
      <pivotArea collapsedLevelsAreSubtotals="1" fieldPosition="0">
        <references count="2">
          <reference field="1" count="1">
            <x v="23"/>
          </reference>
          <reference field="14" count="1" selected="0">
            <x v="5"/>
          </reference>
        </references>
      </pivotArea>
    </format>
    <format dxfId="180">
      <pivotArea collapsedLevelsAreSubtotals="1" fieldPosition="0">
        <references count="2">
          <reference field="1" count="1">
            <x v="24"/>
          </reference>
          <reference field="14" count="1" selected="0">
            <x v="5"/>
          </reference>
        </references>
      </pivotArea>
    </format>
    <format dxfId="179">
      <pivotArea collapsedLevelsAreSubtotals="1" fieldPosition="0">
        <references count="2">
          <reference field="1" count="1">
            <x v="26"/>
          </reference>
          <reference field="14" count="1" selected="0">
            <x v="5"/>
          </reference>
        </references>
      </pivotArea>
    </format>
    <format dxfId="178">
      <pivotArea collapsedLevelsAreSubtotals="1" fieldPosition="0">
        <references count="2">
          <reference field="1" count="1">
            <x v="29"/>
          </reference>
          <reference field="14" count="1" selected="0">
            <x v="5"/>
          </reference>
        </references>
      </pivotArea>
    </format>
    <format dxfId="177">
      <pivotArea collapsedLevelsAreSubtotals="1" fieldPosition="0">
        <references count="2">
          <reference field="1" count="1">
            <x v="30"/>
          </reference>
          <reference field="14" count="1" selected="0">
            <x v="5"/>
          </reference>
        </references>
      </pivotArea>
    </format>
    <format dxfId="176">
      <pivotArea collapsedLevelsAreSubtotals="1" fieldPosition="0">
        <references count="2">
          <reference field="1" count="1">
            <x v="39"/>
          </reference>
          <reference field="14" count="1" selected="0">
            <x v="5"/>
          </reference>
        </references>
      </pivotArea>
    </format>
    <format dxfId="175">
      <pivotArea collapsedLevelsAreSubtotals="1" fieldPosition="0">
        <references count="2">
          <reference field="1" count="1">
            <x v="43"/>
          </reference>
          <reference field="14" count="1" selected="0">
            <x v="5"/>
          </reference>
        </references>
      </pivotArea>
    </format>
    <format dxfId="174">
      <pivotArea collapsedLevelsAreSubtotals="1" fieldPosition="0">
        <references count="2">
          <reference field="1" count="1">
            <x v="21"/>
          </reference>
          <reference field="14" count="1" selected="0">
            <x v="6"/>
          </reference>
        </references>
      </pivotArea>
    </format>
    <format dxfId="173">
      <pivotArea collapsedLevelsAreSubtotals="1" fieldPosition="0">
        <references count="2">
          <reference field="1" count="1">
            <x v="0"/>
          </reference>
          <reference field="14" count="1" selected="0">
            <x v="7"/>
          </reference>
        </references>
      </pivotArea>
    </format>
    <format dxfId="172">
      <pivotArea collapsedLevelsAreSubtotals="1" fieldPosition="0">
        <references count="2">
          <reference field="1" count="1">
            <x v="5"/>
          </reference>
          <reference field="14" count="1" selected="0">
            <x v="7"/>
          </reference>
        </references>
      </pivotArea>
    </format>
    <format dxfId="171">
      <pivotArea collapsedLevelsAreSubtotals="1" fieldPosition="0">
        <references count="2">
          <reference field="1" count="1">
            <x v="6"/>
          </reference>
          <reference field="14" count="1" selected="0">
            <x v="7"/>
          </reference>
        </references>
      </pivotArea>
    </format>
    <format dxfId="170">
      <pivotArea collapsedLevelsAreSubtotals="1" fieldPosition="0">
        <references count="2">
          <reference field="1" count="1">
            <x v="7"/>
          </reference>
          <reference field="14" count="1" selected="0">
            <x v="7"/>
          </reference>
        </references>
      </pivotArea>
    </format>
    <format dxfId="169">
      <pivotArea collapsedLevelsAreSubtotals="1" fieldPosition="0">
        <references count="2">
          <reference field="1" count="1">
            <x v="8"/>
          </reference>
          <reference field="14" count="1" selected="0">
            <x v="7"/>
          </reference>
        </references>
      </pivotArea>
    </format>
    <format dxfId="168">
      <pivotArea collapsedLevelsAreSubtotals="1" fieldPosition="0">
        <references count="2">
          <reference field="1" count="1">
            <x v="9"/>
          </reference>
          <reference field="14" count="1" selected="0">
            <x v="7"/>
          </reference>
        </references>
      </pivotArea>
    </format>
    <format dxfId="167">
      <pivotArea collapsedLevelsAreSubtotals="1" fieldPosition="0">
        <references count="2">
          <reference field="1" count="1">
            <x v="10"/>
          </reference>
          <reference field="14" count="1" selected="0">
            <x v="7"/>
          </reference>
        </references>
      </pivotArea>
    </format>
    <format dxfId="166">
      <pivotArea collapsedLevelsAreSubtotals="1" fieldPosition="0">
        <references count="2">
          <reference field="1" count="1">
            <x v="13"/>
          </reference>
          <reference field="14" count="1" selected="0">
            <x v="7"/>
          </reference>
        </references>
      </pivotArea>
    </format>
    <format dxfId="165">
      <pivotArea collapsedLevelsAreSubtotals="1" fieldPosition="0">
        <references count="2">
          <reference field="1" count="1">
            <x v="15"/>
          </reference>
          <reference field="14" count="1" selected="0">
            <x v="7"/>
          </reference>
        </references>
      </pivotArea>
    </format>
    <format dxfId="164">
      <pivotArea collapsedLevelsAreSubtotals="1" fieldPosition="0">
        <references count="2">
          <reference field="1" count="1">
            <x v="18"/>
          </reference>
          <reference field="14" count="1" selected="0">
            <x v="7"/>
          </reference>
        </references>
      </pivotArea>
    </format>
    <format dxfId="163">
      <pivotArea collapsedLevelsAreSubtotals="1" fieldPosition="0">
        <references count="2">
          <reference field="1" count="1">
            <x v="19"/>
          </reference>
          <reference field="14" count="1" selected="0">
            <x v="7"/>
          </reference>
        </references>
      </pivotArea>
    </format>
    <format dxfId="162">
      <pivotArea collapsedLevelsAreSubtotals="1" fieldPosition="0">
        <references count="2">
          <reference field="1" count="1">
            <x v="22"/>
          </reference>
          <reference field="14" count="1" selected="0">
            <x v="7"/>
          </reference>
        </references>
      </pivotArea>
    </format>
    <format dxfId="161">
      <pivotArea collapsedLevelsAreSubtotals="1" fieldPosition="0">
        <references count="2">
          <reference field="1" count="1">
            <x v="23"/>
          </reference>
          <reference field="14" count="1" selected="0">
            <x v="7"/>
          </reference>
        </references>
      </pivotArea>
    </format>
    <format dxfId="160">
      <pivotArea collapsedLevelsAreSubtotals="1" fieldPosition="0">
        <references count="2">
          <reference field="1" count="1">
            <x v="24"/>
          </reference>
          <reference field="14" count="1" selected="0">
            <x v="7"/>
          </reference>
        </references>
      </pivotArea>
    </format>
    <format dxfId="159">
      <pivotArea collapsedLevelsAreSubtotals="1" fieldPosition="0">
        <references count="2">
          <reference field="1" count="1">
            <x v="25"/>
          </reference>
          <reference field="14" count="1" selected="0">
            <x v="7"/>
          </reference>
        </references>
      </pivotArea>
    </format>
    <format dxfId="158">
      <pivotArea collapsedLevelsAreSubtotals="1" fieldPosition="0">
        <references count="2">
          <reference field="1" count="1">
            <x v="26"/>
          </reference>
          <reference field="14" count="1" selected="0">
            <x v="7"/>
          </reference>
        </references>
      </pivotArea>
    </format>
    <format dxfId="157">
      <pivotArea collapsedLevelsAreSubtotals="1" fieldPosition="0">
        <references count="2">
          <reference field="1" count="1">
            <x v="27"/>
          </reference>
          <reference field="14" count="1" selected="0">
            <x v="7"/>
          </reference>
        </references>
      </pivotArea>
    </format>
    <format dxfId="156">
      <pivotArea collapsedLevelsAreSubtotals="1" fieldPosition="0">
        <references count="2">
          <reference field="1" count="1">
            <x v="28"/>
          </reference>
          <reference field="14" count="1" selected="0">
            <x v="7"/>
          </reference>
        </references>
      </pivotArea>
    </format>
    <format dxfId="155">
      <pivotArea collapsedLevelsAreSubtotals="1" fieldPosition="0">
        <references count="2">
          <reference field="1" count="1">
            <x v="29"/>
          </reference>
          <reference field="14" count="1" selected="0">
            <x v="7"/>
          </reference>
        </references>
      </pivotArea>
    </format>
    <format dxfId="154">
      <pivotArea collapsedLevelsAreSubtotals="1" fieldPosition="0">
        <references count="2">
          <reference field="1" count="1">
            <x v="30"/>
          </reference>
          <reference field="14" count="1" selected="0">
            <x v="7"/>
          </reference>
        </references>
      </pivotArea>
    </format>
    <format dxfId="153">
      <pivotArea collapsedLevelsAreSubtotals="1" fieldPosition="0">
        <references count="2">
          <reference field="1" count="1">
            <x v="32"/>
          </reference>
          <reference field="14" count="1" selected="0">
            <x v="7"/>
          </reference>
        </references>
      </pivotArea>
    </format>
    <format dxfId="152">
      <pivotArea collapsedLevelsAreSubtotals="1" fieldPosition="0">
        <references count="2">
          <reference field="1" count="1">
            <x v="33"/>
          </reference>
          <reference field="14" count="1" selected="0">
            <x v="7"/>
          </reference>
        </references>
      </pivotArea>
    </format>
    <format dxfId="151">
      <pivotArea collapsedLevelsAreSubtotals="1" fieldPosition="0">
        <references count="2">
          <reference field="1" count="1">
            <x v="34"/>
          </reference>
          <reference field="14" count="1" selected="0">
            <x v="7"/>
          </reference>
        </references>
      </pivotArea>
    </format>
    <format dxfId="150">
      <pivotArea collapsedLevelsAreSubtotals="1" fieldPosition="0">
        <references count="2">
          <reference field="1" count="1">
            <x v="35"/>
          </reference>
          <reference field="14" count="1" selected="0">
            <x v="7"/>
          </reference>
        </references>
      </pivotArea>
    </format>
    <format dxfId="149">
      <pivotArea collapsedLevelsAreSubtotals="1" fieldPosition="0">
        <references count="2">
          <reference field="1" count="1">
            <x v="36"/>
          </reference>
          <reference field="14" count="1" selected="0">
            <x v="7"/>
          </reference>
        </references>
      </pivotArea>
    </format>
    <format dxfId="148">
      <pivotArea collapsedLevelsAreSubtotals="1" fieldPosition="0">
        <references count="2">
          <reference field="1" count="1">
            <x v="37"/>
          </reference>
          <reference field="14" count="1" selected="0">
            <x v="7"/>
          </reference>
        </references>
      </pivotArea>
    </format>
    <format dxfId="147">
      <pivotArea collapsedLevelsAreSubtotals="1" fieldPosition="0">
        <references count="2">
          <reference field="1" count="1">
            <x v="38"/>
          </reference>
          <reference field="14" count="1" selected="0">
            <x v="7"/>
          </reference>
        </references>
      </pivotArea>
    </format>
    <format dxfId="146">
      <pivotArea collapsedLevelsAreSubtotals="1" fieldPosition="0">
        <references count="2">
          <reference field="1" count="1">
            <x v="40"/>
          </reference>
          <reference field="14" count="1" selected="0">
            <x v="7"/>
          </reference>
        </references>
      </pivotArea>
    </format>
    <format dxfId="145">
      <pivotArea collapsedLevelsAreSubtotals="1" fieldPosition="0">
        <references count="2">
          <reference field="1" count="1">
            <x v="41"/>
          </reference>
          <reference field="14" count="1" selected="0">
            <x v="7"/>
          </reference>
        </references>
      </pivotArea>
    </format>
    <format dxfId="144">
      <pivotArea collapsedLevelsAreSubtotals="1" fieldPosition="0">
        <references count="2">
          <reference field="1" count="1">
            <x v="42"/>
          </reference>
          <reference field="14" count="1" selected="0">
            <x v="7"/>
          </reference>
        </references>
      </pivotArea>
    </format>
    <format dxfId="143">
      <pivotArea collapsedLevelsAreSubtotals="1" fieldPosition="0">
        <references count="2">
          <reference field="1" count="1">
            <x v="44"/>
          </reference>
          <reference field="14" count="1" selected="0">
            <x v="7"/>
          </reference>
        </references>
      </pivotArea>
    </format>
    <format dxfId="142">
      <pivotArea collapsedLevelsAreSubtotals="1" fieldPosition="0">
        <references count="2">
          <reference field="1" count="1">
            <x v="45"/>
          </reference>
          <reference field="14" count="1" selected="0">
            <x v="7"/>
          </reference>
        </references>
      </pivotArea>
    </format>
    <format dxfId="141">
      <pivotArea collapsedLevelsAreSubtotals="1" fieldPosition="0">
        <references count="2">
          <reference field="1" count="1">
            <x v="1"/>
          </reference>
          <reference field="14" count="1" selected="0">
            <x v="8"/>
          </reference>
        </references>
      </pivotArea>
    </format>
    <format dxfId="140">
      <pivotArea collapsedLevelsAreSubtotals="1" fieldPosition="0">
        <references count="2">
          <reference field="1" count="1">
            <x v="3"/>
          </reference>
          <reference field="14" count="1" selected="0">
            <x v="8"/>
          </reference>
        </references>
      </pivotArea>
    </format>
    <format dxfId="139">
      <pivotArea collapsedLevelsAreSubtotals="1" fieldPosition="0">
        <references count="2">
          <reference field="1" count="1">
            <x v="11"/>
          </reference>
          <reference field="14" count="1" selected="0">
            <x v="8"/>
          </reference>
        </references>
      </pivotArea>
    </format>
    <format dxfId="138">
      <pivotArea collapsedLevelsAreSubtotals="1" fieldPosition="0">
        <references count="2">
          <reference field="1" count="1">
            <x v="12"/>
          </reference>
          <reference field="14" count="1" selected="0">
            <x v="8"/>
          </reference>
        </references>
      </pivotArea>
    </format>
    <format dxfId="137">
      <pivotArea collapsedLevelsAreSubtotals="1" fieldPosition="0">
        <references count="2">
          <reference field="1" count="1">
            <x v="17"/>
          </reference>
          <reference field="14" count="1" selected="0">
            <x v="8"/>
          </reference>
        </references>
      </pivotArea>
    </format>
    <format dxfId="136">
      <pivotArea collapsedLevelsAreSubtotals="1" fieldPosition="0">
        <references count="2">
          <reference field="1" count="1">
            <x v="22"/>
          </reference>
          <reference field="14" count="1" selected="0">
            <x v="8"/>
          </reference>
        </references>
      </pivotArea>
    </format>
    <format dxfId="135">
      <pivotArea collapsedLevelsAreSubtotals="1" fieldPosition="0">
        <references count="2">
          <reference field="1" count="1">
            <x v="26"/>
          </reference>
          <reference field="14" count="1" selected="0">
            <x v="8"/>
          </reference>
        </references>
      </pivotArea>
    </format>
    <format dxfId="134">
      <pivotArea collapsedLevelsAreSubtotals="1" fieldPosition="0">
        <references count="2">
          <reference field="1" count="1">
            <x v="1"/>
          </reference>
          <reference field="14" count="1" selected="0">
            <x v="9"/>
          </reference>
        </references>
      </pivotArea>
    </format>
    <format dxfId="133">
      <pivotArea collapsedLevelsAreSubtotals="1" fieldPosition="0">
        <references count="2">
          <reference field="1" count="1">
            <x v="3"/>
          </reference>
          <reference field="14" count="1" selected="0">
            <x v="9"/>
          </reference>
        </references>
      </pivotArea>
    </format>
    <format dxfId="132">
      <pivotArea collapsedLevelsAreSubtotals="1" fieldPosition="0">
        <references count="2">
          <reference field="1" count="1">
            <x v="9"/>
          </reference>
          <reference field="14" count="1" selected="0">
            <x v="9"/>
          </reference>
        </references>
      </pivotArea>
    </format>
    <format dxfId="131">
      <pivotArea collapsedLevelsAreSubtotals="1" fieldPosition="0">
        <references count="2">
          <reference field="1" count="1">
            <x v="11"/>
          </reference>
          <reference field="14" count="1" selected="0">
            <x v="9"/>
          </reference>
        </references>
      </pivotArea>
    </format>
    <format dxfId="130">
      <pivotArea collapsedLevelsAreSubtotals="1" fieldPosition="0">
        <references count="2">
          <reference field="1" count="1">
            <x v="13"/>
          </reference>
          <reference field="14" count="1" selected="0">
            <x v="9"/>
          </reference>
        </references>
      </pivotArea>
    </format>
    <format dxfId="129">
      <pivotArea collapsedLevelsAreSubtotals="1" fieldPosition="0">
        <references count="2">
          <reference field="1" count="1">
            <x v="14"/>
          </reference>
          <reference field="14" count="1" selected="0">
            <x v="9"/>
          </reference>
        </references>
      </pivotArea>
    </format>
    <format dxfId="128">
      <pivotArea collapsedLevelsAreSubtotals="1" fieldPosition="0">
        <references count="2">
          <reference field="1" count="1">
            <x v="15"/>
          </reference>
          <reference field="14" count="1" selected="0">
            <x v="9"/>
          </reference>
        </references>
      </pivotArea>
    </format>
    <format dxfId="127">
      <pivotArea collapsedLevelsAreSubtotals="1" fieldPosition="0">
        <references count="2">
          <reference field="1" count="1">
            <x v="16"/>
          </reference>
          <reference field="14" count="1" selected="0">
            <x v="9"/>
          </reference>
        </references>
      </pivotArea>
    </format>
    <format dxfId="126">
      <pivotArea collapsedLevelsAreSubtotals="1" fieldPosition="0">
        <references count="2">
          <reference field="1" count="1">
            <x v="18"/>
          </reference>
          <reference field="14" count="1" selected="0">
            <x v="9"/>
          </reference>
        </references>
      </pivotArea>
    </format>
    <format dxfId="125">
      <pivotArea collapsedLevelsAreSubtotals="1" fieldPosition="0">
        <references count="2">
          <reference field="1" count="1">
            <x v="21"/>
          </reference>
          <reference field="14" count="1" selected="0">
            <x v="9"/>
          </reference>
        </references>
      </pivotArea>
    </format>
    <format dxfId="124">
      <pivotArea collapsedLevelsAreSubtotals="1" fieldPosition="0">
        <references count="2">
          <reference field="1" count="1">
            <x v="24"/>
          </reference>
          <reference field="14" count="1" selected="0">
            <x v="9"/>
          </reference>
        </references>
      </pivotArea>
    </format>
    <format dxfId="123">
      <pivotArea collapsedLevelsAreSubtotals="1" fieldPosition="0">
        <references count="2">
          <reference field="1" count="1">
            <x v="25"/>
          </reference>
          <reference field="14" count="1" selected="0">
            <x v="9"/>
          </reference>
        </references>
      </pivotArea>
    </format>
    <format dxfId="122">
      <pivotArea collapsedLevelsAreSubtotals="1" fieldPosition="0">
        <references count="2">
          <reference field="1" count="1">
            <x v="26"/>
          </reference>
          <reference field="14" count="1" selected="0">
            <x v="9"/>
          </reference>
        </references>
      </pivotArea>
    </format>
    <format dxfId="121">
      <pivotArea collapsedLevelsAreSubtotals="1" fieldPosition="0">
        <references count="2">
          <reference field="1" count="1">
            <x v="27"/>
          </reference>
          <reference field="14" count="1" selected="0">
            <x v="9"/>
          </reference>
        </references>
      </pivotArea>
    </format>
    <format dxfId="120">
      <pivotArea collapsedLevelsAreSubtotals="1" fieldPosition="0">
        <references count="2">
          <reference field="1" count="1">
            <x v="31"/>
          </reference>
          <reference field="14" count="1" selected="0">
            <x v="9"/>
          </reference>
        </references>
      </pivotArea>
    </format>
    <format dxfId="119">
      <pivotArea collapsedLevelsAreSubtotals="1" fieldPosition="0">
        <references count="2">
          <reference field="1" count="1">
            <x v="32"/>
          </reference>
          <reference field="14" count="1" selected="0">
            <x v="9"/>
          </reference>
        </references>
      </pivotArea>
    </format>
    <format dxfId="118">
      <pivotArea collapsedLevelsAreSubtotals="1" fieldPosition="0">
        <references count="2">
          <reference field="1" count="1">
            <x v="33"/>
          </reference>
          <reference field="14" count="1" selected="0">
            <x v="9"/>
          </reference>
        </references>
      </pivotArea>
    </format>
    <format dxfId="117">
      <pivotArea collapsedLevelsAreSubtotals="1" fieldPosition="0">
        <references count="2">
          <reference field="1" count="1">
            <x v="35"/>
          </reference>
          <reference field="14" count="1" selected="0">
            <x v="9"/>
          </reference>
        </references>
      </pivotArea>
    </format>
    <format dxfId="116">
      <pivotArea collapsedLevelsAreSubtotals="1" fieldPosition="0">
        <references count="2">
          <reference field="1" count="1">
            <x v="45"/>
          </reference>
          <reference field="14" count="1" selected="0">
            <x v="9"/>
          </reference>
        </references>
      </pivotArea>
    </format>
    <format dxfId="115">
      <pivotArea collapsedLevelsAreSubtotals="1" fieldPosition="0">
        <references count="2">
          <reference field="1" count="1">
            <x v="5"/>
          </reference>
          <reference field="14" count="1" selected="0">
            <x v="10"/>
          </reference>
        </references>
      </pivotArea>
    </format>
    <format dxfId="114">
      <pivotArea collapsedLevelsAreSubtotals="1" fieldPosition="0">
        <references count="2">
          <reference field="1" count="1">
            <x v="8"/>
          </reference>
          <reference field="14" count="1" selected="0">
            <x v="10"/>
          </reference>
        </references>
      </pivotArea>
    </format>
    <format dxfId="113">
      <pivotArea collapsedLevelsAreSubtotals="1" fieldPosition="0">
        <references count="2">
          <reference field="1" count="1">
            <x v="11"/>
          </reference>
          <reference field="14" count="1" selected="0">
            <x v="10"/>
          </reference>
        </references>
      </pivotArea>
    </format>
    <format dxfId="112">
      <pivotArea collapsedLevelsAreSubtotals="1" fieldPosition="0">
        <references count="2">
          <reference field="1" count="1">
            <x v="18"/>
          </reference>
          <reference field="14" count="1" selected="0">
            <x v="10"/>
          </reference>
        </references>
      </pivotArea>
    </format>
    <format dxfId="111">
      <pivotArea collapsedLevelsAreSubtotals="1" fieldPosition="0">
        <references count="2">
          <reference field="1" count="1">
            <x v="20"/>
          </reference>
          <reference field="14" count="1" selected="0">
            <x v="10"/>
          </reference>
        </references>
      </pivotArea>
    </format>
    <format dxfId="110">
      <pivotArea collapsedLevelsAreSubtotals="1" fieldPosition="0">
        <references count="2">
          <reference field="1" count="1">
            <x v="22"/>
          </reference>
          <reference field="14" count="1" selected="0">
            <x v="10"/>
          </reference>
        </references>
      </pivotArea>
    </format>
    <format dxfId="109">
      <pivotArea collapsedLevelsAreSubtotals="1" fieldPosition="0">
        <references count="2">
          <reference field="1" count="1">
            <x v="23"/>
          </reference>
          <reference field="14" count="1" selected="0">
            <x v="10"/>
          </reference>
        </references>
      </pivotArea>
    </format>
    <format dxfId="108">
      <pivotArea collapsedLevelsAreSubtotals="1" fieldPosition="0">
        <references count="2">
          <reference field="1" count="1">
            <x v="26"/>
          </reference>
          <reference field="14" count="1" selected="0">
            <x v="10"/>
          </reference>
        </references>
      </pivotArea>
    </format>
    <format dxfId="107">
      <pivotArea collapsedLevelsAreSubtotals="1" fieldPosition="0">
        <references count="2">
          <reference field="1" count="1">
            <x v="27"/>
          </reference>
          <reference field="14" count="1" selected="0">
            <x v="10"/>
          </reference>
        </references>
      </pivotArea>
    </format>
    <format dxfId="106">
      <pivotArea collapsedLevelsAreSubtotals="1" fieldPosition="0">
        <references count="2">
          <reference field="1" count="1">
            <x v="30"/>
          </reference>
          <reference field="14" count="1" selected="0">
            <x v="10"/>
          </reference>
        </references>
      </pivotArea>
    </format>
    <format dxfId="105">
      <pivotArea collapsedLevelsAreSubtotals="1" fieldPosition="0">
        <references count="2">
          <reference field="1" count="1">
            <x v="31"/>
          </reference>
          <reference field="14" count="1" selected="0">
            <x v="10"/>
          </reference>
        </references>
      </pivotArea>
    </format>
    <format dxfId="104">
      <pivotArea collapsedLevelsAreSubtotals="1" fieldPosition="0">
        <references count="2">
          <reference field="1" count="1">
            <x v="32"/>
          </reference>
          <reference field="14" count="1" selected="0">
            <x v="10"/>
          </reference>
        </references>
      </pivotArea>
    </format>
    <format dxfId="103">
      <pivotArea collapsedLevelsAreSubtotals="1" fieldPosition="0">
        <references count="2">
          <reference field="1" count="1">
            <x v="35"/>
          </reference>
          <reference field="14" count="1" selected="0">
            <x v="10"/>
          </reference>
        </references>
      </pivotArea>
    </format>
    <format dxfId="102">
      <pivotArea collapsedLevelsAreSubtotals="1" fieldPosition="0">
        <references count="2">
          <reference field="1" count="1">
            <x v="36"/>
          </reference>
          <reference field="14" count="1" selected="0">
            <x v="10"/>
          </reference>
        </references>
      </pivotArea>
    </format>
    <format dxfId="101">
      <pivotArea collapsedLevelsAreSubtotals="1" fieldPosition="0">
        <references count="2">
          <reference field="1" count="1">
            <x v="40"/>
          </reference>
          <reference field="14" count="1" selected="0">
            <x v="10"/>
          </reference>
        </references>
      </pivotArea>
    </format>
    <format dxfId="100">
      <pivotArea collapsedLevelsAreSubtotals="1" fieldPosition="0">
        <references count="2">
          <reference field="1" count="1">
            <x v="44"/>
          </reference>
          <reference field="14" count="1" selected="0">
            <x v="10"/>
          </reference>
        </references>
      </pivotArea>
    </format>
    <format dxfId="99">
      <pivotArea collapsedLevelsAreSubtotals="1" fieldPosition="0">
        <references count="2">
          <reference field="1" count="1">
            <x v="45"/>
          </reference>
          <reference field="14" count="1" selected="0">
            <x v="10"/>
          </reference>
        </references>
      </pivotArea>
    </format>
    <format dxfId="98">
      <pivotArea collapsedLevelsAreSubtotals="1" fieldPosition="0">
        <references count="2">
          <reference field="1" count="1">
            <x v="8"/>
          </reference>
          <reference field="14" count="1" selected="0">
            <x v="11"/>
          </reference>
        </references>
      </pivotArea>
    </format>
    <format dxfId="97">
      <pivotArea collapsedLevelsAreSubtotals="1" fieldPosition="0">
        <references count="2">
          <reference field="1" count="1">
            <x v="18"/>
          </reference>
          <reference field="14" count="1" selected="0">
            <x v="11"/>
          </reference>
        </references>
      </pivotArea>
    </format>
    <format dxfId="96">
      <pivotArea collapsedLevelsAreSubtotals="1" fieldPosition="0">
        <references count="2">
          <reference field="1" count="1">
            <x v="19"/>
          </reference>
          <reference field="14" count="1" selected="0">
            <x v="11"/>
          </reference>
        </references>
      </pivotArea>
    </format>
    <format dxfId="95">
      <pivotArea collapsedLevelsAreSubtotals="1" fieldPosition="0">
        <references count="2">
          <reference field="1" count="1">
            <x v="37"/>
          </reference>
          <reference field="14" count="1" selected="0">
            <x v="11"/>
          </reference>
        </references>
      </pivotArea>
    </format>
    <format dxfId="94">
      <pivotArea collapsedLevelsAreSubtotals="1" fieldPosition="0">
        <references count="2">
          <reference field="1" count="1">
            <x v="38"/>
          </reference>
          <reference field="14" count="1" selected="0">
            <x v="11"/>
          </reference>
        </references>
      </pivotArea>
    </format>
    <format dxfId="93">
      <pivotArea collapsedLevelsAreSubtotals="1" fieldPosition="0">
        <references count="2">
          <reference field="1" count="1">
            <x v="41"/>
          </reference>
          <reference field="14" count="1" selected="0">
            <x v="11"/>
          </reference>
        </references>
      </pivotArea>
    </format>
    <format dxfId="92">
      <pivotArea collapsedLevelsAreSubtotals="1" fieldPosition="0">
        <references count="2">
          <reference field="1" count="1">
            <x v="14"/>
          </reference>
          <reference field="14" count="1" selected="0">
            <x v="12"/>
          </reference>
        </references>
      </pivotArea>
    </format>
    <format dxfId="91">
      <pivotArea collapsedLevelsAreSubtotals="1" fieldPosition="0">
        <references count="2">
          <reference field="1" count="1">
            <x v="16"/>
          </reference>
          <reference field="14" count="1" selected="0">
            <x v="12"/>
          </reference>
        </references>
      </pivotArea>
    </format>
    <format dxfId="90">
      <pivotArea collapsedLevelsAreSubtotals="1" fieldPosition="0">
        <references count="2">
          <reference field="1" count="1">
            <x v="20"/>
          </reference>
          <reference field="14" count="1" selected="0">
            <x v="12"/>
          </reference>
        </references>
      </pivotArea>
    </format>
    <format dxfId="89">
      <pivotArea collapsedLevelsAreSubtotals="1" fieldPosition="0">
        <references count="2">
          <reference field="1" count="1">
            <x v="32"/>
          </reference>
          <reference field="14" count="1" selected="0">
            <x v="12"/>
          </reference>
        </references>
      </pivotArea>
    </format>
    <format dxfId="88">
      <pivotArea collapsedLevelsAreSubtotals="1" fieldPosition="0">
        <references count="2">
          <reference field="1" count="1">
            <x v="33"/>
          </reference>
          <reference field="14" count="1" selected="0">
            <x v="12"/>
          </reference>
        </references>
      </pivotArea>
    </format>
    <format dxfId="87">
      <pivotArea collapsedLevelsAreSubtotals="1" fieldPosition="0">
        <references count="2">
          <reference field="1" count="1">
            <x v="34"/>
          </reference>
          <reference field="14" count="1" selected="0">
            <x v="13"/>
          </reference>
        </references>
      </pivotArea>
    </format>
    <format dxfId="86">
      <pivotArea collapsedLevelsAreSubtotals="1" fieldPosition="0">
        <references count="2">
          <reference field="1" count="2">
            <x v="7"/>
            <x v="35"/>
          </reference>
          <reference field="14" count="1" selected="0">
            <x v="0"/>
          </reference>
        </references>
      </pivotArea>
    </format>
    <format dxfId="85">
      <pivotArea dataOnly="0" labelOnly="1" fieldPosition="0">
        <references count="2">
          <reference field="1" count="2">
            <x v="7"/>
            <x v="35"/>
          </reference>
          <reference field="14" count="1" selected="0">
            <x v="0"/>
          </reference>
        </references>
      </pivotArea>
    </format>
    <format dxfId="84">
      <pivotArea collapsedLevelsAreSubtotals="1" fieldPosition="0">
        <references count="2">
          <reference field="1" count="9">
            <x v="4"/>
            <x v="7"/>
            <x v="9"/>
            <x v="23"/>
            <x v="25"/>
            <x v="30"/>
            <x v="36"/>
            <x v="37"/>
            <x v="40"/>
          </reference>
          <reference field="14" count="1" selected="0">
            <x v="2"/>
          </reference>
        </references>
      </pivotArea>
    </format>
    <format dxfId="83">
      <pivotArea dataOnly="0" labelOnly="1" fieldPosition="0">
        <references count="2">
          <reference field="1" count="9">
            <x v="4"/>
            <x v="7"/>
            <x v="9"/>
            <x v="23"/>
            <x v="25"/>
            <x v="30"/>
            <x v="36"/>
            <x v="37"/>
            <x v="40"/>
          </reference>
          <reference field="14" count="1" selected="0">
            <x v="2"/>
          </reference>
        </references>
      </pivotArea>
    </format>
    <format dxfId="82">
      <pivotArea collapsedLevelsAreSubtotals="1" fieldPosition="0">
        <references count="2">
          <reference field="1" count="2">
            <x v="2"/>
            <x v="41"/>
          </reference>
          <reference field="14" count="1" selected="0">
            <x v="3"/>
          </reference>
        </references>
      </pivotArea>
    </format>
    <format dxfId="81">
      <pivotArea dataOnly="0" labelOnly="1" fieldPosition="0">
        <references count="2">
          <reference field="1" count="2">
            <x v="2"/>
            <x v="41"/>
          </reference>
          <reference field="14" count="1" selected="0">
            <x v="3"/>
          </reference>
        </references>
      </pivotArea>
    </format>
    <format dxfId="80">
      <pivotArea collapsedLevelsAreSubtotals="1" fieldPosition="0">
        <references count="2">
          <reference field="1" count="13">
            <x v="4"/>
            <x v="10"/>
            <x v="12"/>
            <x v="14"/>
            <x v="16"/>
            <x v="18"/>
            <x v="20"/>
            <x v="27"/>
            <x v="28"/>
            <x v="29"/>
            <x v="32"/>
            <x v="33"/>
            <x v="36"/>
          </reference>
          <reference field="14" count="1" selected="0">
            <x v="4"/>
          </reference>
        </references>
      </pivotArea>
    </format>
    <format dxfId="79">
      <pivotArea dataOnly="0" labelOnly="1" fieldPosition="0">
        <references count="2">
          <reference field="1" count="13">
            <x v="4"/>
            <x v="10"/>
            <x v="12"/>
            <x v="14"/>
            <x v="16"/>
            <x v="18"/>
            <x v="20"/>
            <x v="27"/>
            <x v="28"/>
            <x v="29"/>
            <x v="32"/>
            <x v="33"/>
            <x v="36"/>
          </reference>
          <reference field="14" count="1" selected="0">
            <x v="4"/>
          </reference>
        </references>
      </pivotArea>
    </format>
    <format dxfId="78">
      <pivotArea collapsedLevelsAreSubtotals="1" fieldPosition="0">
        <references count="2">
          <reference field="1" count="12">
            <x v="8"/>
            <x v="13"/>
            <x v="15"/>
            <x v="17"/>
            <x v="19"/>
            <x v="23"/>
            <x v="24"/>
            <x v="26"/>
            <x v="29"/>
            <x v="30"/>
            <x v="39"/>
            <x v="43"/>
          </reference>
          <reference field="14" count="1" selected="0">
            <x v="5"/>
          </reference>
        </references>
      </pivotArea>
    </format>
    <format dxfId="77">
      <pivotArea dataOnly="0" labelOnly="1" fieldPosition="0">
        <references count="2">
          <reference field="1" count="12">
            <x v="8"/>
            <x v="13"/>
            <x v="15"/>
            <x v="17"/>
            <x v="19"/>
            <x v="23"/>
            <x v="24"/>
            <x v="26"/>
            <x v="29"/>
            <x v="30"/>
            <x v="39"/>
            <x v="43"/>
          </reference>
          <reference field="14" count="1" selected="0">
            <x v="5"/>
          </reference>
        </references>
      </pivotArea>
    </format>
    <format dxfId="76">
      <pivotArea collapsedLevelsAreSubtotals="1" fieldPosition="0">
        <references count="2">
          <reference field="1" count="1">
            <x v="21"/>
          </reference>
          <reference field="14" count="1" selected="0">
            <x v="6"/>
          </reference>
        </references>
      </pivotArea>
    </format>
    <format dxfId="75">
      <pivotArea dataOnly="0" labelOnly="1" fieldPosition="0">
        <references count="2">
          <reference field="1" count="1">
            <x v="21"/>
          </reference>
          <reference field="14" count="1" selected="0">
            <x v="6"/>
          </reference>
        </references>
      </pivotArea>
    </format>
    <format dxfId="74">
      <pivotArea collapsedLevelsAreSubtotals="1" fieldPosition="0">
        <references count="2">
          <reference field="1" count="32">
            <x v="0"/>
            <x v="5"/>
            <x v="6"/>
            <x v="7"/>
            <x v="8"/>
            <x v="9"/>
            <x v="10"/>
            <x v="13"/>
            <x v="15"/>
            <x v="18"/>
            <x v="19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40"/>
            <x v="41"/>
            <x v="42"/>
            <x v="44"/>
            <x v="45"/>
          </reference>
          <reference field="14" count="1" selected="0">
            <x v="7"/>
          </reference>
        </references>
      </pivotArea>
    </format>
    <format dxfId="73">
      <pivotArea dataOnly="0" labelOnly="1" fieldPosition="0">
        <references count="2">
          <reference field="1" count="32">
            <x v="0"/>
            <x v="5"/>
            <x v="6"/>
            <x v="7"/>
            <x v="8"/>
            <x v="9"/>
            <x v="10"/>
            <x v="13"/>
            <x v="15"/>
            <x v="18"/>
            <x v="19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40"/>
            <x v="41"/>
            <x v="42"/>
            <x v="44"/>
            <x v="45"/>
          </reference>
          <reference field="14" count="1" selected="0">
            <x v="7"/>
          </reference>
        </references>
      </pivotArea>
    </format>
    <format dxfId="72">
      <pivotArea collapsedLevelsAreSubtotals="1" fieldPosition="0">
        <references count="2">
          <reference field="1" count="7">
            <x v="1"/>
            <x v="3"/>
            <x v="11"/>
            <x v="12"/>
            <x v="17"/>
            <x v="22"/>
            <x v="26"/>
          </reference>
          <reference field="14" count="1" selected="0">
            <x v="8"/>
          </reference>
        </references>
      </pivotArea>
    </format>
    <format dxfId="71">
      <pivotArea dataOnly="0" labelOnly="1" fieldPosition="0">
        <references count="2">
          <reference field="1" count="7">
            <x v="1"/>
            <x v="3"/>
            <x v="11"/>
            <x v="12"/>
            <x v="17"/>
            <x v="22"/>
            <x v="26"/>
          </reference>
          <reference field="14" count="1" selected="0">
            <x v="8"/>
          </reference>
        </references>
      </pivotArea>
    </format>
    <format dxfId="70">
      <pivotArea collapsedLevelsAreSubtotals="1" fieldPosition="0">
        <references count="2">
          <reference field="1" count="19">
            <x v="1"/>
            <x v="3"/>
            <x v="9"/>
            <x v="11"/>
            <x v="13"/>
            <x v="14"/>
            <x v="15"/>
            <x v="16"/>
            <x v="18"/>
            <x v="21"/>
            <x v="24"/>
            <x v="25"/>
            <x v="26"/>
            <x v="27"/>
            <x v="31"/>
            <x v="32"/>
            <x v="33"/>
            <x v="35"/>
            <x v="45"/>
          </reference>
          <reference field="14" count="1" selected="0">
            <x v="9"/>
          </reference>
        </references>
      </pivotArea>
    </format>
    <format dxfId="69">
      <pivotArea dataOnly="0" labelOnly="1" fieldPosition="0">
        <references count="2">
          <reference field="1" count="19">
            <x v="1"/>
            <x v="3"/>
            <x v="9"/>
            <x v="11"/>
            <x v="13"/>
            <x v="14"/>
            <x v="15"/>
            <x v="16"/>
            <x v="18"/>
            <x v="21"/>
            <x v="24"/>
            <x v="25"/>
            <x v="26"/>
            <x v="27"/>
            <x v="31"/>
            <x v="32"/>
            <x v="33"/>
            <x v="35"/>
            <x v="45"/>
          </reference>
          <reference field="14" count="1" selected="0">
            <x v="9"/>
          </reference>
        </references>
      </pivotArea>
    </format>
    <format dxfId="68">
      <pivotArea collapsedLevelsAreSubtotals="1" fieldPosition="0">
        <references count="2">
          <reference field="1" count="17">
            <x v="5"/>
            <x v="8"/>
            <x v="11"/>
            <x v="18"/>
            <x v="20"/>
            <x v="22"/>
            <x v="23"/>
            <x v="26"/>
            <x v="27"/>
            <x v="30"/>
            <x v="31"/>
            <x v="32"/>
            <x v="35"/>
            <x v="36"/>
            <x v="40"/>
            <x v="44"/>
            <x v="45"/>
          </reference>
          <reference field="14" count="1" selected="0">
            <x v="10"/>
          </reference>
        </references>
      </pivotArea>
    </format>
    <format dxfId="67">
      <pivotArea dataOnly="0" labelOnly="1" fieldPosition="0">
        <references count="2">
          <reference field="1" count="17">
            <x v="5"/>
            <x v="8"/>
            <x v="11"/>
            <x v="18"/>
            <x v="20"/>
            <x v="22"/>
            <x v="23"/>
            <x v="26"/>
            <x v="27"/>
            <x v="30"/>
            <x v="31"/>
            <x v="32"/>
            <x v="35"/>
            <x v="36"/>
            <x v="40"/>
            <x v="44"/>
            <x v="45"/>
          </reference>
          <reference field="14" count="1" selected="0">
            <x v="10"/>
          </reference>
        </references>
      </pivotArea>
    </format>
    <format dxfId="66">
      <pivotArea collapsedLevelsAreSubtotals="1" fieldPosition="0">
        <references count="2">
          <reference field="1" count="6">
            <x v="8"/>
            <x v="18"/>
            <x v="19"/>
            <x v="37"/>
            <x v="38"/>
            <x v="41"/>
          </reference>
          <reference field="14" count="1" selected="0">
            <x v="11"/>
          </reference>
        </references>
      </pivotArea>
    </format>
    <format dxfId="65">
      <pivotArea dataOnly="0" labelOnly="1" fieldPosition="0">
        <references count="2">
          <reference field="1" count="6">
            <x v="8"/>
            <x v="18"/>
            <x v="19"/>
            <x v="37"/>
            <x v="38"/>
            <x v="41"/>
          </reference>
          <reference field="14" count="1" selected="0">
            <x v="11"/>
          </reference>
        </references>
      </pivotArea>
    </format>
    <format dxfId="64">
      <pivotArea collapsedLevelsAreSubtotals="1" fieldPosition="0">
        <references count="2">
          <reference field="1" count="5">
            <x v="14"/>
            <x v="16"/>
            <x v="20"/>
            <x v="32"/>
            <x v="33"/>
          </reference>
          <reference field="14" count="1" selected="0">
            <x v="12"/>
          </reference>
        </references>
      </pivotArea>
    </format>
    <format dxfId="63">
      <pivotArea dataOnly="0" labelOnly="1" fieldPosition="0">
        <references count="2">
          <reference field="1" count="5">
            <x v="14"/>
            <x v="16"/>
            <x v="20"/>
            <x v="32"/>
            <x v="33"/>
          </reference>
          <reference field="14" count="1" selected="0">
            <x v="12"/>
          </reference>
        </references>
      </pivotArea>
    </format>
    <format dxfId="6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9">
      <pivotArea field="14" type="button" dataOnly="0" labelOnly="1" outline="0" axis="axisRow" fieldPosition="0"/>
    </format>
    <format dxfId="58">
      <pivotArea field="14" type="button" dataOnly="0" labelOnly="1" outline="0" axis="axisRow" fieldPosition="0"/>
    </format>
    <format dxfId="57">
      <pivotArea collapsedLevelsAreSubtotals="1" fieldPosition="0">
        <references count="2">
          <reference field="1" count="1">
            <x v="4"/>
          </reference>
          <reference field="14" count="0" selected="0"/>
        </references>
      </pivotArea>
    </format>
    <format dxfId="56">
      <pivotArea dataOnly="0" labelOnly="1" fieldPosition="0">
        <references count="2">
          <reference field="1" count="1">
            <x v="4"/>
          </reference>
          <reference field="14" count="0" selected="0"/>
        </references>
      </pivotArea>
    </format>
    <format dxfId="55">
      <pivotArea collapsedLevelsAreSubtotals="1" fieldPosition="0">
        <references count="2">
          <reference field="1" count="1">
            <x v="4"/>
          </reference>
          <reference field="14" count="0" selected="0"/>
        </references>
      </pivotArea>
    </format>
    <format dxfId="54">
      <pivotArea dataOnly="0" labelOnly="1" fieldPosition="0">
        <references count="2">
          <reference field="1" count="1">
            <x v="4"/>
          </reference>
          <reference field="14" count="0" selected="0"/>
        </references>
      </pivotArea>
    </format>
    <format dxfId="53">
      <pivotArea collapsedLevelsAreSubtotals="1" fieldPosition="0">
        <references count="2">
          <reference field="1" count="1">
            <x v="7"/>
          </reference>
          <reference field="14" count="0" selected="0"/>
        </references>
      </pivotArea>
    </format>
    <format dxfId="52">
      <pivotArea dataOnly="0" labelOnly="1" fieldPosition="0">
        <references count="2">
          <reference field="1" count="1">
            <x v="7"/>
          </reference>
          <reference field="14" count="0" selected="0"/>
        </references>
      </pivotArea>
    </format>
    <format dxfId="51">
      <pivotArea collapsedLevelsAreSubtotals="1" fieldPosition="0">
        <references count="2">
          <reference field="1" count="1">
            <x v="20"/>
          </reference>
          <reference field="14" count="0" selected="0"/>
        </references>
      </pivotArea>
    </format>
    <format dxfId="50">
      <pivotArea dataOnly="0" labelOnly="1" fieldPosition="0">
        <references count="2">
          <reference field="1" count="1">
            <x v="20"/>
          </reference>
          <reference field="14" count="0" selected="0"/>
        </references>
      </pivotArea>
    </format>
    <format dxfId="49">
      <pivotArea collapsedLevelsAreSubtotals="1" fieldPosition="0">
        <references count="2">
          <reference field="1" count="1">
            <x v="41"/>
          </reference>
          <reference field="14" count="0" selected="0"/>
        </references>
      </pivotArea>
    </format>
    <format dxfId="48">
      <pivotArea dataOnly="0" labelOnly="1" fieldPosition="0">
        <references count="2">
          <reference field="1" count="1">
            <x v="41"/>
          </reference>
          <reference field="14" count="0" selected="0"/>
        </references>
      </pivotArea>
    </format>
    <format dxfId="47">
      <pivotArea collapsedLevelsAreSubtotals="1" fieldPosition="0">
        <references count="2">
          <reference field="1" count="1">
            <x v="42"/>
          </reference>
          <reference field="14" count="0" selected="0"/>
        </references>
      </pivotArea>
    </format>
    <format dxfId="46">
      <pivotArea dataOnly="0" labelOnly="1" fieldPosition="0">
        <references count="2">
          <reference field="1" count="1">
            <x v="42"/>
          </reference>
          <reference field="14" count="0" selected="0"/>
        </references>
      </pivotArea>
    </format>
    <format dxfId="45">
      <pivotArea collapsedLevelsAreSubtotals="1" fieldPosition="0">
        <references count="2">
          <reference field="1" count="1">
            <x v="46"/>
          </reference>
          <reference field="14" count="0" selected="0"/>
        </references>
      </pivotArea>
    </format>
    <format dxfId="44">
      <pivotArea dataOnly="0" labelOnly="1" fieldPosition="0">
        <references count="2">
          <reference field="1" count="1">
            <x v="46"/>
          </reference>
          <reference field="14" count="0" selected="0"/>
        </references>
      </pivotArea>
    </format>
    <format dxfId="43">
      <pivotArea collapsedLevelsAreSubtotals="1" fieldPosition="0">
        <references count="2">
          <reference field="1" count="1">
            <x v="48"/>
          </reference>
          <reference field="14" count="0" selected="0"/>
        </references>
      </pivotArea>
    </format>
    <format dxfId="42">
      <pivotArea dataOnly="0" labelOnly="1" fieldPosition="0">
        <references count="2">
          <reference field="1" count="1">
            <x v="48"/>
          </reference>
          <reference field="14" count="0" selected="0"/>
        </references>
      </pivotArea>
    </format>
    <format dxfId="41">
      <pivotArea collapsedLevelsAreSubtotals="1" fieldPosition="0">
        <references count="2">
          <reference field="1" count="1">
            <x v="49"/>
          </reference>
          <reference field="14" count="0" selected="0"/>
        </references>
      </pivotArea>
    </format>
    <format dxfId="40">
      <pivotArea dataOnly="0" labelOnly="1" fieldPosition="0">
        <references count="2">
          <reference field="1" count="1">
            <x v="49"/>
          </reference>
          <reference field="14" count="0" selected="0"/>
        </references>
      </pivotArea>
    </format>
    <format dxfId="39">
      <pivotArea collapsedLevelsAreSubtotals="1" fieldPosition="0">
        <references count="2">
          <reference field="1" count="1">
            <x v="51"/>
          </reference>
          <reference field="14" count="0" selected="0"/>
        </references>
      </pivotArea>
    </format>
    <format dxfId="38">
      <pivotArea dataOnly="0" labelOnly="1" fieldPosition="0">
        <references count="2">
          <reference field="1" count="1">
            <x v="51"/>
          </reference>
          <reference field="14" count="0" selected="0"/>
        </references>
      </pivotArea>
    </format>
    <format dxfId="37">
      <pivotArea collapsedLevelsAreSubtotals="1" fieldPosition="0">
        <references count="2">
          <reference field="1" count="1">
            <x v="53"/>
          </reference>
          <reference field="14" count="0" selected="0"/>
        </references>
      </pivotArea>
    </format>
    <format dxfId="36">
      <pivotArea dataOnly="0" labelOnly="1" fieldPosition="0">
        <references count="2">
          <reference field="1" count="1">
            <x v="53"/>
          </reference>
          <reference field="14" count="0" selected="0"/>
        </references>
      </pivotArea>
    </format>
    <format dxfId="35">
      <pivotArea collapsedLevelsAreSubtotals="1" fieldPosition="0">
        <references count="2">
          <reference field="1" count="1">
            <x v="61"/>
          </reference>
          <reference field="14" count="0" selected="0"/>
        </references>
      </pivotArea>
    </format>
    <format dxfId="34">
      <pivotArea dataOnly="0" labelOnly="1" fieldPosition="0">
        <references count="2">
          <reference field="1" count="1">
            <x v="61"/>
          </reference>
          <reference field="14" count="0" selected="0"/>
        </references>
      </pivotArea>
    </format>
    <format dxfId="33">
      <pivotArea collapsedLevelsAreSubtotals="1" fieldPosition="0">
        <references count="2">
          <reference field="1" count="1">
            <x v="62"/>
          </reference>
          <reference field="14" count="0" selected="0"/>
        </references>
      </pivotArea>
    </format>
    <format dxfId="32">
      <pivotArea dataOnly="0" labelOnly="1" fieldPosition="0">
        <references count="2">
          <reference field="1" count="1">
            <x v="62"/>
          </reference>
          <reference field="14" count="0" selected="0"/>
        </references>
      </pivotArea>
    </format>
    <format dxfId="31">
      <pivotArea collapsedLevelsAreSubtotals="1" fieldPosition="0">
        <references count="2">
          <reference field="1" count="1">
            <x v="30"/>
          </reference>
          <reference field="14" count="0" selected="0"/>
        </references>
      </pivotArea>
    </format>
    <format dxfId="30">
      <pivotArea dataOnly="0" labelOnly="1" fieldPosition="0">
        <references count="2">
          <reference field="1" count="1">
            <x v="30"/>
          </reference>
          <reference field="14" count="0" selected="0"/>
        </references>
      </pivotArea>
    </format>
    <format dxfId="29">
      <pivotArea collapsedLevelsAreSubtotals="1" fieldPosition="0">
        <references count="2">
          <reference field="1" count="1">
            <x v="28"/>
          </reference>
          <reference field="14" count="0" selected="0"/>
        </references>
      </pivotArea>
    </format>
    <format dxfId="28">
      <pivotArea dataOnly="0" labelOnly="1" fieldPosition="0">
        <references count="2">
          <reference field="1" count="1">
            <x v="28"/>
          </reference>
          <reference field="14" count="0" selected="0"/>
        </references>
      </pivotArea>
    </format>
    <format dxfId="27">
      <pivotArea collapsedLevelsAreSubtotals="1" fieldPosition="0">
        <references count="2">
          <reference field="1" count="1">
            <x v="33"/>
          </reference>
          <reference field="14" count="0" selected="0"/>
        </references>
      </pivotArea>
    </format>
    <format dxfId="26">
      <pivotArea dataOnly="0" labelOnly="1" fieldPosition="0">
        <references count="2">
          <reference field="1" count="1">
            <x v="33"/>
          </reference>
          <reference field="14" count="0" selected="0"/>
        </references>
      </pivotArea>
    </format>
    <format dxfId="25">
      <pivotArea collapsedLevelsAreSubtotals="1" fieldPosition="0">
        <references count="2">
          <reference field="1" count="1">
            <x v="34"/>
          </reference>
          <reference field="14" count="0" selected="0"/>
        </references>
      </pivotArea>
    </format>
    <format dxfId="24">
      <pivotArea dataOnly="0" labelOnly="1" fieldPosition="0">
        <references count="2">
          <reference field="1" count="1">
            <x v="34"/>
          </reference>
          <reference field="14" count="0" selected="0"/>
        </references>
      </pivotArea>
    </format>
    <format dxfId="23">
      <pivotArea collapsedLevelsAreSubtotals="1" fieldPosition="0">
        <references count="2">
          <reference field="1" count="1">
            <x v="15"/>
          </reference>
          <reference field="14" count="0" selected="0"/>
        </references>
      </pivotArea>
    </format>
    <format dxfId="22">
      <pivotArea dataOnly="0" labelOnly="1" fieldPosition="0">
        <references count="2">
          <reference field="1" count="1">
            <x v="15"/>
          </reference>
          <reference field="14" count="0" selected="0"/>
        </references>
      </pivotArea>
    </format>
    <format dxfId="21">
      <pivotArea collapsedLevelsAreSubtotals="1" fieldPosition="0">
        <references count="2">
          <reference field="1" count="1">
            <x v="9"/>
          </reference>
          <reference field="14" count="0" selected="0"/>
        </references>
      </pivotArea>
    </format>
    <format dxfId="20">
      <pivotArea dataOnly="0" labelOnly="1" fieldPosition="0">
        <references count="2">
          <reference field="1" count="1">
            <x v="9"/>
          </reference>
          <reference field="14" count="0" selected="0"/>
        </references>
      </pivotArea>
    </format>
    <format dxfId="19">
      <pivotArea collapsedLevelsAreSubtotals="1" fieldPosition="0">
        <references count="2">
          <reference field="1" count="1">
            <x v="24"/>
          </reference>
          <reference field="14" count="0" selected="0"/>
        </references>
      </pivotArea>
    </format>
    <format dxfId="18">
      <pivotArea dataOnly="0" labelOnly="1" fieldPosition="0">
        <references count="2">
          <reference field="1" count="1">
            <x v="24"/>
          </reference>
          <reference field="14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aneZewnętrzne_1" connectionId="1" autoFormatId="0" applyNumberFormats="0" applyBorderFormats="0" applyFontFormats="1" applyPatternFormats="1" applyAlignmentFormats="0" applyWidthHeightFormats="0">
  <queryTableRefresh preserveSortFilterLayout="0" nextId="19">
    <queryTableFields count="18">
      <queryTableField id="1" name="L.p." tableColumnId="55"/>
      <queryTableField id="2" name="Szkoła wysyłająca" tableColumnId="56"/>
      <queryTableField id="3" name="Miejscowość" tableColumnId="57"/>
      <queryTableField id="4" name="Zawód" tableColumnId="58"/>
      <queryTableField id="5" name="Symbol cyfrowy zawodu" tableColumnId="59"/>
      <queryTableField id="6" name="Symbol kwalifikacji" tableColumnId="60"/>
      <queryTableField id="7" name="Termin turnusu" tableColumnId="61"/>
      <queryTableField id="8" name="Liczba uczniów_x000a_(STOPIEŃ)" tableColumnId="62"/>
      <queryTableField id="9" name="w tym dziewcząr" tableColumnId="63"/>
      <queryTableField id="10" name="Zakładane miejsce realizacji turnusu" tableColumnId="64"/>
      <queryTableField id="11" name="OŚRODEK" tableColumnId="65"/>
      <queryTableField id="12" name="Św" tableColumnId="66"/>
      <queryTableField id="13" name="JG" tableColumnId="67"/>
      <queryTableField id="14" name="K" tableColumnId="68"/>
      <queryTableField id="15" name="Z" tableColumnId="69"/>
      <queryTableField id="16" name="G" tableColumnId="70"/>
      <queryTableField id="17" name="L" tableColumnId="71"/>
      <queryTableField id="18" name="Kolumna1" tableColumnId="72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5" name="Tabela33" displayName="Tabela33" ref="L7:AD769" totalsRowShown="0" headerRowDxfId="485" dataDxfId="484">
  <autoFilter ref="L7:AD769">
    <filterColumn colId="15">
      <filters>
        <filter val="CKZ Świdnica"/>
      </filters>
    </filterColumn>
  </autoFilter>
  <sortState ref="L8:AC717">
    <sortCondition ref="N7:N717"/>
  </sortState>
  <tableColumns count="19">
    <tableColumn id="1" name="L.p." dataDxfId="483"/>
    <tableColumn id="2" name="Szkoła wysyłająca" dataDxfId="482"/>
    <tableColumn id="3" name="Miejscowość" dataDxfId="481"/>
    <tableColumn id="19" name="RSPO" dataDxfId="480"/>
    <tableColumn id="4" name="Zawód_x000a_WYBIERZ Z LISTY" dataDxfId="479"/>
    <tableColumn id="5" name="Symbol cyfrowy zawodu" dataDxfId="478">
      <calculatedColumnFormula>IFERROR(VLOOKUP(P8,B$8:E$119,2,0),0)</calculatedColumnFormula>
    </tableColumn>
    <tableColumn id="6" name="Symbol kwalifikacji" dataDxfId="477"/>
    <tableColumn id="18" name="NAZWA KWALIFIKACJI" dataDxfId="476"/>
    <tableColumn id="7" name="Termin turnusu" dataDxfId="475"/>
    <tableColumn id="8" name="Liczba uczniów " dataDxfId="474"/>
    <tableColumn id="9" name="w tym dziewcząt" dataDxfId="473"/>
    <tableColumn id="12" name="język obcy zawodowy_x000a_USTALONY Z OŚRODKIEM" dataDxfId="472"/>
    <tableColumn id="13" name="ilość noclegów ogółem" dataDxfId="471"/>
    <tableColumn id="14" name="w tym noclegów dla dziewcząt" dataDxfId="470"/>
    <tableColumn id="10" name="Zakładane miejsce realizacji turnusu" dataDxfId="469">
      <calculatedColumnFormula>IFERROR(VLOOKUP(AA8,AH$8:AI$34,2,0),0)</calculatedColumnFormula>
    </tableColumn>
    <tableColumn id="11" name="OŚRODEK_x000a_WYBIERZ Z LISTY" dataDxfId="468"/>
    <tableColumn id="15" name="Kolumna1" dataDxfId="467"/>
    <tableColumn id="16" name="Kolumna2" dataDxfId="466"/>
    <tableColumn id="17" name="Kolumna3" dataDxfId="465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3" name="Tabela3" displayName="Tabela3" ref="B7:S700" totalsRowShown="0" headerRowDxfId="464" dataDxfId="463">
  <autoFilter ref="B7:S700"/>
  <sortState ref="B116:S629">
    <sortCondition sortBy="cellColor" ref="J7:J706" dxfId="462"/>
  </sortState>
  <tableColumns count="18">
    <tableColumn id="1" name="L.p." dataDxfId="461"/>
    <tableColumn id="2" name="Szkoła wysyłająca" dataDxfId="460"/>
    <tableColumn id="3" name="Miejscowość" dataDxfId="459"/>
    <tableColumn id="18" name="RSPO" dataDxfId="458"/>
    <tableColumn id="4" name="Zawód" dataDxfId="457"/>
    <tableColumn id="5" name="Symbol cyfrowy zawodu" dataDxfId="456"/>
    <tableColumn id="6" name="Symbol kwalifikacji" dataDxfId="455"/>
    <tableColumn id="7" name="Termin turnusu" dataDxfId="454"/>
    <tableColumn id="8" name="Liczba uczniów " dataDxfId="453"/>
    <tableColumn id="9" name="w tym dziewcząt" dataDxfId="452"/>
    <tableColumn id="12" name="język obcy zawodowy" dataDxfId="451"/>
    <tableColumn id="13" name="ilość noclegów ogółem" dataDxfId="450"/>
    <tableColumn id="14" name="w tym noclegów dla dziewcząt" dataDxfId="449"/>
    <tableColumn id="10" name="Zakładane miejsce realizacji turnusu" dataDxfId="448"/>
    <tableColumn id="11" name="OŚRODEK" dataDxfId="447"/>
    <tableColumn id="15" name="Kolumna1" dataDxfId="446"/>
    <tableColumn id="16" name="Kolumna2" dataDxfId="445"/>
    <tableColumn id="17" name="Kolumna3" dataDxfId="444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1" name="Tabela1" displayName="Tabela1" ref="B7:P579" totalsRowShown="0" tableBorderDxfId="443">
  <autoFilter ref="B7:P579"/>
  <sortState ref="B8:O567">
    <sortCondition ref="D7:D567"/>
  </sortState>
  <tableColumns count="15">
    <tableColumn id="1" name="Lp" dataDxfId="442"/>
    <tableColumn id="2" name="Szkola wysyłająca" dataDxfId="441"/>
    <tableColumn id="3" name="Miejscowość" dataDxfId="440"/>
    <tableColumn id="16" name="RSPO" dataDxfId="439"/>
    <tableColumn id="4" name="Zawód" dataDxfId="438"/>
    <tableColumn id="5" name="Symbol cyfrowy zawodu" dataDxfId="437"/>
    <tableColumn id="6" name="Symbol kwalifikacji" dataDxfId="436"/>
    <tableColumn id="8" name="Liczba uczniów" dataDxfId="435"/>
    <tableColumn id="7" name="w tym dziewcząt" dataDxfId="434"/>
    <tableColumn id="12" name="język obcy zawodowy" dataDxfId="433"/>
    <tableColumn id="13" name="ilość noclegów" dataDxfId="432"/>
    <tableColumn id="14" name="w tym dziewcząt2" dataDxfId="431"/>
    <tableColumn id="11" name="Termin" dataDxfId="430"/>
    <tableColumn id="9" name="Zakładane miejsce realizacji turnusu" dataDxfId="429"/>
    <tableColumn id="10" name="Ośrodek" dataDxfId="428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4" name="Tabela3_2" displayName="Tabela3_2" ref="A1:R605" tableType="queryTable" totalsRowShown="0">
  <autoFilter ref="A1:R605"/>
  <tableColumns count="18">
    <tableColumn id="55" uniqueName="55" name="L.p." queryTableFieldId="1" dataDxfId="17"/>
    <tableColumn id="56" uniqueName="56" name="Szkoła wysyłająca" queryTableFieldId="2" dataDxfId="16"/>
    <tableColumn id="57" uniqueName="57" name="Miejscowość" queryTableFieldId="3" dataDxfId="15"/>
    <tableColumn id="58" uniqueName="58" name="Zawód" queryTableFieldId="4" dataDxfId="14"/>
    <tableColumn id="59" uniqueName="59" name="Symbol cyfrowy zawodu" queryTableFieldId="5" dataDxfId="13"/>
    <tableColumn id="60" uniqueName="60" name="Symbol kwalifikacji" queryTableFieldId="6" dataDxfId="12"/>
    <tableColumn id="61" uniqueName="61" name="Termin turnusu" queryTableFieldId="7" dataDxfId="11"/>
    <tableColumn id="62" uniqueName="62" name="Liczba uczniów_x000a_(STOPIEŃ)" queryTableFieldId="8" dataDxfId="10"/>
    <tableColumn id="63" uniqueName="63" name="w tym dziewcząr" queryTableFieldId="9" dataDxfId="9"/>
    <tableColumn id="64" uniqueName="64" name="Zakładane miejsce realizacji turnusu" queryTableFieldId="10" dataDxfId="8"/>
    <tableColumn id="65" uniqueName="65" name="OŚRODEK" queryTableFieldId="11" dataDxfId="7"/>
    <tableColumn id="66" uniqueName="66" name="Św" queryTableFieldId="12" dataDxfId="6"/>
    <tableColumn id="67" uniqueName="67" name="JG" queryTableFieldId="13" dataDxfId="5"/>
    <tableColumn id="68" uniqueName="68" name="K" queryTableFieldId="14" dataDxfId="4"/>
    <tableColumn id="69" uniqueName="69" name="Z" queryTableFieldId="15" dataDxfId="3"/>
    <tableColumn id="70" uniqueName="70" name="G" queryTableFieldId="16" dataDxfId="2"/>
    <tableColumn id="71" uniqueName="71" name="L" queryTableFieldId="17" dataDxfId="1"/>
    <tableColumn id="72" uniqueName="72" name="Kolumna1" queryTableFieldId="1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sekretariat@zszwolow.pl" TargetMode="External"/><Relationship Id="rId13" Type="http://schemas.openxmlformats.org/officeDocument/2006/relationships/hyperlink" Target="mailto:zsotmochow@zsotmochow.pl" TargetMode="External"/><Relationship Id="rId3" Type="http://schemas.openxmlformats.org/officeDocument/2006/relationships/hyperlink" Target="mailto:zszbogatynia@o2.pl" TargetMode="External"/><Relationship Id="rId7" Type="http://schemas.openxmlformats.org/officeDocument/2006/relationships/hyperlink" Target="mailto:sekretariat@zszzabkowice.pl" TargetMode="External"/><Relationship Id="rId12" Type="http://schemas.openxmlformats.org/officeDocument/2006/relationships/hyperlink" Target="mailto:zspaczkow@gmail.com" TargetMode="External"/><Relationship Id="rId2" Type="http://schemas.openxmlformats.org/officeDocument/2006/relationships/hyperlink" Target="mailto:zszc.bielawa@wp.pl" TargetMode="External"/><Relationship Id="rId1" Type="http://schemas.openxmlformats.org/officeDocument/2006/relationships/hyperlink" Target="mailto:sekretariat@michalska.pl" TargetMode="External"/><Relationship Id="rId6" Type="http://schemas.openxmlformats.org/officeDocument/2006/relationships/hyperlink" Target="mailto:soswtrzebnica@wp.pl" TargetMode="External"/><Relationship Id="rId11" Type="http://schemas.openxmlformats.org/officeDocument/2006/relationships/hyperlink" Target="mailto:zsp-kudowa@tlen.pl" TargetMode="External"/><Relationship Id="rId5" Type="http://schemas.openxmlformats.org/officeDocument/2006/relationships/hyperlink" Target="mailto:sekretariat@pzs-krzyzowice.wroc.pl" TargetMode="External"/><Relationship Id="rId15" Type="http://schemas.openxmlformats.org/officeDocument/2006/relationships/printerSettings" Target="../printerSettings/printerSettings10.bin"/><Relationship Id="rId10" Type="http://schemas.openxmlformats.org/officeDocument/2006/relationships/hyperlink" Target="mailto:poczta@zs1.lubin.pl" TargetMode="External"/><Relationship Id="rId4" Type="http://schemas.openxmlformats.org/officeDocument/2006/relationships/hyperlink" Target="mailto:sekretariat@zszgoras.pol.pl" TargetMode="External"/><Relationship Id="rId9" Type="http://schemas.openxmlformats.org/officeDocument/2006/relationships/hyperlink" Target="mailto:zsp-kopernik@wp.pl" TargetMode="External"/><Relationship Id="rId14" Type="http://schemas.openxmlformats.org/officeDocument/2006/relationships/hyperlink" Target="mailto:k.kwapisz@zs1.lubin.p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mailto:Sekretariat.zsz5@wroclawskaedukacja.pl" TargetMode="External"/><Relationship Id="rId1" Type="http://schemas.openxmlformats.org/officeDocument/2006/relationships/hyperlink" Target="mailto:sekretzmigrod@interia.pl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zszio@kamienna-gora.pl" TargetMode="External"/><Relationship Id="rId13" Type="http://schemas.openxmlformats.org/officeDocument/2006/relationships/hyperlink" Target="mailto:sylwia.ciszek@zso-kowary.pl" TargetMode="External"/><Relationship Id="rId18" Type="http://schemas.openxmlformats.org/officeDocument/2006/relationships/hyperlink" Target="mailto:mfrydel.zsg@gmail.com" TargetMode="External"/><Relationship Id="rId3" Type="http://schemas.openxmlformats.org/officeDocument/2006/relationships/hyperlink" Target="mailto:kancelaria@zspemilka.pl" TargetMode="External"/><Relationship Id="rId21" Type="http://schemas.openxmlformats.org/officeDocument/2006/relationships/printerSettings" Target="../printerSettings/printerSettings11.bin"/><Relationship Id="rId7" Type="http://schemas.openxmlformats.org/officeDocument/2006/relationships/hyperlink" Target="mailto:sekretariat@soszw.info" TargetMode="External"/><Relationship Id="rId12" Type="http://schemas.openxmlformats.org/officeDocument/2006/relationships/hyperlink" Target="mailto:sekretariat@zstio.glogow.pl" TargetMode="External"/><Relationship Id="rId17" Type="http://schemas.openxmlformats.org/officeDocument/2006/relationships/hyperlink" Target="mailto:szkolalzn@poczta.fm" TargetMode="External"/><Relationship Id="rId2" Type="http://schemas.openxmlformats.org/officeDocument/2006/relationships/hyperlink" Target="mailto:pzsoborniki@powiat.trzebnica.pl" TargetMode="External"/><Relationship Id="rId16" Type="http://schemas.openxmlformats.org/officeDocument/2006/relationships/hyperlink" Target="mailto:sekretariat@zszgoras.pol.pl" TargetMode="External"/><Relationship Id="rId20" Type="http://schemas.openxmlformats.org/officeDocument/2006/relationships/hyperlink" Target="mailto:zsszmigrod@wp.pl" TargetMode="External"/><Relationship Id="rId1" Type="http://schemas.openxmlformats.org/officeDocument/2006/relationships/hyperlink" Target="mailto:zs31sekretariat@gmail.com" TargetMode="External"/><Relationship Id="rId6" Type="http://schemas.openxmlformats.org/officeDocument/2006/relationships/hyperlink" Target="mailto:sekretariat@pzs-krzyzowice.wroc.pl" TargetMode="External"/><Relationship Id="rId11" Type="http://schemas.openxmlformats.org/officeDocument/2006/relationships/hyperlink" Target="mailto:liceum@zsp-kudowa.pl" TargetMode="External"/><Relationship Id="rId5" Type="http://schemas.openxmlformats.org/officeDocument/2006/relationships/hyperlink" Target="mailto:biuro.ksp@onet.eu" TargetMode="External"/><Relationship Id="rId15" Type="http://schemas.openxmlformats.org/officeDocument/2006/relationships/hyperlink" Target="mailto:sekretariat@michalska.pl" TargetMode="External"/><Relationship Id="rId10" Type="http://schemas.openxmlformats.org/officeDocument/2006/relationships/hyperlink" Target="mailto:zsp-kopernik@wp.pl" TargetMode="External"/><Relationship Id="rId19" Type="http://schemas.openxmlformats.org/officeDocument/2006/relationships/hyperlink" Target="mailto:biuro@ecks.pl" TargetMode="External"/><Relationship Id="rId4" Type="http://schemas.openxmlformats.org/officeDocument/2006/relationships/hyperlink" Target="mailto:sekretariat@zsmilicz.eu" TargetMode="External"/><Relationship Id="rId9" Type="http://schemas.openxmlformats.org/officeDocument/2006/relationships/hyperlink" Target="mailto:sekretariat@zszwolow.pl" TargetMode="External"/><Relationship Id="rId14" Type="http://schemas.openxmlformats.org/officeDocument/2006/relationships/hyperlink" Target="mailto:sekretariat@zszzabkowice.p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sekretariat@zsptwardogora.pl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797"/>
  <sheetViews>
    <sheetView tabSelected="1" topLeftCell="M4" zoomScale="70" zoomScaleNormal="70" workbookViewId="0">
      <selection activeCell="S25" sqref="S25"/>
    </sheetView>
  </sheetViews>
  <sheetFormatPr defaultColWidth="8.85546875" defaultRowHeight="15"/>
  <cols>
    <col min="1" max="1" width="0" hidden="1" customWidth="1"/>
    <col min="2" max="2" width="48.85546875" style="1" hidden="1" customWidth="1"/>
    <col min="3" max="4" width="8.85546875" style="1" hidden="1" customWidth="1"/>
    <col min="5" max="5" width="75.140625" style="1" hidden="1" customWidth="1"/>
    <col min="6" max="11" width="8.85546875" style="1" hidden="1" customWidth="1"/>
    <col min="12" max="12" width="10" style="1" customWidth="1"/>
    <col min="13" max="13" width="96.28515625" style="1" customWidth="1"/>
    <col min="14" max="14" width="19.28515625" style="1" bestFit="1" customWidth="1"/>
    <col min="15" max="15" width="19.28515625" style="1" customWidth="1"/>
    <col min="16" max="16" width="54.140625" style="97" customWidth="1"/>
    <col min="17" max="17" width="19.5703125" style="97" customWidth="1"/>
    <col min="18" max="18" width="15.28515625" style="98" customWidth="1"/>
    <col min="19" max="19" width="57.5703125" style="98" customWidth="1"/>
    <col min="20" max="20" width="25.85546875" style="101" customWidth="1"/>
    <col min="21" max="21" width="13" style="1" customWidth="1"/>
    <col min="22" max="22" width="11.7109375" style="1" customWidth="1"/>
    <col min="23" max="23" width="15.85546875" style="1" customWidth="1"/>
    <col min="24" max="24" width="11.140625" style="1" customWidth="1"/>
    <col min="25" max="25" width="11.85546875" style="1" customWidth="1"/>
    <col min="26" max="26" width="115.7109375" style="1" bestFit="1" customWidth="1"/>
    <col min="27" max="27" width="25.85546875" style="1" customWidth="1"/>
    <col min="28" max="30" width="9" style="1" hidden="1" customWidth="1"/>
    <col min="31" max="32" width="0" style="1" hidden="1" customWidth="1"/>
    <col min="33" max="33" width="8.85546875" style="1" hidden="1" customWidth="1"/>
    <col min="34" max="34" width="24.140625" style="1" hidden="1" customWidth="1"/>
    <col min="35" max="35" width="163.140625" style="1" hidden="1" customWidth="1"/>
    <col min="36" max="16384" width="8.85546875" style="1"/>
  </cols>
  <sheetData>
    <row r="1" spans="1:35">
      <c r="R1" s="98" t="s">
        <v>2407</v>
      </c>
    </row>
    <row r="2" spans="1:35">
      <c r="A2" s="1"/>
      <c r="P2" s="96">
        <f ca="1">NOW()</f>
        <v>45266.54849050926</v>
      </c>
    </row>
    <row r="3" spans="1:35" ht="18.75">
      <c r="A3" s="1"/>
      <c r="M3" s="793" t="s">
        <v>25</v>
      </c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47"/>
    </row>
    <row r="4" spans="1:35" ht="23.25">
      <c r="A4" s="1"/>
      <c r="M4" s="794" t="s">
        <v>2173</v>
      </c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</row>
    <row r="5" spans="1:35" ht="18.75">
      <c r="A5" s="1"/>
      <c r="M5" s="794" t="s">
        <v>1996</v>
      </c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</row>
    <row r="6" spans="1:35">
      <c r="A6" s="1"/>
      <c r="R6" s="370"/>
      <c r="S6" s="370"/>
      <c r="U6" s="481">
        <f>SUM(U8:U981)</f>
        <v>3298</v>
      </c>
      <c r="V6" s="481"/>
      <c r="W6" s="481"/>
      <c r="X6" s="795" t="s">
        <v>2320</v>
      </c>
      <c r="Y6" s="796"/>
    </row>
    <row r="7" spans="1:35" ht="60">
      <c r="A7" s="1"/>
      <c r="L7" s="509" t="s">
        <v>0</v>
      </c>
      <c r="M7" s="118" t="s">
        <v>28</v>
      </c>
      <c r="N7" s="118" t="s">
        <v>43</v>
      </c>
      <c r="O7" s="118" t="s">
        <v>1883</v>
      </c>
      <c r="P7" s="508" t="s">
        <v>2319</v>
      </c>
      <c r="Q7" s="508" t="s">
        <v>2</v>
      </c>
      <c r="R7" s="477" t="s">
        <v>4</v>
      </c>
      <c r="S7" s="477" t="s">
        <v>2318</v>
      </c>
      <c r="T7" s="508" t="s">
        <v>3</v>
      </c>
      <c r="U7" s="508" t="s">
        <v>2086</v>
      </c>
      <c r="V7" s="129" t="s">
        <v>2317</v>
      </c>
      <c r="W7" s="129" t="s">
        <v>2316</v>
      </c>
      <c r="X7" s="129" t="s">
        <v>2008</v>
      </c>
      <c r="Y7" s="129" t="s">
        <v>2315</v>
      </c>
      <c r="Z7" s="119" t="s">
        <v>26</v>
      </c>
      <c r="AA7" s="507" t="s">
        <v>2314</v>
      </c>
      <c r="AB7" s="305" t="s">
        <v>1975</v>
      </c>
      <c r="AC7" s="305" t="s">
        <v>2095</v>
      </c>
      <c r="AD7" s="305" t="s">
        <v>2107</v>
      </c>
    </row>
    <row r="8" spans="1:35" customFormat="1" ht="15" customHeight="1">
      <c r="B8" s="498" t="s">
        <v>501</v>
      </c>
      <c r="C8" s="499">
        <v>731107</v>
      </c>
      <c r="D8" s="499" t="s">
        <v>1010</v>
      </c>
      <c r="E8" s="498" t="s">
        <v>597</v>
      </c>
      <c r="L8" s="91">
        <v>1</v>
      </c>
      <c r="M8" s="95" t="s">
        <v>2286</v>
      </c>
      <c r="N8" s="91" t="s">
        <v>168</v>
      </c>
      <c r="O8" s="713">
        <v>6212</v>
      </c>
      <c r="P8" s="95" t="s">
        <v>70</v>
      </c>
      <c r="Q8" s="91">
        <f t="shared" ref="Q8:Q25" si="0">IFERROR(VLOOKUP(P8,B$8:E$119,2,0),0)</f>
        <v>522301</v>
      </c>
      <c r="R8" s="91" t="str">
        <f t="shared" ref="R8:R25" si="1">IFERROR(VLOOKUP(Q8,C$8:F$119,2,0),0)</f>
        <v>HAN.01.</v>
      </c>
      <c r="S8" s="596" t="str">
        <f t="shared" ref="S8:S25" si="2">IFERROR(VLOOKUP(R8,D$8:G$119,2,0),0)</f>
        <v>Prowadzenie sprzedaży</v>
      </c>
      <c r="T8" s="109" t="s">
        <v>2233</v>
      </c>
      <c r="U8" s="279">
        <v>3</v>
      </c>
      <c r="V8" s="279">
        <v>3</v>
      </c>
      <c r="W8" s="91" t="s">
        <v>2012</v>
      </c>
      <c r="X8" s="279">
        <v>0</v>
      </c>
      <c r="Y8" s="279">
        <v>0</v>
      </c>
      <c r="Z8" s="598" t="str">
        <f>IFERROR(VLOOKUP(AA8,AH$8:AI$42,2,0),0)</f>
        <v>Centrum Kształcenia Zawodowego w Świdnicy, 58-105 Świdnica, ul. Gen. Władysława Sikorskiego 41</v>
      </c>
      <c r="AA8" s="230" t="s">
        <v>93</v>
      </c>
      <c r="AB8" s="184"/>
      <c r="AC8" s="184"/>
      <c r="AD8" s="306"/>
      <c r="AH8" s="133" t="s">
        <v>93</v>
      </c>
      <c r="AI8" s="74" t="s">
        <v>1054</v>
      </c>
    </row>
    <row r="9" spans="1:35" customFormat="1" ht="15" customHeight="1">
      <c r="B9" s="498" t="s">
        <v>483</v>
      </c>
      <c r="C9" s="499">
        <v>711402</v>
      </c>
      <c r="D9" s="499" t="s">
        <v>681</v>
      </c>
      <c r="E9" s="498" t="s">
        <v>561</v>
      </c>
      <c r="L9" s="91">
        <v>2</v>
      </c>
      <c r="M9" s="492" t="s">
        <v>2286</v>
      </c>
      <c r="N9" s="301" t="s">
        <v>168</v>
      </c>
      <c r="O9" s="713">
        <v>6212</v>
      </c>
      <c r="P9" s="95" t="s">
        <v>71</v>
      </c>
      <c r="Q9" s="91">
        <f t="shared" si="0"/>
        <v>512001</v>
      </c>
      <c r="R9" s="91" t="str">
        <f t="shared" si="1"/>
        <v>HGT.02.</v>
      </c>
      <c r="S9" s="596" t="str">
        <f t="shared" si="2"/>
        <v> Przygotowanie i wydawanie dań</v>
      </c>
      <c r="T9" s="109" t="s">
        <v>2391</v>
      </c>
      <c r="U9" s="279">
        <v>1</v>
      </c>
      <c r="V9" s="279">
        <v>1</v>
      </c>
      <c r="W9" s="91" t="s">
        <v>2012</v>
      </c>
      <c r="X9" s="279">
        <v>0</v>
      </c>
      <c r="Y9" s="279">
        <v>0</v>
      </c>
      <c r="Z9" s="592" t="str">
        <f t="shared" ref="Z9:Z41" si="3">IFERROR(VLOOKUP(AA9,AH$8:AI$34,2,0),0)</f>
        <v>Centrum Kształcenia Zawodowego w Świdnicy, 58-105 Świdnica, ul. Gen. Władysława Sikorskiego 41</v>
      </c>
      <c r="AA9" s="230" t="s">
        <v>93</v>
      </c>
      <c r="AB9" s="184"/>
      <c r="AC9" s="184"/>
      <c r="AD9" s="306"/>
      <c r="AH9" s="175" t="s">
        <v>2253</v>
      </c>
      <c r="AI9" s="88" t="s">
        <v>2313</v>
      </c>
    </row>
    <row r="10" spans="1:35" customFormat="1" ht="15" hidden="1" customHeight="1">
      <c r="B10" s="498"/>
      <c r="C10" s="499"/>
      <c r="D10" s="499"/>
      <c r="E10" s="498"/>
      <c r="L10" s="91"/>
      <c r="M10" s="492" t="s">
        <v>2286</v>
      </c>
      <c r="N10" s="301" t="s">
        <v>168</v>
      </c>
      <c r="O10" s="713">
        <v>6212</v>
      </c>
      <c r="P10" s="95" t="s">
        <v>71</v>
      </c>
      <c r="Q10" s="91">
        <f t="shared" si="0"/>
        <v>512001</v>
      </c>
      <c r="R10" s="91" t="str">
        <f t="shared" si="1"/>
        <v>HGT.02.</v>
      </c>
      <c r="S10" s="596" t="str">
        <f t="shared" si="2"/>
        <v> Przygotowanie i wydawanie dań</v>
      </c>
      <c r="T10" s="109" t="s">
        <v>2385</v>
      </c>
      <c r="U10" s="279">
        <v>2</v>
      </c>
      <c r="V10" s="279">
        <v>2</v>
      </c>
      <c r="W10" s="91" t="s">
        <v>2012</v>
      </c>
      <c r="X10" s="279">
        <v>0</v>
      </c>
      <c r="Y10" s="279">
        <v>0</v>
      </c>
      <c r="Z10" s="512" t="str">
        <f t="shared" si="3"/>
        <v>Centrum Kształcenia Zawodowego w Kłodzkiej Szkole Przedsiębiorczości w Kłodzku, ul. Szkolna 8, 57-300 Kłodzko</v>
      </c>
      <c r="AA10" s="230" t="s">
        <v>677</v>
      </c>
      <c r="AB10" s="184"/>
      <c r="AC10" s="184"/>
      <c r="AD10" s="306"/>
      <c r="AH10" s="175"/>
      <c r="AI10" s="88"/>
    </row>
    <row r="11" spans="1:35" customFormat="1" ht="15" customHeight="1">
      <c r="B11" s="498" t="s">
        <v>197</v>
      </c>
      <c r="C11" s="499">
        <v>721301</v>
      </c>
      <c r="D11" s="499" t="s">
        <v>684</v>
      </c>
      <c r="E11" s="498" t="s">
        <v>620</v>
      </c>
      <c r="L11" s="91">
        <v>3</v>
      </c>
      <c r="M11" s="492" t="s">
        <v>2286</v>
      </c>
      <c r="N11" s="301" t="s">
        <v>168</v>
      </c>
      <c r="O11" s="713">
        <v>6212</v>
      </c>
      <c r="P11" s="95" t="s">
        <v>78</v>
      </c>
      <c r="Q11" s="91">
        <f t="shared" si="0"/>
        <v>741103</v>
      </c>
      <c r="R11" s="91" t="str">
        <f t="shared" si="1"/>
        <v>ELE.02.</v>
      </c>
      <c r="S11" s="596" t="str">
        <f t="shared" si="2"/>
        <v>Montaż, uruchamianie i konserwacja instalacji, maszyn i urządzeń elektrycznych</v>
      </c>
      <c r="T11" s="437" t="s">
        <v>2194</v>
      </c>
      <c r="U11" s="279">
        <v>3</v>
      </c>
      <c r="V11" s="279">
        <v>0</v>
      </c>
      <c r="W11" s="91" t="s">
        <v>2012</v>
      </c>
      <c r="X11" s="279">
        <v>0</v>
      </c>
      <c r="Y11" s="279">
        <v>0</v>
      </c>
      <c r="Z11" s="592" t="str">
        <f t="shared" si="3"/>
        <v>Centrum Kształcenia Zawodowego w Świdnicy, 58-105 Świdnica, ul. Gen. Władysława Sikorskiego 41</v>
      </c>
      <c r="AA11" s="230" t="s">
        <v>93</v>
      </c>
      <c r="AB11" s="184"/>
      <c r="AC11" s="184"/>
      <c r="AD11" s="306"/>
      <c r="AH11" s="133" t="s">
        <v>693</v>
      </c>
      <c r="AI11" s="74" t="s">
        <v>1073</v>
      </c>
    </row>
    <row r="12" spans="1:35" customFormat="1" ht="15" hidden="1" customHeight="1">
      <c r="B12" s="498" t="s">
        <v>76</v>
      </c>
      <c r="C12" s="499">
        <v>721306</v>
      </c>
      <c r="D12" s="499" t="s">
        <v>56</v>
      </c>
      <c r="E12" s="498" t="s">
        <v>667</v>
      </c>
      <c r="L12" s="91">
        <v>4</v>
      </c>
      <c r="M12" s="492" t="s">
        <v>2286</v>
      </c>
      <c r="N12" s="301" t="s">
        <v>168</v>
      </c>
      <c r="O12" s="713">
        <v>6212</v>
      </c>
      <c r="P12" s="95" t="s">
        <v>180</v>
      </c>
      <c r="Q12" s="91">
        <f t="shared" si="0"/>
        <v>712905</v>
      </c>
      <c r="R12" s="91" t="str">
        <f t="shared" si="1"/>
        <v>BUD.11.</v>
      </c>
      <c r="S12" s="596" t="str">
        <f t="shared" si="2"/>
        <v> Wykonywanie robót montażowych, okładzinowych i wykończeniowych</v>
      </c>
      <c r="T12" s="437" t="s">
        <v>2394</v>
      </c>
      <c r="U12" s="279">
        <v>1</v>
      </c>
      <c r="V12" s="279">
        <v>0</v>
      </c>
      <c r="W12" s="91" t="s">
        <v>2012</v>
      </c>
      <c r="X12" s="279">
        <v>1</v>
      </c>
      <c r="Y12" s="279">
        <v>0</v>
      </c>
      <c r="Z12" s="592" t="str">
        <f t="shared" si="3"/>
        <v>Centrum Kształcenia Zawodowego i Ustawicznego, 67-400 Wschowa, Plac Kosynierów 1</v>
      </c>
      <c r="AA12" s="230" t="s">
        <v>679</v>
      </c>
      <c r="AB12" s="184"/>
      <c r="AC12" s="184"/>
      <c r="AD12" s="306"/>
      <c r="AH12" s="133" t="s">
        <v>689</v>
      </c>
      <c r="AI12" s="108" t="s">
        <v>1069</v>
      </c>
    </row>
    <row r="13" spans="1:35" customFormat="1" ht="15" customHeight="1">
      <c r="B13" s="498" t="s">
        <v>484</v>
      </c>
      <c r="C13" s="499">
        <v>711501</v>
      </c>
      <c r="D13" s="499" t="s">
        <v>1007</v>
      </c>
      <c r="E13" s="498" t="s">
        <v>562</v>
      </c>
      <c r="L13" s="91">
        <v>5</v>
      </c>
      <c r="M13" s="492" t="s">
        <v>2286</v>
      </c>
      <c r="N13" s="301" t="s">
        <v>168</v>
      </c>
      <c r="O13" s="713">
        <v>6212</v>
      </c>
      <c r="P13" s="95" t="s">
        <v>73</v>
      </c>
      <c r="Q13" s="91">
        <f t="shared" si="0"/>
        <v>722307</v>
      </c>
      <c r="R13" s="91" t="str">
        <f t="shared" si="1"/>
        <v>MEC.05.</v>
      </c>
      <c r="S13" s="596" t="str">
        <f t="shared" si="2"/>
        <v> Użytkowanie obrabiarek skrawających</v>
      </c>
      <c r="T13" s="109" t="s">
        <v>2391</v>
      </c>
      <c r="U13" s="279">
        <v>1</v>
      </c>
      <c r="V13" s="279">
        <v>0</v>
      </c>
      <c r="W13" s="91" t="s">
        <v>2012</v>
      </c>
      <c r="X13" s="279">
        <v>0</v>
      </c>
      <c r="Y13" s="279">
        <v>0</v>
      </c>
      <c r="Z13" s="438" t="str">
        <f t="shared" si="3"/>
        <v>Centrum Kształcenia Zawodowego w Świdnicy, 58-105 Świdnica, ul. Gen. Władysława Sikorskiego 41</v>
      </c>
      <c r="AA13" s="230" t="s">
        <v>93</v>
      </c>
      <c r="AB13" s="184"/>
      <c r="AC13" s="184"/>
      <c r="AD13" s="306"/>
      <c r="AH13" s="133" t="s">
        <v>1993</v>
      </c>
      <c r="AI13" s="74" t="s">
        <v>1992</v>
      </c>
    </row>
    <row r="14" spans="1:35" customFormat="1" ht="15" customHeight="1">
      <c r="B14" s="498" t="s">
        <v>175</v>
      </c>
      <c r="C14" s="499">
        <v>751201</v>
      </c>
      <c r="D14" s="499" t="s">
        <v>162</v>
      </c>
      <c r="E14" s="498" t="s">
        <v>644</v>
      </c>
      <c r="L14" s="91">
        <v>6</v>
      </c>
      <c r="M14" s="492" t="s">
        <v>2286</v>
      </c>
      <c r="N14" s="301" t="s">
        <v>168</v>
      </c>
      <c r="O14" s="713">
        <v>6212</v>
      </c>
      <c r="P14" s="95" t="s">
        <v>175</v>
      </c>
      <c r="Q14" s="91">
        <f t="shared" si="0"/>
        <v>751201</v>
      </c>
      <c r="R14" s="91" t="str">
        <f t="shared" si="1"/>
        <v>SPC.01.</v>
      </c>
      <c r="S14" s="596" t="str">
        <f t="shared" si="2"/>
        <v>Produkcja wyrobów cukierniczych</v>
      </c>
      <c r="T14" s="437" t="s">
        <v>2391</v>
      </c>
      <c r="U14" s="279">
        <v>1</v>
      </c>
      <c r="V14" s="279">
        <v>1</v>
      </c>
      <c r="W14" s="91" t="s">
        <v>2012</v>
      </c>
      <c r="X14" s="279">
        <v>0</v>
      </c>
      <c r="Y14" s="279">
        <v>0</v>
      </c>
      <c r="Z14" s="599" t="str">
        <f t="shared" si="3"/>
        <v>Centrum Kształcenia Zawodowego w Świdnicy, 58-105 Świdnica, ul. Gen. Władysława Sikorskiego 41</v>
      </c>
      <c r="AA14" s="230" t="s">
        <v>93</v>
      </c>
      <c r="AB14" s="184"/>
      <c r="AC14" s="416"/>
      <c r="AD14" s="306"/>
      <c r="AH14" s="133" t="s">
        <v>2050</v>
      </c>
      <c r="AI14" s="108" t="s">
        <v>2312</v>
      </c>
    </row>
    <row r="15" spans="1:35" customFormat="1" ht="15" hidden="1" customHeight="1">
      <c r="B15" s="498" t="s">
        <v>485</v>
      </c>
      <c r="C15" s="499">
        <v>712101</v>
      </c>
      <c r="D15" s="499" t="s">
        <v>163</v>
      </c>
      <c r="E15" s="498" t="s">
        <v>563</v>
      </c>
      <c r="L15" s="91">
        <v>7</v>
      </c>
      <c r="M15" s="492" t="s">
        <v>2286</v>
      </c>
      <c r="N15" s="301" t="s">
        <v>168</v>
      </c>
      <c r="O15" s="713">
        <v>6212</v>
      </c>
      <c r="P15" s="95" t="s">
        <v>511</v>
      </c>
      <c r="Q15" s="91">
        <f t="shared" si="0"/>
        <v>962907</v>
      </c>
      <c r="R15" s="91" t="str">
        <f t="shared" si="1"/>
        <v>HGT.03.</v>
      </c>
      <c r="S15" s="596" t="str">
        <f t="shared" si="2"/>
        <v>Obsługa gości w obiekcie świadczącym usługi hotelarskie</v>
      </c>
      <c r="T15" s="437" t="s">
        <v>2384</v>
      </c>
      <c r="U15" s="279">
        <v>1</v>
      </c>
      <c r="V15" s="279">
        <v>0</v>
      </c>
      <c r="W15" s="91" t="s">
        <v>2010</v>
      </c>
      <c r="X15" s="279">
        <v>1</v>
      </c>
      <c r="Y15" s="279">
        <v>0</v>
      </c>
      <c r="Z15" s="592" t="str">
        <f t="shared" si="3"/>
        <v>Centrum Kształcenia Zawodowego w Kłodzkiej Szkole Przedsiębiorczości w Kłodzku, ul. Szkolna 8, 57-300 Kłodzko</v>
      </c>
      <c r="AA15" s="230" t="s">
        <v>677</v>
      </c>
      <c r="AB15" s="416" t="s">
        <v>37</v>
      </c>
      <c r="AC15" s="306"/>
      <c r="AD15" s="306"/>
      <c r="AH15" s="133" t="s">
        <v>677</v>
      </c>
      <c r="AI15" s="74" t="s">
        <v>873</v>
      </c>
    </row>
    <row r="16" spans="1:35" customFormat="1" ht="15" hidden="1" customHeight="1">
      <c r="B16" s="498" t="s">
        <v>528</v>
      </c>
      <c r="C16" s="499">
        <v>732209</v>
      </c>
      <c r="D16" s="499" t="s">
        <v>1023</v>
      </c>
      <c r="E16" s="498" t="s">
        <v>661</v>
      </c>
      <c r="L16" s="91">
        <v>8</v>
      </c>
      <c r="M16" s="492" t="s">
        <v>2286</v>
      </c>
      <c r="N16" s="301" t="s">
        <v>168</v>
      </c>
      <c r="O16" s="713">
        <v>6212</v>
      </c>
      <c r="P16" s="95" t="s">
        <v>99</v>
      </c>
      <c r="Q16" s="91">
        <f t="shared" si="0"/>
        <v>514101</v>
      </c>
      <c r="R16" s="91" t="str">
        <f t="shared" si="1"/>
        <v>FRK.01.</v>
      </c>
      <c r="S16" s="596" t="str">
        <f t="shared" si="2"/>
        <v>Wykonywanie usług fryzjerskich</v>
      </c>
      <c r="T16" s="109" t="s">
        <v>2230</v>
      </c>
      <c r="U16" s="279">
        <v>9</v>
      </c>
      <c r="V16" s="279">
        <v>8</v>
      </c>
      <c r="W16" s="91" t="s">
        <v>2012</v>
      </c>
      <c r="X16" s="279">
        <v>0</v>
      </c>
      <c r="Y16" s="279">
        <v>0</v>
      </c>
      <c r="Z16" s="600" t="str">
        <f t="shared" si="3"/>
        <v>Centrum Kształcenia Zawodowego Cechu Rzemiosł Różnych i Małej Przedsiębiorczości w Bielawie, ul. Polna 2, 58-260 Bielawa</v>
      </c>
      <c r="AA16" s="230" t="s">
        <v>693</v>
      </c>
      <c r="AB16" s="416" t="s">
        <v>37</v>
      </c>
      <c r="AC16" s="184"/>
      <c r="AD16" s="306"/>
      <c r="AH16" s="133" t="s">
        <v>680</v>
      </c>
      <c r="AI16" s="108" t="s">
        <v>179</v>
      </c>
    </row>
    <row r="17" spans="2:35" customFormat="1" ht="15" hidden="1" customHeight="1">
      <c r="B17" s="498" t="s">
        <v>448</v>
      </c>
      <c r="C17" s="499">
        <v>732210</v>
      </c>
      <c r="D17" s="499" t="s">
        <v>685</v>
      </c>
      <c r="E17" s="498" t="s">
        <v>660</v>
      </c>
      <c r="L17" s="91">
        <v>9</v>
      </c>
      <c r="M17" s="492" t="s">
        <v>2286</v>
      </c>
      <c r="N17" s="301" t="s">
        <v>168</v>
      </c>
      <c r="O17" s="713">
        <v>6212</v>
      </c>
      <c r="P17" s="95" t="s">
        <v>79</v>
      </c>
      <c r="Q17" s="91">
        <f t="shared" si="0"/>
        <v>751204</v>
      </c>
      <c r="R17" s="91" t="str">
        <f t="shared" si="1"/>
        <v>SPC.03.</v>
      </c>
      <c r="S17" s="596" t="str">
        <f t="shared" si="2"/>
        <v>Produkcja wyrobów piekarskich</v>
      </c>
      <c r="T17" s="437" t="s">
        <v>2386</v>
      </c>
      <c r="U17" s="279">
        <v>1</v>
      </c>
      <c r="V17" s="279">
        <v>0</v>
      </c>
      <c r="W17" s="301" t="s">
        <v>2010</v>
      </c>
      <c r="X17" s="279">
        <v>1</v>
      </c>
      <c r="Y17" s="279">
        <v>0</v>
      </c>
      <c r="Z17" s="590" t="str">
        <f t="shared" si="3"/>
        <v>Centrum Kształcenia Zawodowego w Kłodzkiej Szkole Przedsiębiorczości w Kłodzku, ul. Szkolna 8, 57-300 Kłodzko</v>
      </c>
      <c r="AA17" s="230" t="s">
        <v>677</v>
      </c>
      <c r="AB17" s="557"/>
      <c r="AC17" s="557"/>
      <c r="AD17" s="558"/>
      <c r="AH17" s="133" t="s">
        <v>691</v>
      </c>
      <c r="AI17" s="103" t="s">
        <v>1864</v>
      </c>
    </row>
    <row r="18" spans="2:35" customFormat="1" ht="15" customHeight="1">
      <c r="B18" s="498"/>
      <c r="C18" s="499"/>
      <c r="D18" s="499"/>
      <c r="E18" s="498"/>
      <c r="L18" s="91"/>
      <c r="M18" s="492" t="s">
        <v>2286</v>
      </c>
      <c r="N18" s="301" t="s">
        <v>168</v>
      </c>
      <c r="O18" s="713">
        <v>6212</v>
      </c>
      <c r="P18" s="95" t="s">
        <v>194</v>
      </c>
      <c r="Q18" s="91">
        <f t="shared" si="0"/>
        <v>711204</v>
      </c>
      <c r="R18" s="91" t="str">
        <f t="shared" si="1"/>
        <v>BUD.12.</v>
      </c>
      <c r="S18" s="596" t="str">
        <f t="shared" si="2"/>
        <v> Wykonywanie robót murarskich i tynkarskich</v>
      </c>
      <c r="T18" s="427" t="s">
        <v>2193</v>
      </c>
      <c r="U18" s="279">
        <v>1</v>
      </c>
      <c r="V18" s="279">
        <v>0</v>
      </c>
      <c r="W18" s="301" t="s">
        <v>2010</v>
      </c>
      <c r="X18" s="279">
        <v>0</v>
      </c>
      <c r="Y18" s="279">
        <v>0</v>
      </c>
      <c r="Z18" s="590" t="str">
        <f t="shared" si="3"/>
        <v>Centrum Kształcenia Zawodowego w Świdnicy, 58-105 Świdnica, ul. Gen. Władysława Sikorskiego 41</v>
      </c>
      <c r="AA18" s="230" t="s">
        <v>93</v>
      </c>
      <c r="AB18" s="184"/>
      <c r="AC18" s="184"/>
      <c r="AD18" s="306"/>
      <c r="AH18" s="133"/>
      <c r="AI18" s="103"/>
    </row>
    <row r="19" spans="2:35" customFormat="1" ht="15" hidden="1" customHeight="1">
      <c r="B19" s="498" t="s">
        <v>191</v>
      </c>
      <c r="C19" s="499">
        <v>741201</v>
      </c>
      <c r="D19" s="499" t="s">
        <v>161</v>
      </c>
      <c r="E19" s="498" t="s">
        <v>595</v>
      </c>
      <c r="L19" s="91">
        <v>10</v>
      </c>
      <c r="M19" s="492" t="s">
        <v>2286</v>
      </c>
      <c r="N19" s="301" t="s">
        <v>168</v>
      </c>
      <c r="O19" s="713">
        <v>6212</v>
      </c>
      <c r="P19" s="95" t="s">
        <v>66</v>
      </c>
      <c r="Q19" s="91">
        <f t="shared" si="0"/>
        <v>723103</v>
      </c>
      <c r="R19" s="91" t="str">
        <f t="shared" si="1"/>
        <v>MOT.05.</v>
      </c>
      <c r="S19" s="596" t="str">
        <f t="shared" si="2"/>
        <v>Obsługa, diagnozowanie oraz naprawa pojazdów samochodowych</v>
      </c>
      <c r="T19" s="109" t="s">
        <v>2386</v>
      </c>
      <c r="U19" s="382">
        <v>8</v>
      </c>
      <c r="V19" s="382">
        <v>0</v>
      </c>
      <c r="W19" s="91" t="s">
        <v>2012</v>
      </c>
      <c r="X19" s="279">
        <v>0</v>
      </c>
      <c r="Y19" s="279">
        <v>0</v>
      </c>
      <c r="Z19" s="593" t="str">
        <f t="shared" si="3"/>
        <v>Centrum Kształcenia Zawodowego Cechu Rzemiosł Różnych i Małej Przedsiębiorczości w Bielawie, ul. Polna 2, 58-260 Bielawa</v>
      </c>
      <c r="AA19" s="230" t="s">
        <v>693</v>
      </c>
      <c r="AB19" s="416" t="s">
        <v>37</v>
      </c>
      <c r="AC19" s="184"/>
      <c r="AD19" s="306"/>
      <c r="AH19" s="133" t="s">
        <v>2250</v>
      </c>
      <c r="AI19" s="74" t="s">
        <v>2311</v>
      </c>
    </row>
    <row r="20" spans="2:35" customFormat="1" ht="15" customHeight="1">
      <c r="B20" s="498" t="s">
        <v>69</v>
      </c>
      <c r="C20" s="499">
        <v>741203</v>
      </c>
      <c r="D20" s="499" t="s">
        <v>57</v>
      </c>
      <c r="E20" s="498" t="s">
        <v>666</v>
      </c>
      <c r="L20" s="91">
        <v>11</v>
      </c>
      <c r="M20" s="492" t="s">
        <v>1088</v>
      </c>
      <c r="N20" s="301" t="s">
        <v>168</v>
      </c>
      <c r="O20" s="715">
        <v>7133</v>
      </c>
      <c r="P20" s="95" t="s">
        <v>99</v>
      </c>
      <c r="Q20" s="91">
        <f t="shared" si="0"/>
        <v>514101</v>
      </c>
      <c r="R20" s="91" t="str">
        <f t="shared" si="1"/>
        <v>FRK.01.</v>
      </c>
      <c r="S20" s="596" t="str">
        <f t="shared" si="2"/>
        <v>Wykonywanie usług fryzjerskich</v>
      </c>
      <c r="T20" s="109" t="s">
        <v>2391</v>
      </c>
      <c r="U20" s="382">
        <v>1</v>
      </c>
      <c r="V20" s="382">
        <v>1</v>
      </c>
      <c r="W20" s="91" t="s">
        <v>2012</v>
      </c>
      <c r="X20" s="382">
        <v>1</v>
      </c>
      <c r="Y20" s="382">
        <v>1</v>
      </c>
      <c r="Z20" s="399" t="str">
        <f t="shared" si="3"/>
        <v>Centrum Kształcenia Zawodowego w Świdnicy, 58-105 Świdnica, ul. Gen. Władysława Sikorskiego 41</v>
      </c>
      <c r="AA20" s="230" t="s">
        <v>93</v>
      </c>
      <c r="AB20" s="184"/>
      <c r="AC20" s="306"/>
      <c r="AD20" s="306"/>
      <c r="AH20" s="133" t="s">
        <v>692</v>
      </c>
      <c r="AI20" s="108" t="s">
        <v>101</v>
      </c>
    </row>
    <row r="21" spans="2:35" customFormat="1" ht="15" customHeight="1">
      <c r="B21" s="498" t="s">
        <v>176</v>
      </c>
      <c r="C21" s="499">
        <v>742117</v>
      </c>
      <c r="D21" s="499" t="s">
        <v>181</v>
      </c>
      <c r="E21" s="498" t="s">
        <v>598</v>
      </c>
      <c r="L21" s="91">
        <v>12</v>
      </c>
      <c r="M21" s="492" t="s">
        <v>1088</v>
      </c>
      <c r="N21" s="301" t="s">
        <v>168</v>
      </c>
      <c r="O21" s="715">
        <v>7133</v>
      </c>
      <c r="P21" s="95" t="s">
        <v>79</v>
      </c>
      <c r="Q21" s="91">
        <f t="shared" si="0"/>
        <v>751204</v>
      </c>
      <c r="R21" s="91" t="str">
        <f t="shared" si="1"/>
        <v>SPC.03.</v>
      </c>
      <c r="S21" s="596" t="str">
        <f t="shared" si="2"/>
        <v>Produkcja wyrobów piekarskich</v>
      </c>
      <c r="T21" s="109" t="s">
        <v>2233</v>
      </c>
      <c r="U21" s="382">
        <v>1</v>
      </c>
      <c r="V21" s="382">
        <v>0</v>
      </c>
      <c r="W21" s="91" t="s">
        <v>2012</v>
      </c>
      <c r="X21" s="382">
        <v>0</v>
      </c>
      <c r="Y21" s="382">
        <v>0</v>
      </c>
      <c r="Z21" s="399" t="str">
        <f t="shared" si="3"/>
        <v>Centrum Kształcenia Zawodowego w Świdnicy, 58-105 Świdnica, ul. Gen. Władysława Sikorskiego 41</v>
      </c>
      <c r="AA21" s="230" t="s">
        <v>93</v>
      </c>
      <c r="AB21" s="184"/>
      <c r="AC21" s="306"/>
      <c r="AD21" s="306"/>
      <c r="AH21" s="133" t="s">
        <v>678</v>
      </c>
      <c r="AI21" s="108" t="s">
        <v>481</v>
      </c>
    </row>
    <row r="22" spans="2:35" customFormat="1" ht="15" customHeight="1">
      <c r="B22" s="498" t="s">
        <v>78</v>
      </c>
      <c r="C22" s="499">
        <v>741103</v>
      </c>
      <c r="D22" s="499" t="s">
        <v>49</v>
      </c>
      <c r="E22" s="498" t="s">
        <v>596</v>
      </c>
      <c r="L22" s="91">
        <v>13</v>
      </c>
      <c r="M22" s="492" t="s">
        <v>1088</v>
      </c>
      <c r="N22" s="301" t="s">
        <v>168</v>
      </c>
      <c r="O22" s="715">
        <v>7133</v>
      </c>
      <c r="P22" s="95" t="s">
        <v>125</v>
      </c>
      <c r="Q22" s="91">
        <f t="shared" si="0"/>
        <v>712618</v>
      </c>
      <c r="R22" s="91" t="str">
        <f t="shared" si="1"/>
        <v>BUD.09.</v>
      </c>
      <c r="S22" s="596" t="str">
        <f t="shared" si="2"/>
        <v>Wykonywanie robót związanych z budową, montażem i eksploatacją sieci oraz instalacji sanitarnych</v>
      </c>
      <c r="T22" s="437" t="s">
        <v>2391</v>
      </c>
      <c r="U22" s="382">
        <v>4</v>
      </c>
      <c r="V22" s="382">
        <v>0</v>
      </c>
      <c r="W22" s="91" t="s">
        <v>2012</v>
      </c>
      <c r="X22" s="382">
        <v>0</v>
      </c>
      <c r="Y22" s="382">
        <v>0</v>
      </c>
      <c r="Z22" s="600" t="str">
        <f t="shared" si="3"/>
        <v>Centrum Kształcenia Zawodowego w Świdnicy, 58-105 Świdnica, ul. Gen. Władysława Sikorskiego 41</v>
      </c>
      <c r="AA22" s="230" t="s">
        <v>93</v>
      </c>
      <c r="AB22" s="442" t="s">
        <v>2090</v>
      </c>
      <c r="AC22" s="184"/>
      <c r="AD22" s="306"/>
      <c r="AH22" s="133" t="s">
        <v>1076</v>
      </c>
      <c r="AI22" s="506" t="s">
        <v>1074</v>
      </c>
    </row>
    <row r="23" spans="2:35" customFormat="1" ht="15" hidden="1" customHeight="1">
      <c r="B23" s="498"/>
      <c r="C23" s="499"/>
      <c r="D23" s="499"/>
      <c r="E23" s="498"/>
      <c r="L23" s="700"/>
      <c r="M23" s="492" t="s">
        <v>1088</v>
      </c>
      <c r="N23" s="301" t="s">
        <v>168</v>
      </c>
      <c r="O23" s="715">
        <v>7133</v>
      </c>
      <c r="P23" s="95" t="s">
        <v>71</v>
      </c>
      <c r="Q23" s="91">
        <f t="shared" si="0"/>
        <v>512001</v>
      </c>
      <c r="R23" s="91" t="str">
        <f t="shared" si="1"/>
        <v>HGT.02.</v>
      </c>
      <c r="S23" s="596" t="str">
        <f t="shared" si="2"/>
        <v> Przygotowanie i wydawanie dań</v>
      </c>
      <c r="T23" s="109" t="s">
        <v>2239</v>
      </c>
      <c r="U23" s="382">
        <v>2</v>
      </c>
      <c r="V23" s="382">
        <v>2</v>
      </c>
      <c r="W23" s="91" t="s">
        <v>2012</v>
      </c>
      <c r="X23" s="279">
        <v>0</v>
      </c>
      <c r="Y23" s="279">
        <v>0</v>
      </c>
      <c r="Z23" s="701" t="str">
        <f t="shared" si="3"/>
        <v>Zespół Szkół Ponadpodstawowych im. Hipolita Cegielskiego w Ziębicach ul. Wojska Polskiego 3, 57-220 Ziębice</v>
      </c>
      <c r="AA23" s="230" t="s">
        <v>32</v>
      </c>
      <c r="AB23" s="557"/>
      <c r="AC23" s="557"/>
      <c r="AD23" s="558"/>
      <c r="AH23" s="133"/>
      <c r="AI23" s="506"/>
    </row>
    <row r="24" spans="2:35" customFormat="1" ht="15" customHeight="1">
      <c r="B24" s="498" t="s">
        <v>75</v>
      </c>
      <c r="C24" s="499">
        <v>343101</v>
      </c>
      <c r="D24" s="499" t="s">
        <v>58</v>
      </c>
      <c r="E24" s="498" t="s">
        <v>560</v>
      </c>
      <c r="L24" s="91">
        <v>14</v>
      </c>
      <c r="M24" s="492" t="s">
        <v>1088</v>
      </c>
      <c r="N24" s="301" t="s">
        <v>168</v>
      </c>
      <c r="O24" s="715">
        <v>7133</v>
      </c>
      <c r="P24" s="95" t="s">
        <v>71</v>
      </c>
      <c r="Q24" s="91">
        <f t="shared" si="0"/>
        <v>512001</v>
      </c>
      <c r="R24" s="91" t="str">
        <f t="shared" si="1"/>
        <v>HGT.02.</v>
      </c>
      <c r="S24" s="596" t="str">
        <f t="shared" si="2"/>
        <v> Przygotowanie i wydawanie dań</v>
      </c>
      <c r="T24" s="109" t="s">
        <v>2391</v>
      </c>
      <c r="U24" s="382">
        <v>10</v>
      </c>
      <c r="V24" s="382">
        <v>2</v>
      </c>
      <c r="W24" s="91" t="s">
        <v>2012</v>
      </c>
      <c r="X24" s="279">
        <v>0</v>
      </c>
      <c r="Y24" s="279">
        <v>0</v>
      </c>
      <c r="Z24" s="593" t="str">
        <f t="shared" si="3"/>
        <v>Centrum Kształcenia Zawodowego w Świdnicy, 58-105 Świdnica, ul. Gen. Władysława Sikorskiego 41</v>
      </c>
      <c r="AA24" s="230" t="s">
        <v>93</v>
      </c>
      <c r="AB24" s="416" t="s">
        <v>37</v>
      </c>
      <c r="AC24" s="306"/>
      <c r="AD24" s="306"/>
      <c r="AH24" s="175" t="s">
        <v>2181</v>
      </c>
      <c r="AI24" s="138" t="s">
        <v>2091</v>
      </c>
    </row>
    <row r="25" spans="2:35" customFormat="1" ht="15" customHeight="1">
      <c r="B25" s="498" t="s">
        <v>99</v>
      </c>
      <c r="C25" s="499">
        <v>514101</v>
      </c>
      <c r="D25" s="499" t="s">
        <v>68</v>
      </c>
      <c r="E25" s="498" t="s">
        <v>600</v>
      </c>
      <c r="L25" s="91">
        <v>15</v>
      </c>
      <c r="M25" s="492" t="s">
        <v>1088</v>
      </c>
      <c r="N25" s="301" t="s">
        <v>168</v>
      </c>
      <c r="O25" s="715">
        <v>7133</v>
      </c>
      <c r="P25" s="95" t="s">
        <v>70</v>
      </c>
      <c r="Q25" s="91">
        <f t="shared" si="0"/>
        <v>522301</v>
      </c>
      <c r="R25" s="91" t="str">
        <f t="shared" si="1"/>
        <v>HAN.01.</v>
      </c>
      <c r="S25" s="596" t="str">
        <f t="shared" si="2"/>
        <v>Prowadzenie sprzedaży</v>
      </c>
      <c r="T25" s="109" t="s">
        <v>2193</v>
      </c>
      <c r="U25" s="669">
        <v>5</v>
      </c>
      <c r="V25" s="382">
        <v>2</v>
      </c>
      <c r="W25" s="91" t="s">
        <v>2012</v>
      </c>
      <c r="X25" s="279">
        <v>0</v>
      </c>
      <c r="Y25" s="279">
        <v>0</v>
      </c>
      <c r="Z25" s="399" t="str">
        <f t="shared" si="3"/>
        <v>Centrum Kształcenia Zawodowego w Świdnicy, 58-105 Świdnica, ul. Gen. Władysława Sikorskiego 41</v>
      </c>
      <c r="AA25" s="230" t="s">
        <v>93</v>
      </c>
      <c r="AB25" s="416" t="s">
        <v>37</v>
      </c>
      <c r="AC25" s="306" t="s">
        <v>93</v>
      </c>
      <c r="AD25" s="306"/>
      <c r="AH25" s="197" t="s">
        <v>190</v>
      </c>
      <c r="AI25" s="103" t="s">
        <v>1990</v>
      </c>
    </row>
    <row r="26" spans="2:35" customFormat="1" ht="15" customHeight="1">
      <c r="B26" s="498"/>
      <c r="C26" s="499"/>
      <c r="D26" s="499"/>
      <c r="E26" s="498"/>
      <c r="L26" s="91"/>
      <c r="M26" s="492" t="s">
        <v>1088</v>
      </c>
      <c r="N26" s="301" t="s">
        <v>168</v>
      </c>
      <c r="O26" s="715">
        <v>7133</v>
      </c>
      <c r="P26" s="95" t="s">
        <v>66</v>
      </c>
      <c r="Q26" s="91">
        <f t="shared" ref="Q26:Q90" si="4">IFERROR(VLOOKUP(P26,B$8:E$119,2,0),0)</f>
        <v>723103</v>
      </c>
      <c r="R26" s="91" t="str">
        <f t="shared" ref="R26:R90" si="5">IFERROR(VLOOKUP(Q26,C$8:F$119,2,0),0)</f>
        <v>MOT.05.</v>
      </c>
      <c r="S26" s="511"/>
      <c r="T26" s="300" t="s">
        <v>2233</v>
      </c>
      <c r="U26" s="382">
        <v>1</v>
      </c>
      <c r="V26" s="382">
        <v>0</v>
      </c>
      <c r="W26" s="91" t="s">
        <v>2012</v>
      </c>
      <c r="X26" s="279">
        <v>0</v>
      </c>
      <c r="Y26" s="279">
        <v>0</v>
      </c>
      <c r="Z26" s="399" t="str">
        <f t="shared" si="3"/>
        <v>Centrum Kształcenia Zawodowego w Świdnicy, 58-105 Świdnica, ul. Gen. Władysława Sikorskiego 41</v>
      </c>
      <c r="AA26" s="230" t="s">
        <v>93</v>
      </c>
      <c r="AB26" s="184"/>
      <c r="AC26" s="306"/>
      <c r="AD26" s="306"/>
      <c r="AH26" s="197"/>
      <c r="AI26" s="103"/>
    </row>
    <row r="27" spans="2:35" customFormat="1" ht="15" customHeight="1">
      <c r="B27" s="498" t="s">
        <v>530</v>
      </c>
      <c r="C27" s="499">
        <v>753501</v>
      </c>
      <c r="D27" s="499" t="s">
        <v>1025</v>
      </c>
      <c r="E27" s="498" t="s">
        <v>658</v>
      </c>
      <c r="L27" s="91">
        <v>16</v>
      </c>
      <c r="M27" s="492" t="s">
        <v>1088</v>
      </c>
      <c r="N27" s="301" t="s">
        <v>168</v>
      </c>
      <c r="O27" s="715">
        <v>7133</v>
      </c>
      <c r="P27" s="95" t="s">
        <v>80</v>
      </c>
      <c r="Q27" s="91">
        <f t="shared" si="4"/>
        <v>752205</v>
      </c>
      <c r="R27" s="91" t="str">
        <f t="shared" si="5"/>
        <v>DRM.04.</v>
      </c>
      <c r="S27" s="596" t="str">
        <f t="shared" ref="S27:S59" si="6">IFERROR(VLOOKUP(R27,D$8:G$119,2,0),0)</f>
        <v> Wytwarzanie wyrobów z drewna i materiałów drewnopochodnych</v>
      </c>
      <c r="T27" s="109" t="s">
        <v>2233</v>
      </c>
      <c r="U27" s="382">
        <v>1</v>
      </c>
      <c r="V27" s="382">
        <v>0</v>
      </c>
      <c r="W27" s="91" t="s">
        <v>2012</v>
      </c>
      <c r="X27" s="279">
        <v>0</v>
      </c>
      <c r="Y27" s="279">
        <v>0</v>
      </c>
      <c r="Z27" s="132" t="str">
        <f t="shared" si="3"/>
        <v>Centrum Kształcenia Zawodowego w Świdnicy, 58-105 Świdnica, ul. Gen. Władysława Sikorskiego 41</v>
      </c>
      <c r="AA27" s="230" t="s">
        <v>93</v>
      </c>
      <c r="AB27" s="416" t="s">
        <v>37</v>
      </c>
      <c r="AC27" s="306" t="s">
        <v>93</v>
      </c>
      <c r="AD27" s="306"/>
      <c r="AH27" s="133" t="s">
        <v>1070</v>
      </c>
      <c r="AI27" s="108" t="s">
        <v>2310</v>
      </c>
    </row>
    <row r="28" spans="2:35" customFormat="1" ht="15" hidden="1" customHeight="1">
      <c r="B28" s="498" t="s">
        <v>504</v>
      </c>
      <c r="C28" s="499">
        <v>811301</v>
      </c>
      <c r="D28" s="499" t="s">
        <v>1012</v>
      </c>
      <c r="E28" s="498" t="s">
        <v>602</v>
      </c>
      <c r="L28" s="91">
        <v>17</v>
      </c>
      <c r="M28" s="492" t="s">
        <v>1088</v>
      </c>
      <c r="N28" s="301" t="s">
        <v>168</v>
      </c>
      <c r="O28" s="715">
        <v>7133</v>
      </c>
      <c r="P28" s="95" t="s">
        <v>66</v>
      </c>
      <c r="Q28" s="91">
        <f t="shared" si="4"/>
        <v>723103</v>
      </c>
      <c r="R28" s="91" t="str">
        <f t="shared" si="5"/>
        <v>MOT.05.</v>
      </c>
      <c r="S28" s="596" t="str">
        <f t="shared" si="6"/>
        <v>Obsługa, diagnozowanie oraz naprawa pojazdów samochodowych</v>
      </c>
      <c r="T28" s="109" t="s">
        <v>2386</v>
      </c>
      <c r="U28" s="685">
        <v>0</v>
      </c>
      <c r="V28" s="382">
        <v>0</v>
      </c>
      <c r="W28" s="91" t="s">
        <v>2012</v>
      </c>
      <c r="X28" s="279">
        <v>0</v>
      </c>
      <c r="Y28" s="279">
        <v>0</v>
      </c>
      <c r="Z28" s="132" t="str">
        <f t="shared" si="3"/>
        <v>Centrum Kształcenia Zawodowego Cechu Rzemiosł Różnych i Małej Przedsiębiorczości w Bielawie, ul. Polna 2, 58-260 Bielawa</v>
      </c>
      <c r="AA28" s="230" t="s">
        <v>693</v>
      </c>
      <c r="AB28" s="184"/>
      <c r="AC28" s="306"/>
      <c r="AD28" s="306"/>
      <c r="AH28" s="133" t="s">
        <v>679</v>
      </c>
      <c r="AI28" s="108" t="s">
        <v>1991</v>
      </c>
    </row>
    <row r="29" spans="2:35" customFormat="1" ht="60" hidden="1">
      <c r="B29" s="498" t="s">
        <v>505</v>
      </c>
      <c r="C29" s="499">
        <v>811101</v>
      </c>
      <c r="D29" s="499" t="s">
        <v>604</v>
      </c>
      <c r="E29" s="498" t="s">
        <v>603</v>
      </c>
      <c r="L29" s="91">
        <v>18</v>
      </c>
      <c r="M29" s="492" t="s">
        <v>1088</v>
      </c>
      <c r="N29" s="301" t="s">
        <v>168</v>
      </c>
      <c r="O29" s="715">
        <v>7133</v>
      </c>
      <c r="P29" s="95" t="s">
        <v>532</v>
      </c>
      <c r="Q29" s="91">
        <f t="shared" si="4"/>
        <v>753105</v>
      </c>
      <c r="R29" s="91" t="str">
        <f t="shared" si="5"/>
        <v>MOD.03.</v>
      </c>
      <c r="S29" s="596" t="str">
        <f t="shared" si="6"/>
        <v>Projektowanie i wytwarzanie wyrobów odzieżowych</v>
      </c>
      <c r="T29" s="678" t="s">
        <v>2354</v>
      </c>
      <c r="U29" s="382">
        <v>1</v>
      </c>
      <c r="V29" s="382">
        <v>1</v>
      </c>
      <c r="W29" s="91" t="s">
        <v>2012</v>
      </c>
      <c r="X29" s="279">
        <v>1</v>
      </c>
      <c r="Y29" s="279">
        <v>1</v>
      </c>
      <c r="Z29" s="594" t="str">
        <f t="shared" si="3"/>
        <v>Centrum Kształcenia Zawodowego w Zespole Szkół i Placówek Kształcenia Zawodowego, ul.Botaniczna 66, 65-392  Zielona Góra</v>
      </c>
      <c r="AA29" s="230" t="s">
        <v>37</v>
      </c>
      <c r="AB29" s="416" t="s">
        <v>37</v>
      </c>
      <c r="AC29" s="306"/>
      <c r="AD29" s="306"/>
      <c r="AH29" s="197" t="s">
        <v>37</v>
      </c>
      <c r="AI29" s="483" t="s">
        <v>1989</v>
      </c>
    </row>
    <row r="30" spans="2:35" customFormat="1" ht="15" customHeight="1">
      <c r="B30" s="498" t="s">
        <v>506</v>
      </c>
      <c r="C30" s="499">
        <v>811102</v>
      </c>
      <c r="D30" s="499" t="s">
        <v>606</v>
      </c>
      <c r="E30" s="498" t="s">
        <v>605</v>
      </c>
      <c r="L30" s="91">
        <v>19</v>
      </c>
      <c r="M30" s="492" t="s">
        <v>2266</v>
      </c>
      <c r="N30" s="301" t="s">
        <v>459</v>
      </c>
      <c r="O30" s="715">
        <v>49783</v>
      </c>
      <c r="P30" s="95" t="s">
        <v>99</v>
      </c>
      <c r="Q30" s="91">
        <f t="shared" si="4"/>
        <v>514101</v>
      </c>
      <c r="R30" s="91" t="str">
        <f t="shared" si="5"/>
        <v>FRK.01.</v>
      </c>
      <c r="S30" s="596" t="str">
        <f t="shared" si="6"/>
        <v>Wykonywanie usług fryzjerskich</v>
      </c>
      <c r="T30" s="109" t="s">
        <v>2193</v>
      </c>
      <c r="U30" s="491">
        <v>7</v>
      </c>
      <c r="V30" s="382">
        <v>7</v>
      </c>
      <c r="W30" s="301"/>
      <c r="X30" s="491">
        <v>7</v>
      </c>
      <c r="Y30" s="382">
        <v>7</v>
      </c>
      <c r="Z30" s="594" t="str">
        <f t="shared" si="3"/>
        <v>Centrum Kształcenia Zawodowego w Świdnicy, 58-105 Świdnica, ul. Gen. Władysława Sikorskiego 41</v>
      </c>
      <c r="AA30" s="230" t="s">
        <v>93</v>
      </c>
      <c r="AB30" s="306"/>
      <c r="AC30" s="306"/>
      <c r="AD30" s="306"/>
      <c r="AH30" s="133" t="s">
        <v>32</v>
      </c>
      <c r="AI30" s="74" t="s">
        <v>1061</v>
      </c>
    </row>
    <row r="31" spans="2:35" customFormat="1" ht="15" customHeight="1">
      <c r="B31" s="498" t="s">
        <v>507</v>
      </c>
      <c r="C31" s="499">
        <v>811112</v>
      </c>
      <c r="D31" s="499" t="s">
        <v>1013</v>
      </c>
      <c r="E31" s="498" t="s">
        <v>607</v>
      </c>
      <c r="L31" s="91">
        <v>20</v>
      </c>
      <c r="M31" s="492" t="s">
        <v>2266</v>
      </c>
      <c r="N31" s="301" t="s">
        <v>459</v>
      </c>
      <c r="O31" s="715">
        <v>49783</v>
      </c>
      <c r="P31" s="95" t="s">
        <v>71</v>
      </c>
      <c r="Q31" s="91">
        <f t="shared" si="4"/>
        <v>512001</v>
      </c>
      <c r="R31" s="91" t="str">
        <f t="shared" si="5"/>
        <v>HGT.02.</v>
      </c>
      <c r="S31" s="596" t="str">
        <f t="shared" si="6"/>
        <v> Przygotowanie i wydawanie dań</v>
      </c>
      <c r="T31" s="109" t="s">
        <v>2391</v>
      </c>
      <c r="U31" s="491">
        <v>19</v>
      </c>
      <c r="V31" s="382">
        <v>15</v>
      </c>
      <c r="W31" s="301"/>
      <c r="X31" s="491">
        <v>19</v>
      </c>
      <c r="Y31" s="382">
        <v>15</v>
      </c>
      <c r="Z31" s="594" t="str">
        <f t="shared" si="3"/>
        <v>Centrum Kształcenia Zawodowego w Świdnicy, 58-105 Świdnica, ul. Gen. Władysława Sikorskiego 41</v>
      </c>
      <c r="AA31" s="230" t="s">
        <v>93</v>
      </c>
      <c r="AB31" s="306"/>
      <c r="AC31" s="306"/>
      <c r="AD31" s="306"/>
      <c r="AH31" s="133" t="s">
        <v>2090</v>
      </c>
      <c r="AI31" s="482" t="s">
        <v>2091</v>
      </c>
    </row>
    <row r="32" spans="2:35" customFormat="1" ht="15" customHeight="1">
      <c r="B32" s="498" t="s">
        <v>538</v>
      </c>
      <c r="C32" s="499">
        <v>516408</v>
      </c>
      <c r="D32" s="499" t="s">
        <v>1032</v>
      </c>
      <c r="E32" s="498" t="s">
        <v>650</v>
      </c>
      <c r="L32" s="91">
        <v>21</v>
      </c>
      <c r="M32" s="492" t="s">
        <v>2266</v>
      </c>
      <c r="N32" s="301" t="s">
        <v>459</v>
      </c>
      <c r="O32" s="715">
        <v>49783</v>
      </c>
      <c r="P32" s="95" t="s">
        <v>70</v>
      </c>
      <c r="Q32" s="91">
        <f t="shared" si="4"/>
        <v>522301</v>
      </c>
      <c r="R32" s="91" t="str">
        <f t="shared" si="5"/>
        <v>HAN.01.</v>
      </c>
      <c r="S32" s="596" t="str">
        <f t="shared" si="6"/>
        <v>Prowadzenie sprzedaży</v>
      </c>
      <c r="T32" s="109" t="s">
        <v>2233</v>
      </c>
      <c r="U32" s="491">
        <v>6</v>
      </c>
      <c r="V32" s="382">
        <v>6</v>
      </c>
      <c r="W32" s="301"/>
      <c r="X32" s="491">
        <v>6</v>
      </c>
      <c r="Y32" s="382">
        <v>6</v>
      </c>
      <c r="Z32" s="594" t="str">
        <f t="shared" si="3"/>
        <v>Centrum Kształcenia Zawodowego w Świdnicy, 58-105 Świdnica, ul. Gen. Władysława Sikorskiego 41</v>
      </c>
      <c r="AA32" s="230" t="s">
        <v>93</v>
      </c>
      <c r="AB32" s="306"/>
      <c r="AC32" s="306"/>
      <c r="AD32" s="306"/>
      <c r="AH32" s="133" t="s">
        <v>475</v>
      </c>
      <c r="AI32" s="108" t="s">
        <v>1801</v>
      </c>
    </row>
    <row r="33" spans="2:35" customFormat="1" ht="15" customHeight="1">
      <c r="B33" s="498" t="s">
        <v>531</v>
      </c>
      <c r="C33" s="499">
        <v>753702</v>
      </c>
      <c r="D33" s="499" t="s">
        <v>1026</v>
      </c>
      <c r="E33" s="498" t="s">
        <v>657</v>
      </c>
      <c r="L33" s="91">
        <v>22</v>
      </c>
      <c r="M33" s="492" t="s">
        <v>2266</v>
      </c>
      <c r="N33" s="301" t="s">
        <v>459</v>
      </c>
      <c r="O33" s="715">
        <v>49783</v>
      </c>
      <c r="P33" s="95" t="s">
        <v>175</v>
      </c>
      <c r="Q33" s="91">
        <f t="shared" si="4"/>
        <v>751201</v>
      </c>
      <c r="R33" s="91" t="str">
        <f t="shared" si="5"/>
        <v>SPC.01.</v>
      </c>
      <c r="S33" s="596" t="str">
        <f t="shared" si="6"/>
        <v>Produkcja wyrobów cukierniczych</v>
      </c>
      <c r="T33" s="437" t="s">
        <v>2391</v>
      </c>
      <c r="U33" s="491">
        <v>2</v>
      </c>
      <c r="V33" s="382">
        <v>2</v>
      </c>
      <c r="W33" s="301" t="s">
        <v>2012</v>
      </c>
      <c r="X33" s="491">
        <v>2</v>
      </c>
      <c r="Y33" s="382">
        <v>2</v>
      </c>
      <c r="Z33" s="438" t="str">
        <f t="shared" si="3"/>
        <v>Centrum Kształcenia Zawodowego w Świdnicy, 58-105 Świdnica, ul. Gen. Władysława Sikorskiego 41</v>
      </c>
      <c r="AA33" s="230" t="s">
        <v>93</v>
      </c>
      <c r="AB33" s="306"/>
      <c r="AC33" s="306"/>
      <c r="AD33" s="306"/>
      <c r="AH33" s="505" t="s">
        <v>1840</v>
      </c>
      <c r="AI33" s="108"/>
    </row>
    <row r="34" spans="2:35" customFormat="1" ht="15" customHeight="1">
      <c r="B34" s="498" t="s">
        <v>486</v>
      </c>
      <c r="C34" s="499">
        <v>711301</v>
      </c>
      <c r="D34" s="499" t="s">
        <v>455</v>
      </c>
      <c r="E34" s="498" t="s">
        <v>564</v>
      </c>
      <c r="L34" s="91">
        <v>23</v>
      </c>
      <c r="M34" s="492" t="s">
        <v>2266</v>
      </c>
      <c r="N34" s="301" t="s">
        <v>459</v>
      </c>
      <c r="O34" s="715">
        <v>49783</v>
      </c>
      <c r="P34" s="95" t="s">
        <v>73</v>
      </c>
      <c r="Q34" s="91">
        <f t="shared" si="4"/>
        <v>722307</v>
      </c>
      <c r="R34" s="91" t="str">
        <f t="shared" si="5"/>
        <v>MEC.05.</v>
      </c>
      <c r="S34" s="596" t="str">
        <f t="shared" si="6"/>
        <v> Użytkowanie obrabiarek skrawających</v>
      </c>
      <c r="T34" s="109" t="s">
        <v>2187</v>
      </c>
      <c r="U34" s="382">
        <v>7</v>
      </c>
      <c r="V34" s="382">
        <v>1</v>
      </c>
      <c r="W34" s="301" t="s">
        <v>2012</v>
      </c>
      <c r="X34" s="382">
        <v>7</v>
      </c>
      <c r="Y34" s="382">
        <v>1</v>
      </c>
      <c r="Z34" s="132" t="str">
        <f t="shared" si="3"/>
        <v>Centrum Kształcenia Zawodowego w Świdnicy, 58-105 Świdnica, ul. Gen. Władysława Sikorskiego 41</v>
      </c>
      <c r="AA34" s="230" t="s">
        <v>93</v>
      </c>
      <c r="AB34" s="415"/>
      <c r="AC34" s="415"/>
      <c r="AD34" s="306"/>
      <c r="AH34" s="133" t="s">
        <v>688</v>
      </c>
      <c r="AI34" s="74" t="s">
        <v>1939</v>
      </c>
    </row>
    <row r="35" spans="2:35" customFormat="1" ht="15" customHeight="1">
      <c r="B35" s="498" t="s">
        <v>510</v>
      </c>
      <c r="C35" s="499">
        <v>513101</v>
      </c>
      <c r="D35" s="499" t="s">
        <v>185</v>
      </c>
      <c r="E35" s="498" t="s">
        <v>611</v>
      </c>
      <c r="L35" s="91">
        <v>24</v>
      </c>
      <c r="M35" s="492" t="s">
        <v>2266</v>
      </c>
      <c r="N35" s="301" t="s">
        <v>459</v>
      </c>
      <c r="O35" s="715">
        <v>49783</v>
      </c>
      <c r="P35" s="95" t="s">
        <v>194</v>
      </c>
      <c r="Q35" s="91">
        <f t="shared" si="4"/>
        <v>711204</v>
      </c>
      <c r="R35" s="91" t="str">
        <f t="shared" si="5"/>
        <v>BUD.12.</v>
      </c>
      <c r="S35" s="596" t="str">
        <f t="shared" si="6"/>
        <v> Wykonywanie robót murarskich i tynkarskich</v>
      </c>
      <c r="T35" s="427" t="s">
        <v>2193</v>
      </c>
      <c r="U35" s="382">
        <v>3</v>
      </c>
      <c r="V35" s="382">
        <v>0</v>
      </c>
      <c r="W35" s="301" t="s">
        <v>2010</v>
      </c>
      <c r="X35" s="382">
        <v>3</v>
      </c>
      <c r="Y35" s="382">
        <v>0</v>
      </c>
      <c r="Z35" s="594" t="str">
        <f t="shared" si="3"/>
        <v>Centrum Kształcenia Zawodowego w Świdnicy, 58-105 Świdnica, ul. Gen. Władysława Sikorskiego 41</v>
      </c>
      <c r="AA35" s="230" t="s">
        <v>93</v>
      </c>
      <c r="AB35" s="415"/>
      <c r="AC35" s="415"/>
      <c r="AD35" s="306"/>
      <c r="AH35" s="411" t="s">
        <v>2291</v>
      </c>
      <c r="AI35" t="s">
        <v>2242</v>
      </c>
    </row>
    <row r="36" spans="2:35" customFormat="1" ht="15" hidden="1" customHeight="1">
      <c r="B36" s="498"/>
      <c r="C36" s="499"/>
      <c r="D36" s="499"/>
      <c r="E36" s="498"/>
      <c r="L36" s="700"/>
      <c r="M36" s="492" t="s">
        <v>2266</v>
      </c>
      <c r="N36" s="301" t="s">
        <v>459</v>
      </c>
      <c r="O36" s="715">
        <v>49783</v>
      </c>
      <c r="P36" s="778" t="s">
        <v>71</v>
      </c>
      <c r="Q36" s="113">
        <f>IFERROR(VLOOKUP(P36,B$8:E$119,2,0),0)</f>
        <v>512001</v>
      </c>
      <c r="R36" s="91" t="str">
        <f t="shared" si="5"/>
        <v>HGT.02.</v>
      </c>
      <c r="S36" s="561"/>
      <c r="T36" s="109" t="s">
        <v>2239</v>
      </c>
      <c r="U36" s="491">
        <v>2</v>
      </c>
      <c r="V36" s="382">
        <v>2</v>
      </c>
      <c r="W36" s="301" t="s">
        <v>2012</v>
      </c>
      <c r="X36" s="491">
        <v>2</v>
      </c>
      <c r="Y36" s="382">
        <v>2</v>
      </c>
      <c r="Z36" s="562" t="str">
        <f>IFERROR(VLOOKUP(AA36,AH$8:AI$34,2,0),0)</f>
        <v>Zespół Szkół Ponadpodstawowych im. Hipolita Cegielskiego w Ziębicach ul. Wojska Polskiego 3, 57-220 Ziębice</v>
      </c>
      <c r="AA36" s="230" t="s">
        <v>32</v>
      </c>
      <c r="AB36" s="752"/>
      <c r="AC36" s="557"/>
      <c r="AD36" s="558"/>
      <c r="AH36" s="411"/>
    </row>
    <row r="37" spans="2:35" customFormat="1" ht="15" hidden="1" customHeight="1">
      <c r="B37" s="498" t="s">
        <v>445</v>
      </c>
      <c r="C37" s="499">
        <v>832201</v>
      </c>
      <c r="D37" s="499" t="s">
        <v>446</v>
      </c>
      <c r="E37" s="498" t="s">
        <v>636</v>
      </c>
      <c r="L37" s="91">
        <v>25</v>
      </c>
      <c r="M37" s="492" t="s">
        <v>2266</v>
      </c>
      <c r="N37" s="301" t="s">
        <v>459</v>
      </c>
      <c r="O37" s="715">
        <v>49783</v>
      </c>
      <c r="P37" s="95" t="s">
        <v>66</v>
      </c>
      <c r="Q37" s="91">
        <f t="shared" si="4"/>
        <v>723103</v>
      </c>
      <c r="R37" s="91" t="str">
        <f t="shared" si="5"/>
        <v>MOT.05.</v>
      </c>
      <c r="S37" s="596" t="str">
        <f t="shared" si="6"/>
        <v>Obsługa, diagnozowanie oraz naprawa pojazdów samochodowych</v>
      </c>
      <c r="T37" s="109" t="s">
        <v>2350</v>
      </c>
      <c r="U37" s="491">
        <v>17</v>
      </c>
      <c r="V37" s="382">
        <v>0</v>
      </c>
      <c r="W37" s="301" t="s">
        <v>2012</v>
      </c>
      <c r="X37" s="491">
        <v>17</v>
      </c>
      <c r="Y37" s="382">
        <v>0</v>
      </c>
      <c r="Z37" s="598" t="str">
        <f t="shared" si="3"/>
        <v>Zespół Szkół Ponadpodstawowych im. Hipolita Cegielskiego w Ziębicach ul. Wojska Polskiego 3, 57-220 Ziębice</v>
      </c>
      <c r="AA37" s="230" t="s">
        <v>32</v>
      </c>
      <c r="AB37" s="422"/>
      <c r="AC37" s="306"/>
      <c r="AD37" s="306"/>
      <c r="AH37" s="411" t="s">
        <v>2282</v>
      </c>
      <c r="AI37" t="s">
        <v>2309</v>
      </c>
    </row>
    <row r="38" spans="2:35" customFormat="1" ht="15" customHeight="1">
      <c r="B38" s="498" t="s">
        <v>487</v>
      </c>
      <c r="C38" s="499">
        <v>713303</v>
      </c>
      <c r="D38" s="499" t="s">
        <v>566</v>
      </c>
      <c r="E38" s="498" t="s">
        <v>565</v>
      </c>
      <c r="L38" s="91">
        <v>26</v>
      </c>
      <c r="M38" s="492" t="s">
        <v>2015</v>
      </c>
      <c r="N38" s="301" t="s">
        <v>469</v>
      </c>
      <c r="O38" s="715">
        <v>22765</v>
      </c>
      <c r="P38" s="95" t="s">
        <v>69</v>
      </c>
      <c r="Q38" s="91">
        <f t="shared" si="4"/>
        <v>741203</v>
      </c>
      <c r="R38" s="91" t="str">
        <f t="shared" si="5"/>
        <v>MOT.02.</v>
      </c>
      <c r="S38" s="596" t="str">
        <f t="shared" si="6"/>
        <v>Obsługa, diagnozowanie oraz naprawa mechatronicznych systemów pojazdów samochodowych</v>
      </c>
      <c r="T38" s="437" t="s">
        <v>2391</v>
      </c>
      <c r="U38" s="491">
        <v>3</v>
      </c>
      <c r="V38" s="382">
        <v>0</v>
      </c>
      <c r="W38" s="301" t="s">
        <v>2012</v>
      </c>
      <c r="X38" s="382">
        <v>3</v>
      </c>
      <c r="Y38" s="382">
        <v>0</v>
      </c>
      <c r="Z38" s="600" t="str">
        <f t="shared" si="3"/>
        <v>Centrum Kształcenia Zawodowego w Świdnicy, 58-105 Świdnica, ul. Gen. Władysława Sikorskiego 41</v>
      </c>
      <c r="AA38" s="230" t="s">
        <v>93</v>
      </c>
      <c r="AB38" s="230" t="s">
        <v>37</v>
      </c>
      <c r="AC38" s="184"/>
      <c r="AD38" s="306"/>
      <c r="AH38" s="411" t="s">
        <v>1006</v>
      </c>
      <c r="AI38" s="103" t="s">
        <v>2263</v>
      </c>
    </row>
    <row r="39" spans="2:35" customFormat="1" ht="15" customHeight="1">
      <c r="B39" s="498" t="s">
        <v>498</v>
      </c>
      <c r="C39" s="499">
        <v>731702</v>
      </c>
      <c r="D39" s="499" t="s">
        <v>589</v>
      </c>
      <c r="E39" s="498" t="s">
        <v>588</v>
      </c>
      <c r="L39" s="91">
        <v>27</v>
      </c>
      <c r="M39" s="95" t="s">
        <v>2265</v>
      </c>
      <c r="N39" s="91" t="s">
        <v>469</v>
      </c>
      <c r="O39" s="713">
        <v>19605</v>
      </c>
      <c r="P39" s="95" t="s">
        <v>69</v>
      </c>
      <c r="Q39" s="91">
        <f t="shared" si="4"/>
        <v>741203</v>
      </c>
      <c r="R39" s="91" t="str">
        <f t="shared" si="5"/>
        <v>MOT.02.</v>
      </c>
      <c r="S39" s="596" t="str">
        <f t="shared" si="6"/>
        <v>Obsługa, diagnozowanie oraz naprawa mechatronicznych systemów pojazdów samochodowych</v>
      </c>
      <c r="T39" s="437" t="s">
        <v>2391</v>
      </c>
      <c r="U39" s="382">
        <v>2</v>
      </c>
      <c r="V39" s="382">
        <v>0</v>
      </c>
      <c r="W39" s="301" t="s">
        <v>2010</v>
      </c>
      <c r="X39" s="382">
        <v>2</v>
      </c>
      <c r="Y39" s="382">
        <v>0</v>
      </c>
      <c r="Z39" s="438" t="str">
        <f t="shared" si="3"/>
        <v>Centrum Kształcenia Zawodowego w Świdnicy, 58-105 Świdnica, ul. Gen. Władysława Sikorskiego 41</v>
      </c>
      <c r="AA39" s="230" t="s">
        <v>93</v>
      </c>
      <c r="AB39" s="415"/>
      <c r="AC39" s="184"/>
      <c r="AD39" s="306"/>
      <c r="AH39" s="411" t="s">
        <v>205</v>
      </c>
      <c r="AI39" t="s">
        <v>2322</v>
      </c>
    </row>
    <row r="40" spans="2:35" customFormat="1" hidden="1">
      <c r="B40" s="498"/>
      <c r="C40" s="499"/>
      <c r="D40" s="499"/>
      <c r="E40" s="498"/>
      <c r="L40" s="700"/>
      <c r="M40" s="492" t="s">
        <v>2015</v>
      </c>
      <c r="N40" s="301" t="s">
        <v>469</v>
      </c>
      <c r="O40" s="715">
        <v>22765</v>
      </c>
      <c r="P40" s="95" t="s">
        <v>175</v>
      </c>
      <c r="Q40" s="91">
        <f t="shared" si="4"/>
        <v>751201</v>
      </c>
      <c r="R40" s="91" t="str">
        <f t="shared" si="5"/>
        <v>SPC.01.</v>
      </c>
      <c r="S40" s="596" t="str">
        <f t="shared" si="6"/>
        <v>Produkcja wyrobów cukierniczych</v>
      </c>
      <c r="T40" s="231" t="s">
        <v>2190</v>
      </c>
      <c r="U40" s="382">
        <v>5</v>
      </c>
      <c r="V40" s="382">
        <v>3</v>
      </c>
      <c r="W40" s="91" t="s">
        <v>2402</v>
      </c>
      <c r="X40" s="382">
        <v>4</v>
      </c>
      <c r="Y40" s="382">
        <v>3</v>
      </c>
      <c r="Z40" s="689" t="str">
        <f t="shared" si="3"/>
        <v>Centrum Kształcenia Zawodowego i Ustawicznego w Legnicy, ul. Lotnicza 26, 59-220 Legnica</v>
      </c>
      <c r="AA40" s="230" t="s">
        <v>691</v>
      </c>
      <c r="AB40" s="714"/>
      <c r="AC40" s="557"/>
      <c r="AD40" s="558"/>
      <c r="AH40" s="411"/>
    </row>
    <row r="41" spans="2:35" customFormat="1" hidden="1">
      <c r="B41" s="498" t="s">
        <v>514</v>
      </c>
      <c r="C41" s="499">
        <v>722101</v>
      </c>
      <c r="D41" s="499" t="s">
        <v>1015</v>
      </c>
      <c r="E41" s="498" t="s">
        <v>621</v>
      </c>
      <c r="L41" s="91">
        <v>28</v>
      </c>
      <c r="M41" s="492" t="s">
        <v>2015</v>
      </c>
      <c r="N41" s="301" t="s">
        <v>469</v>
      </c>
      <c r="O41" s="715">
        <v>22765</v>
      </c>
      <c r="P41" s="95" t="s">
        <v>175</v>
      </c>
      <c r="Q41" s="91">
        <f t="shared" si="4"/>
        <v>751201</v>
      </c>
      <c r="R41" s="91" t="str">
        <f t="shared" si="5"/>
        <v>SPC.01.</v>
      </c>
      <c r="S41" s="596" t="str">
        <f t="shared" si="6"/>
        <v>Produkcja wyrobów cukierniczych</v>
      </c>
      <c r="T41" s="231" t="s">
        <v>2231</v>
      </c>
      <c r="U41" s="382">
        <v>5</v>
      </c>
      <c r="V41" s="382">
        <v>5</v>
      </c>
      <c r="W41" s="91" t="s">
        <v>2402</v>
      </c>
      <c r="X41" s="382">
        <v>2</v>
      </c>
      <c r="Y41" s="382">
        <v>2</v>
      </c>
      <c r="Z41" s="438" t="str">
        <f t="shared" si="3"/>
        <v>Centrum Kształcenia Zawodowego i Ustawicznego w Legnicy, ul. Lotnicza 26, 59-220 Legnica</v>
      </c>
      <c r="AA41" s="230" t="s">
        <v>691</v>
      </c>
      <c r="AB41" s="415"/>
      <c r="AC41" s="306"/>
      <c r="AD41" s="306"/>
      <c r="AH41" s="411" t="s">
        <v>186</v>
      </c>
    </row>
    <row r="42" spans="2:35" customFormat="1" ht="15" customHeight="1">
      <c r="B42" s="498" t="s">
        <v>532</v>
      </c>
      <c r="C42" s="499">
        <v>753105</v>
      </c>
      <c r="D42" s="499" t="s">
        <v>457</v>
      </c>
      <c r="E42" s="498" t="s">
        <v>656</v>
      </c>
      <c r="L42" s="91">
        <v>29</v>
      </c>
      <c r="M42" s="492" t="s">
        <v>2015</v>
      </c>
      <c r="N42" s="301" t="s">
        <v>469</v>
      </c>
      <c r="O42" s="715">
        <v>22765</v>
      </c>
      <c r="P42" s="95" t="s">
        <v>78</v>
      </c>
      <c r="Q42" s="91">
        <f t="shared" si="4"/>
        <v>741103</v>
      </c>
      <c r="R42" s="91" t="str">
        <f t="shared" si="5"/>
        <v>ELE.02.</v>
      </c>
      <c r="S42" s="596" t="str">
        <f t="shared" si="6"/>
        <v>Montaż, uruchamianie i konserwacja instalacji, maszyn i urządzeń elektrycznych</v>
      </c>
      <c r="T42" s="300" t="s">
        <v>2233</v>
      </c>
      <c r="U42" s="382">
        <v>3</v>
      </c>
      <c r="V42" s="382">
        <v>0</v>
      </c>
      <c r="W42" s="301" t="s">
        <v>2012</v>
      </c>
      <c r="X42" s="382">
        <v>3</v>
      </c>
      <c r="Y42" s="382">
        <v>0</v>
      </c>
      <c r="Z42" s="438" t="str">
        <f t="shared" ref="Z42:Z73" si="7">IFERROR(VLOOKUP(AA42,AH$8:AI$34,2,0),0)</f>
        <v>Centrum Kształcenia Zawodowego w Świdnicy, 58-105 Świdnica, ul. Gen. Władysława Sikorskiego 41</v>
      </c>
      <c r="AA42" s="230" t="s">
        <v>93</v>
      </c>
      <c r="AB42" s="415"/>
      <c r="AC42" s="306"/>
      <c r="AD42" s="306"/>
      <c r="AH42" s="411" t="s">
        <v>2375</v>
      </c>
      <c r="AI42" t="s">
        <v>2376</v>
      </c>
    </row>
    <row r="43" spans="2:35" customFormat="1" ht="15" hidden="1" customHeight="1">
      <c r="B43" s="498" t="s">
        <v>71</v>
      </c>
      <c r="C43" s="499">
        <v>512001</v>
      </c>
      <c r="D43" s="499" t="s">
        <v>72</v>
      </c>
      <c r="E43" s="498" t="s">
        <v>613</v>
      </c>
      <c r="L43" s="91">
        <v>30</v>
      </c>
      <c r="M43" s="492" t="s">
        <v>2015</v>
      </c>
      <c r="N43" s="301" t="s">
        <v>469</v>
      </c>
      <c r="O43" s="715">
        <v>22765</v>
      </c>
      <c r="P43" s="95" t="s">
        <v>176</v>
      </c>
      <c r="Q43" s="91">
        <f t="shared" si="4"/>
        <v>742117</v>
      </c>
      <c r="R43" s="91" t="str">
        <f t="shared" si="5"/>
        <v>ELM.02.</v>
      </c>
      <c r="S43" s="596" t="str">
        <f t="shared" si="6"/>
        <v>Montaż oraz instalowanie układów i urządzeń elektronicznych</v>
      </c>
      <c r="T43" s="738" t="s">
        <v>2394</v>
      </c>
      <c r="U43" s="383">
        <v>0</v>
      </c>
      <c r="V43" s="279">
        <v>0</v>
      </c>
      <c r="W43" s="91" t="s">
        <v>2010</v>
      </c>
      <c r="X43" s="279">
        <v>0</v>
      </c>
      <c r="Y43" s="279">
        <v>0</v>
      </c>
      <c r="Z43" s="132" t="str">
        <f t="shared" si="7"/>
        <v>Centrum Kształcenia Zawodowego i Ustawicznego, 67-400 Wschowa, Plac Kosynierów 1</v>
      </c>
      <c r="AA43" s="230" t="s">
        <v>679</v>
      </c>
      <c r="AB43" s="415"/>
      <c r="AC43" s="415"/>
      <c r="AD43" s="306"/>
    </row>
    <row r="44" spans="2:35" customFormat="1" hidden="1">
      <c r="B44" s="498"/>
      <c r="C44" s="499"/>
      <c r="D44" s="499"/>
      <c r="E44" s="498"/>
      <c r="L44" s="700"/>
      <c r="M44" s="492" t="s">
        <v>2015</v>
      </c>
      <c r="N44" s="301" t="s">
        <v>469</v>
      </c>
      <c r="O44" s="715">
        <v>22765</v>
      </c>
      <c r="P44" s="95" t="s">
        <v>99</v>
      </c>
      <c r="Q44" s="91">
        <f t="shared" si="4"/>
        <v>514101</v>
      </c>
      <c r="R44" s="91" t="str">
        <f t="shared" si="5"/>
        <v>FRK.01.</v>
      </c>
      <c r="S44" s="596" t="str">
        <f t="shared" si="6"/>
        <v>Wykonywanie usług fryzjerskich</v>
      </c>
      <c r="T44" s="231" t="s">
        <v>2231</v>
      </c>
      <c r="U44" s="279">
        <v>11</v>
      </c>
      <c r="V44" s="279">
        <v>9</v>
      </c>
      <c r="W44" s="91" t="s">
        <v>2402</v>
      </c>
      <c r="X44" s="279">
        <v>0</v>
      </c>
      <c r="Y44" s="279">
        <v>0</v>
      </c>
      <c r="Z44" s="132" t="str">
        <f t="shared" si="7"/>
        <v>Centrum Kształcenia Zawodowego i Ustawicznego w Legnicy, ul. Lotnicza 26, 59-220 Legnica</v>
      </c>
      <c r="AA44" s="230" t="s">
        <v>691</v>
      </c>
      <c r="AB44" s="557"/>
      <c r="AC44" s="557"/>
      <c r="AD44" s="558"/>
    </row>
    <row r="45" spans="2:35" customFormat="1" hidden="1">
      <c r="B45" s="498"/>
      <c r="C45" s="499"/>
      <c r="D45" s="499"/>
      <c r="E45" s="498"/>
      <c r="L45" s="700"/>
      <c r="M45" s="492" t="s">
        <v>2015</v>
      </c>
      <c r="N45" s="301" t="s">
        <v>469</v>
      </c>
      <c r="O45" s="715">
        <v>22765</v>
      </c>
      <c r="P45" s="95" t="s">
        <v>99</v>
      </c>
      <c r="Q45" s="91">
        <f t="shared" si="4"/>
        <v>514101</v>
      </c>
      <c r="R45" s="91" t="str">
        <f t="shared" si="5"/>
        <v>FRK.01.</v>
      </c>
      <c r="S45" s="596" t="str">
        <f t="shared" si="6"/>
        <v>Wykonywanie usług fryzjerskich</v>
      </c>
      <c r="T45" s="231" t="s">
        <v>2240</v>
      </c>
      <c r="U45" s="279">
        <v>8</v>
      </c>
      <c r="V45" s="279">
        <v>8</v>
      </c>
      <c r="W45" s="91" t="s">
        <v>2402</v>
      </c>
      <c r="X45" s="279">
        <v>0</v>
      </c>
      <c r="Y45" s="279">
        <v>0</v>
      </c>
      <c r="Z45" s="132" t="str">
        <f t="shared" si="7"/>
        <v>Centrum Kształcenia Zawodowego i Ustawicznego w Legnicy, ul. Lotnicza 26, 59-220 Legnica</v>
      </c>
      <c r="AA45" s="230" t="s">
        <v>691</v>
      </c>
      <c r="AB45" s="557"/>
      <c r="AC45" s="557"/>
      <c r="AD45" s="558"/>
    </row>
    <row r="46" spans="2:35" customFormat="1" hidden="1">
      <c r="B46" s="498"/>
      <c r="C46" s="499"/>
      <c r="D46" s="499"/>
      <c r="E46" s="498"/>
      <c r="L46" s="700"/>
      <c r="M46" s="492" t="s">
        <v>2015</v>
      </c>
      <c r="N46" s="301" t="s">
        <v>469</v>
      </c>
      <c r="O46" s="715">
        <v>22765</v>
      </c>
      <c r="P46" s="95" t="s">
        <v>99</v>
      </c>
      <c r="Q46" s="91">
        <f t="shared" si="4"/>
        <v>514101</v>
      </c>
      <c r="R46" s="91" t="str">
        <f t="shared" si="5"/>
        <v>FRK.01.</v>
      </c>
      <c r="S46" s="596" t="str">
        <f t="shared" si="6"/>
        <v>Wykonywanie usług fryzjerskich</v>
      </c>
      <c r="T46" s="231" t="s">
        <v>2230</v>
      </c>
      <c r="U46" s="279">
        <v>13</v>
      </c>
      <c r="V46" s="279">
        <v>12</v>
      </c>
      <c r="W46" s="91" t="s">
        <v>2402</v>
      </c>
      <c r="X46" s="279">
        <v>5</v>
      </c>
      <c r="Y46" s="279">
        <v>4</v>
      </c>
      <c r="Z46" s="132" t="str">
        <f t="shared" si="7"/>
        <v>Centrum Kształcenia Zawodowego i Ustawicznego w Legnicy, ul. Lotnicza 26, 59-220 Legnica</v>
      </c>
      <c r="AA46" s="230" t="s">
        <v>691</v>
      </c>
      <c r="AB46" s="557"/>
      <c r="AC46" s="557"/>
      <c r="AD46" s="558"/>
    </row>
    <row r="47" spans="2:35" customFormat="1" hidden="1">
      <c r="B47" s="498" t="s">
        <v>533</v>
      </c>
      <c r="C47" s="499">
        <v>753106</v>
      </c>
      <c r="D47" s="499" t="s">
        <v>1027</v>
      </c>
      <c r="E47" s="498" t="s">
        <v>655</v>
      </c>
      <c r="L47" s="91">
        <v>31</v>
      </c>
      <c r="M47" s="492" t="s">
        <v>2015</v>
      </c>
      <c r="N47" s="301" t="s">
        <v>469</v>
      </c>
      <c r="O47" s="715">
        <v>22765</v>
      </c>
      <c r="P47" s="95" t="s">
        <v>99</v>
      </c>
      <c r="Q47" s="91">
        <f t="shared" si="4"/>
        <v>514101</v>
      </c>
      <c r="R47" s="91" t="str">
        <f t="shared" si="5"/>
        <v>FRK.01.</v>
      </c>
      <c r="S47" s="596" t="str">
        <f t="shared" si="6"/>
        <v>Wykonywanie usług fryzjerskich</v>
      </c>
      <c r="T47" s="231" t="s">
        <v>2222</v>
      </c>
      <c r="U47" s="279">
        <v>10</v>
      </c>
      <c r="V47" s="279">
        <v>7</v>
      </c>
      <c r="W47" s="91" t="s">
        <v>2402</v>
      </c>
      <c r="X47" s="279">
        <v>1</v>
      </c>
      <c r="Y47" s="279">
        <v>1</v>
      </c>
      <c r="Z47" s="132" t="str">
        <f t="shared" si="7"/>
        <v>Centrum Kształcenia Zawodowego i Ustawicznego w Legnicy, ul. Lotnicza 26, 59-220 Legnica</v>
      </c>
      <c r="AA47" s="230" t="s">
        <v>691</v>
      </c>
      <c r="AB47" s="306"/>
      <c r="AC47" s="306"/>
      <c r="AD47" s="306"/>
    </row>
    <row r="48" spans="2:35" customFormat="1" ht="45" hidden="1">
      <c r="B48" s="498" t="s">
        <v>192</v>
      </c>
      <c r="C48" s="499">
        <v>713203</v>
      </c>
      <c r="D48" s="499" t="s">
        <v>59</v>
      </c>
      <c r="E48" s="498" t="s">
        <v>665</v>
      </c>
      <c r="L48" s="91">
        <v>32</v>
      </c>
      <c r="M48" s="492" t="s">
        <v>2015</v>
      </c>
      <c r="N48" s="301" t="s">
        <v>469</v>
      </c>
      <c r="O48" s="715">
        <v>22765</v>
      </c>
      <c r="P48" s="95" t="s">
        <v>75</v>
      </c>
      <c r="Q48" s="91">
        <f t="shared" si="4"/>
        <v>343101</v>
      </c>
      <c r="R48" s="91" t="str">
        <f t="shared" si="5"/>
        <v>AUD.02.</v>
      </c>
      <c r="S48" s="596" t="str">
        <f t="shared" si="6"/>
        <v> Rejestracja, obróbka i publikacja obrazu</v>
      </c>
      <c r="T48" s="231" t="s">
        <v>2353</v>
      </c>
      <c r="U48" s="279">
        <v>2</v>
      </c>
      <c r="V48" s="279">
        <v>1</v>
      </c>
      <c r="W48" s="91" t="s">
        <v>2012</v>
      </c>
      <c r="X48" s="279">
        <v>2</v>
      </c>
      <c r="Y48" s="279">
        <v>1</v>
      </c>
      <c r="Z48" s="399" t="str">
        <f t="shared" si="7"/>
        <v>Centrum Kształcenia Zawodowego w Zespole Szkół i Placówek Kształcenia Zawodowego, ul.Botaniczna 66, 65-392  Zielona Góra</v>
      </c>
      <c r="AA48" s="230" t="s">
        <v>37</v>
      </c>
      <c r="AB48" s="306"/>
      <c r="AC48" s="306"/>
      <c r="AD48" s="306"/>
    </row>
    <row r="49" spans="2:30" customFormat="1" ht="15" hidden="1" customHeight="1">
      <c r="B49" s="498" t="s">
        <v>211</v>
      </c>
      <c r="C49" s="499">
        <v>432106</v>
      </c>
      <c r="D49" s="499" t="s">
        <v>217</v>
      </c>
      <c r="E49" s="498" t="s">
        <v>645</v>
      </c>
      <c r="L49" s="91">
        <v>33</v>
      </c>
      <c r="M49" s="492" t="s">
        <v>2015</v>
      </c>
      <c r="N49" s="301" t="s">
        <v>469</v>
      </c>
      <c r="O49" s="715">
        <v>22765</v>
      </c>
      <c r="P49" s="95" t="s">
        <v>71</v>
      </c>
      <c r="Q49" s="91">
        <f t="shared" si="4"/>
        <v>512001</v>
      </c>
      <c r="R49" s="91" t="str">
        <f t="shared" si="5"/>
        <v>HGT.02.</v>
      </c>
      <c r="S49" s="596" t="str">
        <f t="shared" si="6"/>
        <v> Przygotowanie i wydawanie dań</v>
      </c>
      <c r="T49" s="109" t="s">
        <v>2190</v>
      </c>
      <c r="U49" s="279">
        <v>12</v>
      </c>
      <c r="V49" s="279">
        <v>8</v>
      </c>
      <c r="W49" s="91" t="s">
        <v>2402</v>
      </c>
      <c r="X49" s="279">
        <v>3</v>
      </c>
      <c r="Y49" s="279">
        <v>2</v>
      </c>
      <c r="Z49" s="132" t="str">
        <f t="shared" si="7"/>
        <v>Centrum Kształcenia Zawodowego i Ustawicznego w Legnicy, ul. Lotnicza 26, 59-220 Legnica</v>
      </c>
      <c r="AA49" s="230" t="s">
        <v>691</v>
      </c>
      <c r="AB49" s="184"/>
      <c r="AC49" s="184"/>
      <c r="AD49" s="306"/>
    </row>
    <row r="50" spans="2:30" customFormat="1" ht="15" customHeight="1">
      <c r="B50" s="498" t="s">
        <v>526</v>
      </c>
      <c r="C50" s="499">
        <v>723107</v>
      </c>
      <c r="D50" s="499" t="s">
        <v>1022</v>
      </c>
      <c r="E50" s="498" t="s">
        <v>664</v>
      </c>
      <c r="L50" s="91">
        <v>34</v>
      </c>
      <c r="M50" s="492" t="s">
        <v>2015</v>
      </c>
      <c r="N50" s="301" t="s">
        <v>469</v>
      </c>
      <c r="O50" s="715">
        <v>22765</v>
      </c>
      <c r="P50" s="95" t="s">
        <v>66</v>
      </c>
      <c r="Q50" s="91">
        <f t="shared" si="4"/>
        <v>723103</v>
      </c>
      <c r="R50" s="91" t="str">
        <f t="shared" si="5"/>
        <v>MOT.05.</v>
      </c>
      <c r="S50" s="596" t="str">
        <f t="shared" si="6"/>
        <v>Obsługa, diagnozowanie oraz naprawa pojazdów samochodowych</v>
      </c>
      <c r="T50" s="109" t="s">
        <v>2189</v>
      </c>
      <c r="U50" s="279">
        <v>4</v>
      </c>
      <c r="V50" s="279">
        <v>0</v>
      </c>
      <c r="W50" s="91" t="s">
        <v>2012</v>
      </c>
      <c r="X50" s="279">
        <v>4</v>
      </c>
      <c r="Y50" s="279">
        <v>0</v>
      </c>
      <c r="Z50" s="132" t="str">
        <f t="shared" si="7"/>
        <v>Centrum Kształcenia Zawodowego w Świdnicy, 58-105 Świdnica, ul. Gen. Władysława Sikorskiego 41</v>
      </c>
      <c r="AA50" s="230" t="s">
        <v>93</v>
      </c>
      <c r="AB50" s="184"/>
      <c r="AC50" s="184"/>
      <c r="AD50" s="306"/>
    </row>
    <row r="51" spans="2:30" customFormat="1" ht="15" customHeight="1">
      <c r="B51" s="502" t="s">
        <v>545</v>
      </c>
      <c r="C51" s="501">
        <v>723318</v>
      </c>
      <c r="D51" s="501" t="s">
        <v>633</v>
      </c>
      <c r="E51" s="500" t="s">
        <v>2307</v>
      </c>
      <c r="L51" s="91">
        <v>35</v>
      </c>
      <c r="M51" s="492" t="s">
        <v>2015</v>
      </c>
      <c r="N51" s="301" t="s">
        <v>469</v>
      </c>
      <c r="O51" s="715">
        <v>22765</v>
      </c>
      <c r="P51" s="95" t="s">
        <v>125</v>
      </c>
      <c r="Q51" s="91">
        <f t="shared" si="4"/>
        <v>712618</v>
      </c>
      <c r="R51" s="91" t="str">
        <f t="shared" si="5"/>
        <v>BUD.09.</v>
      </c>
      <c r="S51" s="596" t="str">
        <f t="shared" si="6"/>
        <v>Wykonywanie robót związanych z budową, montażem i eksploatacją sieci oraz instalacji sanitarnych</v>
      </c>
      <c r="T51" s="437" t="s">
        <v>2391</v>
      </c>
      <c r="U51" s="279">
        <v>1</v>
      </c>
      <c r="V51" s="279">
        <v>0</v>
      </c>
      <c r="W51" s="91" t="s">
        <v>2012</v>
      </c>
      <c r="X51" s="279">
        <v>1</v>
      </c>
      <c r="Y51" s="279">
        <v>0</v>
      </c>
      <c r="Z51" s="132" t="str">
        <f t="shared" si="7"/>
        <v>Centrum Kształcenia Zawodowego w Świdnicy, 58-105 Świdnica, ul. Gen. Władysława Sikorskiego 41</v>
      </c>
      <c r="AA51" s="230" t="s">
        <v>93</v>
      </c>
      <c r="AB51" s="415"/>
      <c r="AC51" s="306"/>
      <c r="AD51" s="306"/>
    </row>
    <row r="52" spans="2:30" customFormat="1" ht="15" customHeight="1">
      <c r="B52" s="498" t="s">
        <v>66</v>
      </c>
      <c r="C52" s="499">
        <v>723103</v>
      </c>
      <c r="D52" s="499" t="s">
        <v>67</v>
      </c>
      <c r="E52" s="498" t="s">
        <v>663</v>
      </c>
      <c r="L52" s="91">
        <v>36</v>
      </c>
      <c r="M52" s="492" t="s">
        <v>2015</v>
      </c>
      <c r="N52" s="301" t="s">
        <v>469</v>
      </c>
      <c r="O52" s="715">
        <v>22765</v>
      </c>
      <c r="P52" s="95" t="s">
        <v>79</v>
      </c>
      <c r="Q52" s="91">
        <f t="shared" si="4"/>
        <v>751204</v>
      </c>
      <c r="R52" s="91" t="str">
        <f t="shared" si="5"/>
        <v>SPC.03.</v>
      </c>
      <c r="S52" s="596" t="str">
        <f t="shared" si="6"/>
        <v>Produkcja wyrobów piekarskich</v>
      </c>
      <c r="T52" s="109" t="s">
        <v>2233</v>
      </c>
      <c r="U52" s="279">
        <v>1</v>
      </c>
      <c r="V52" s="279">
        <v>1</v>
      </c>
      <c r="W52" s="91" t="s">
        <v>2012</v>
      </c>
      <c r="X52" s="279">
        <v>1</v>
      </c>
      <c r="Y52" s="279">
        <v>1</v>
      </c>
      <c r="Z52" s="132" t="str">
        <f t="shared" si="7"/>
        <v>Centrum Kształcenia Zawodowego w Świdnicy, 58-105 Świdnica, ul. Gen. Władysława Sikorskiego 41</v>
      </c>
      <c r="AA52" s="230" t="s">
        <v>93</v>
      </c>
      <c r="AB52" s="415"/>
      <c r="AC52" s="184"/>
      <c r="AD52" s="306"/>
    </row>
    <row r="53" spans="2:30" customFormat="1" hidden="1">
      <c r="B53" s="498"/>
      <c r="C53" s="499"/>
      <c r="D53" s="499"/>
      <c r="E53" s="498"/>
      <c r="L53" s="700"/>
      <c r="M53" s="492" t="s">
        <v>2015</v>
      </c>
      <c r="N53" s="301" t="s">
        <v>469</v>
      </c>
      <c r="O53" s="715">
        <v>22765</v>
      </c>
      <c r="P53" s="95" t="s">
        <v>70</v>
      </c>
      <c r="Q53" s="91">
        <f t="shared" si="4"/>
        <v>522301</v>
      </c>
      <c r="R53" s="91" t="str">
        <f t="shared" si="5"/>
        <v>HAN.01.</v>
      </c>
      <c r="S53" s="596" t="str">
        <f t="shared" si="6"/>
        <v>Prowadzenie sprzedaży</v>
      </c>
      <c r="T53" s="770" t="s">
        <v>2240</v>
      </c>
      <c r="U53" s="279">
        <v>8</v>
      </c>
      <c r="V53" s="279">
        <v>7</v>
      </c>
      <c r="W53" s="91" t="s">
        <v>2402</v>
      </c>
      <c r="X53" s="279">
        <v>3</v>
      </c>
      <c r="Y53" s="279">
        <v>2</v>
      </c>
      <c r="Z53" s="399" t="str">
        <f t="shared" si="7"/>
        <v>Centrum Kształcenia Zawodowego i Ustawicznego w Legnicy, ul. Lotnicza 26, 59-220 Legnica</v>
      </c>
      <c r="AA53" s="230" t="s">
        <v>691</v>
      </c>
      <c r="AB53" s="714"/>
      <c r="AC53" s="557"/>
      <c r="AD53" s="558"/>
    </row>
    <row r="54" spans="2:30" customFormat="1" hidden="1">
      <c r="B54" s="498" t="s">
        <v>519</v>
      </c>
      <c r="C54" s="499">
        <v>731103</v>
      </c>
      <c r="D54" s="499" t="s">
        <v>1017</v>
      </c>
      <c r="E54" s="498" t="s">
        <v>675</v>
      </c>
      <c r="L54" s="91">
        <v>37</v>
      </c>
      <c r="M54" s="492" t="s">
        <v>2015</v>
      </c>
      <c r="N54" s="301" t="s">
        <v>469</v>
      </c>
      <c r="O54" s="715">
        <v>22765</v>
      </c>
      <c r="P54" s="95" t="s">
        <v>70</v>
      </c>
      <c r="Q54" s="91">
        <f t="shared" si="4"/>
        <v>522301</v>
      </c>
      <c r="R54" s="91" t="str">
        <f t="shared" si="5"/>
        <v>HAN.01.</v>
      </c>
      <c r="S54" s="596" t="str">
        <f t="shared" si="6"/>
        <v>Prowadzenie sprzedaży</v>
      </c>
      <c r="T54" s="231" t="s">
        <v>2231</v>
      </c>
      <c r="U54" s="279">
        <v>11</v>
      </c>
      <c r="V54" s="279">
        <v>9</v>
      </c>
      <c r="W54" s="91" t="s">
        <v>2402</v>
      </c>
      <c r="X54" s="279">
        <v>3</v>
      </c>
      <c r="Y54" s="279">
        <v>2</v>
      </c>
      <c r="Z54" s="399" t="str">
        <f t="shared" si="7"/>
        <v>Centrum Kształcenia Zawodowego i Ustawicznego w Legnicy, ul. Lotnicza 26, 59-220 Legnica</v>
      </c>
      <c r="AA54" s="230" t="s">
        <v>691</v>
      </c>
      <c r="AB54" s="415"/>
      <c r="AC54" s="184"/>
      <c r="AD54" s="306"/>
    </row>
    <row r="55" spans="2:30" customFormat="1" ht="15" customHeight="1">
      <c r="B55" s="498" t="s">
        <v>515</v>
      </c>
      <c r="C55" s="499">
        <v>723310</v>
      </c>
      <c r="D55" s="499" t="s">
        <v>218</v>
      </c>
      <c r="E55" s="498" t="s">
        <v>622</v>
      </c>
      <c r="L55" s="91">
        <v>38</v>
      </c>
      <c r="M55" s="492" t="s">
        <v>2015</v>
      </c>
      <c r="N55" s="301" t="s">
        <v>469</v>
      </c>
      <c r="O55" s="715">
        <v>22765</v>
      </c>
      <c r="P55" s="95" t="s">
        <v>80</v>
      </c>
      <c r="Q55" s="91">
        <f t="shared" si="4"/>
        <v>752205</v>
      </c>
      <c r="R55" s="91" t="str">
        <f t="shared" si="5"/>
        <v>DRM.04.</v>
      </c>
      <c r="S55" s="596" t="str">
        <f t="shared" si="6"/>
        <v> Wytwarzanie wyrobów z drewna i materiałów drewnopochodnych</v>
      </c>
      <c r="T55" s="109" t="s">
        <v>2233</v>
      </c>
      <c r="U55" s="279">
        <v>1</v>
      </c>
      <c r="V55" s="279">
        <v>0</v>
      </c>
      <c r="W55" s="91" t="s">
        <v>2012</v>
      </c>
      <c r="X55" s="279">
        <v>1</v>
      </c>
      <c r="Y55" s="279">
        <v>0</v>
      </c>
      <c r="Z55" s="399" t="str">
        <f t="shared" si="7"/>
        <v>Centrum Kształcenia Zawodowego w Świdnicy, 58-105 Świdnica, ul. Gen. Władysława Sikorskiego 41</v>
      </c>
      <c r="AA55" s="230" t="s">
        <v>93</v>
      </c>
      <c r="AB55" s="415"/>
      <c r="AC55" s="306"/>
      <c r="AD55" s="306"/>
    </row>
    <row r="56" spans="2:30" customFormat="1" ht="15" customHeight="1">
      <c r="B56" s="498" t="s">
        <v>499</v>
      </c>
      <c r="C56" s="499">
        <v>817212</v>
      </c>
      <c r="D56" s="499" t="s">
        <v>591</v>
      </c>
      <c r="E56" s="498" t="s">
        <v>590</v>
      </c>
      <c r="L56" s="91">
        <v>39</v>
      </c>
      <c r="M56" s="492" t="s">
        <v>2015</v>
      </c>
      <c r="N56" s="301" t="s">
        <v>469</v>
      </c>
      <c r="O56" s="715">
        <v>22765</v>
      </c>
      <c r="P56" s="95" t="s">
        <v>177</v>
      </c>
      <c r="Q56" s="91">
        <f t="shared" si="4"/>
        <v>722204</v>
      </c>
      <c r="R56" s="91" t="str">
        <f t="shared" si="5"/>
        <v>MEC.08.</v>
      </c>
      <c r="S56" s="596" t="str">
        <f t="shared" si="6"/>
        <v>Wykonywanie i naprawa elementów maszyn, urządzeń i narzędzi</v>
      </c>
      <c r="T56" s="109" t="s">
        <v>2233</v>
      </c>
      <c r="U56" s="279">
        <v>2</v>
      </c>
      <c r="V56" s="279">
        <v>0</v>
      </c>
      <c r="W56" s="91" t="s">
        <v>2012</v>
      </c>
      <c r="X56" s="279">
        <v>2</v>
      </c>
      <c r="Y56" s="279">
        <v>0</v>
      </c>
      <c r="Z56" s="600" t="str">
        <f t="shared" si="7"/>
        <v>Centrum Kształcenia Zawodowego w Świdnicy, 58-105 Świdnica, ul. Gen. Władysława Sikorskiego 41</v>
      </c>
      <c r="AA56" s="230" t="s">
        <v>93</v>
      </c>
      <c r="AB56" s="415"/>
      <c r="AC56" s="413"/>
      <c r="AD56" s="306"/>
    </row>
    <row r="57" spans="2:30" customFormat="1" ht="15" hidden="1" customHeight="1">
      <c r="B57" s="498" t="s">
        <v>193</v>
      </c>
      <c r="C57" s="499">
        <v>834103</v>
      </c>
      <c r="D57" s="499" t="s">
        <v>165</v>
      </c>
      <c r="E57" s="498" t="s">
        <v>649</v>
      </c>
      <c r="L57" s="91">
        <v>40</v>
      </c>
      <c r="M57" s="95" t="s">
        <v>2265</v>
      </c>
      <c r="N57" s="91" t="s">
        <v>469</v>
      </c>
      <c r="O57" s="713">
        <v>19605</v>
      </c>
      <c r="P57" s="95" t="s">
        <v>175</v>
      </c>
      <c r="Q57" s="91">
        <f t="shared" si="4"/>
        <v>751201</v>
      </c>
      <c r="R57" s="91" t="str">
        <f t="shared" si="5"/>
        <v>SPC.01.</v>
      </c>
      <c r="S57" s="596" t="str">
        <f t="shared" si="6"/>
        <v>Produkcja wyrobów cukierniczych</v>
      </c>
      <c r="T57" s="89" t="s">
        <v>2221</v>
      </c>
      <c r="U57" s="382">
        <v>8</v>
      </c>
      <c r="V57" s="382">
        <v>6</v>
      </c>
      <c r="W57" s="301" t="s">
        <v>2017</v>
      </c>
      <c r="X57" s="382">
        <v>4</v>
      </c>
      <c r="Y57" s="382">
        <v>2</v>
      </c>
      <c r="Z57" s="594" t="str">
        <f t="shared" si="7"/>
        <v>Centrum Kształcenia Zawodowego i Ustawicznego w Legnicy, ul. Lotnicza 26, 59-220 Legnica</v>
      </c>
      <c r="AA57" s="230" t="s">
        <v>691</v>
      </c>
      <c r="AB57" s="184"/>
      <c r="AC57" s="306"/>
      <c r="AD57" s="306"/>
    </row>
    <row r="58" spans="2:30" customFormat="1" ht="20.25" customHeight="1">
      <c r="B58" s="498" t="s">
        <v>502</v>
      </c>
      <c r="C58" s="499">
        <v>742118</v>
      </c>
      <c r="D58" s="499" t="s">
        <v>1005</v>
      </c>
      <c r="E58" s="498" t="s">
        <v>599</v>
      </c>
      <c r="L58" s="91">
        <v>41</v>
      </c>
      <c r="M58" s="95" t="s">
        <v>2265</v>
      </c>
      <c r="N58" s="91" t="s">
        <v>469</v>
      </c>
      <c r="O58" s="713">
        <v>19605</v>
      </c>
      <c r="P58" s="95" t="s">
        <v>78</v>
      </c>
      <c r="Q58" s="91">
        <f t="shared" si="4"/>
        <v>741103</v>
      </c>
      <c r="R58" s="91" t="str">
        <f t="shared" si="5"/>
        <v>ELE.02.</v>
      </c>
      <c r="S58" s="596" t="str">
        <f t="shared" si="6"/>
        <v>Montaż, uruchamianie i konserwacja instalacji, maszyn i urządzeń elektrycznych</v>
      </c>
      <c r="T58" s="300" t="s">
        <v>2233</v>
      </c>
      <c r="U58" s="382">
        <v>2</v>
      </c>
      <c r="V58" s="382">
        <v>0</v>
      </c>
      <c r="W58" s="301" t="s">
        <v>2010</v>
      </c>
      <c r="X58" s="382">
        <v>2</v>
      </c>
      <c r="Y58" s="382">
        <v>0</v>
      </c>
      <c r="Z58" s="594" t="str">
        <f t="shared" si="7"/>
        <v>Centrum Kształcenia Zawodowego w Świdnicy, 58-105 Świdnica, ul. Gen. Władysława Sikorskiego 41</v>
      </c>
      <c r="AA58" s="230" t="s">
        <v>93</v>
      </c>
      <c r="AB58" s="184"/>
      <c r="AC58" s="306"/>
      <c r="AD58" s="306"/>
    </row>
    <row r="59" spans="2:30" customFormat="1" hidden="1">
      <c r="B59" s="498"/>
      <c r="C59" s="499"/>
      <c r="D59" s="499"/>
      <c r="E59" s="498"/>
      <c r="L59" s="91"/>
      <c r="M59" s="95" t="s">
        <v>2265</v>
      </c>
      <c r="N59" s="91" t="s">
        <v>469</v>
      </c>
      <c r="O59" s="713">
        <v>19605</v>
      </c>
      <c r="P59" s="95" t="s">
        <v>99</v>
      </c>
      <c r="Q59" s="91">
        <f t="shared" si="4"/>
        <v>514101</v>
      </c>
      <c r="R59" s="91" t="str">
        <f t="shared" si="5"/>
        <v>FRK.01.</v>
      </c>
      <c r="S59" s="596" t="str">
        <f t="shared" si="6"/>
        <v>Wykonywanie usług fryzjerskich</v>
      </c>
      <c r="T59" s="231" t="s">
        <v>2240</v>
      </c>
      <c r="U59" s="382">
        <v>9</v>
      </c>
      <c r="V59" s="382">
        <v>8</v>
      </c>
      <c r="W59" s="302" t="s">
        <v>2017</v>
      </c>
      <c r="X59" s="382">
        <v>3</v>
      </c>
      <c r="Y59" s="382">
        <v>3</v>
      </c>
      <c r="Z59" s="594" t="str">
        <f t="shared" si="7"/>
        <v>Centrum Kształcenia Zawodowego i Ustawicznego w Legnicy, ul. Lotnicza 26, 59-220 Legnica</v>
      </c>
      <c r="AA59" s="230" t="s">
        <v>691</v>
      </c>
      <c r="AB59" s="184"/>
      <c r="AC59" s="306"/>
      <c r="AD59" s="306"/>
    </row>
    <row r="60" spans="2:30" customFormat="1" hidden="1">
      <c r="B60" s="498" t="s">
        <v>523</v>
      </c>
      <c r="C60" s="499">
        <v>721104</v>
      </c>
      <c r="D60" s="499" t="s">
        <v>1019</v>
      </c>
      <c r="E60" s="498" t="s">
        <v>670</v>
      </c>
      <c r="L60" s="91">
        <v>42</v>
      </c>
      <c r="M60" s="95" t="s">
        <v>2265</v>
      </c>
      <c r="N60" s="91" t="s">
        <v>469</v>
      </c>
      <c r="O60" s="713">
        <v>19605</v>
      </c>
      <c r="P60" s="95" t="s">
        <v>99</v>
      </c>
      <c r="Q60" s="91">
        <f t="shared" si="4"/>
        <v>514101</v>
      </c>
      <c r="R60" s="91" t="str">
        <f t="shared" si="5"/>
        <v>FRK.01.</v>
      </c>
      <c r="S60" s="596" t="str">
        <f t="shared" ref="S60:S91" si="8">IFERROR(VLOOKUP(R60,D$8:G$119,2,0),0)</f>
        <v>Wykonywanie usług fryzjerskich</v>
      </c>
      <c r="T60" s="231" t="s">
        <v>2190</v>
      </c>
      <c r="U60" s="382">
        <v>7</v>
      </c>
      <c r="V60" s="382">
        <v>7</v>
      </c>
      <c r="W60" s="302" t="s">
        <v>2017</v>
      </c>
      <c r="X60" s="382">
        <v>3</v>
      </c>
      <c r="Y60" s="382">
        <v>3</v>
      </c>
      <c r="Z60" s="594" t="str">
        <f t="shared" si="7"/>
        <v>Centrum Kształcenia Zawodowego i Ustawicznego w Legnicy, ul. Lotnicza 26, 59-220 Legnica</v>
      </c>
      <c r="AA60" s="230" t="s">
        <v>691</v>
      </c>
      <c r="AB60" s="306"/>
      <c r="AC60" s="306"/>
      <c r="AD60" s="306"/>
    </row>
    <row r="61" spans="2:30" customFormat="1" ht="60" hidden="1">
      <c r="B61" s="498" t="s">
        <v>546</v>
      </c>
      <c r="C61" s="499">
        <v>711701</v>
      </c>
      <c r="D61" s="499" t="s">
        <v>1036</v>
      </c>
      <c r="E61" s="498" t="s">
        <v>631</v>
      </c>
      <c r="L61" s="91">
        <v>43</v>
      </c>
      <c r="M61" s="95" t="s">
        <v>2265</v>
      </c>
      <c r="N61" s="91" t="s">
        <v>469</v>
      </c>
      <c r="O61" s="713">
        <v>19605</v>
      </c>
      <c r="P61" s="95" t="s">
        <v>532</v>
      </c>
      <c r="Q61" s="91">
        <f t="shared" si="4"/>
        <v>753105</v>
      </c>
      <c r="R61" s="91" t="str">
        <f t="shared" si="5"/>
        <v>MOD.03.</v>
      </c>
      <c r="S61" s="596" t="str">
        <f t="shared" si="8"/>
        <v>Projektowanie i wytwarzanie wyrobów odzieżowych</v>
      </c>
      <c r="T61" s="231" t="s">
        <v>2354</v>
      </c>
      <c r="U61" s="382">
        <v>1</v>
      </c>
      <c r="V61" s="382">
        <v>1</v>
      </c>
      <c r="W61" s="301" t="s">
        <v>2010</v>
      </c>
      <c r="X61" s="382">
        <v>1</v>
      </c>
      <c r="Y61" s="382">
        <v>1</v>
      </c>
      <c r="Z61" s="438" t="str">
        <f t="shared" si="7"/>
        <v>Centrum Kształcenia Zawodowego w Zespole Szkół i Placówek Kształcenia Zawodowego, ul.Botaniczna 66, 65-392  Zielona Góra</v>
      </c>
      <c r="AA61" s="230" t="s">
        <v>37</v>
      </c>
      <c r="AB61" s="306"/>
      <c r="AC61" s="306"/>
      <c r="AD61" s="306"/>
    </row>
    <row r="62" spans="2:30" customFormat="1" hidden="1">
      <c r="B62" s="498"/>
      <c r="C62" s="499"/>
      <c r="D62" s="499"/>
      <c r="E62" s="498"/>
      <c r="L62" s="91"/>
      <c r="M62" s="95" t="s">
        <v>2265</v>
      </c>
      <c r="N62" s="91" t="s">
        <v>469</v>
      </c>
      <c r="O62" s="713">
        <v>19605</v>
      </c>
      <c r="P62" s="95" t="s">
        <v>71</v>
      </c>
      <c r="Q62" s="91">
        <f t="shared" si="4"/>
        <v>512001</v>
      </c>
      <c r="R62" s="91" t="str">
        <f t="shared" si="5"/>
        <v>HGT.02.</v>
      </c>
      <c r="S62" s="596" t="str">
        <f t="shared" si="8"/>
        <v> Przygotowanie i wydawanie dań</v>
      </c>
      <c r="T62" s="678" t="s">
        <v>2190</v>
      </c>
      <c r="U62" s="382">
        <v>5</v>
      </c>
      <c r="V62" s="382">
        <v>5</v>
      </c>
      <c r="W62" s="301" t="s">
        <v>2017</v>
      </c>
      <c r="X62" s="382">
        <v>2</v>
      </c>
      <c r="Y62" s="382">
        <v>2</v>
      </c>
      <c r="Z62" s="594" t="str">
        <f t="shared" si="7"/>
        <v>Centrum Kształcenia Zawodowego i Ustawicznego w Legnicy, ul. Lotnicza 26, 59-220 Legnica</v>
      </c>
      <c r="AA62" s="230" t="s">
        <v>691</v>
      </c>
      <c r="AB62" s="306"/>
      <c r="AC62" s="306"/>
      <c r="AD62" s="306"/>
    </row>
    <row r="63" spans="2:30" customFormat="1" hidden="1">
      <c r="B63" s="498" t="s">
        <v>488</v>
      </c>
      <c r="C63" s="499">
        <v>712401</v>
      </c>
      <c r="D63" s="499" t="s">
        <v>568</v>
      </c>
      <c r="E63" s="498" t="s">
        <v>567</v>
      </c>
      <c r="L63" s="91">
        <v>44</v>
      </c>
      <c r="M63" s="95" t="s">
        <v>2265</v>
      </c>
      <c r="N63" s="91" t="s">
        <v>469</v>
      </c>
      <c r="O63" s="713">
        <v>19605</v>
      </c>
      <c r="P63" s="95" t="s">
        <v>71</v>
      </c>
      <c r="Q63" s="91">
        <f t="shared" si="4"/>
        <v>512001</v>
      </c>
      <c r="R63" s="91" t="str">
        <f t="shared" si="5"/>
        <v>HGT.02.</v>
      </c>
      <c r="S63" s="596" t="str">
        <f t="shared" si="8"/>
        <v> Przygotowanie i wydawanie dań</v>
      </c>
      <c r="T63" s="678" t="s">
        <v>2230</v>
      </c>
      <c r="U63" s="382">
        <v>9</v>
      </c>
      <c r="V63" s="382">
        <v>5</v>
      </c>
      <c r="W63" s="301" t="s">
        <v>2017</v>
      </c>
      <c r="X63" s="382">
        <v>1</v>
      </c>
      <c r="Y63" s="382">
        <v>0</v>
      </c>
      <c r="Z63" s="594" t="str">
        <f t="shared" si="7"/>
        <v>Centrum Kształcenia Zawodowego i Ustawicznego w Legnicy, ul. Lotnicza 26, 59-220 Legnica</v>
      </c>
      <c r="AA63" s="230" t="s">
        <v>691</v>
      </c>
      <c r="AB63" s="306"/>
      <c r="AC63" s="306"/>
      <c r="AD63" s="306"/>
    </row>
    <row r="64" spans="2:30" customFormat="1" ht="15" hidden="1" customHeight="1">
      <c r="B64" s="498" t="s">
        <v>489</v>
      </c>
      <c r="C64" s="499">
        <v>712403</v>
      </c>
      <c r="D64" s="499" t="s">
        <v>570</v>
      </c>
      <c r="E64" s="498" t="s">
        <v>569</v>
      </c>
      <c r="L64" s="91">
        <v>45</v>
      </c>
      <c r="M64" s="95" t="s">
        <v>2265</v>
      </c>
      <c r="N64" s="91" t="s">
        <v>469</v>
      </c>
      <c r="O64" s="713">
        <v>19605</v>
      </c>
      <c r="P64" s="95" t="s">
        <v>176</v>
      </c>
      <c r="Q64" s="91">
        <f t="shared" si="4"/>
        <v>742117</v>
      </c>
      <c r="R64" s="91" t="str">
        <f t="shared" si="5"/>
        <v>ELM.02.</v>
      </c>
      <c r="S64" s="596" t="str">
        <f t="shared" si="8"/>
        <v>Montaż oraz instalowanie układów i urządzeń elektronicznych</v>
      </c>
      <c r="T64" s="581" t="s">
        <v>2254</v>
      </c>
      <c r="U64" s="383">
        <v>0</v>
      </c>
      <c r="V64" s="382">
        <v>0</v>
      </c>
      <c r="W64" s="301" t="s">
        <v>2017</v>
      </c>
      <c r="X64" s="382">
        <v>1</v>
      </c>
      <c r="Y64" s="382">
        <v>0</v>
      </c>
      <c r="Z64" s="594" t="str">
        <f t="shared" si="7"/>
        <v>Ośrodek Dokształcania i Doskonalenia Zawodowego w Krotoszynie</v>
      </c>
      <c r="AA64" s="230" t="s">
        <v>680</v>
      </c>
      <c r="AB64" s="306"/>
      <c r="AC64" s="306"/>
      <c r="AD64" s="306"/>
    </row>
    <row r="65" spans="1:30" ht="15" customHeight="1">
      <c r="A65" s="1"/>
      <c r="B65" s="498" t="s">
        <v>547</v>
      </c>
      <c r="C65" s="499">
        <v>711505</v>
      </c>
      <c r="D65" s="499" t="s">
        <v>1037</v>
      </c>
      <c r="E65" s="498" t="s">
        <v>630</v>
      </c>
      <c r="L65" s="91">
        <v>46</v>
      </c>
      <c r="M65" s="95" t="s">
        <v>2265</v>
      </c>
      <c r="N65" s="91" t="s">
        <v>469</v>
      </c>
      <c r="O65" s="713">
        <v>19605</v>
      </c>
      <c r="P65" s="95" t="s">
        <v>125</v>
      </c>
      <c r="Q65" s="91">
        <f t="shared" si="4"/>
        <v>712618</v>
      </c>
      <c r="R65" s="91" t="str">
        <f t="shared" si="5"/>
        <v>BUD.09.</v>
      </c>
      <c r="S65" s="596" t="str">
        <f t="shared" si="8"/>
        <v>Wykonywanie robót związanych z budową, montażem i eksploatacją sieci oraz instalacji sanitarnych</v>
      </c>
      <c r="T65" s="437" t="s">
        <v>2391</v>
      </c>
      <c r="U65" s="382">
        <v>6</v>
      </c>
      <c r="V65" s="382">
        <v>0</v>
      </c>
      <c r="W65" s="301" t="s">
        <v>2010</v>
      </c>
      <c r="X65" s="382">
        <v>6</v>
      </c>
      <c r="Y65" s="382">
        <v>0</v>
      </c>
      <c r="Z65" s="438" t="str">
        <f t="shared" si="7"/>
        <v>Centrum Kształcenia Zawodowego w Świdnicy, 58-105 Świdnica, ul. Gen. Władysława Sikorskiego 41</v>
      </c>
      <c r="AA65" s="230" t="s">
        <v>93</v>
      </c>
      <c r="AB65" s="306"/>
      <c r="AC65" s="306"/>
      <c r="AD65" s="306"/>
    </row>
    <row r="66" spans="1:30" customFormat="1" ht="15" customHeight="1">
      <c r="B66" s="498" t="s">
        <v>548</v>
      </c>
      <c r="C66" s="499">
        <v>721406</v>
      </c>
      <c r="D66" s="499" t="s">
        <v>1038</v>
      </c>
      <c r="E66" s="498" t="s">
        <v>629</v>
      </c>
      <c r="L66" s="91">
        <v>47</v>
      </c>
      <c r="M66" s="95" t="s">
        <v>2265</v>
      </c>
      <c r="N66" s="91" t="s">
        <v>469</v>
      </c>
      <c r="O66" s="713">
        <v>19605</v>
      </c>
      <c r="P66" s="95" t="s">
        <v>194</v>
      </c>
      <c r="Q66" s="91">
        <f t="shared" si="4"/>
        <v>711204</v>
      </c>
      <c r="R66" s="91" t="str">
        <f t="shared" si="5"/>
        <v>BUD.12.</v>
      </c>
      <c r="S66" s="596" t="str">
        <f t="shared" si="8"/>
        <v> Wykonywanie robót murarskich i tynkarskich</v>
      </c>
      <c r="T66" s="427" t="s">
        <v>2193</v>
      </c>
      <c r="U66" s="382">
        <v>1</v>
      </c>
      <c r="V66" s="382">
        <v>0</v>
      </c>
      <c r="W66" s="301" t="s">
        <v>2010</v>
      </c>
      <c r="X66" s="382">
        <v>1</v>
      </c>
      <c r="Y66" s="382">
        <v>0</v>
      </c>
      <c r="Z66" s="594" t="str">
        <f t="shared" si="7"/>
        <v>Centrum Kształcenia Zawodowego w Świdnicy, 58-105 Świdnica, ul. Gen. Władysława Sikorskiego 41</v>
      </c>
      <c r="AA66" s="230" t="s">
        <v>93</v>
      </c>
      <c r="AB66" s="184"/>
      <c r="AC66" s="306"/>
      <c r="AD66" s="306"/>
    </row>
    <row r="67" spans="1:30" ht="15" hidden="1" customHeight="1">
      <c r="A67" s="1"/>
      <c r="B67" s="498" t="s">
        <v>490</v>
      </c>
      <c r="C67" s="499">
        <v>711102</v>
      </c>
      <c r="D67" s="499" t="s">
        <v>572</v>
      </c>
      <c r="E67" s="498" t="s">
        <v>571</v>
      </c>
      <c r="L67" s="91">
        <v>48</v>
      </c>
      <c r="M67" s="95" t="s">
        <v>2265</v>
      </c>
      <c r="N67" s="91" t="s">
        <v>469</v>
      </c>
      <c r="O67" s="713">
        <v>19605</v>
      </c>
      <c r="P67" s="95" t="s">
        <v>527</v>
      </c>
      <c r="Q67" s="91">
        <f t="shared" si="4"/>
        <v>611303</v>
      </c>
      <c r="R67" s="91" t="str">
        <f t="shared" si="5"/>
        <v>OGR.02.</v>
      </c>
      <c r="S67" s="596" t="str">
        <f t="shared" si="8"/>
        <v>Zakładanie i prowadzenie upraw ogrodniczych</v>
      </c>
      <c r="T67" s="427" t="s">
        <v>2351</v>
      </c>
      <c r="U67" s="382">
        <v>3</v>
      </c>
      <c r="V67" s="382">
        <v>2</v>
      </c>
      <c r="W67" s="301" t="s">
        <v>2017</v>
      </c>
      <c r="X67" s="382">
        <v>3</v>
      </c>
      <c r="Y67" s="382">
        <v>2</v>
      </c>
      <c r="Z67" s="594" t="str">
        <f t="shared" si="7"/>
        <v>Centrum Kształcenia Zawodowego w Zespole Szkół i Placówek Kształcenia Zawodowego, ul.Botaniczna 66, 65-392  Zielona Góra</v>
      </c>
      <c r="AA67" s="230" t="s">
        <v>37</v>
      </c>
      <c r="AB67" s="184"/>
      <c r="AC67" s="306"/>
      <c r="AD67" s="306"/>
    </row>
    <row r="68" spans="1:30" ht="15" customHeight="1">
      <c r="A68" s="1"/>
      <c r="B68" s="503" t="s">
        <v>2306</v>
      </c>
      <c r="C68" s="504">
        <v>711906</v>
      </c>
      <c r="D68" s="504" t="s">
        <v>2305</v>
      </c>
      <c r="E68" s="503" t="s">
        <v>2304</v>
      </c>
      <c r="L68" s="91">
        <v>49</v>
      </c>
      <c r="M68" s="95" t="s">
        <v>2265</v>
      </c>
      <c r="N68" s="91" t="s">
        <v>469</v>
      </c>
      <c r="O68" s="713">
        <v>19605</v>
      </c>
      <c r="P68" s="95" t="s">
        <v>79</v>
      </c>
      <c r="Q68" s="91">
        <f t="shared" si="4"/>
        <v>751204</v>
      </c>
      <c r="R68" s="91" t="str">
        <f t="shared" si="5"/>
        <v>SPC.03.</v>
      </c>
      <c r="S68" s="596" t="str">
        <f t="shared" si="8"/>
        <v>Produkcja wyrobów piekarskich</v>
      </c>
      <c r="T68" s="109" t="s">
        <v>2233</v>
      </c>
      <c r="U68" s="382">
        <v>5</v>
      </c>
      <c r="V68" s="382">
        <v>0</v>
      </c>
      <c r="W68" s="301" t="s">
        <v>2010</v>
      </c>
      <c r="X68" s="382">
        <v>5</v>
      </c>
      <c r="Y68" s="382">
        <v>0</v>
      </c>
      <c r="Z68" s="591" t="str">
        <f t="shared" si="7"/>
        <v>Centrum Kształcenia Zawodowego w Świdnicy, 58-105 Świdnica, ul. Gen. Władysława Sikorskiego 41</v>
      </c>
      <c r="AA68" s="230" t="s">
        <v>93</v>
      </c>
      <c r="AB68" s="306"/>
      <c r="AC68" s="306"/>
      <c r="AD68" s="306"/>
    </row>
    <row r="69" spans="1:30" ht="15" hidden="1" customHeight="1">
      <c r="A69" s="1"/>
      <c r="B69" s="503"/>
      <c r="C69" s="504"/>
      <c r="D69" s="504"/>
      <c r="E69" s="503"/>
      <c r="L69" s="91"/>
      <c r="M69" s="95" t="s">
        <v>2265</v>
      </c>
      <c r="N69" s="91" t="s">
        <v>469</v>
      </c>
      <c r="O69" s="713">
        <v>19605</v>
      </c>
      <c r="P69" s="95" t="s">
        <v>70</v>
      </c>
      <c r="Q69" s="91">
        <f t="shared" si="4"/>
        <v>522301</v>
      </c>
      <c r="R69" s="91" t="str">
        <f t="shared" si="5"/>
        <v>HAN.01.</v>
      </c>
      <c r="S69" s="596" t="str">
        <f t="shared" si="8"/>
        <v>Prowadzenie sprzedaży</v>
      </c>
      <c r="T69" s="231" t="s">
        <v>2231</v>
      </c>
      <c r="U69" s="382">
        <v>10</v>
      </c>
      <c r="V69" s="382">
        <v>9</v>
      </c>
      <c r="W69" s="301" t="s">
        <v>2017</v>
      </c>
      <c r="X69" s="382">
        <v>2</v>
      </c>
      <c r="Y69" s="382">
        <v>0</v>
      </c>
      <c r="Z69" s="594" t="str">
        <f t="shared" si="7"/>
        <v>Centrum Kształcenia Zawodowego i Ustawicznego w Legnicy, ul. Lotnicza 26, 59-220 Legnica</v>
      </c>
      <c r="AA69" s="230" t="s">
        <v>691</v>
      </c>
      <c r="AB69" s="306"/>
      <c r="AC69" s="306"/>
      <c r="AD69" s="306"/>
    </row>
    <row r="70" spans="1:30" hidden="1">
      <c r="A70" s="1"/>
      <c r="B70" s="498" t="s">
        <v>544</v>
      </c>
      <c r="C70" s="499">
        <v>711603</v>
      </c>
      <c r="D70" s="499" t="s">
        <v>635</v>
      </c>
      <c r="E70" s="498" t="s">
        <v>634</v>
      </c>
      <c r="L70" s="91">
        <v>50</v>
      </c>
      <c r="M70" s="95" t="s">
        <v>2265</v>
      </c>
      <c r="N70" s="91" t="s">
        <v>469</v>
      </c>
      <c r="O70" s="713">
        <v>19605</v>
      </c>
      <c r="P70" s="95" t="s">
        <v>70</v>
      </c>
      <c r="Q70" s="91">
        <f t="shared" si="4"/>
        <v>522301</v>
      </c>
      <c r="R70" s="91" t="str">
        <f t="shared" si="5"/>
        <v>HAN.01.</v>
      </c>
      <c r="S70" s="596" t="str">
        <f t="shared" si="8"/>
        <v>Prowadzenie sprzedaży</v>
      </c>
      <c r="T70" s="231" t="s">
        <v>2230</v>
      </c>
      <c r="U70" s="382">
        <v>13</v>
      </c>
      <c r="V70" s="382">
        <v>12</v>
      </c>
      <c r="W70" s="301" t="s">
        <v>2017</v>
      </c>
      <c r="X70" s="382">
        <v>5</v>
      </c>
      <c r="Y70" s="382">
        <v>4</v>
      </c>
      <c r="Z70" s="594" t="str">
        <f t="shared" si="7"/>
        <v>Centrum Kształcenia Zawodowego i Ustawicznego w Legnicy, ul. Lotnicza 26, 59-220 Legnica</v>
      </c>
      <c r="AA70" s="230" t="s">
        <v>691</v>
      </c>
      <c r="AB70" s="306"/>
      <c r="AC70" s="184"/>
      <c r="AD70" s="306"/>
    </row>
    <row r="71" spans="1:30" ht="15" customHeight="1">
      <c r="A71" s="1"/>
      <c r="B71" s="498" t="s">
        <v>125</v>
      </c>
      <c r="C71" s="499">
        <v>712618</v>
      </c>
      <c r="D71" s="499" t="s">
        <v>77</v>
      </c>
      <c r="E71" s="498" t="s">
        <v>573</v>
      </c>
      <c r="L71" s="91">
        <v>51</v>
      </c>
      <c r="M71" s="95" t="s">
        <v>2265</v>
      </c>
      <c r="N71" s="91" t="s">
        <v>469</v>
      </c>
      <c r="O71" s="713">
        <v>19605</v>
      </c>
      <c r="P71" s="95" t="s">
        <v>80</v>
      </c>
      <c r="Q71" s="91">
        <f t="shared" si="4"/>
        <v>752205</v>
      </c>
      <c r="R71" s="91" t="str">
        <f t="shared" si="5"/>
        <v>DRM.04.</v>
      </c>
      <c r="S71" s="596" t="str">
        <f t="shared" si="8"/>
        <v> Wytwarzanie wyrobów z drewna i materiałów drewnopochodnych</v>
      </c>
      <c r="T71" s="109" t="s">
        <v>2233</v>
      </c>
      <c r="U71" s="382">
        <v>1</v>
      </c>
      <c r="V71" s="382">
        <v>0</v>
      </c>
      <c r="W71" s="301" t="s">
        <v>2010</v>
      </c>
      <c r="X71" s="382">
        <v>1</v>
      </c>
      <c r="Y71" s="382">
        <v>0</v>
      </c>
      <c r="Z71" s="594" t="str">
        <f t="shared" si="7"/>
        <v>Centrum Kształcenia Zawodowego w Świdnicy, 58-105 Świdnica, ul. Gen. Władysława Sikorskiego 41</v>
      </c>
      <c r="AA71" s="230" t="s">
        <v>93</v>
      </c>
      <c r="AB71" s="415"/>
      <c r="AC71" s="415"/>
      <c r="AD71" s="306"/>
    </row>
    <row r="72" spans="1:30" ht="15" customHeight="1">
      <c r="A72" s="1"/>
      <c r="B72" s="498" t="s">
        <v>543</v>
      </c>
      <c r="C72" s="499">
        <v>742202</v>
      </c>
      <c r="D72" s="499" t="s">
        <v>638</v>
      </c>
      <c r="E72" s="498" t="s">
        <v>637</v>
      </c>
      <c r="L72" s="91">
        <v>52</v>
      </c>
      <c r="M72" s="95" t="s">
        <v>2265</v>
      </c>
      <c r="N72" s="91" t="s">
        <v>469</v>
      </c>
      <c r="O72" s="713">
        <v>19605</v>
      </c>
      <c r="P72" s="95" t="s">
        <v>177</v>
      </c>
      <c r="Q72" s="91">
        <f t="shared" si="4"/>
        <v>722204</v>
      </c>
      <c r="R72" s="91" t="str">
        <f t="shared" si="5"/>
        <v>MEC.08.</v>
      </c>
      <c r="S72" s="596" t="str">
        <f t="shared" si="8"/>
        <v>Wykonywanie i naprawa elementów maszyn, urządzeń i narzędzi</v>
      </c>
      <c r="T72" s="109" t="s">
        <v>2233</v>
      </c>
      <c r="U72" s="382">
        <v>1</v>
      </c>
      <c r="V72" s="382">
        <v>0</v>
      </c>
      <c r="W72" s="301" t="s">
        <v>2010</v>
      </c>
      <c r="X72" s="382">
        <v>1</v>
      </c>
      <c r="Y72" s="382">
        <v>0</v>
      </c>
      <c r="Z72" s="594" t="str">
        <f t="shared" si="7"/>
        <v>Centrum Kształcenia Zawodowego w Świdnicy, 58-105 Świdnica, ul. Gen. Władysława Sikorskiego 41</v>
      </c>
      <c r="AA72" s="230" t="s">
        <v>93</v>
      </c>
      <c r="AB72" s="306"/>
      <c r="AC72" s="306"/>
      <c r="AD72" s="306"/>
    </row>
    <row r="73" spans="1:30" ht="15" hidden="1" customHeight="1">
      <c r="A73" s="1"/>
      <c r="B73" s="498" t="s">
        <v>468</v>
      </c>
      <c r="C73" s="499">
        <v>712906</v>
      </c>
      <c r="D73" s="499" t="s">
        <v>682</v>
      </c>
      <c r="E73" s="498" t="s">
        <v>574</v>
      </c>
      <c r="L73" s="91">
        <v>53</v>
      </c>
      <c r="M73" s="95" t="s">
        <v>1071</v>
      </c>
      <c r="N73" s="91" t="s">
        <v>462</v>
      </c>
      <c r="O73" s="713">
        <v>11296</v>
      </c>
      <c r="P73" s="95" t="s">
        <v>78</v>
      </c>
      <c r="Q73" s="91">
        <f t="shared" si="4"/>
        <v>741103</v>
      </c>
      <c r="R73" s="91" t="str">
        <f t="shared" si="5"/>
        <v>ELE.02.</v>
      </c>
      <c r="S73" s="596" t="str">
        <f t="shared" si="8"/>
        <v>Montaż, uruchamianie i konserwacja instalacji, maszyn i urządzeń elektrycznych</v>
      </c>
      <c r="T73" s="742" t="s">
        <v>2391</v>
      </c>
      <c r="U73" s="279">
        <v>5</v>
      </c>
      <c r="V73" s="279">
        <v>0</v>
      </c>
      <c r="W73" s="301" t="s">
        <v>2010</v>
      </c>
      <c r="X73" s="279">
        <v>5</v>
      </c>
      <c r="Y73" s="279">
        <v>0</v>
      </c>
      <c r="Z73" s="438" t="str">
        <f t="shared" si="7"/>
        <v>Centrum Kształcenia Zawodowego i Ustawicznego, 67-400 Wschowa, Plac Kosynierów 1</v>
      </c>
      <c r="AA73" s="230" t="s">
        <v>679</v>
      </c>
      <c r="AB73" s="306"/>
      <c r="AC73" s="306"/>
      <c r="AD73" s="306"/>
    </row>
    <row r="74" spans="1:30" ht="15" hidden="1" customHeight="1">
      <c r="A74" s="1"/>
      <c r="B74" s="498" t="s">
        <v>516</v>
      </c>
      <c r="C74" s="499">
        <v>712613</v>
      </c>
      <c r="D74" s="499" t="s">
        <v>1016</v>
      </c>
      <c r="E74" s="498" t="s">
        <v>623</v>
      </c>
      <c r="L74" s="91">
        <v>54</v>
      </c>
      <c r="M74" s="95" t="s">
        <v>1071</v>
      </c>
      <c r="N74" s="91" t="s">
        <v>462</v>
      </c>
      <c r="O74" s="713">
        <v>11296</v>
      </c>
      <c r="P74" s="95" t="s">
        <v>177</v>
      </c>
      <c r="Q74" s="91">
        <f t="shared" si="4"/>
        <v>722204</v>
      </c>
      <c r="R74" s="91" t="str">
        <f t="shared" si="5"/>
        <v>MEC.08.</v>
      </c>
      <c r="S74" s="596" t="str">
        <f t="shared" si="8"/>
        <v>Wykonywanie i naprawa elementów maszyn, urządzeń i narzędzi</v>
      </c>
      <c r="T74" s="300" t="s">
        <v>2233</v>
      </c>
      <c r="U74" s="279">
        <v>1</v>
      </c>
      <c r="V74" s="279">
        <v>0</v>
      </c>
      <c r="W74" s="301" t="s">
        <v>2010</v>
      </c>
      <c r="X74" s="279">
        <v>0</v>
      </c>
      <c r="Y74" s="279">
        <v>0</v>
      </c>
      <c r="Z74" s="594" t="str">
        <f t="shared" ref="Z74:Z105" si="9">IFERROR(VLOOKUP(AA74,AH$8:AI$34,2,0),0)</f>
        <v>Centrum Kształcenia Zawodowego w CKZiU,  ul. Tadeusza Kościuszki 27, 56-100 Wołów</v>
      </c>
      <c r="AA74" s="230" t="s">
        <v>190</v>
      </c>
      <c r="AB74" s="306"/>
      <c r="AC74" s="306"/>
      <c r="AD74" s="184"/>
    </row>
    <row r="75" spans="1:30" ht="15" hidden="1" customHeight="1">
      <c r="A75" s="1"/>
      <c r="B75" s="498" t="s">
        <v>180</v>
      </c>
      <c r="C75" s="499">
        <v>712905</v>
      </c>
      <c r="D75" s="499" t="s">
        <v>60</v>
      </c>
      <c r="E75" s="498" t="s">
        <v>575</v>
      </c>
      <c r="L75" s="91">
        <v>55</v>
      </c>
      <c r="M75" s="95" t="s">
        <v>1071</v>
      </c>
      <c r="N75" s="91" t="s">
        <v>462</v>
      </c>
      <c r="O75" s="713">
        <v>11296</v>
      </c>
      <c r="P75" s="95" t="s">
        <v>71</v>
      </c>
      <c r="Q75" s="91">
        <f t="shared" si="4"/>
        <v>512001</v>
      </c>
      <c r="R75" s="91" t="str">
        <f t="shared" si="5"/>
        <v>HGT.02.</v>
      </c>
      <c r="S75" s="596" t="str">
        <f t="shared" si="8"/>
        <v> Przygotowanie i wydawanie dań</v>
      </c>
      <c r="T75" s="109" t="s">
        <v>2227</v>
      </c>
      <c r="U75" s="279">
        <v>2</v>
      </c>
      <c r="V75" s="279">
        <v>0</v>
      </c>
      <c r="W75" s="301" t="s">
        <v>2010</v>
      </c>
      <c r="X75" s="279">
        <v>0</v>
      </c>
      <c r="Y75" s="279">
        <v>0</v>
      </c>
      <c r="Z75" s="594" t="str">
        <f t="shared" si="9"/>
        <v>Centrum Kształcenia Zawodowego w CKZiU,  ul. Tadeusza Kościuszki 27, 56-100 Wołów</v>
      </c>
      <c r="AA75" s="230" t="s">
        <v>190</v>
      </c>
      <c r="AB75" s="306"/>
      <c r="AC75" s="184"/>
      <c r="AD75" s="306"/>
    </row>
    <row r="76" spans="1:30" ht="15" hidden="1" customHeight="1">
      <c r="A76" s="1"/>
      <c r="B76" s="498" t="s">
        <v>194</v>
      </c>
      <c r="C76" s="499">
        <v>711204</v>
      </c>
      <c r="D76" s="499" t="s">
        <v>94</v>
      </c>
      <c r="E76" s="498" t="s">
        <v>576</v>
      </c>
      <c r="L76" s="91">
        <v>56</v>
      </c>
      <c r="M76" s="95" t="s">
        <v>1071</v>
      </c>
      <c r="N76" s="91" t="s">
        <v>462</v>
      </c>
      <c r="O76" s="713">
        <v>11296</v>
      </c>
      <c r="P76" s="95" t="s">
        <v>70</v>
      </c>
      <c r="Q76" s="91">
        <f t="shared" si="4"/>
        <v>522301</v>
      </c>
      <c r="R76" s="91" t="str">
        <f t="shared" si="5"/>
        <v>HAN.01.</v>
      </c>
      <c r="S76" s="596" t="str">
        <f t="shared" si="8"/>
        <v>Prowadzenie sprzedaży</v>
      </c>
      <c r="T76" s="300" t="s">
        <v>2233</v>
      </c>
      <c r="U76" s="279">
        <v>10</v>
      </c>
      <c r="V76" s="279">
        <v>8</v>
      </c>
      <c r="W76" s="301" t="s">
        <v>2010</v>
      </c>
      <c r="X76" s="279">
        <v>0</v>
      </c>
      <c r="Y76" s="279">
        <v>0</v>
      </c>
      <c r="Z76" s="594" t="str">
        <f t="shared" si="9"/>
        <v>Centrum Kształcenia Zawodowego w CKZiU,  ul. Tadeusza Kościuszki 27, 56-100 Wołów</v>
      </c>
      <c r="AA76" s="230" t="s">
        <v>190</v>
      </c>
      <c r="AB76" s="306"/>
      <c r="AC76" s="306"/>
      <c r="AD76" s="306"/>
    </row>
    <row r="77" spans="1:30" ht="15" hidden="1" customHeight="1">
      <c r="A77" s="1"/>
      <c r="B77" s="498" t="s">
        <v>534</v>
      </c>
      <c r="C77" s="499">
        <v>753602</v>
      </c>
      <c r="D77" s="499" t="s">
        <v>1028</v>
      </c>
      <c r="E77" s="498" t="s">
        <v>654</v>
      </c>
      <c r="L77" s="91">
        <v>57</v>
      </c>
      <c r="M77" s="95" t="s">
        <v>1071</v>
      </c>
      <c r="N77" s="91" t="s">
        <v>462</v>
      </c>
      <c r="O77" s="713">
        <v>11296</v>
      </c>
      <c r="P77" s="95" t="s">
        <v>66</v>
      </c>
      <c r="Q77" s="91">
        <f t="shared" si="4"/>
        <v>723103</v>
      </c>
      <c r="R77" s="91" t="str">
        <f t="shared" si="5"/>
        <v>MOT.05.</v>
      </c>
      <c r="S77" s="596" t="str">
        <f t="shared" si="8"/>
        <v>Obsługa, diagnozowanie oraz naprawa pojazdów samochodowych</v>
      </c>
      <c r="T77" s="300" t="s">
        <v>2233</v>
      </c>
      <c r="U77" s="279">
        <v>1</v>
      </c>
      <c r="V77" s="279">
        <v>0</v>
      </c>
      <c r="W77" s="301" t="s">
        <v>2010</v>
      </c>
      <c r="X77" s="279">
        <v>0</v>
      </c>
      <c r="Y77" s="279">
        <v>0</v>
      </c>
      <c r="Z77" s="438" t="str">
        <f t="shared" si="9"/>
        <v>Centrum Kształcenia Zawodowego w CKZiU,  ul. Tadeusza Kościuszki 27, 56-100 Wołów</v>
      </c>
      <c r="AA77" s="230" t="s">
        <v>190</v>
      </c>
      <c r="AB77" s="306"/>
      <c r="AC77" s="184"/>
      <c r="AD77" s="306"/>
    </row>
    <row r="78" spans="1:30" ht="15" hidden="1" customHeight="1">
      <c r="A78" s="1"/>
      <c r="B78" s="498" t="s">
        <v>527</v>
      </c>
      <c r="C78" s="499">
        <v>611303</v>
      </c>
      <c r="D78" s="499" t="s">
        <v>464</v>
      </c>
      <c r="E78" s="498" t="s">
        <v>662</v>
      </c>
      <c r="L78" s="91">
        <v>58</v>
      </c>
      <c r="M78" s="95" t="s">
        <v>1071</v>
      </c>
      <c r="N78" s="91" t="s">
        <v>462</v>
      </c>
      <c r="O78" s="713">
        <v>11296</v>
      </c>
      <c r="P78" s="95" t="s">
        <v>79</v>
      </c>
      <c r="Q78" s="91">
        <f t="shared" si="4"/>
        <v>751204</v>
      </c>
      <c r="R78" s="91" t="str">
        <f t="shared" si="5"/>
        <v>SPC.03.</v>
      </c>
      <c r="S78" s="596" t="str">
        <f t="shared" si="8"/>
        <v>Produkcja wyrobów piekarskich</v>
      </c>
      <c r="T78" s="733" t="s">
        <v>2386</v>
      </c>
      <c r="U78" s="279">
        <v>1</v>
      </c>
      <c r="V78" s="279">
        <v>0</v>
      </c>
      <c r="W78" s="301" t="s">
        <v>2010</v>
      </c>
      <c r="X78" s="279">
        <v>1</v>
      </c>
      <c r="Y78" s="279">
        <v>0</v>
      </c>
      <c r="Z78" s="438" t="str">
        <f t="shared" si="9"/>
        <v>Centrum Kształcenia Zawodowego w Kłodzkiej Szkole Przedsiębiorczości w Kłodzku, ul. Szkolna 8, 57-300 Kłodzko</v>
      </c>
      <c r="AA78" s="230" t="s">
        <v>677</v>
      </c>
      <c r="AB78" s="306"/>
      <c r="AC78" s="415"/>
      <c r="AD78" s="306"/>
    </row>
    <row r="79" spans="1:30" ht="15" hidden="1" customHeight="1">
      <c r="A79" s="1"/>
      <c r="B79" s="498" t="s">
        <v>496</v>
      </c>
      <c r="C79" s="499">
        <v>814209</v>
      </c>
      <c r="D79" s="499" t="s">
        <v>683</v>
      </c>
      <c r="E79" s="498" t="s">
        <v>586</v>
      </c>
      <c r="L79" s="91">
        <v>59</v>
      </c>
      <c r="M79" s="95" t="s">
        <v>1071</v>
      </c>
      <c r="N79" s="91" t="s">
        <v>462</v>
      </c>
      <c r="O79" s="713">
        <v>11296</v>
      </c>
      <c r="P79" s="95" t="s">
        <v>99</v>
      </c>
      <c r="Q79" s="91">
        <f t="shared" si="4"/>
        <v>514101</v>
      </c>
      <c r="R79" s="91" t="str">
        <f t="shared" si="5"/>
        <v>FRK.01.</v>
      </c>
      <c r="S79" s="596" t="str">
        <f t="shared" si="8"/>
        <v>Wykonywanie usług fryzjerskich</v>
      </c>
      <c r="T79" s="739" t="s">
        <v>2390</v>
      </c>
      <c r="U79" s="279">
        <v>4</v>
      </c>
      <c r="V79" s="279">
        <v>4</v>
      </c>
      <c r="W79" s="301" t="s">
        <v>2010</v>
      </c>
      <c r="X79" s="279">
        <v>4</v>
      </c>
      <c r="Y79" s="279">
        <v>4</v>
      </c>
      <c r="Z79" s="594" t="str">
        <f t="shared" si="9"/>
        <v>Centrum Kształcenia Zawodowego i Ustawicznego, 67-400 Wschowa, Plac Kosynierów 1</v>
      </c>
      <c r="AA79" s="230" t="s">
        <v>679</v>
      </c>
      <c r="AB79" s="415"/>
      <c r="AC79" s="415"/>
      <c r="AD79" s="306"/>
    </row>
    <row r="80" spans="1:30" ht="45" hidden="1">
      <c r="A80" s="1"/>
      <c r="B80" s="498" t="s">
        <v>491</v>
      </c>
      <c r="C80" s="499">
        <v>834209</v>
      </c>
      <c r="D80" s="499" t="s">
        <v>578</v>
      </c>
      <c r="E80" s="498" t="s">
        <v>577</v>
      </c>
      <c r="L80" s="91">
        <v>60</v>
      </c>
      <c r="M80" s="95" t="s">
        <v>1071</v>
      </c>
      <c r="N80" s="91" t="s">
        <v>462</v>
      </c>
      <c r="O80" s="713">
        <v>11296</v>
      </c>
      <c r="P80" s="95" t="s">
        <v>497</v>
      </c>
      <c r="Q80" s="91">
        <f t="shared" si="4"/>
        <v>813134</v>
      </c>
      <c r="R80" s="91" t="str">
        <f t="shared" si="5"/>
        <v>CHM.02.</v>
      </c>
      <c r="S80" s="596" t="str">
        <f t="shared" si="8"/>
        <v>Eksploatacja maszyn i urządzeń przemysłu chemicznego</v>
      </c>
      <c r="T80" s="300" t="s">
        <v>2370</v>
      </c>
      <c r="U80" s="279">
        <v>4</v>
      </c>
      <c r="V80" s="279">
        <v>4</v>
      </c>
      <c r="W80" s="301" t="s">
        <v>2010</v>
      </c>
      <c r="X80" s="279">
        <v>4</v>
      </c>
      <c r="Y80" s="279">
        <v>0</v>
      </c>
      <c r="Z80" s="132" t="str">
        <f t="shared" si="9"/>
        <v>Centrum Kształcenia Zawodowego w Zespole Szkół i Placówek Kształcenia Zawodowego, ul.Botaniczna 66, 65-392  Zielona Góra</v>
      </c>
      <c r="AA80" s="230" t="s">
        <v>37</v>
      </c>
      <c r="AB80" s="415"/>
      <c r="AC80" s="415"/>
      <c r="AD80" s="306"/>
    </row>
    <row r="81" spans="1:30" customFormat="1" ht="15" hidden="1" customHeight="1">
      <c r="B81" s="498" t="s">
        <v>524</v>
      </c>
      <c r="C81" s="499">
        <v>812107</v>
      </c>
      <c r="D81" s="499" t="s">
        <v>1020</v>
      </c>
      <c r="E81" s="498" t="s">
        <v>669</v>
      </c>
      <c r="L81" s="91">
        <v>61</v>
      </c>
      <c r="M81" s="95" t="s">
        <v>1071</v>
      </c>
      <c r="N81" s="91" t="s">
        <v>462</v>
      </c>
      <c r="O81" s="713">
        <v>11296</v>
      </c>
      <c r="P81" s="95" t="s">
        <v>125</v>
      </c>
      <c r="Q81" s="91">
        <f t="shared" si="4"/>
        <v>712618</v>
      </c>
      <c r="R81" s="91" t="str">
        <f t="shared" si="5"/>
        <v>BUD.09.</v>
      </c>
      <c r="S81" s="596" t="str">
        <f t="shared" si="8"/>
        <v>Wykonywanie robót związanych z budową, montażem i eksploatacją sieci oraz instalacji sanitarnych</v>
      </c>
      <c r="T81" s="746" t="s">
        <v>2391</v>
      </c>
      <c r="U81" s="294">
        <v>1</v>
      </c>
      <c r="V81" s="294">
        <v>0</v>
      </c>
      <c r="W81" s="301" t="s">
        <v>2010</v>
      </c>
      <c r="X81" s="294">
        <v>1</v>
      </c>
      <c r="Y81" s="294">
        <v>0</v>
      </c>
      <c r="Z81" s="132" t="str">
        <f t="shared" si="9"/>
        <v>Centrum Kształcenia Zawodowego i Ustawicznego, 67-400 Wschowa, Plac Kosynierów 1</v>
      </c>
      <c r="AA81" s="230" t="s">
        <v>679</v>
      </c>
      <c r="AB81" s="306"/>
      <c r="AC81" s="306"/>
      <c r="AD81" s="306"/>
    </row>
    <row r="82" spans="1:30" customFormat="1" ht="60" hidden="1">
      <c r="B82" s="498" t="s">
        <v>525</v>
      </c>
      <c r="C82" s="499">
        <v>812122</v>
      </c>
      <c r="D82" s="499" t="s">
        <v>1021</v>
      </c>
      <c r="E82" s="498" t="s">
        <v>668</v>
      </c>
      <c r="L82" s="91">
        <v>62</v>
      </c>
      <c r="M82" s="95" t="s">
        <v>1071</v>
      </c>
      <c r="N82" s="91" t="s">
        <v>462</v>
      </c>
      <c r="O82" s="713">
        <v>11296</v>
      </c>
      <c r="P82" s="95" t="s">
        <v>211</v>
      </c>
      <c r="Q82" s="91">
        <f t="shared" si="4"/>
        <v>432106</v>
      </c>
      <c r="R82" s="91" t="str">
        <f t="shared" si="5"/>
        <v>SPL.01.</v>
      </c>
      <c r="S82" s="596" t="str">
        <f t="shared" si="8"/>
        <v>Obsługa magazynów</v>
      </c>
      <c r="T82" s="231" t="s">
        <v>2354</v>
      </c>
      <c r="U82" s="279">
        <v>1</v>
      </c>
      <c r="V82" s="279">
        <v>0</v>
      </c>
      <c r="W82" s="301" t="s">
        <v>2010</v>
      </c>
      <c r="X82" s="279">
        <v>1</v>
      </c>
      <c r="Y82" s="279">
        <v>0</v>
      </c>
      <c r="Z82" s="132" t="str">
        <f t="shared" si="9"/>
        <v>Centrum Kształcenia Zawodowego w Zespole Szkół i Placówek Kształcenia Zawodowego, ul.Botaniczna 66, 65-392  Zielona Góra</v>
      </c>
      <c r="AA82" s="230" t="s">
        <v>37</v>
      </c>
      <c r="AB82" s="306"/>
      <c r="AC82" s="306"/>
      <c r="AD82" s="306"/>
    </row>
    <row r="83" spans="1:30" customFormat="1" ht="60" hidden="1">
      <c r="B83" s="498" t="s">
        <v>541</v>
      </c>
      <c r="C83" s="499">
        <v>816003</v>
      </c>
      <c r="D83" s="499" t="s">
        <v>1034</v>
      </c>
      <c r="E83" s="498" t="s">
        <v>643</v>
      </c>
      <c r="L83" s="91">
        <v>63</v>
      </c>
      <c r="M83" s="95" t="s">
        <v>1071</v>
      </c>
      <c r="N83" s="91" t="s">
        <v>462</v>
      </c>
      <c r="O83" s="713">
        <v>11296</v>
      </c>
      <c r="P83" s="95" t="s">
        <v>532</v>
      </c>
      <c r="Q83" s="91">
        <f t="shared" si="4"/>
        <v>753105</v>
      </c>
      <c r="R83" s="91" t="str">
        <f t="shared" si="5"/>
        <v>MOD.03.</v>
      </c>
      <c r="S83" s="596" t="str">
        <f t="shared" si="8"/>
        <v>Projektowanie i wytwarzanie wyrobów odzieżowych</v>
      </c>
      <c r="T83" s="231" t="s">
        <v>2354</v>
      </c>
      <c r="U83" s="279">
        <v>2</v>
      </c>
      <c r="V83" s="279">
        <v>2</v>
      </c>
      <c r="W83" s="301" t="s">
        <v>2010</v>
      </c>
      <c r="X83" s="279">
        <v>2</v>
      </c>
      <c r="Y83" s="279">
        <v>2</v>
      </c>
      <c r="Z83" s="132" t="str">
        <f t="shared" si="9"/>
        <v>Centrum Kształcenia Zawodowego w Zespole Szkół i Placówek Kształcenia Zawodowego, ul.Botaniczna 66, 65-392  Zielona Góra</v>
      </c>
      <c r="AA83" s="230" t="s">
        <v>37</v>
      </c>
      <c r="AB83" s="415"/>
      <c r="AC83" s="306"/>
      <c r="AD83" s="306"/>
    </row>
    <row r="84" spans="1:30" customFormat="1" ht="15" hidden="1" customHeight="1">
      <c r="B84" s="498" t="s">
        <v>508</v>
      </c>
      <c r="C84" s="499">
        <v>811205</v>
      </c>
      <c r="D84" s="499" t="s">
        <v>1014</v>
      </c>
      <c r="E84" s="498" t="s">
        <v>608</v>
      </c>
      <c r="L84" s="91">
        <v>64</v>
      </c>
      <c r="M84" s="95" t="s">
        <v>2101</v>
      </c>
      <c r="N84" s="91" t="s">
        <v>467</v>
      </c>
      <c r="O84" s="713">
        <v>92045</v>
      </c>
      <c r="P84" s="95" t="s">
        <v>178</v>
      </c>
      <c r="Q84" s="91">
        <f t="shared" si="4"/>
        <v>753402</v>
      </c>
      <c r="R84" s="91" t="str">
        <f t="shared" si="5"/>
        <v>DRM.05.</v>
      </c>
      <c r="S84" s="596" t="str">
        <f t="shared" si="8"/>
        <v>Wykonywanie wyrobów tapicerowanych</v>
      </c>
      <c r="T84" s="109" t="s">
        <v>2256</v>
      </c>
      <c r="U84" s="670">
        <v>10</v>
      </c>
      <c r="V84" s="382">
        <v>1</v>
      </c>
      <c r="W84" s="301" t="s">
        <v>2010</v>
      </c>
      <c r="X84" s="382">
        <v>10</v>
      </c>
      <c r="Y84" s="382">
        <v>1</v>
      </c>
      <c r="Z84" s="593" t="str">
        <f t="shared" si="9"/>
        <v>Centrum Kształcenia Zawodowego w Oleśnicy, ul. Wojska Polskiego 67</v>
      </c>
      <c r="AA84" s="230" t="s">
        <v>692</v>
      </c>
      <c r="AB84" s="230" t="s">
        <v>37</v>
      </c>
      <c r="AC84" s="306"/>
      <c r="AD84" s="306"/>
    </row>
    <row r="85" spans="1:30" customFormat="1" ht="15" hidden="1" customHeight="1">
      <c r="B85" s="503" t="s">
        <v>2302</v>
      </c>
      <c r="C85" s="504">
        <v>313211</v>
      </c>
      <c r="D85" s="504" t="s">
        <v>2301</v>
      </c>
      <c r="E85" s="503" t="s">
        <v>2300</v>
      </c>
      <c r="L85" s="91">
        <v>65</v>
      </c>
      <c r="M85" s="95" t="s">
        <v>2101</v>
      </c>
      <c r="N85" s="91" t="s">
        <v>467</v>
      </c>
      <c r="O85" s="713">
        <v>92045</v>
      </c>
      <c r="P85" s="95" t="s">
        <v>79</v>
      </c>
      <c r="Q85" s="91">
        <f t="shared" si="4"/>
        <v>751204</v>
      </c>
      <c r="R85" s="91" t="str">
        <f t="shared" si="5"/>
        <v>SPC.03.</v>
      </c>
      <c r="S85" s="596" t="str">
        <f t="shared" si="8"/>
        <v>Produkcja wyrobów piekarskich</v>
      </c>
      <c r="T85" s="733" t="s">
        <v>2386</v>
      </c>
      <c r="U85" s="382">
        <v>2</v>
      </c>
      <c r="V85" s="382">
        <v>0</v>
      </c>
      <c r="W85" s="301" t="s">
        <v>2010</v>
      </c>
      <c r="X85" s="382">
        <v>2</v>
      </c>
      <c r="Y85" s="382">
        <v>0</v>
      </c>
      <c r="Z85" s="592" t="str">
        <f t="shared" si="9"/>
        <v>Centrum Kształcenia Zawodowego w Kłodzkiej Szkole Przedsiębiorczości w Kłodzku, ul. Szkolna 8, 57-300 Kłodzko</v>
      </c>
      <c r="AA85" s="230" t="s">
        <v>677</v>
      </c>
      <c r="AB85" s="416" t="s">
        <v>37</v>
      </c>
      <c r="AC85" s="306"/>
      <c r="AD85" s="306"/>
    </row>
    <row r="86" spans="1:30" customFormat="1" ht="15" hidden="1" customHeight="1">
      <c r="B86" s="498" t="s">
        <v>513</v>
      </c>
      <c r="C86" s="499">
        <v>834105</v>
      </c>
      <c r="D86" s="499" t="s">
        <v>619</v>
      </c>
      <c r="E86" s="498" t="s">
        <v>618</v>
      </c>
      <c r="L86" s="91">
        <v>66</v>
      </c>
      <c r="M86" s="95" t="s">
        <v>2101</v>
      </c>
      <c r="N86" s="91" t="s">
        <v>467</v>
      </c>
      <c r="O86" s="713">
        <v>92045</v>
      </c>
      <c r="P86" s="95" t="s">
        <v>66</v>
      </c>
      <c r="Q86" s="91">
        <f t="shared" si="4"/>
        <v>723103</v>
      </c>
      <c r="R86" s="91" t="str">
        <f t="shared" si="5"/>
        <v>MOT.05.</v>
      </c>
      <c r="S86" s="596" t="str">
        <f t="shared" si="8"/>
        <v>Obsługa, diagnozowanie oraz naprawa pojazdów samochodowych</v>
      </c>
      <c r="T86" s="735" t="s">
        <v>2384</v>
      </c>
      <c r="U86" s="720">
        <v>11</v>
      </c>
      <c r="V86" s="382">
        <v>0</v>
      </c>
      <c r="W86" s="301" t="s">
        <v>2010</v>
      </c>
      <c r="X86" s="382">
        <v>0</v>
      </c>
      <c r="Y86" s="382">
        <v>0</v>
      </c>
      <c r="Z86" s="594" t="str">
        <f t="shared" si="9"/>
        <v>Centrum Kształcenia Zawodowego w Kłodzkiej Szkole Przedsiębiorczości w Kłodzku, ul. Szkolna 8, 57-300 Kłodzko</v>
      </c>
      <c r="AA86" s="230" t="s">
        <v>677</v>
      </c>
      <c r="AB86" s="416" t="s">
        <v>37</v>
      </c>
      <c r="AC86" s="306"/>
      <c r="AD86" s="306"/>
    </row>
    <row r="87" spans="1:30" customFormat="1" ht="15" customHeight="1">
      <c r="B87" s="498" t="s">
        <v>535</v>
      </c>
      <c r="C87" s="499">
        <v>815204</v>
      </c>
      <c r="D87" s="499" t="s">
        <v>1029</v>
      </c>
      <c r="E87" s="498" t="s">
        <v>653</v>
      </c>
      <c r="L87" s="91">
        <v>67</v>
      </c>
      <c r="M87" s="95" t="s">
        <v>2101</v>
      </c>
      <c r="N87" s="91" t="s">
        <v>467</v>
      </c>
      <c r="O87" s="713">
        <v>92045</v>
      </c>
      <c r="P87" s="95" t="s">
        <v>78</v>
      </c>
      <c r="Q87" s="91">
        <f t="shared" si="4"/>
        <v>741103</v>
      </c>
      <c r="R87" s="91" t="str">
        <f t="shared" si="5"/>
        <v>ELE.02.</v>
      </c>
      <c r="S87" s="596" t="str">
        <f t="shared" si="8"/>
        <v>Montaż, uruchamianie i konserwacja instalacji, maszyn i urządzeń elektrycznych</v>
      </c>
      <c r="T87" s="109" t="s">
        <v>2391</v>
      </c>
      <c r="U87" s="382">
        <v>3</v>
      </c>
      <c r="V87" s="382">
        <v>0</v>
      </c>
      <c r="W87" s="301" t="s">
        <v>2012</v>
      </c>
      <c r="X87" s="382">
        <v>3</v>
      </c>
      <c r="Y87" s="382">
        <v>0</v>
      </c>
      <c r="Z87" s="601" t="str">
        <f t="shared" si="9"/>
        <v>Centrum Kształcenia Zawodowego w Świdnicy, 58-105 Świdnica, ul. Gen. Władysława Sikorskiego 41</v>
      </c>
      <c r="AA87" s="230" t="s">
        <v>93</v>
      </c>
      <c r="AB87" s="416" t="s">
        <v>37</v>
      </c>
      <c r="AC87" s="184" t="s">
        <v>93</v>
      </c>
      <c r="AD87" s="306"/>
    </row>
    <row r="88" spans="1:30" customFormat="1" ht="15" hidden="1" customHeight="1">
      <c r="B88" s="498" t="s">
        <v>73</v>
      </c>
      <c r="C88" s="499">
        <v>722307</v>
      </c>
      <c r="D88" s="499" t="s">
        <v>74</v>
      </c>
      <c r="E88" s="498" t="s">
        <v>624</v>
      </c>
      <c r="L88" s="91">
        <v>68</v>
      </c>
      <c r="M88" s="95" t="s">
        <v>2101</v>
      </c>
      <c r="N88" s="91" t="s">
        <v>467</v>
      </c>
      <c r="O88" s="713">
        <v>92045</v>
      </c>
      <c r="P88" s="95" t="s">
        <v>70</v>
      </c>
      <c r="Q88" s="91">
        <f t="shared" si="4"/>
        <v>522301</v>
      </c>
      <c r="R88" s="91" t="str">
        <f t="shared" si="5"/>
        <v>HAN.01.</v>
      </c>
      <c r="S88" s="596" t="str">
        <f t="shared" si="8"/>
        <v>Prowadzenie sprzedaży</v>
      </c>
      <c r="T88" s="734" t="s">
        <v>2386</v>
      </c>
      <c r="U88" s="382">
        <v>8</v>
      </c>
      <c r="V88" s="382">
        <v>5</v>
      </c>
      <c r="W88" s="301" t="s">
        <v>2010</v>
      </c>
      <c r="X88" s="382">
        <v>0</v>
      </c>
      <c r="Y88" s="382">
        <v>0</v>
      </c>
      <c r="Z88" s="594" t="str">
        <f t="shared" si="9"/>
        <v>Centrum Kształcenia Zawodowego w Kłodzkiej Szkole Przedsiębiorczości w Kłodzku, ul. Szkolna 8, 57-300 Kłodzko</v>
      </c>
      <c r="AA88" s="230" t="s">
        <v>677</v>
      </c>
      <c r="AB88" s="441" t="s">
        <v>37</v>
      </c>
      <c r="AC88" s="184"/>
      <c r="AD88" s="306"/>
    </row>
    <row r="89" spans="1:30" customFormat="1" ht="15" hidden="1" customHeight="1">
      <c r="B89" s="498" t="s">
        <v>529</v>
      </c>
      <c r="C89" s="499">
        <v>732305</v>
      </c>
      <c r="D89" s="499" t="s">
        <v>1024</v>
      </c>
      <c r="E89" s="498" t="s">
        <v>659</v>
      </c>
      <c r="L89" s="91">
        <v>69</v>
      </c>
      <c r="M89" s="95" t="s">
        <v>2101</v>
      </c>
      <c r="N89" s="91" t="s">
        <v>467</v>
      </c>
      <c r="O89" s="713">
        <v>92045</v>
      </c>
      <c r="P89" s="95" t="s">
        <v>175</v>
      </c>
      <c r="Q89" s="91">
        <f t="shared" si="4"/>
        <v>751201</v>
      </c>
      <c r="R89" s="91" t="str">
        <f t="shared" si="5"/>
        <v>SPC.01.</v>
      </c>
      <c r="S89" s="596" t="str">
        <f t="shared" si="8"/>
        <v>Produkcja wyrobów cukierniczych</v>
      </c>
      <c r="T89" s="734" t="s">
        <v>2384</v>
      </c>
      <c r="U89" s="382">
        <v>5</v>
      </c>
      <c r="V89" s="382">
        <v>4</v>
      </c>
      <c r="W89" s="301" t="s">
        <v>2010</v>
      </c>
      <c r="X89" s="382">
        <v>0</v>
      </c>
      <c r="Y89" s="382">
        <v>0</v>
      </c>
      <c r="Z89" s="438" t="str">
        <f t="shared" si="9"/>
        <v>Centrum Kształcenia Zawodowego w Kłodzkiej Szkole Przedsiębiorczości w Kłodzku, ul. Szkolna 8, 57-300 Kłodzko</v>
      </c>
      <c r="AA89" s="230" t="s">
        <v>677</v>
      </c>
      <c r="AB89" s="416" t="s">
        <v>37</v>
      </c>
      <c r="AC89" s="184"/>
      <c r="AD89" s="306"/>
    </row>
    <row r="90" spans="1:30" ht="15" hidden="1" customHeight="1">
      <c r="A90" s="1"/>
      <c r="B90" s="498" t="s">
        <v>493</v>
      </c>
      <c r="C90" s="499">
        <v>818115</v>
      </c>
      <c r="D90" s="499" t="s">
        <v>581</v>
      </c>
      <c r="E90" s="498" t="s">
        <v>580</v>
      </c>
      <c r="L90" s="91">
        <v>70</v>
      </c>
      <c r="M90" s="95" t="s">
        <v>2101</v>
      </c>
      <c r="N90" s="91" t="s">
        <v>467</v>
      </c>
      <c r="O90" s="713">
        <v>92045</v>
      </c>
      <c r="P90" s="95" t="s">
        <v>71</v>
      </c>
      <c r="Q90" s="91">
        <f t="shared" si="4"/>
        <v>512001</v>
      </c>
      <c r="R90" s="91" t="str">
        <f t="shared" si="5"/>
        <v>HGT.02.</v>
      </c>
      <c r="S90" s="596" t="str">
        <f t="shared" si="8"/>
        <v> Przygotowanie i wydawanie dań</v>
      </c>
      <c r="T90" s="734" t="s">
        <v>2385</v>
      </c>
      <c r="U90" s="382">
        <v>5</v>
      </c>
      <c r="V90" s="382">
        <v>0</v>
      </c>
      <c r="W90" s="301" t="s">
        <v>2010</v>
      </c>
      <c r="X90" s="382">
        <v>0</v>
      </c>
      <c r="Y90" s="382">
        <v>0</v>
      </c>
      <c r="Z90" s="399" t="str">
        <f t="shared" si="9"/>
        <v>Centrum Kształcenia Zawodowego w Kłodzkiej Szkole Przedsiębiorczości w Kłodzku, ul. Szkolna 8, 57-300 Kłodzko</v>
      </c>
      <c r="AA90" s="230" t="s">
        <v>677</v>
      </c>
      <c r="AB90" s="415"/>
      <c r="AC90" s="184"/>
      <c r="AD90" s="306"/>
    </row>
    <row r="91" spans="1:30" ht="15" hidden="1" customHeight="1">
      <c r="A91" s="1"/>
      <c r="B91" s="498" t="s">
        <v>497</v>
      </c>
      <c r="C91" s="499">
        <v>813134</v>
      </c>
      <c r="D91" s="499" t="s">
        <v>466</v>
      </c>
      <c r="E91" s="498" t="s">
        <v>587</v>
      </c>
      <c r="L91" s="91">
        <v>71</v>
      </c>
      <c r="M91" s="95" t="s">
        <v>2101</v>
      </c>
      <c r="N91" s="91" t="s">
        <v>467</v>
      </c>
      <c r="O91" s="713">
        <v>311</v>
      </c>
      <c r="P91" s="95" t="s">
        <v>99</v>
      </c>
      <c r="Q91" s="91">
        <f t="shared" ref="Q91:Q154" si="10">IFERROR(VLOOKUP(P91,B$8:E$119,2,0),0)</f>
        <v>514101</v>
      </c>
      <c r="R91" s="91" t="str">
        <f t="shared" ref="R91:R154" si="11">IFERROR(VLOOKUP(Q91,C$8:F$119,2,0),0)</f>
        <v>FRK.01.</v>
      </c>
      <c r="S91" s="596" t="str">
        <f t="shared" si="8"/>
        <v>Wykonywanie usług fryzjerskich</v>
      </c>
      <c r="T91" s="733" t="s">
        <v>2385</v>
      </c>
      <c r="U91" s="721">
        <v>4</v>
      </c>
      <c r="V91" s="382">
        <v>4</v>
      </c>
      <c r="W91" s="301" t="s">
        <v>2010</v>
      </c>
      <c r="X91" s="382">
        <v>0</v>
      </c>
      <c r="Y91" s="382">
        <v>0</v>
      </c>
      <c r="Z91" s="600" t="str">
        <f t="shared" si="9"/>
        <v>Centrum Kształcenia Zawodowego w Kłodzkiej Szkole Przedsiębiorczości w Kłodzku, ul. Szkolna 8, 57-300 Kłodzko</v>
      </c>
      <c r="AA91" s="230" t="s">
        <v>677</v>
      </c>
      <c r="AB91" s="415"/>
      <c r="AC91" s="306"/>
      <c r="AD91" s="306"/>
    </row>
    <row r="92" spans="1:30" ht="15" customHeight="1">
      <c r="A92" s="1"/>
      <c r="B92" s="498" t="s">
        <v>494</v>
      </c>
      <c r="C92" s="499">
        <v>818116</v>
      </c>
      <c r="D92" s="499" t="s">
        <v>583</v>
      </c>
      <c r="E92" s="498" t="s">
        <v>582</v>
      </c>
      <c r="L92" s="91">
        <v>72</v>
      </c>
      <c r="M92" s="95" t="s">
        <v>2101</v>
      </c>
      <c r="N92" s="91" t="s">
        <v>467</v>
      </c>
      <c r="O92" s="713">
        <v>92045</v>
      </c>
      <c r="P92" s="95" t="s">
        <v>194</v>
      </c>
      <c r="Q92" s="91">
        <f t="shared" si="10"/>
        <v>711204</v>
      </c>
      <c r="R92" s="91" t="str">
        <f t="shared" si="11"/>
        <v>BUD.12.</v>
      </c>
      <c r="S92" s="596" t="str">
        <f t="shared" ref="S92:S99" si="12">IFERROR(VLOOKUP(R92,D$8:G$119,2,0),0)</f>
        <v> Wykonywanie robót murarskich i tynkarskich</v>
      </c>
      <c r="T92" s="427" t="s">
        <v>2193</v>
      </c>
      <c r="U92" s="382">
        <v>3</v>
      </c>
      <c r="V92" s="382">
        <v>3</v>
      </c>
      <c r="W92" s="301" t="s">
        <v>2012</v>
      </c>
      <c r="X92" s="382">
        <v>3</v>
      </c>
      <c r="Y92" s="382">
        <v>3</v>
      </c>
      <c r="Z92" s="594" t="str">
        <f t="shared" si="9"/>
        <v>Centrum Kształcenia Zawodowego w Świdnicy, 58-105 Świdnica, ul. Gen. Władysława Sikorskiego 41</v>
      </c>
      <c r="AA92" s="230" t="s">
        <v>93</v>
      </c>
      <c r="AB92" s="415"/>
      <c r="AC92" s="306"/>
      <c r="AD92" s="306"/>
    </row>
    <row r="93" spans="1:30" ht="15" customHeight="1">
      <c r="A93" s="1"/>
      <c r="B93" s="498" t="s">
        <v>520</v>
      </c>
      <c r="C93" s="499">
        <v>731104</v>
      </c>
      <c r="D93" s="499" t="s">
        <v>674</v>
      </c>
      <c r="E93" s="498" t="s">
        <v>673</v>
      </c>
      <c r="L93" s="91">
        <v>73</v>
      </c>
      <c r="M93" s="95" t="s">
        <v>2101</v>
      </c>
      <c r="N93" s="91" t="s">
        <v>467</v>
      </c>
      <c r="O93" s="713">
        <v>92045</v>
      </c>
      <c r="P93" s="95" t="s">
        <v>177</v>
      </c>
      <c r="Q93" s="91">
        <f t="shared" si="10"/>
        <v>722204</v>
      </c>
      <c r="R93" s="91" t="str">
        <f t="shared" si="11"/>
        <v>MEC.08.</v>
      </c>
      <c r="S93" s="596" t="str">
        <f t="shared" si="12"/>
        <v>Wykonywanie i naprawa elementów maszyn, urządzeń i narzędzi</v>
      </c>
      <c r="T93" s="109" t="s">
        <v>2233</v>
      </c>
      <c r="U93" s="382">
        <v>3</v>
      </c>
      <c r="V93" s="382">
        <v>0</v>
      </c>
      <c r="W93" s="301" t="s">
        <v>2012</v>
      </c>
      <c r="X93" s="382">
        <v>3</v>
      </c>
      <c r="Y93" s="382">
        <v>0</v>
      </c>
      <c r="Z93" s="438" t="str">
        <f t="shared" si="9"/>
        <v>Centrum Kształcenia Zawodowego w Świdnicy, 58-105 Świdnica, ul. Gen. Władysława Sikorskiego 41</v>
      </c>
      <c r="AA93" s="230" t="s">
        <v>93</v>
      </c>
      <c r="AB93" s="415"/>
      <c r="AC93" s="306"/>
      <c r="AD93" s="306"/>
    </row>
    <row r="94" spans="1:30" ht="60" hidden="1">
      <c r="A94" s="1"/>
      <c r="B94" s="498" t="s">
        <v>79</v>
      </c>
      <c r="C94" s="499">
        <v>751204</v>
      </c>
      <c r="D94" s="499" t="s">
        <v>61</v>
      </c>
      <c r="E94" s="498" t="s">
        <v>642</v>
      </c>
      <c r="L94" s="91">
        <v>74</v>
      </c>
      <c r="M94" s="95" t="s">
        <v>2101</v>
      </c>
      <c r="N94" s="91" t="s">
        <v>467</v>
      </c>
      <c r="O94" s="713">
        <v>92045</v>
      </c>
      <c r="P94" s="95" t="s">
        <v>510</v>
      </c>
      <c r="Q94" s="91">
        <f t="shared" si="10"/>
        <v>513101</v>
      </c>
      <c r="R94" s="91" t="str">
        <f t="shared" si="11"/>
        <v>HGT.01.</v>
      </c>
      <c r="S94" s="596" t="str">
        <f t="shared" si="12"/>
        <v>Wykonywanie usług kelnerskich</v>
      </c>
      <c r="T94" s="231" t="s">
        <v>2354</v>
      </c>
      <c r="U94" s="382">
        <v>1</v>
      </c>
      <c r="V94" s="382">
        <v>1</v>
      </c>
      <c r="W94" s="301" t="s">
        <v>2010</v>
      </c>
      <c r="X94" s="382">
        <v>1</v>
      </c>
      <c r="Y94" s="382">
        <v>1</v>
      </c>
      <c r="Z94" s="438" t="str">
        <f t="shared" si="9"/>
        <v>Centrum Kształcenia Zawodowego w Zespole Szkół i Placówek Kształcenia Zawodowego, ul.Botaniczna 66, 65-392  Zielona Góra</v>
      </c>
      <c r="AA94" s="230" t="s">
        <v>37</v>
      </c>
      <c r="AB94" s="415"/>
      <c r="AC94" s="184"/>
      <c r="AD94" s="306"/>
    </row>
    <row r="95" spans="1:30" customFormat="1" ht="30">
      <c r="B95" s="498" t="s">
        <v>511</v>
      </c>
      <c r="C95" s="499">
        <v>962907</v>
      </c>
      <c r="D95" s="499" t="s">
        <v>170</v>
      </c>
      <c r="E95" s="498" t="s">
        <v>614</v>
      </c>
      <c r="L95" s="91">
        <v>75</v>
      </c>
      <c r="M95" s="95" t="s">
        <v>2101</v>
      </c>
      <c r="N95" s="91" t="s">
        <v>467</v>
      </c>
      <c r="O95" s="713">
        <v>92045</v>
      </c>
      <c r="P95" s="95" t="s">
        <v>69</v>
      </c>
      <c r="Q95" s="91">
        <f t="shared" si="10"/>
        <v>741203</v>
      </c>
      <c r="R95" s="91" t="str">
        <f t="shared" si="11"/>
        <v>MOT.02.</v>
      </c>
      <c r="S95" s="596" t="str">
        <f t="shared" si="12"/>
        <v>Obsługa, diagnozowanie oraz naprawa mechatronicznych systemów pojazdów samochodowych</v>
      </c>
      <c r="T95" s="437" t="s">
        <v>2391</v>
      </c>
      <c r="U95" s="779">
        <v>0</v>
      </c>
      <c r="V95" s="382">
        <v>0</v>
      </c>
      <c r="W95" s="301" t="s">
        <v>2012</v>
      </c>
      <c r="X95" s="382">
        <v>0</v>
      </c>
      <c r="Y95" s="382">
        <v>0</v>
      </c>
      <c r="Z95" s="132" t="str">
        <f t="shared" si="9"/>
        <v>Centrum Kształcenia Zawodowego w Świdnicy, 58-105 Świdnica, ul. Gen. Władysława Sikorskiego 41</v>
      </c>
      <c r="AA95" s="230" t="s">
        <v>93</v>
      </c>
      <c r="AB95" s="230"/>
      <c r="AC95" s="184"/>
      <c r="AD95" s="306"/>
    </row>
    <row r="96" spans="1:30" customFormat="1" ht="15" hidden="1" customHeight="1">
      <c r="B96" s="498" t="s">
        <v>503</v>
      </c>
      <c r="C96" s="499">
        <v>932920</v>
      </c>
      <c r="D96" s="499" t="s">
        <v>1011</v>
      </c>
      <c r="E96" s="498" t="s">
        <v>601</v>
      </c>
      <c r="L96" s="91">
        <v>76</v>
      </c>
      <c r="M96" s="492" t="s">
        <v>2280</v>
      </c>
      <c r="N96" s="301" t="s">
        <v>199</v>
      </c>
      <c r="O96" s="715">
        <v>34920</v>
      </c>
      <c r="P96" s="95" t="s">
        <v>99</v>
      </c>
      <c r="Q96" s="91">
        <f t="shared" si="10"/>
        <v>514101</v>
      </c>
      <c r="R96" s="91" t="str">
        <f t="shared" si="11"/>
        <v>FRK.01.</v>
      </c>
      <c r="S96" s="596" t="str">
        <f t="shared" si="12"/>
        <v>Wykonywanie usług fryzjerskich</v>
      </c>
      <c r="T96" s="109" t="s">
        <v>2190</v>
      </c>
      <c r="U96" s="491">
        <v>4</v>
      </c>
      <c r="V96" s="382">
        <v>4</v>
      </c>
      <c r="W96" s="301" t="s">
        <v>2012</v>
      </c>
      <c r="X96" s="491">
        <v>1</v>
      </c>
      <c r="Y96" s="382">
        <v>1</v>
      </c>
      <c r="Z96" s="594" t="str">
        <f t="shared" si="9"/>
        <v>Centrum Kształcenia Zawodowego i Ustawicznego w Legnicy, ul. Lotnicza 26, 59-220 Legnica</v>
      </c>
      <c r="AA96" s="230" t="s">
        <v>691</v>
      </c>
      <c r="AB96" s="184"/>
      <c r="AC96" s="184"/>
      <c r="AD96" s="306"/>
    </row>
    <row r="97" spans="1:30" customFormat="1" ht="15" hidden="1" customHeight="1">
      <c r="B97" s="498" t="s">
        <v>512</v>
      </c>
      <c r="C97" s="499">
        <v>941203</v>
      </c>
      <c r="D97" s="499" t="s">
        <v>616</v>
      </c>
      <c r="E97" s="498" t="s">
        <v>615</v>
      </c>
      <c r="L97" s="91">
        <v>77</v>
      </c>
      <c r="M97" s="492" t="s">
        <v>2280</v>
      </c>
      <c r="N97" s="301" t="s">
        <v>199</v>
      </c>
      <c r="O97" s="715">
        <v>34920</v>
      </c>
      <c r="P97" s="95" t="s">
        <v>70</v>
      </c>
      <c r="Q97" s="91">
        <f t="shared" si="10"/>
        <v>522301</v>
      </c>
      <c r="R97" s="91" t="str">
        <f t="shared" si="11"/>
        <v>HAN.01.</v>
      </c>
      <c r="S97" s="596" t="str">
        <f t="shared" si="12"/>
        <v>Prowadzenie sprzedaży</v>
      </c>
      <c r="T97" s="109" t="s">
        <v>2356</v>
      </c>
      <c r="U97" s="382">
        <v>11</v>
      </c>
      <c r="V97" s="382">
        <v>9</v>
      </c>
      <c r="W97" s="301" t="s">
        <v>2012</v>
      </c>
      <c r="X97" s="382">
        <v>6</v>
      </c>
      <c r="Y97" s="382">
        <v>5</v>
      </c>
      <c r="Z97" s="598" t="str">
        <f t="shared" si="9"/>
        <v>Centrum Kształcenia Zawodowego i Ustawicznego w Legnicy, ul. Lotnicza 26, 59-220 Legnica</v>
      </c>
      <c r="AA97" s="230" t="s">
        <v>691</v>
      </c>
      <c r="AB97" s="184"/>
      <c r="AC97" s="306"/>
      <c r="AD97" s="306"/>
    </row>
    <row r="98" spans="1:30" customFormat="1" ht="15" hidden="1" customHeight="1">
      <c r="B98" s="498" t="s">
        <v>536</v>
      </c>
      <c r="C98" s="499">
        <v>932915</v>
      </c>
      <c r="D98" s="499" t="s">
        <v>1030</v>
      </c>
      <c r="E98" s="498" t="s">
        <v>652</v>
      </c>
      <c r="L98" s="91">
        <v>78</v>
      </c>
      <c r="M98" s="492" t="s">
        <v>2280</v>
      </c>
      <c r="N98" s="301" t="s">
        <v>199</v>
      </c>
      <c r="O98" s="715">
        <v>34920</v>
      </c>
      <c r="P98" s="95" t="s">
        <v>71</v>
      </c>
      <c r="Q98" s="91">
        <f t="shared" si="10"/>
        <v>512001</v>
      </c>
      <c r="R98" s="91" t="str">
        <f t="shared" si="11"/>
        <v>HGT.02.</v>
      </c>
      <c r="S98" s="596" t="str">
        <f t="shared" si="12"/>
        <v> Przygotowanie i wydawanie dań</v>
      </c>
      <c r="T98" s="109" t="s">
        <v>2230</v>
      </c>
      <c r="U98" s="717">
        <v>6</v>
      </c>
      <c r="V98" s="382">
        <v>4</v>
      </c>
      <c r="W98" s="301" t="s">
        <v>2012</v>
      </c>
      <c r="X98" s="382">
        <v>4</v>
      </c>
      <c r="Y98" s="382">
        <v>2</v>
      </c>
      <c r="Z98" s="598" t="str">
        <f t="shared" si="9"/>
        <v>Centrum Kształcenia Zawodowego i Ustawicznego w Legnicy, ul. Lotnicza 26, 59-220 Legnica</v>
      </c>
      <c r="AA98" s="230" t="s">
        <v>691</v>
      </c>
      <c r="AB98" s="306"/>
      <c r="AC98" s="306"/>
      <c r="AD98" s="306"/>
    </row>
    <row r="99" spans="1:30" customFormat="1" ht="15" hidden="1" customHeight="1">
      <c r="B99" s="498" t="s">
        <v>517</v>
      </c>
      <c r="C99" s="499">
        <v>932916</v>
      </c>
      <c r="D99" s="499" t="s">
        <v>626</v>
      </c>
      <c r="E99" s="498" t="s">
        <v>625</v>
      </c>
      <c r="L99" s="91">
        <v>79</v>
      </c>
      <c r="M99" s="492" t="s">
        <v>2280</v>
      </c>
      <c r="N99" s="301" t="s">
        <v>199</v>
      </c>
      <c r="O99" s="715">
        <v>34920</v>
      </c>
      <c r="P99" s="95" t="s">
        <v>175</v>
      </c>
      <c r="Q99" s="91">
        <f t="shared" si="10"/>
        <v>751201</v>
      </c>
      <c r="R99" s="91" t="str">
        <f t="shared" si="11"/>
        <v>SPC.01.</v>
      </c>
      <c r="S99" s="596" t="str">
        <f t="shared" si="12"/>
        <v>Produkcja wyrobów cukierniczych</v>
      </c>
      <c r="T99" s="109" t="s">
        <v>2231</v>
      </c>
      <c r="U99" s="669">
        <v>2</v>
      </c>
      <c r="V99" s="669">
        <v>2</v>
      </c>
      <c r="W99" s="301" t="s">
        <v>2012</v>
      </c>
      <c r="X99" s="669">
        <v>0</v>
      </c>
      <c r="Y99" s="669">
        <v>0</v>
      </c>
      <c r="Z99" s="592" t="str">
        <f t="shared" si="9"/>
        <v>Centrum Kształcenia Zawodowego i Ustawicznego w Legnicy, ul. Lotnicza 26, 59-220 Legnica</v>
      </c>
      <c r="AA99" s="230" t="s">
        <v>691</v>
      </c>
      <c r="AB99" s="184"/>
      <c r="AC99" s="184"/>
      <c r="AD99" s="306"/>
    </row>
    <row r="100" spans="1:30" customFormat="1" ht="15" customHeight="1">
      <c r="B100" s="498" t="s">
        <v>195</v>
      </c>
      <c r="C100" s="499">
        <v>911205</v>
      </c>
      <c r="D100" s="499" t="s">
        <v>198</v>
      </c>
      <c r="E100" s="498" t="s">
        <v>617</v>
      </c>
      <c r="L100" s="91">
        <v>80</v>
      </c>
      <c r="M100" s="492" t="s">
        <v>2280</v>
      </c>
      <c r="N100" s="301" t="s">
        <v>199</v>
      </c>
      <c r="O100" s="715">
        <v>34920</v>
      </c>
      <c r="P100" s="95" t="s">
        <v>177</v>
      </c>
      <c r="Q100" s="91">
        <f t="shared" si="10"/>
        <v>722204</v>
      </c>
      <c r="R100" s="91" t="str">
        <f t="shared" si="11"/>
        <v>MEC.08.</v>
      </c>
      <c r="S100" s="511"/>
      <c r="T100" s="109" t="s">
        <v>2233</v>
      </c>
      <c r="U100" s="382">
        <v>1</v>
      </c>
      <c r="V100" s="382">
        <v>0</v>
      </c>
      <c r="W100" s="301" t="s">
        <v>2012</v>
      </c>
      <c r="X100" s="382">
        <v>1</v>
      </c>
      <c r="Y100" s="382">
        <v>0</v>
      </c>
      <c r="Z100" s="512" t="str">
        <f t="shared" si="9"/>
        <v>Centrum Kształcenia Zawodowego w Świdnicy, 58-105 Świdnica, ul. Gen. Władysława Sikorskiego 41</v>
      </c>
      <c r="AA100" s="230" t="s">
        <v>93</v>
      </c>
      <c r="AB100" s="184"/>
      <c r="AC100" s="184"/>
      <c r="AD100" s="306"/>
    </row>
    <row r="101" spans="1:30" customFormat="1" ht="15" customHeight="1">
      <c r="B101" s="498" t="s">
        <v>518</v>
      </c>
      <c r="C101" s="499">
        <v>932917</v>
      </c>
      <c r="D101" s="499" t="s">
        <v>628</v>
      </c>
      <c r="E101" s="498" t="s">
        <v>627</v>
      </c>
      <c r="L101" s="91">
        <v>81</v>
      </c>
      <c r="M101" s="492" t="s">
        <v>2280</v>
      </c>
      <c r="N101" s="301" t="s">
        <v>199</v>
      </c>
      <c r="O101" s="715">
        <v>34920</v>
      </c>
      <c r="P101" s="95" t="s">
        <v>73</v>
      </c>
      <c r="Q101" s="91">
        <f t="shared" si="10"/>
        <v>722307</v>
      </c>
      <c r="R101" s="91" t="str">
        <f t="shared" si="11"/>
        <v>MEC.05.</v>
      </c>
      <c r="S101" s="596" t="str">
        <f t="shared" ref="S101:S132" si="13">IFERROR(VLOOKUP(R101,D$8:G$119,2,0),0)</f>
        <v> Użytkowanie obrabiarek skrawających</v>
      </c>
      <c r="T101" s="109" t="s">
        <v>2391</v>
      </c>
      <c r="U101" s="382">
        <v>1</v>
      </c>
      <c r="V101" s="382">
        <v>0</v>
      </c>
      <c r="W101" s="301" t="s">
        <v>2012</v>
      </c>
      <c r="X101" s="382">
        <v>1</v>
      </c>
      <c r="Y101" s="382">
        <v>0</v>
      </c>
      <c r="Z101" s="158" t="str">
        <f t="shared" si="9"/>
        <v>Centrum Kształcenia Zawodowego w Świdnicy, 58-105 Świdnica, ul. Gen. Władysława Sikorskiego 41</v>
      </c>
      <c r="AA101" s="230" t="s">
        <v>93</v>
      </c>
      <c r="AB101" s="306"/>
      <c r="AC101" s="416"/>
      <c r="AD101" s="306"/>
    </row>
    <row r="102" spans="1:30" customFormat="1" ht="15" customHeight="1">
      <c r="B102" s="498" t="s">
        <v>500</v>
      </c>
      <c r="C102" s="499">
        <v>932918</v>
      </c>
      <c r="D102" s="499" t="s">
        <v>1009</v>
      </c>
      <c r="E102" s="498" t="s">
        <v>592</v>
      </c>
      <c r="L102" s="91">
        <v>82</v>
      </c>
      <c r="M102" s="492" t="s">
        <v>2280</v>
      </c>
      <c r="N102" s="301" t="s">
        <v>199</v>
      </c>
      <c r="O102" s="715">
        <v>34920</v>
      </c>
      <c r="P102" s="95" t="s">
        <v>66</v>
      </c>
      <c r="Q102" s="91">
        <f t="shared" si="10"/>
        <v>723103</v>
      </c>
      <c r="R102" s="91" t="str">
        <f t="shared" si="11"/>
        <v>MOT.05.</v>
      </c>
      <c r="S102" s="596" t="str">
        <f t="shared" si="13"/>
        <v>Obsługa, diagnozowanie oraz naprawa pojazdów samochodowych</v>
      </c>
      <c r="T102" s="109" t="s">
        <v>2189</v>
      </c>
      <c r="U102" s="382">
        <v>2</v>
      </c>
      <c r="V102" s="382">
        <v>0</v>
      </c>
      <c r="W102" s="301" t="s">
        <v>2012</v>
      </c>
      <c r="X102" s="382">
        <v>2</v>
      </c>
      <c r="Y102" s="382">
        <v>0</v>
      </c>
      <c r="Z102" s="598" t="str">
        <f t="shared" si="9"/>
        <v>Centrum Kształcenia Zawodowego w Świdnicy, 58-105 Świdnica, ul. Gen. Władysława Sikorskiego 41</v>
      </c>
      <c r="AA102" s="230" t="s">
        <v>93</v>
      </c>
      <c r="AB102" s="306"/>
      <c r="AC102" s="306"/>
      <c r="AD102" s="306"/>
    </row>
    <row r="103" spans="1:30" customFormat="1" ht="15" hidden="1" customHeight="1">
      <c r="B103" s="503" t="s">
        <v>2297</v>
      </c>
      <c r="C103" s="504">
        <v>932922</v>
      </c>
      <c r="D103" s="504" t="s">
        <v>2296</v>
      </c>
      <c r="E103" s="503" t="s">
        <v>2295</v>
      </c>
      <c r="L103" s="91">
        <v>83</v>
      </c>
      <c r="M103" s="492" t="s">
        <v>2280</v>
      </c>
      <c r="N103" s="301" t="s">
        <v>199</v>
      </c>
      <c r="O103" s="715">
        <v>34920</v>
      </c>
      <c r="P103" s="95" t="s">
        <v>78</v>
      </c>
      <c r="Q103" s="91">
        <f t="shared" si="10"/>
        <v>741103</v>
      </c>
      <c r="R103" s="91" t="str">
        <f t="shared" si="11"/>
        <v>ELE.02.</v>
      </c>
      <c r="S103" s="596" t="str">
        <f t="shared" si="13"/>
        <v>Montaż, uruchamianie i konserwacja instalacji, maszyn i urządzeń elektrycznych</v>
      </c>
      <c r="T103" s="738" t="s">
        <v>2394</v>
      </c>
      <c r="U103" s="383">
        <v>0</v>
      </c>
      <c r="V103" s="491">
        <v>0</v>
      </c>
      <c r="W103" s="301" t="s">
        <v>2012</v>
      </c>
      <c r="X103" s="382">
        <v>0</v>
      </c>
      <c r="Y103" s="382">
        <v>0</v>
      </c>
      <c r="Z103" s="592" t="str">
        <f t="shared" si="9"/>
        <v>Centrum Kształcenia Zawodowego i Ustawicznego, 67-400 Wschowa, Plac Kosynierów 1</v>
      </c>
      <c r="AA103" s="230" t="s">
        <v>679</v>
      </c>
      <c r="AB103" s="306"/>
      <c r="AC103" s="415"/>
      <c r="AD103" s="306"/>
    </row>
    <row r="104" spans="1:30" customFormat="1" ht="15" hidden="1" customHeight="1">
      <c r="B104" s="498" t="s">
        <v>210</v>
      </c>
      <c r="C104" s="499">
        <v>751108</v>
      </c>
      <c r="D104" s="499" t="s">
        <v>641</v>
      </c>
      <c r="E104" s="498" t="s">
        <v>640</v>
      </c>
      <c r="L104" s="91">
        <v>84</v>
      </c>
      <c r="M104" s="492" t="s">
        <v>2280</v>
      </c>
      <c r="N104" s="301" t="s">
        <v>199</v>
      </c>
      <c r="O104" s="715">
        <v>34920</v>
      </c>
      <c r="P104" s="95" t="s">
        <v>191</v>
      </c>
      <c r="Q104" s="91">
        <f t="shared" si="10"/>
        <v>741201</v>
      </c>
      <c r="R104" s="91" t="str">
        <f t="shared" si="11"/>
        <v>ELE.01.</v>
      </c>
      <c r="S104" s="596" t="str">
        <f t="shared" si="13"/>
        <v> Montaż i obsługa maszyn i urządzeń elektrycznych</v>
      </c>
      <c r="T104" s="737" t="s">
        <v>2388</v>
      </c>
      <c r="U104" s="491">
        <v>2</v>
      </c>
      <c r="V104" s="382">
        <v>0</v>
      </c>
      <c r="W104" s="301" t="s">
        <v>2012</v>
      </c>
      <c r="X104" s="491">
        <v>2</v>
      </c>
      <c r="Y104" s="382">
        <v>0</v>
      </c>
      <c r="Z104" s="132" t="str">
        <f t="shared" si="9"/>
        <v>Centrum Kształcenia Zawodowego i Ustawicznego, 67-400 Wschowa, Plac Kosynierów 1</v>
      </c>
      <c r="AA104" s="230" t="s">
        <v>679</v>
      </c>
      <c r="AB104" s="184"/>
      <c r="AC104" s="306"/>
      <c r="AD104" s="306"/>
    </row>
    <row r="105" spans="1:30" customFormat="1" ht="60" hidden="1">
      <c r="B105" s="498" t="s">
        <v>542</v>
      </c>
      <c r="C105" s="499">
        <v>751103</v>
      </c>
      <c r="D105" s="499" t="s">
        <v>1035</v>
      </c>
      <c r="E105" s="498" t="s">
        <v>639</v>
      </c>
      <c r="L105" s="91">
        <v>85</v>
      </c>
      <c r="M105" s="492" t="s">
        <v>2280</v>
      </c>
      <c r="N105" s="301" t="s">
        <v>199</v>
      </c>
      <c r="O105" s="715">
        <v>34920</v>
      </c>
      <c r="P105" s="95" t="s">
        <v>510</v>
      </c>
      <c r="Q105" s="91">
        <f t="shared" si="10"/>
        <v>513101</v>
      </c>
      <c r="R105" s="91" t="str">
        <f t="shared" si="11"/>
        <v>HGT.01.</v>
      </c>
      <c r="S105" s="596" t="str">
        <f t="shared" si="13"/>
        <v>Wykonywanie usług kelnerskich</v>
      </c>
      <c r="T105" s="231" t="s">
        <v>2354</v>
      </c>
      <c r="U105" s="382">
        <v>1</v>
      </c>
      <c r="V105" s="382">
        <v>1</v>
      </c>
      <c r="W105" s="301" t="s">
        <v>2012</v>
      </c>
      <c r="X105" s="382">
        <v>1</v>
      </c>
      <c r="Y105" s="382">
        <v>1</v>
      </c>
      <c r="Z105" s="594" t="str">
        <f t="shared" si="9"/>
        <v>Centrum Kształcenia Zawodowego w Zespole Szkół i Placówek Kształcenia Zawodowego, ul.Botaniczna 66, 65-392  Zielona Góra</v>
      </c>
      <c r="AA105" s="230" t="s">
        <v>37</v>
      </c>
      <c r="AB105" s="306"/>
      <c r="AC105" s="306"/>
      <c r="AD105" s="306"/>
    </row>
    <row r="106" spans="1:30" customFormat="1" ht="15" hidden="1" customHeight="1">
      <c r="B106" s="498" t="s">
        <v>539</v>
      </c>
      <c r="C106" s="499">
        <v>612302</v>
      </c>
      <c r="D106" s="499" t="s">
        <v>1033</v>
      </c>
      <c r="E106" s="498" t="s">
        <v>648</v>
      </c>
      <c r="L106" s="91">
        <v>86</v>
      </c>
      <c r="M106" s="492" t="s">
        <v>2287</v>
      </c>
      <c r="N106" s="301" t="s">
        <v>215</v>
      </c>
      <c r="O106" s="715">
        <v>89004</v>
      </c>
      <c r="P106" s="95" t="s">
        <v>70</v>
      </c>
      <c r="Q106" s="91">
        <f t="shared" si="10"/>
        <v>522301</v>
      </c>
      <c r="R106" s="91" t="str">
        <f t="shared" si="11"/>
        <v>HAN.01.</v>
      </c>
      <c r="S106" s="596" t="str">
        <f t="shared" si="13"/>
        <v>Prowadzenie sprzedaży</v>
      </c>
      <c r="T106" s="231" t="s">
        <v>2190</v>
      </c>
      <c r="U106" s="382">
        <v>5</v>
      </c>
      <c r="V106" s="382">
        <v>3</v>
      </c>
      <c r="W106" s="301" t="s">
        <v>2010</v>
      </c>
      <c r="X106" s="382">
        <v>0</v>
      </c>
      <c r="Y106" s="382">
        <v>0</v>
      </c>
      <c r="Z106" s="594" t="str">
        <f t="shared" ref="Z106:Z137" si="14">IFERROR(VLOOKUP(AA106,AH$8:AI$34,2,0),0)</f>
        <v>Centrum Kształcenia Zawodowego i Ustawicznego w Legnicy, ul. Lotnicza 26, 59-220 Legnica</v>
      </c>
      <c r="AA106" s="230" t="s">
        <v>691</v>
      </c>
      <c r="AB106" s="184"/>
      <c r="AC106" s="184"/>
      <c r="AD106" s="306"/>
    </row>
    <row r="107" spans="1:30" ht="15" hidden="1" customHeight="1">
      <c r="A107" s="1"/>
      <c r="B107" s="498" t="s">
        <v>537</v>
      </c>
      <c r="C107" s="499">
        <v>731808</v>
      </c>
      <c r="D107" s="499" t="s">
        <v>1031</v>
      </c>
      <c r="E107" s="498" t="s">
        <v>651</v>
      </c>
      <c r="L107" s="91">
        <v>87</v>
      </c>
      <c r="M107" s="492" t="s">
        <v>2287</v>
      </c>
      <c r="N107" s="301" t="s">
        <v>215</v>
      </c>
      <c r="O107" s="715">
        <v>89004</v>
      </c>
      <c r="P107" s="95" t="s">
        <v>99</v>
      </c>
      <c r="Q107" s="91">
        <f t="shared" si="10"/>
        <v>514101</v>
      </c>
      <c r="R107" s="91" t="str">
        <f t="shared" si="11"/>
        <v>FRK.01.</v>
      </c>
      <c r="S107" s="596" t="str">
        <f t="shared" si="13"/>
        <v>Wykonywanie usług fryzjerskich</v>
      </c>
      <c r="T107" s="437" t="s">
        <v>2240</v>
      </c>
      <c r="U107" s="491">
        <v>3</v>
      </c>
      <c r="V107" s="382">
        <v>3</v>
      </c>
      <c r="W107" s="301" t="s">
        <v>2010</v>
      </c>
      <c r="X107" s="491">
        <v>0</v>
      </c>
      <c r="Y107" s="382">
        <v>0</v>
      </c>
      <c r="Z107" s="594" t="str">
        <f t="shared" si="14"/>
        <v>Centrum Kształcenia Zawodowego i Ustawicznego w Legnicy, ul. Lotnicza 26, 59-220 Legnica</v>
      </c>
      <c r="AA107" s="230" t="s">
        <v>691</v>
      </c>
      <c r="AB107" s="184"/>
      <c r="AC107" s="306"/>
      <c r="AD107" s="306"/>
    </row>
    <row r="108" spans="1:30" customFormat="1" ht="15" hidden="1" customHeight="1">
      <c r="B108" s="498" t="s">
        <v>196</v>
      </c>
      <c r="C108" s="499">
        <v>613003</v>
      </c>
      <c r="D108" s="499" t="s">
        <v>456</v>
      </c>
      <c r="E108" s="498" t="s">
        <v>647</v>
      </c>
      <c r="L108" s="91">
        <v>88</v>
      </c>
      <c r="M108" s="492" t="s">
        <v>2287</v>
      </c>
      <c r="N108" s="301" t="s">
        <v>215</v>
      </c>
      <c r="O108" s="715">
        <v>89004</v>
      </c>
      <c r="P108" s="95" t="s">
        <v>175</v>
      </c>
      <c r="Q108" s="91">
        <f t="shared" si="10"/>
        <v>751201</v>
      </c>
      <c r="R108" s="91" t="str">
        <f t="shared" si="11"/>
        <v>SPC.01.</v>
      </c>
      <c r="S108" s="596" t="str">
        <f t="shared" si="13"/>
        <v>Produkcja wyrobów cukierniczych</v>
      </c>
      <c r="T108" s="89" t="s">
        <v>2221</v>
      </c>
      <c r="U108" s="491">
        <v>3</v>
      </c>
      <c r="V108" s="382">
        <v>2</v>
      </c>
      <c r="W108" s="301" t="s">
        <v>2010</v>
      </c>
      <c r="X108" s="382">
        <v>0</v>
      </c>
      <c r="Y108" s="382">
        <v>0</v>
      </c>
      <c r="Z108" s="594" t="str">
        <f t="shared" si="14"/>
        <v>Centrum Kształcenia Zawodowego i Ustawicznego w Legnicy, ul. Lotnicza 26, 59-220 Legnica</v>
      </c>
      <c r="AA108" s="230" t="s">
        <v>691</v>
      </c>
      <c r="AB108" s="306"/>
      <c r="AC108" s="306"/>
      <c r="AD108" s="306"/>
    </row>
    <row r="109" spans="1:30" ht="15" hidden="1" customHeight="1">
      <c r="A109" s="1"/>
      <c r="B109" s="498" t="s">
        <v>540</v>
      </c>
      <c r="C109" s="499">
        <v>622201</v>
      </c>
      <c r="D109" s="499" t="s">
        <v>868</v>
      </c>
      <c r="E109" s="498" t="s">
        <v>646</v>
      </c>
      <c r="L109" s="91">
        <v>89</v>
      </c>
      <c r="M109" s="492" t="s">
        <v>2287</v>
      </c>
      <c r="N109" s="301" t="s">
        <v>215</v>
      </c>
      <c r="O109" s="715">
        <v>89004</v>
      </c>
      <c r="P109" s="95" t="s">
        <v>79</v>
      </c>
      <c r="Q109" s="91">
        <f t="shared" si="10"/>
        <v>751204</v>
      </c>
      <c r="R109" s="91" t="str">
        <f t="shared" si="11"/>
        <v>SPC.03.</v>
      </c>
      <c r="S109" s="596" t="str">
        <f t="shared" si="13"/>
        <v>Produkcja wyrobów piekarskich</v>
      </c>
      <c r="T109" s="733" t="s">
        <v>2386</v>
      </c>
      <c r="U109" s="382">
        <v>3</v>
      </c>
      <c r="V109" s="382">
        <v>0</v>
      </c>
      <c r="W109" s="301" t="s">
        <v>2010</v>
      </c>
      <c r="X109" s="382">
        <v>3</v>
      </c>
      <c r="Y109" s="382">
        <v>0</v>
      </c>
      <c r="Z109" s="399" t="str">
        <f t="shared" si="14"/>
        <v>Centrum Kształcenia Zawodowego w Kłodzkiej Szkole Przedsiębiorczości w Kłodzku, ul. Szkolna 8, 57-300 Kłodzko</v>
      </c>
      <c r="AA109" s="230" t="s">
        <v>677</v>
      </c>
      <c r="AB109" s="306"/>
      <c r="AC109" s="306"/>
      <c r="AD109" s="306"/>
    </row>
    <row r="110" spans="1:30" ht="15" hidden="1" customHeight="1">
      <c r="A110" s="1"/>
      <c r="B110" s="498"/>
      <c r="C110" s="499"/>
      <c r="D110" s="499"/>
      <c r="E110" s="498"/>
      <c r="L110" s="91">
        <v>90</v>
      </c>
      <c r="M110" s="492" t="s">
        <v>2287</v>
      </c>
      <c r="N110" s="301" t="s">
        <v>215</v>
      </c>
      <c r="O110" s="715">
        <v>89004</v>
      </c>
      <c r="P110" s="95" t="s">
        <v>71</v>
      </c>
      <c r="Q110" s="91">
        <f t="shared" si="10"/>
        <v>512001</v>
      </c>
      <c r="R110" s="91" t="str">
        <f t="shared" si="11"/>
        <v>HGT.02.</v>
      </c>
      <c r="S110" s="596" t="str">
        <f t="shared" si="13"/>
        <v> Przygotowanie i wydawanie dań</v>
      </c>
      <c r="T110" s="89" t="s">
        <v>2230</v>
      </c>
      <c r="U110" s="382">
        <v>1</v>
      </c>
      <c r="V110" s="382">
        <v>1</v>
      </c>
      <c r="W110" s="301" t="s">
        <v>2010</v>
      </c>
      <c r="X110" s="382">
        <v>1</v>
      </c>
      <c r="Y110" s="382">
        <v>1</v>
      </c>
      <c r="Z110" s="512" t="str">
        <f t="shared" si="14"/>
        <v>Centrum Kształcenia Zawodowego i Ustawicznego w Legnicy, ul. Lotnicza 26, 59-220 Legnica</v>
      </c>
      <c r="AA110" s="230" t="s">
        <v>691</v>
      </c>
      <c r="AB110" s="306"/>
      <c r="AC110" s="306"/>
      <c r="AD110" s="306"/>
    </row>
    <row r="111" spans="1:30" ht="15" customHeight="1">
      <c r="A111" s="1"/>
      <c r="B111" s="498" t="s">
        <v>177</v>
      </c>
      <c r="C111" s="499">
        <v>722204</v>
      </c>
      <c r="D111" s="499" t="s">
        <v>164</v>
      </c>
      <c r="E111" s="498" t="s">
        <v>676</v>
      </c>
      <c r="L111" s="91">
        <v>91</v>
      </c>
      <c r="M111" s="492" t="s">
        <v>2287</v>
      </c>
      <c r="N111" s="301" t="s">
        <v>215</v>
      </c>
      <c r="O111" s="715">
        <v>89004</v>
      </c>
      <c r="P111" s="95" t="s">
        <v>73</v>
      </c>
      <c r="Q111" s="91">
        <f t="shared" si="10"/>
        <v>722307</v>
      </c>
      <c r="R111" s="91" t="str">
        <f t="shared" si="11"/>
        <v>MEC.05.</v>
      </c>
      <c r="S111" s="596" t="str">
        <f t="shared" si="13"/>
        <v> Użytkowanie obrabiarek skrawających</v>
      </c>
      <c r="T111" s="109" t="s">
        <v>2391</v>
      </c>
      <c r="U111" s="382">
        <v>3</v>
      </c>
      <c r="V111" s="382">
        <v>0</v>
      </c>
      <c r="W111" s="301" t="s">
        <v>2012</v>
      </c>
      <c r="X111" s="382">
        <v>3</v>
      </c>
      <c r="Y111" s="382">
        <v>0</v>
      </c>
      <c r="Z111" s="438" t="str">
        <f t="shared" si="14"/>
        <v>Centrum Kształcenia Zawodowego w Świdnicy, 58-105 Świdnica, ul. Gen. Władysława Sikorskiego 41</v>
      </c>
      <c r="AA111" s="230" t="s">
        <v>93</v>
      </c>
      <c r="AB111" s="184"/>
      <c r="AC111" s="184"/>
      <c r="AD111" s="306"/>
    </row>
    <row r="112" spans="1:30" ht="15" hidden="1" customHeight="1">
      <c r="A112" s="1"/>
      <c r="B112" s="498" t="s">
        <v>70</v>
      </c>
      <c r="C112" s="499">
        <v>522301</v>
      </c>
      <c r="D112" s="499" t="s">
        <v>39</v>
      </c>
      <c r="E112" s="498" t="s">
        <v>612</v>
      </c>
      <c r="L112" s="91">
        <v>92</v>
      </c>
      <c r="M112" s="95" t="s">
        <v>2299</v>
      </c>
      <c r="N112" s="91" t="s">
        <v>2298</v>
      </c>
      <c r="O112" s="713">
        <v>90891</v>
      </c>
      <c r="P112" s="95" t="s">
        <v>71</v>
      </c>
      <c r="Q112" s="91">
        <f t="shared" si="10"/>
        <v>512001</v>
      </c>
      <c r="R112" s="91" t="str">
        <f t="shared" si="11"/>
        <v>HGT.02.</v>
      </c>
      <c r="S112" s="596" t="str">
        <f t="shared" si="13"/>
        <v> Przygotowanie i wydawanie dań</v>
      </c>
      <c r="T112" s="109" t="s">
        <v>2191</v>
      </c>
      <c r="U112" s="382">
        <v>6</v>
      </c>
      <c r="V112" s="382">
        <v>3</v>
      </c>
      <c r="W112" s="301" t="s">
        <v>2111</v>
      </c>
      <c r="X112" s="382">
        <v>6</v>
      </c>
      <c r="Y112" s="382">
        <v>3</v>
      </c>
      <c r="Z112" s="399" t="str">
        <f t="shared" si="14"/>
        <v>Centrum Kształcenia Zawodowego w Oleśnicy, ul. Wojska Polskiego 67</v>
      </c>
      <c r="AA112" s="230" t="s">
        <v>692</v>
      </c>
      <c r="AB112" s="416" t="s">
        <v>37</v>
      </c>
      <c r="AC112" s="306"/>
      <c r="AD112" s="306"/>
    </row>
    <row r="113" spans="1:30" ht="15" customHeight="1">
      <c r="A113" s="1"/>
      <c r="B113" s="498" t="s">
        <v>80</v>
      </c>
      <c r="C113" s="499">
        <v>752205</v>
      </c>
      <c r="D113" s="499" t="s">
        <v>62</v>
      </c>
      <c r="E113" s="498" t="s">
        <v>593</v>
      </c>
      <c r="L113" s="91">
        <v>93</v>
      </c>
      <c r="M113" s="95" t="s">
        <v>2224</v>
      </c>
      <c r="N113" s="91" t="s">
        <v>428</v>
      </c>
      <c r="O113" s="713">
        <v>49570</v>
      </c>
      <c r="P113" s="95" t="s">
        <v>76</v>
      </c>
      <c r="Q113" s="91">
        <f t="shared" si="10"/>
        <v>721306</v>
      </c>
      <c r="R113" s="91" t="str">
        <f t="shared" si="11"/>
        <v>MOT.01.</v>
      </c>
      <c r="S113" s="596" t="str">
        <f t="shared" si="13"/>
        <v>Diagnozowanie i naprawa nadwozi pojazdów samochodowych</v>
      </c>
      <c r="T113" s="437" t="s">
        <v>2233</v>
      </c>
      <c r="U113" s="382">
        <v>1</v>
      </c>
      <c r="V113" s="382">
        <v>0</v>
      </c>
      <c r="W113" s="301" t="s">
        <v>2010</v>
      </c>
      <c r="X113" s="382">
        <v>0</v>
      </c>
      <c r="Y113" s="382">
        <v>0</v>
      </c>
      <c r="Z113" s="594" t="str">
        <f t="shared" si="14"/>
        <v>Centrum Kształcenia Zawodowego w Świdnicy, 58-105 Świdnica, ul. Gen. Władysława Sikorskiego 41</v>
      </c>
      <c r="AA113" s="230" t="s">
        <v>93</v>
      </c>
      <c r="AB113" s="306"/>
      <c r="AC113" s="306"/>
      <c r="AD113" s="306"/>
    </row>
    <row r="114" spans="1:30" ht="15" customHeight="1">
      <c r="A114" s="1"/>
      <c r="B114" s="498" t="s">
        <v>178</v>
      </c>
      <c r="C114" s="499">
        <v>753402</v>
      </c>
      <c r="D114" s="499" t="s">
        <v>63</v>
      </c>
      <c r="E114" s="498" t="s">
        <v>594</v>
      </c>
      <c r="L114" s="91">
        <v>94</v>
      </c>
      <c r="M114" s="95" t="s">
        <v>2224</v>
      </c>
      <c r="N114" s="91" t="s">
        <v>428</v>
      </c>
      <c r="O114" s="713">
        <v>49570</v>
      </c>
      <c r="P114" s="95" t="s">
        <v>175</v>
      </c>
      <c r="Q114" s="91">
        <f t="shared" si="10"/>
        <v>751201</v>
      </c>
      <c r="R114" s="91" t="str">
        <f t="shared" si="11"/>
        <v>SPC.01.</v>
      </c>
      <c r="S114" s="596" t="str">
        <f t="shared" si="13"/>
        <v>Produkcja wyrobów cukierniczych</v>
      </c>
      <c r="T114" s="437" t="s">
        <v>2391</v>
      </c>
      <c r="U114" s="384">
        <v>6</v>
      </c>
      <c r="V114" s="384">
        <v>4</v>
      </c>
      <c r="W114" s="301" t="s">
        <v>2010</v>
      </c>
      <c r="X114" s="384">
        <v>0</v>
      </c>
      <c r="Y114" s="384">
        <v>0</v>
      </c>
      <c r="Z114" s="594" t="str">
        <f t="shared" si="14"/>
        <v>Centrum Kształcenia Zawodowego w Świdnicy, 58-105 Świdnica, ul. Gen. Władysława Sikorskiego 41</v>
      </c>
      <c r="AA114" s="230" t="s">
        <v>93</v>
      </c>
      <c r="AB114" s="306"/>
      <c r="AC114" s="306"/>
      <c r="AD114" s="306"/>
    </row>
    <row r="115" spans="1:30" customFormat="1" ht="15" customHeight="1">
      <c r="B115" s="498" t="s">
        <v>509</v>
      </c>
      <c r="C115" s="499">
        <v>811305</v>
      </c>
      <c r="D115" s="499" t="s">
        <v>610</v>
      </c>
      <c r="E115" s="498" t="s">
        <v>609</v>
      </c>
      <c r="L115" s="91">
        <v>95</v>
      </c>
      <c r="M115" s="95" t="s">
        <v>2224</v>
      </c>
      <c r="N115" s="91" t="s">
        <v>428</v>
      </c>
      <c r="O115" s="713">
        <v>49570</v>
      </c>
      <c r="P115" s="95" t="s">
        <v>78</v>
      </c>
      <c r="Q115" s="91">
        <f t="shared" si="10"/>
        <v>741103</v>
      </c>
      <c r="R115" s="91" t="str">
        <f t="shared" si="11"/>
        <v>ELE.02.</v>
      </c>
      <c r="S115" s="596" t="str">
        <f t="shared" si="13"/>
        <v>Montaż, uruchamianie i konserwacja instalacji, maszyn i urządzeń elektrycznych</v>
      </c>
      <c r="T115" s="437" t="s">
        <v>2194</v>
      </c>
      <c r="U115" s="384">
        <v>3</v>
      </c>
      <c r="V115" s="384">
        <v>0</v>
      </c>
      <c r="W115" s="301" t="s">
        <v>2010</v>
      </c>
      <c r="X115" s="384">
        <v>0</v>
      </c>
      <c r="Y115" s="384">
        <v>0</v>
      </c>
      <c r="Z115" s="594" t="str">
        <f t="shared" si="14"/>
        <v>Centrum Kształcenia Zawodowego w Świdnicy, 58-105 Świdnica, ul. Gen. Władysława Sikorskiego 41</v>
      </c>
      <c r="AA115" s="230" t="s">
        <v>93</v>
      </c>
      <c r="AB115" s="306"/>
      <c r="AC115" s="306"/>
      <c r="AD115" s="306"/>
    </row>
    <row r="116" spans="1:30" customFormat="1" ht="15" customHeight="1">
      <c r="B116" s="502" t="s">
        <v>495</v>
      </c>
      <c r="C116" s="501">
        <v>731609</v>
      </c>
      <c r="D116" s="501" t="s">
        <v>585</v>
      </c>
      <c r="E116" s="500" t="s">
        <v>2294</v>
      </c>
      <c r="L116" s="91">
        <v>96</v>
      </c>
      <c r="M116" s="95" t="s">
        <v>2224</v>
      </c>
      <c r="N116" s="91" t="s">
        <v>428</v>
      </c>
      <c r="O116" s="713">
        <v>49570</v>
      </c>
      <c r="P116" s="95" t="s">
        <v>125</v>
      </c>
      <c r="Q116" s="91">
        <f t="shared" si="10"/>
        <v>712618</v>
      </c>
      <c r="R116" s="91" t="str">
        <f t="shared" si="11"/>
        <v>BUD.09.</v>
      </c>
      <c r="S116" s="596" t="str">
        <f t="shared" si="13"/>
        <v>Wykonywanie robót związanych z budową, montażem i eksploatacją sieci oraz instalacji sanitarnych</v>
      </c>
      <c r="T116" s="437" t="s">
        <v>2391</v>
      </c>
      <c r="U116" s="384">
        <v>4</v>
      </c>
      <c r="V116" s="384">
        <v>0</v>
      </c>
      <c r="W116" s="301" t="s">
        <v>2010</v>
      </c>
      <c r="X116" s="384">
        <v>0</v>
      </c>
      <c r="Y116" s="384">
        <v>0</v>
      </c>
      <c r="Z116" s="594" t="str">
        <f t="shared" si="14"/>
        <v>Centrum Kształcenia Zawodowego w Świdnicy, 58-105 Świdnica, ul. Gen. Władysława Sikorskiego 41</v>
      </c>
      <c r="AA116" s="230" t="s">
        <v>93</v>
      </c>
      <c r="AB116" s="306"/>
      <c r="AC116" s="306"/>
      <c r="AD116" s="306"/>
    </row>
    <row r="117" spans="1:30" customFormat="1" ht="15" customHeight="1">
      <c r="B117" s="498" t="s">
        <v>492</v>
      </c>
      <c r="C117" s="499">
        <v>711203</v>
      </c>
      <c r="D117" s="499" t="s">
        <v>1008</v>
      </c>
      <c r="E117" s="498" t="s">
        <v>579</v>
      </c>
      <c r="L117" s="91">
        <v>97</v>
      </c>
      <c r="M117" s="95" t="s">
        <v>2224</v>
      </c>
      <c r="N117" s="91" t="s">
        <v>428</v>
      </c>
      <c r="O117" s="713">
        <v>49570</v>
      </c>
      <c r="P117" s="95" t="s">
        <v>194</v>
      </c>
      <c r="Q117" s="91">
        <f t="shared" si="10"/>
        <v>711204</v>
      </c>
      <c r="R117" s="91" t="str">
        <f t="shared" si="11"/>
        <v>BUD.12.</v>
      </c>
      <c r="S117" s="596" t="str">
        <f t="shared" si="13"/>
        <v> Wykonywanie robót murarskich i tynkarskich</v>
      </c>
      <c r="T117" s="427" t="s">
        <v>2193</v>
      </c>
      <c r="U117" s="384">
        <v>1</v>
      </c>
      <c r="V117" s="384">
        <v>0</v>
      </c>
      <c r="W117" s="301" t="s">
        <v>2010</v>
      </c>
      <c r="X117" s="384">
        <v>0</v>
      </c>
      <c r="Y117" s="384">
        <v>0</v>
      </c>
      <c r="Z117" s="438" t="str">
        <f t="shared" si="14"/>
        <v>Centrum Kształcenia Zawodowego w Świdnicy, 58-105 Świdnica, ul. Gen. Władysława Sikorskiego 41</v>
      </c>
      <c r="AA117" s="230" t="s">
        <v>93</v>
      </c>
      <c r="AB117" s="306"/>
      <c r="AC117" s="306"/>
      <c r="AD117" s="306"/>
    </row>
    <row r="118" spans="1:30" ht="15" hidden="1" customHeight="1">
      <c r="A118" s="1"/>
      <c r="B118" s="498" t="s">
        <v>521</v>
      </c>
      <c r="C118" s="499">
        <v>731106</v>
      </c>
      <c r="D118" s="499" t="s">
        <v>1018</v>
      </c>
      <c r="E118" s="498" t="s">
        <v>672</v>
      </c>
      <c r="L118" s="91">
        <v>98</v>
      </c>
      <c r="M118" s="95" t="s">
        <v>2224</v>
      </c>
      <c r="N118" s="91" t="s">
        <v>428</v>
      </c>
      <c r="O118" s="713">
        <v>49570</v>
      </c>
      <c r="P118" s="95" t="s">
        <v>511</v>
      </c>
      <c r="Q118" s="91">
        <f t="shared" si="10"/>
        <v>962907</v>
      </c>
      <c r="R118" s="91" t="str">
        <f t="shared" si="11"/>
        <v>HGT.03.</v>
      </c>
      <c r="S118" s="596" t="str">
        <f t="shared" si="13"/>
        <v>Obsługa gości w obiekcie świadczącym usługi hotelarskie</v>
      </c>
      <c r="T118" s="733" t="s">
        <v>2384</v>
      </c>
      <c r="U118" s="382">
        <v>9</v>
      </c>
      <c r="V118" s="382">
        <v>8</v>
      </c>
      <c r="W118" s="301" t="s">
        <v>2010</v>
      </c>
      <c r="X118" s="382">
        <v>9</v>
      </c>
      <c r="Y118" s="382">
        <v>8</v>
      </c>
      <c r="Z118" s="438" t="str">
        <f t="shared" si="14"/>
        <v>Centrum Kształcenia Zawodowego w Kłodzkiej Szkole Przedsiębiorczości w Kłodzku, ul. Szkolna 8, 57-300 Kłodzko</v>
      </c>
      <c r="AA118" s="230" t="s">
        <v>677</v>
      </c>
      <c r="AB118" s="306"/>
      <c r="AC118" s="306"/>
      <c r="AD118" s="306"/>
    </row>
    <row r="119" spans="1:30" ht="15" hidden="1" customHeight="1">
      <c r="A119" s="1"/>
      <c r="B119" s="498" t="s">
        <v>522</v>
      </c>
      <c r="C119" s="499">
        <v>731305</v>
      </c>
      <c r="D119" s="499" t="s">
        <v>182</v>
      </c>
      <c r="E119" s="498" t="s">
        <v>671</v>
      </c>
      <c r="L119" s="91">
        <v>99</v>
      </c>
      <c r="M119" s="95" t="s">
        <v>2224</v>
      </c>
      <c r="N119" s="91" t="s">
        <v>428</v>
      </c>
      <c r="O119" s="713">
        <v>49570</v>
      </c>
      <c r="P119" s="95" t="s">
        <v>99</v>
      </c>
      <c r="Q119" s="91">
        <f t="shared" si="10"/>
        <v>514101</v>
      </c>
      <c r="R119" s="91" t="str">
        <f t="shared" si="11"/>
        <v>FRK.01.</v>
      </c>
      <c r="S119" s="596" t="str">
        <f t="shared" si="13"/>
        <v>Wykonywanie usług fryzjerskich</v>
      </c>
      <c r="T119" s="109" t="s">
        <v>2230</v>
      </c>
      <c r="U119" s="669">
        <v>15</v>
      </c>
      <c r="V119" s="382">
        <v>12</v>
      </c>
      <c r="W119" s="301" t="s">
        <v>2010</v>
      </c>
      <c r="X119" s="400">
        <v>0</v>
      </c>
      <c r="Y119" s="400">
        <v>0</v>
      </c>
      <c r="Z119" s="591" t="str">
        <f t="shared" si="14"/>
        <v>Centrum Kształcenia Zawodowego Cechu Rzemiosł Różnych i Małej Przedsiębiorczości w Bielawie, ul. Polna 2, 58-260 Bielawa</v>
      </c>
      <c r="AA119" s="677" t="s">
        <v>693</v>
      </c>
      <c r="AB119" s="306"/>
      <c r="AC119" s="306"/>
      <c r="AD119" s="306"/>
    </row>
    <row r="120" spans="1:30" ht="15" customHeight="1">
      <c r="A120" s="1"/>
      <c r="L120" s="91">
        <v>100</v>
      </c>
      <c r="M120" s="95" t="s">
        <v>2224</v>
      </c>
      <c r="N120" s="91" t="s">
        <v>428</v>
      </c>
      <c r="O120" s="713">
        <v>49570</v>
      </c>
      <c r="P120" s="95" t="s">
        <v>70</v>
      </c>
      <c r="Q120" s="91">
        <f t="shared" si="10"/>
        <v>522301</v>
      </c>
      <c r="R120" s="91" t="str">
        <f t="shared" si="11"/>
        <v>HAN.01.</v>
      </c>
      <c r="S120" s="596" t="str">
        <f t="shared" si="13"/>
        <v>Prowadzenie sprzedaży</v>
      </c>
      <c r="T120" s="109" t="s">
        <v>2233</v>
      </c>
      <c r="U120" s="669">
        <v>22</v>
      </c>
      <c r="V120" s="382">
        <v>19</v>
      </c>
      <c r="W120" s="301" t="s">
        <v>2010</v>
      </c>
      <c r="X120" s="400">
        <v>0</v>
      </c>
      <c r="Y120" s="400">
        <v>0</v>
      </c>
      <c r="Z120" s="591" t="str">
        <f t="shared" si="14"/>
        <v>Centrum Kształcenia Zawodowego w Świdnicy, 58-105 Świdnica, ul. Gen. Władysława Sikorskiego 41</v>
      </c>
      <c r="AA120" s="230" t="s">
        <v>93</v>
      </c>
      <c r="AB120" s="306"/>
      <c r="AC120" s="306"/>
      <c r="AD120" s="306"/>
    </row>
    <row r="121" spans="1:30" ht="15" hidden="1" customHeight="1">
      <c r="A121" s="1"/>
      <c r="L121" s="91">
        <v>101</v>
      </c>
      <c r="M121" s="95" t="s">
        <v>2224</v>
      </c>
      <c r="N121" s="91" t="s">
        <v>428</v>
      </c>
      <c r="O121" s="713">
        <v>49570</v>
      </c>
      <c r="P121" s="95" t="s">
        <v>66</v>
      </c>
      <c r="Q121" s="91">
        <f t="shared" si="10"/>
        <v>723103</v>
      </c>
      <c r="R121" s="91" t="str">
        <f t="shared" si="11"/>
        <v>MOT.05.</v>
      </c>
      <c r="S121" s="596" t="str">
        <f t="shared" si="13"/>
        <v>Obsługa, diagnozowanie oraz naprawa pojazdów samochodowych</v>
      </c>
      <c r="T121" s="109" t="s">
        <v>2230</v>
      </c>
      <c r="U121" s="382">
        <v>42</v>
      </c>
      <c r="V121" s="382">
        <v>0</v>
      </c>
      <c r="W121" s="301" t="s">
        <v>2010</v>
      </c>
      <c r="X121" s="382">
        <v>0</v>
      </c>
      <c r="Y121" s="382">
        <v>0</v>
      </c>
      <c r="Z121" s="438" t="str">
        <f t="shared" si="14"/>
        <v>Centrum Kształcenia Zawodowego Cechu Rzemiosł Różnych i Małej Przedsiębiorczości w Bielawie, ul. Polna 2, 58-260 Bielawa</v>
      </c>
      <c r="AA121" s="230" t="s">
        <v>693</v>
      </c>
      <c r="AB121" s="306"/>
      <c r="AC121" s="306"/>
      <c r="AD121" s="306"/>
    </row>
    <row r="122" spans="1:30" ht="15" customHeight="1">
      <c r="A122" s="1"/>
      <c r="L122" s="91">
        <v>102</v>
      </c>
      <c r="M122" s="95" t="s">
        <v>2224</v>
      </c>
      <c r="N122" s="91" t="s">
        <v>428</v>
      </c>
      <c r="O122" s="713">
        <v>49570</v>
      </c>
      <c r="P122" s="95" t="s">
        <v>79</v>
      </c>
      <c r="Q122" s="113">
        <f t="shared" si="10"/>
        <v>751204</v>
      </c>
      <c r="R122" s="113" t="str">
        <f t="shared" si="11"/>
        <v>SPC.03.</v>
      </c>
      <c r="S122" s="113" t="str">
        <f t="shared" si="13"/>
        <v>Produkcja wyrobów piekarskich</v>
      </c>
      <c r="T122" s="109" t="s">
        <v>2233</v>
      </c>
      <c r="U122" s="382">
        <v>1</v>
      </c>
      <c r="V122" s="382">
        <v>0</v>
      </c>
      <c r="W122" s="423" t="s">
        <v>2010</v>
      </c>
      <c r="X122" s="382">
        <v>1</v>
      </c>
      <c r="Y122" s="382">
        <v>0</v>
      </c>
      <c r="Z122" s="512" t="str">
        <f t="shared" si="14"/>
        <v>Centrum Kształcenia Zawodowego w Świdnicy, 58-105 Świdnica, ul. Gen. Władysława Sikorskiego 41</v>
      </c>
      <c r="AA122" s="230" t="s">
        <v>93</v>
      </c>
      <c r="AB122" s="306"/>
      <c r="AC122" s="306"/>
      <c r="AD122" s="306"/>
    </row>
    <row r="123" spans="1:30" customFormat="1" ht="15" customHeight="1">
      <c r="L123" s="91">
        <v>103</v>
      </c>
      <c r="M123" s="95" t="s">
        <v>2224</v>
      </c>
      <c r="N123" s="91" t="s">
        <v>428</v>
      </c>
      <c r="O123" s="713">
        <v>49570</v>
      </c>
      <c r="P123" s="95" t="s">
        <v>177</v>
      </c>
      <c r="Q123" s="113">
        <f t="shared" si="10"/>
        <v>722204</v>
      </c>
      <c r="R123" s="113" t="str">
        <f t="shared" si="11"/>
        <v>MEC.08.</v>
      </c>
      <c r="S123" s="596" t="str">
        <f t="shared" si="13"/>
        <v>Wykonywanie i naprawa elementów maszyn, urządzeń i narzędzi</v>
      </c>
      <c r="T123" s="109" t="s">
        <v>2233</v>
      </c>
      <c r="U123" s="382">
        <v>2</v>
      </c>
      <c r="V123" s="382">
        <v>0</v>
      </c>
      <c r="W123" s="423" t="s">
        <v>2010</v>
      </c>
      <c r="X123" s="382">
        <v>0</v>
      </c>
      <c r="Y123" s="382">
        <v>0</v>
      </c>
      <c r="Z123" s="512" t="str">
        <f t="shared" si="14"/>
        <v>Centrum Kształcenia Zawodowego w Świdnicy, 58-105 Świdnica, ul. Gen. Władysława Sikorskiego 41</v>
      </c>
      <c r="AA123" s="230" t="s">
        <v>93</v>
      </c>
      <c r="AB123" s="519"/>
      <c r="AC123" s="519"/>
      <c r="AD123" s="519"/>
    </row>
    <row r="124" spans="1:30" customFormat="1" ht="15" customHeight="1">
      <c r="L124" s="91">
        <v>104</v>
      </c>
      <c r="M124" s="95" t="s">
        <v>2224</v>
      </c>
      <c r="N124" s="91" t="s">
        <v>428</v>
      </c>
      <c r="O124" s="713">
        <v>49570</v>
      </c>
      <c r="P124" s="95" t="s">
        <v>192</v>
      </c>
      <c r="Q124" s="91">
        <f t="shared" si="10"/>
        <v>713203</v>
      </c>
      <c r="R124" s="91" t="str">
        <f t="shared" si="11"/>
        <v>MOT.03.</v>
      </c>
      <c r="S124" s="596" t="str">
        <f t="shared" si="13"/>
        <v>Diagnozowanie i naprawa powłok lakierniczych</v>
      </c>
      <c r="T124" s="109" t="s">
        <v>2187</v>
      </c>
      <c r="U124" s="382">
        <v>2</v>
      </c>
      <c r="V124" s="382">
        <v>0</v>
      </c>
      <c r="W124" s="301" t="s">
        <v>2010</v>
      </c>
      <c r="X124" s="382">
        <v>0</v>
      </c>
      <c r="Y124" s="382">
        <v>0</v>
      </c>
      <c r="Z124" s="594" t="str">
        <f t="shared" si="14"/>
        <v>Centrum Kształcenia Zawodowego w Świdnicy, 58-105 Świdnica, ul. Gen. Władysława Sikorskiego 41</v>
      </c>
      <c r="AA124" s="230" t="s">
        <v>93</v>
      </c>
      <c r="AB124" s="306"/>
      <c r="AC124" s="306"/>
      <c r="AD124" s="306"/>
    </row>
    <row r="125" spans="1:30" customFormat="1" ht="15" hidden="1" customHeight="1">
      <c r="L125" s="91">
        <v>105</v>
      </c>
      <c r="M125" s="95" t="s">
        <v>2288</v>
      </c>
      <c r="N125" s="91" t="s">
        <v>449</v>
      </c>
      <c r="O125" s="713">
        <v>267036</v>
      </c>
      <c r="P125" s="95" t="s">
        <v>527</v>
      </c>
      <c r="Q125" s="91">
        <f t="shared" si="10"/>
        <v>611303</v>
      </c>
      <c r="R125" s="91" t="str">
        <f t="shared" si="11"/>
        <v>OGR.02.</v>
      </c>
      <c r="S125" s="596" t="str">
        <f t="shared" si="13"/>
        <v>Zakładanie i prowadzenie upraw ogrodniczych</v>
      </c>
      <c r="T125" s="300"/>
      <c r="U125" s="383">
        <v>0</v>
      </c>
      <c r="V125" s="382">
        <v>0</v>
      </c>
      <c r="W125" s="301" t="s">
        <v>2010</v>
      </c>
      <c r="X125" s="382">
        <v>0</v>
      </c>
      <c r="Y125" s="382">
        <v>0</v>
      </c>
      <c r="Z125" s="594">
        <f t="shared" si="14"/>
        <v>0</v>
      </c>
      <c r="AA125" s="230"/>
      <c r="AB125" s="184"/>
      <c r="AC125" s="184"/>
      <c r="AD125" s="306"/>
    </row>
    <row r="126" spans="1:30" customFormat="1" ht="15" hidden="1" customHeight="1">
      <c r="L126" s="91">
        <v>106</v>
      </c>
      <c r="M126" s="95" t="s">
        <v>2288</v>
      </c>
      <c r="N126" s="91" t="s">
        <v>449</v>
      </c>
      <c r="O126" s="713">
        <v>267036</v>
      </c>
      <c r="P126" s="95" t="s">
        <v>175</v>
      </c>
      <c r="Q126" s="91">
        <f t="shared" si="10"/>
        <v>751201</v>
      </c>
      <c r="R126" s="91" t="str">
        <f t="shared" si="11"/>
        <v>SPC.01.</v>
      </c>
      <c r="S126" s="596" t="str">
        <f t="shared" si="13"/>
        <v>Produkcja wyrobów cukierniczych</v>
      </c>
      <c r="T126" s="762" t="s">
        <v>2388</v>
      </c>
      <c r="U126" s="382">
        <v>7</v>
      </c>
      <c r="V126" s="382">
        <v>5</v>
      </c>
      <c r="W126" s="301" t="s">
        <v>2010</v>
      </c>
      <c r="X126" s="382">
        <v>7</v>
      </c>
      <c r="Y126" s="382">
        <v>5</v>
      </c>
      <c r="Z126" s="399" t="str">
        <f t="shared" si="14"/>
        <v>Centrum Kształcenia Zawodowego i Ustawicznego, 67-400 Wschowa, Plac Kosynierów 1</v>
      </c>
      <c r="AA126" s="230" t="s">
        <v>679</v>
      </c>
      <c r="AB126" s="416" t="s">
        <v>37</v>
      </c>
      <c r="AC126" s="184"/>
      <c r="AD126" s="306"/>
    </row>
    <row r="127" spans="1:30" customFormat="1" ht="15" hidden="1" customHeight="1">
      <c r="L127" s="91">
        <v>107</v>
      </c>
      <c r="M127" s="95" t="s">
        <v>2288</v>
      </c>
      <c r="N127" s="91" t="s">
        <v>449</v>
      </c>
      <c r="O127" s="713">
        <v>267036</v>
      </c>
      <c r="P127" s="95" t="s">
        <v>78</v>
      </c>
      <c r="Q127" s="91">
        <f t="shared" si="10"/>
        <v>741103</v>
      </c>
      <c r="R127" s="91" t="str">
        <f t="shared" si="11"/>
        <v>ELE.02.</v>
      </c>
      <c r="S127" s="596" t="str">
        <f t="shared" si="13"/>
        <v>Montaż, uruchamianie i konserwacja instalacji, maszyn i urządzeń elektrycznych</v>
      </c>
      <c r="T127" s="300" t="s">
        <v>2390</v>
      </c>
      <c r="U127" s="382">
        <v>5</v>
      </c>
      <c r="V127" s="382">
        <v>0</v>
      </c>
      <c r="W127" s="301" t="s">
        <v>2010</v>
      </c>
      <c r="X127" s="382">
        <v>5</v>
      </c>
      <c r="Y127" s="382">
        <v>0</v>
      </c>
      <c r="Z127" s="438" t="str">
        <f t="shared" si="14"/>
        <v>Centrum Kształcenia Zawodowego i Ustawicznego, 67-400 Wschowa, Plac Kosynierów 1</v>
      </c>
      <c r="AA127" s="230" t="s">
        <v>679</v>
      </c>
      <c r="AB127" s="416" t="s">
        <v>37</v>
      </c>
      <c r="AC127" s="306"/>
      <c r="AD127" s="306"/>
    </row>
    <row r="128" spans="1:30" customFormat="1" ht="15" hidden="1" customHeight="1">
      <c r="L128" s="91">
        <v>108</v>
      </c>
      <c r="M128" s="95" t="s">
        <v>2288</v>
      </c>
      <c r="N128" s="91" t="s">
        <v>449</v>
      </c>
      <c r="O128" s="713">
        <v>267036</v>
      </c>
      <c r="P128" s="95" t="s">
        <v>80</v>
      </c>
      <c r="Q128" s="91">
        <f t="shared" si="10"/>
        <v>752205</v>
      </c>
      <c r="R128" s="91" t="str">
        <f t="shared" si="11"/>
        <v>DRM.04.</v>
      </c>
      <c r="S128" s="596" t="str">
        <f t="shared" si="13"/>
        <v> Wytwarzanie wyrobów z drewna i materiałów drewnopochodnych</v>
      </c>
      <c r="T128" s="437" t="s">
        <v>2390</v>
      </c>
      <c r="U128" s="382">
        <v>7</v>
      </c>
      <c r="V128" s="382">
        <v>0</v>
      </c>
      <c r="W128" s="301" t="s">
        <v>2010</v>
      </c>
      <c r="X128" s="382">
        <v>7</v>
      </c>
      <c r="Y128" s="382">
        <v>0</v>
      </c>
      <c r="Z128" s="438" t="str">
        <f t="shared" si="14"/>
        <v>Centrum Kształcenia Zawodowego i Ustawicznego, 67-400 Wschowa, Plac Kosynierów 1</v>
      </c>
      <c r="AA128" s="230" t="s">
        <v>679</v>
      </c>
      <c r="AB128" s="416" t="s">
        <v>37</v>
      </c>
      <c r="AC128" s="306"/>
      <c r="AD128" s="306"/>
    </row>
    <row r="129" spans="12:30" customFormat="1" ht="15" hidden="1" customHeight="1">
      <c r="L129" s="91">
        <v>109</v>
      </c>
      <c r="M129" s="95" t="s">
        <v>2288</v>
      </c>
      <c r="N129" s="91" t="s">
        <v>449</v>
      </c>
      <c r="O129" s="713">
        <v>267036</v>
      </c>
      <c r="P129" s="95" t="s">
        <v>70</v>
      </c>
      <c r="Q129" s="91">
        <f t="shared" si="10"/>
        <v>522301</v>
      </c>
      <c r="R129" s="91" t="str">
        <f t="shared" si="11"/>
        <v>HAN.01.</v>
      </c>
      <c r="S129" s="596" t="str">
        <f t="shared" si="13"/>
        <v>Prowadzenie sprzedaży</v>
      </c>
      <c r="T129" s="109" t="s">
        <v>2391</v>
      </c>
      <c r="U129" s="382">
        <v>9</v>
      </c>
      <c r="V129" s="382">
        <v>7</v>
      </c>
      <c r="W129" s="301" t="s">
        <v>2010</v>
      </c>
      <c r="X129" s="382">
        <v>9</v>
      </c>
      <c r="Y129" s="382">
        <v>7</v>
      </c>
      <c r="Z129" s="438" t="str">
        <f t="shared" si="14"/>
        <v>Centrum Kształcenia Zawodowego i Ustawicznego, 67-400 Wschowa, Plac Kosynierów 1</v>
      </c>
      <c r="AA129" s="230" t="s">
        <v>679</v>
      </c>
      <c r="AB129" s="416" t="s">
        <v>37</v>
      </c>
      <c r="AC129" s="184"/>
      <c r="AD129" s="306"/>
    </row>
    <row r="130" spans="12:30" customFormat="1" ht="15" hidden="1" customHeight="1">
      <c r="L130" s="91">
        <v>110</v>
      </c>
      <c r="M130" s="95" t="s">
        <v>2288</v>
      </c>
      <c r="N130" s="91" t="s">
        <v>449</v>
      </c>
      <c r="O130" s="713">
        <v>267036</v>
      </c>
      <c r="P130" s="95" t="s">
        <v>192</v>
      </c>
      <c r="Q130" s="91">
        <f t="shared" si="10"/>
        <v>713203</v>
      </c>
      <c r="R130" s="91" t="str">
        <f t="shared" si="11"/>
        <v>MOT.03.</v>
      </c>
      <c r="S130" s="596" t="str">
        <f t="shared" si="13"/>
        <v>Diagnozowanie i naprawa powłok lakierniczych</v>
      </c>
      <c r="T130" s="109" t="s">
        <v>2392</v>
      </c>
      <c r="U130" s="382">
        <v>1</v>
      </c>
      <c r="V130" s="382">
        <v>0</v>
      </c>
      <c r="W130" s="301" t="s">
        <v>2010</v>
      </c>
      <c r="X130" s="382">
        <v>1</v>
      </c>
      <c r="Y130" s="382">
        <v>0</v>
      </c>
      <c r="Z130" s="132" t="str">
        <f t="shared" si="14"/>
        <v>Centrum Kształcenia Zawodowego i Ustawicznego, 67-400 Wschowa, Plac Kosynierów 1</v>
      </c>
      <c r="AA130" s="230" t="s">
        <v>679</v>
      </c>
      <c r="AB130" s="184"/>
      <c r="AC130" s="184"/>
      <c r="AD130" s="306"/>
    </row>
    <row r="131" spans="12:30" customFormat="1" ht="15" hidden="1" customHeight="1">
      <c r="L131" s="91">
        <v>111</v>
      </c>
      <c r="M131" s="95" t="s">
        <v>2288</v>
      </c>
      <c r="N131" s="91" t="s">
        <v>449</v>
      </c>
      <c r="O131" s="713">
        <v>267036</v>
      </c>
      <c r="P131" s="95" t="s">
        <v>66</v>
      </c>
      <c r="Q131" s="91">
        <f t="shared" si="10"/>
        <v>723103</v>
      </c>
      <c r="R131" s="91" t="str">
        <f t="shared" si="11"/>
        <v>MOT.05.</v>
      </c>
      <c r="S131" s="596" t="str">
        <f t="shared" si="13"/>
        <v>Obsługa, diagnozowanie oraz naprawa pojazdów samochodowych</v>
      </c>
      <c r="T131" s="109" t="s">
        <v>2223</v>
      </c>
      <c r="U131" s="382">
        <v>1</v>
      </c>
      <c r="V131" s="382">
        <v>0</v>
      </c>
      <c r="W131" s="425" t="s">
        <v>2010</v>
      </c>
      <c r="X131" s="382">
        <v>1</v>
      </c>
      <c r="Y131" s="382">
        <v>0</v>
      </c>
      <c r="Z131" s="399" t="str">
        <f t="shared" si="14"/>
        <v>Głogowskie Centrum Kształcenia Zawodowego w Głogowie</v>
      </c>
      <c r="AA131" s="230" t="s">
        <v>475</v>
      </c>
      <c r="AB131" s="184"/>
      <c r="AC131" s="306"/>
      <c r="AD131" s="306"/>
    </row>
    <row r="132" spans="12:30" customFormat="1" ht="15" hidden="1" customHeight="1">
      <c r="L132" s="91">
        <v>112</v>
      </c>
      <c r="M132" s="95" t="s">
        <v>2288</v>
      </c>
      <c r="N132" s="91" t="s">
        <v>449</v>
      </c>
      <c r="O132" s="713">
        <v>267036</v>
      </c>
      <c r="P132" s="95" t="s">
        <v>79</v>
      </c>
      <c r="Q132" s="91">
        <f t="shared" si="10"/>
        <v>751204</v>
      </c>
      <c r="R132" s="91" t="str">
        <f t="shared" si="11"/>
        <v>SPC.03.</v>
      </c>
      <c r="S132" s="596" t="str">
        <f t="shared" si="13"/>
        <v>Produkcja wyrobów piekarskich</v>
      </c>
      <c r="T132" s="437" t="s">
        <v>2386</v>
      </c>
      <c r="U132" s="382">
        <v>1</v>
      </c>
      <c r="V132" s="382">
        <v>0</v>
      </c>
      <c r="W132" s="301" t="s">
        <v>2010</v>
      </c>
      <c r="X132" s="382">
        <v>1</v>
      </c>
      <c r="Y132" s="382">
        <v>0</v>
      </c>
      <c r="Z132" s="512" t="str">
        <f t="shared" si="14"/>
        <v>Centrum Kształcenia Zawodowego w Kłodzkiej Szkole Przedsiębiorczości w Kłodzku, ul. Szkolna 8, 57-300 Kłodzko</v>
      </c>
      <c r="AA132" s="230" t="s">
        <v>677</v>
      </c>
      <c r="AB132" s="557"/>
      <c r="AC132" s="558"/>
      <c r="AD132" s="558"/>
    </row>
    <row r="133" spans="12:30" customFormat="1" ht="15" hidden="1" customHeight="1">
      <c r="L133" s="91">
        <v>113</v>
      </c>
      <c r="M133" s="95" t="s">
        <v>2288</v>
      </c>
      <c r="N133" s="91" t="s">
        <v>449</v>
      </c>
      <c r="O133" s="713">
        <v>267036</v>
      </c>
      <c r="P133" s="95" t="s">
        <v>71</v>
      </c>
      <c r="Q133" s="91">
        <f t="shared" si="10"/>
        <v>512001</v>
      </c>
      <c r="R133" s="91" t="str">
        <f t="shared" si="11"/>
        <v>HGT.02.</v>
      </c>
      <c r="S133" s="596" t="str">
        <f t="shared" ref="S133:S164" si="15">IFERROR(VLOOKUP(R133,D$8:G$119,2,0),0)</f>
        <v> Przygotowanie i wydawanie dań</v>
      </c>
      <c r="T133" s="109" t="s">
        <v>2394</v>
      </c>
      <c r="U133" s="382">
        <v>1</v>
      </c>
      <c r="V133" s="382">
        <v>1</v>
      </c>
      <c r="W133" s="301" t="s">
        <v>2010</v>
      </c>
      <c r="X133" s="382">
        <v>1</v>
      </c>
      <c r="Y133" s="382">
        <v>1</v>
      </c>
      <c r="Z133" s="600" t="str">
        <f t="shared" si="14"/>
        <v>Centrum Kształcenia Zawodowego i Ustawicznego, 67-400 Wschowa, Plac Kosynierów 1</v>
      </c>
      <c r="AA133" s="230" t="s">
        <v>679</v>
      </c>
      <c r="AB133" s="416" t="s">
        <v>37</v>
      </c>
      <c r="AC133" s="184"/>
      <c r="AD133" s="306"/>
    </row>
    <row r="134" spans="12:30" customFormat="1" ht="15" hidden="1" customHeight="1">
      <c r="L134" s="91">
        <v>114</v>
      </c>
      <c r="M134" s="95" t="s">
        <v>2268</v>
      </c>
      <c r="N134" s="91" t="s">
        <v>449</v>
      </c>
      <c r="O134" s="713">
        <v>6426</v>
      </c>
      <c r="P134" s="95" t="s">
        <v>78</v>
      </c>
      <c r="Q134" s="91">
        <f t="shared" si="10"/>
        <v>741103</v>
      </c>
      <c r="R134" s="91" t="str">
        <f t="shared" si="11"/>
        <v>ELE.02.</v>
      </c>
      <c r="S134" s="596" t="str">
        <f t="shared" si="15"/>
        <v>Montaż, uruchamianie i konserwacja instalacji, maszyn i urządzeń elektrycznych</v>
      </c>
      <c r="T134" s="738" t="s">
        <v>2390</v>
      </c>
      <c r="U134" s="382">
        <v>9</v>
      </c>
      <c r="V134" s="382">
        <v>0</v>
      </c>
      <c r="W134" s="301" t="s">
        <v>2010</v>
      </c>
      <c r="X134" s="382">
        <v>9</v>
      </c>
      <c r="Y134" s="382">
        <v>0</v>
      </c>
      <c r="Z134" s="132" t="str">
        <f t="shared" si="14"/>
        <v>Centrum Kształcenia Zawodowego i Ustawicznego, 67-400 Wschowa, Plac Kosynierów 1</v>
      </c>
      <c r="AA134" s="230" t="s">
        <v>679</v>
      </c>
      <c r="AB134" s="306"/>
      <c r="AC134" s="306"/>
      <c r="AD134" s="306"/>
    </row>
    <row r="135" spans="12:30" customFormat="1" ht="15" hidden="1" customHeight="1">
      <c r="L135" s="91">
        <v>115</v>
      </c>
      <c r="M135" s="95" t="s">
        <v>2268</v>
      </c>
      <c r="N135" s="91" t="s">
        <v>449</v>
      </c>
      <c r="O135" s="713">
        <v>6426</v>
      </c>
      <c r="P135" s="95" t="s">
        <v>192</v>
      </c>
      <c r="Q135" s="91">
        <f t="shared" si="10"/>
        <v>713203</v>
      </c>
      <c r="R135" s="91" t="str">
        <f t="shared" si="11"/>
        <v>MOT.03.</v>
      </c>
      <c r="S135" s="596" t="str">
        <f t="shared" si="15"/>
        <v>Diagnozowanie i naprawa powłok lakierniczych</v>
      </c>
      <c r="T135" s="109" t="s">
        <v>2392</v>
      </c>
      <c r="U135" s="382">
        <v>2</v>
      </c>
      <c r="V135" s="382">
        <v>0</v>
      </c>
      <c r="W135" s="301" t="s">
        <v>2010</v>
      </c>
      <c r="X135" s="382">
        <v>2</v>
      </c>
      <c r="Y135" s="382">
        <v>0</v>
      </c>
      <c r="Z135" s="399" t="str">
        <f t="shared" si="14"/>
        <v>Centrum Kształcenia Zawodowego i Ustawicznego, 67-400 Wschowa, Plac Kosynierów 1</v>
      </c>
      <c r="AA135" s="230" t="s">
        <v>679</v>
      </c>
      <c r="AB135" s="184"/>
      <c r="AC135" s="184"/>
      <c r="AD135" s="306"/>
    </row>
    <row r="136" spans="12:30" customFormat="1" ht="15" hidden="1" customHeight="1">
      <c r="L136" s="91">
        <v>116</v>
      </c>
      <c r="M136" s="95" t="s">
        <v>2268</v>
      </c>
      <c r="N136" s="91" t="s">
        <v>449</v>
      </c>
      <c r="O136" s="713">
        <v>6426</v>
      </c>
      <c r="P136" s="95" t="s">
        <v>79</v>
      </c>
      <c r="Q136" s="91">
        <f t="shared" si="10"/>
        <v>751204</v>
      </c>
      <c r="R136" s="91" t="str">
        <f t="shared" si="11"/>
        <v>SPC.03.</v>
      </c>
      <c r="S136" s="596" t="str">
        <f t="shared" si="15"/>
        <v>Produkcja wyrobów piekarskich</v>
      </c>
      <c r="T136" s="733" t="s">
        <v>2386</v>
      </c>
      <c r="U136" s="382">
        <v>2</v>
      </c>
      <c r="V136" s="382">
        <v>2</v>
      </c>
      <c r="W136" s="301" t="s">
        <v>2010</v>
      </c>
      <c r="X136" s="382">
        <v>2</v>
      </c>
      <c r="Y136" s="382">
        <v>2</v>
      </c>
      <c r="Z136" s="593" t="str">
        <f t="shared" si="14"/>
        <v>Centrum Kształcenia Zawodowego w Kłodzkiej Szkole Przedsiębiorczości w Kłodzku, ul. Szkolna 8, 57-300 Kłodzko</v>
      </c>
      <c r="AA136" s="230" t="s">
        <v>677</v>
      </c>
      <c r="AB136" s="306"/>
      <c r="AC136" s="184"/>
      <c r="AD136" s="306"/>
    </row>
    <row r="137" spans="12:30" customFormat="1" ht="15" hidden="1" customHeight="1">
      <c r="L137" s="91">
        <v>117</v>
      </c>
      <c r="M137" s="95" t="s">
        <v>2268</v>
      </c>
      <c r="N137" s="91" t="s">
        <v>449</v>
      </c>
      <c r="O137" s="713">
        <v>6426</v>
      </c>
      <c r="P137" s="95" t="s">
        <v>66</v>
      </c>
      <c r="Q137" s="91">
        <f t="shared" si="10"/>
        <v>723103</v>
      </c>
      <c r="R137" s="91" t="str">
        <f t="shared" si="11"/>
        <v>MOT.05.</v>
      </c>
      <c r="S137" s="596" t="str">
        <f t="shared" si="15"/>
        <v>Obsługa, diagnozowanie oraz naprawa pojazdów samochodowych</v>
      </c>
      <c r="T137" s="109" t="s">
        <v>2223</v>
      </c>
      <c r="U137" s="382">
        <v>6</v>
      </c>
      <c r="V137" s="382">
        <v>0</v>
      </c>
      <c r="W137" s="301" t="s">
        <v>2012</v>
      </c>
      <c r="X137" s="382">
        <v>0</v>
      </c>
      <c r="Y137" s="382">
        <v>0</v>
      </c>
      <c r="Z137" s="399" t="str">
        <f t="shared" si="14"/>
        <v>Głogowskie Centrum Kształcenia Zawodowego w Głogowie</v>
      </c>
      <c r="AA137" s="230" t="s">
        <v>475</v>
      </c>
      <c r="AB137" s="306"/>
      <c r="AC137" s="306"/>
      <c r="AD137" s="306"/>
    </row>
    <row r="138" spans="12:30" customFormat="1" ht="15" hidden="1" customHeight="1">
      <c r="L138" s="91">
        <v>118</v>
      </c>
      <c r="M138" s="95" t="s">
        <v>2268</v>
      </c>
      <c r="N138" s="91" t="s">
        <v>449</v>
      </c>
      <c r="O138" s="713">
        <v>6426</v>
      </c>
      <c r="P138" s="95" t="s">
        <v>71</v>
      </c>
      <c r="Q138" s="91">
        <f t="shared" si="10"/>
        <v>512001</v>
      </c>
      <c r="R138" s="91" t="str">
        <f t="shared" si="11"/>
        <v>HGT.02.</v>
      </c>
      <c r="S138" s="596" t="str">
        <f t="shared" si="15"/>
        <v> Przygotowanie i wydawanie dań</v>
      </c>
      <c r="T138" s="109" t="s">
        <v>2230</v>
      </c>
      <c r="U138" s="382">
        <v>9</v>
      </c>
      <c r="V138" s="382">
        <v>5</v>
      </c>
      <c r="W138" s="301" t="s">
        <v>2010</v>
      </c>
      <c r="X138" s="382">
        <v>0</v>
      </c>
      <c r="Y138" s="382">
        <v>0</v>
      </c>
      <c r="Z138" s="399" t="str">
        <f t="shared" ref="Z138:Z169" si="16">IFERROR(VLOOKUP(AA138,AH$8:AI$34,2,0),0)</f>
        <v>Centrum Kształcenia Zawodowego i Ustawicznego w Legnicy, ul. Lotnicza 26, 59-220 Legnica</v>
      </c>
      <c r="AA138" s="230" t="s">
        <v>691</v>
      </c>
      <c r="AB138" s="306"/>
      <c r="AC138" s="306"/>
      <c r="AD138" s="306"/>
    </row>
    <row r="139" spans="12:30" customFormat="1" hidden="1">
      <c r="L139" s="700"/>
      <c r="M139" s="95" t="s">
        <v>2268</v>
      </c>
      <c r="N139" s="91" t="s">
        <v>449</v>
      </c>
      <c r="O139" s="713">
        <v>6426</v>
      </c>
      <c r="P139" s="95" t="s">
        <v>175</v>
      </c>
      <c r="Q139" s="91">
        <f t="shared" si="10"/>
        <v>751201</v>
      </c>
      <c r="R139" s="91" t="str">
        <f t="shared" si="11"/>
        <v>SPC.01.</v>
      </c>
      <c r="S139" s="596" t="str">
        <f t="shared" si="15"/>
        <v>Produkcja wyrobów cukierniczych</v>
      </c>
      <c r="T139" s="231" t="s">
        <v>2190</v>
      </c>
      <c r="U139" s="382">
        <v>9</v>
      </c>
      <c r="V139" s="382">
        <v>8</v>
      </c>
      <c r="W139" s="301" t="s">
        <v>2010</v>
      </c>
      <c r="X139" s="382">
        <v>4</v>
      </c>
      <c r="Y139" s="382">
        <v>3</v>
      </c>
      <c r="Z139" s="399" t="str">
        <f t="shared" si="16"/>
        <v>Centrum Kształcenia Zawodowego i Ustawicznego w Legnicy, ul. Lotnicza 26, 59-220 Legnica</v>
      </c>
      <c r="AA139" s="230" t="s">
        <v>691</v>
      </c>
      <c r="AB139" s="558"/>
      <c r="AC139" s="558"/>
      <c r="AD139" s="558"/>
    </row>
    <row r="140" spans="12:30" customFormat="1" hidden="1">
      <c r="L140" s="700"/>
      <c r="M140" s="95" t="s">
        <v>2268</v>
      </c>
      <c r="N140" s="91" t="s">
        <v>449</v>
      </c>
      <c r="O140" s="713">
        <v>6426</v>
      </c>
      <c r="P140" s="95" t="s">
        <v>175</v>
      </c>
      <c r="Q140" s="91">
        <f t="shared" si="10"/>
        <v>751201</v>
      </c>
      <c r="R140" s="91" t="str">
        <f t="shared" si="11"/>
        <v>SPC.01.</v>
      </c>
      <c r="S140" s="596" t="str">
        <f t="shared" si="15"/>
        <v>Produkcja wyrobów cukierniczych</v>
      </c>
      <c r="T140" s="231" t="s">
        <v>2231</v>
      </c>
      <c r="U140" s="382">
        <v>9</v>
      </c>
      <c r="V140" s="382">
        <v>9</v>
      </c>
      <c r="W140" s="301" t="s">
        <v>2010</v>
      </c>
      <c r="X140" s="382">
        <v>3</v>
      </c>
      <c r="Y140" s="382">
        <v>3</v>
      </c>
      <c r="Z140" s="399" t="str">
        <f t="shared" si="16"/>
        <v>Centrum Kształcenia Zawodowego i Ustawicznego w Legnicy, ul. Lotnicza 26, 59-220 Legnica</v>
      </c>
      <c r="AA140" s="230" t="s">
        <v>691</v>
      </c>
      <c r="AB140" s="558"/>
      <c r="AC140" s="558"/>
      <c r="AD140" s="558"/>
    </row>
    <row r="141" spans="12:30" customFormat="1" hidden="1">
      <c r="L141" s="91">
        <v>119</v>
      </c>
      <c r="M141" s="95" t="s">
        <v>2268</v>
      </c>
      <c r="N141" s="91" t="s">
        <v>449</v>
      </c>
      <c r="O141" s="713">
        <v>6426</v>
      </c>
      <c r="P141" s="95" t="s">
        <v>175</v>
      </c>
      <c r="Q141" s="91">
        <f t="shared" si="10"/>
        <v>751201</v>
      </c>
      <c r="R141" s="91" t="str">
        <f t="shared" si="11"/>
        <v>SPC.01.</v>
      </c>
      <c r="S141" s="596" t="str">
        <f t="shared" si="15"/>
        <v>Produkcja wyrobów cukierniczych</v>
      </c>
      <c r="T141" s="231" t="s">
        <v>2188</v>
      </c>
      <c r="U141" s="382">
        <v>1</v>
      </c>
      <c r="V141" s="382">
        <v>1</v>
      </c>
      <c r="W141" s="301" t="s">
        <v>2010</v>
      </c>
      <c r="X141" s="382">
        <v>0</v>
      </c>
      <c r="Y141" s="382">
        <v>0</v>
      </c>
      <c r="Z141" s="399" t="str">
        <f t="shared" si="16"/>
        <v>Centrum Kształcenia Zawodowego i Ustawicznego w Legnicy, ul. Lotnicza 26, 59-220 Legnica</v>
      </c>
      <c r="AA141" s="230" t="s">
        <v>691</v>
      </c>
      <c r="AB141" s="306"/>
      <c r="AC141" s="415"/>
      <c r="AD141" s="306"/>
    </row>
    <row r="142" spans="12:30" customFormat="1" hidden="1">
      <c r="L142" s="700"/>
      <c r="M142" s="95" t="s">
        <v>2268</v>
      </c>
      <c r="N142" s="91" t="s">
        <v>449</v>
      </c>
      <c r="O142" s="713">
        <v>6426</v>
      </c>
      <c r="P142" s="95" t="s">
        <v>70</v>
      </c>
      <c r="Q142" s="91">
        <f t="shared" si="10"/>
        <v>522301</v>
      </c>
      <c r="R142" s="91" t="str">
        <f t="shared" si="11"/>
        <v>HAN.01.</v>
      </c>
      <c r="S142" s="596" t="str">
        <f t="shared" si="15"/>
        <v>Prowadzenie sprzedaży</v>
      </c>
      <c r="T142" s="231" t="s">
        <v>2190</v>
      </c>
      <c r="U142" s="382">
        <v>10</v>
      </c>
      <c r="V142" s="382">
        <v>7</v>
      </c>
      <c r="W142" s="301" t="s">
        <v>2010</v>
      </c>
      <c r="X142" s="382">
        <v>3</v>
      </c>
      <c r="Y142" s="382">
        <v>3</v>
      </c>
      <c r="Z142" s="399" t="str">
        <f t="shared" si="16"/>
        <v>Centrum Kształcenia Zawodowego i Ustawicznego w Legnicy, ul. Lotnicza 26, 59-220 Legnica</v>
      </c>
      <c r="AA142" s="230" t="s">
        <v>691</v>
      </c>
      <c r="AB142" s="558"/>
      <c r="AC142" s="557"/>
      <c r="AD142" s="558"/>
    </row>
    <row r="143" spans="12:30" customFormat="1" hidden="1">
      <c r="L143" s="700"/>
      <c r="M143" s="95" t="s">
        <v>2268</v>
      </c>
      <c r="N143" s="91" t="s">
        <v>449</v>
      </c>
      <c r="O143" s="713">
        <v>6426</v>
      </c>
      <c r="P143" s="95" t="s">
        <v>70</v>
      </c>
      <c r="Q143" s="91">
        <f t="shared" si="10"/>
        <v>522301</v>
      </c>
      <c r="R143" s="91" t="str">
        <f t="shared" si="11"/>
        <v>HAN.01.</v>
      </c>
      <c r="S143" s="596" t="str">
        <f t="shared" si="15"/>
        <v>Prowadzenie sprzedaży</v>
      </c>
      <c r="T143" s="231" t="s">
        <v>2240</v>
      </c>
      <c r="U143" s="382">
        <v>8</v>
      </c>
      <c r="V143" s="382">
        <v>8</v>
      </c>
      <c r="W143" s="301" t="s">
        <v>2010</v>
      </c>
      <c r="X143" s="382">
        <v>3</v>
      </c>
      <c r="Y143" s="382">
        <v>3</v>
      </c>
      <c r="Z143" s="399" t="str">
        <f t="shared" si="16"/>
        <v>Centrum Kształcenia Zawodowego i Ustawicznego w Legnicy, ul. Lotnicza 26, 59-220 Legnica</v>
      </c>
      <c r="AA143" s="230" t="s">
        <v>691</v>
      </c>
      <c r="AB143" s="558"/>
      <c r="AC143" s="557"/>
      <c r="AD143" s="558"/>
    </row>
    <row r="144" spans="12:30" customFormat="1" hidden="1">
      <c r="L144" s="91">
        <v>120</v>
      </c>
      <c r="M144" s="95" t="s">
        <v>2268</v>
      </c>
      <c r="N144" s="91" t="s">
        <v>449</v>
      </c>
      <c r="O144" s="713">
        <v>6426</v>
      </c>
      <c r="P144" s="95" t="s">
        <v>70</v>
      </c>
      <c r="Q144" s="91">
        <f t="shared" si="10"/>
        <v>522301</v>
      </c>
      <c r="R144" s="91" t="str">
        <f t="shared" si="11"/>
        <v>HAN.01.</v>
      </c>
      <c r="S144" s="596" t="str">
        <f t="shared" si="15"/>
        <v>Prowadzenie sprzedaży</v>
      </c>
      <c r="T144" s="231" t="s">
        <v>2222</v>
      </c>
      <c r="U144" s="382">
        <v>8</v>
      </c>
      <c r="V144" s="382">
        <v>7</v>
      </c>
      <c r="W144" s="301" t="s">
        <v>2010</v>
      </c>
      <c r="X144" s="382">
        <v>0</v>
      </c>
      <c r="Y144" s="382">
        <v>0</v>
      </c>
      <c r="Z144" s="399" t="str">
        <f t="shared" si="16"/>
        <v>Centrum Kształcenia Zawodowego i Ustawicznego w Legnicy, ul. Lotnicza 26, 59-220 Legnica</v>
      </c>
      <c r="AA144" s="230" t="s">
        <v>691</v>
      </c>
      <c r="AB144" s="184"/>
      <c r="AC144" s="184"/>
      <c r="AD144" s="306"/>
    </row>
    <row r="145" spans="1:31" customFormat="1" ht="15" hidden="1" customHeight="1">
      <c r="L145" s="91">
        <v>121</v>
      </c>
      <c r="M145" s="95" t="s">
        <v>2279</v>
      </c>
      <c r="N145" s="91" t="s">
        <v>121</v>
      </c>
      <c r="O145" s="713">
        <v>82814</v>
      </c>
      <c r="P145" s="95" t="s">
        <v>71</v>
      </c>
      <c r="Q145" s="91">
        <f t="shared" si="10"/>
        <v>512001</v>
      </c>
      <c r="R145" s="91" t="str">
        <f t="shared" si="11"/>
        <v>HGT.02.</v>
      </c>
      <c r="S145" s="596" t="str">
        <f t="shared" si="15"/>
        <v> Przygotowanie i wydawanie dań</v>
      </c>
      <c r="T145" s="738" t="s">
        <v>2394</v>
      </c>
      <c r="U145" s="478">
        <v>6</v>
      </c>
      <c r="V145" s="478">
        <v>5</v>
      </c>
      <c r="W145" s="91" t="s">
        <v>2010</v>
      </c>
      <c r="X145" s="478">
        <v>6</v>
      </c>
      <c r="Y145" s="478">
        <v>5</v>
      </c>
      <c r="Z145" s="399" t="str">
        <f t="shared" si="16"/>
        <v>Centrum Kształcenia Zawodowego i Ustawicznego, 67-400 Wschowa, Plac Kosynierów 1</v>
      </c>
      <c r="AA145" s="230" t="s">
        <v>679</v>
      </c>
      <c r="AB145" s="184"/>
      <c r="AC145" s="306"/>
      <c r="AD145" s="306"/>
    </row>
    <row r="146" spans="1:31" customFormat="1" ht="60" hidden="1">
      <c r="L146" s="91">
        <v>122</v>
      </c>
      <c r="M146" s="95" t="s">
        <v>2279</v>
      </c>
      <c r="N146" s="91" t="s">
        <v>121</v>
      </c>
      <c r="O146" s="713">
        <v>82814</v>
      </c>
      <c r="P146" s="95" t="s">
        <v>211</v>
      </c>
      <c r="Q146" s="91">
        <f t="shared" si="10"/>
        <v>432106</v>
      </c>
      <c r="R146" s="91" t="str">
        <f t="shared" si="11"/>
        <v>SPL.01.</v>
      </c>
      <c r="S146" s="596" t="str">
        <f t="shared" si="15"/>
        <v>Obsługa magazynów</v>
      </c>
      <c r="T146" s="231" t="s">
        <v>2354</v>
      </c>
      <c r="U146" s="89">
        <v>3</v>
      </c>
      <c r="V146" s="89">
        <v>1</v>
      </c>
      <c r="W146" s="91" t="s">
        <v>2010</v>
      </c>
      <c r="X146" s="89">
        <v>3</v>
      </c>
      <c r="Y146" s="89">
        <v>1</v>
      </c>
      <c r="Z146" s="132" t="str">
        <f t="shared" si="16"/>
        <v>Centrum Kształcenia Zawodowego w Zespole Szkół i Placówek Kształcenia Zawodowego, ul.Botaniczna 66, 65-392  Zielona Góra</v>
      </c>
      <c r="AA146" s="230" t="s">
        <v>37</v>
      </c>
      <c r="AB146" s="184"/>
      <c r="AC146" s="306"/>
      <c r="AD146" s="306"/>
    </row>
    <row r="147" spans="1:31" customFormat="1" ht="15" hidden="1" customHeight="1">
      <c r="L147" s="91">
        <v>123</v>
      </c>
      <c r="M147" s="95" t="s">
        <v>2279</v>
      </c>
      <c r="N147" s="91" t="s">
        <v>121</v>
      </c>
      <c r="O147" s="713">
        <v>82814</v>
      </c>
      <c r="P147" s="95" t="s">
        <v>80</v>
      </c>
      <c r="Q147" s="91">
        <f t="shared" si="10"/>
        <v>752205</v>
      </c>
      <c r="R147" s="91" t="str">
        <f t="shared" si="11"/>
        <v>DRM.04.</v>
      </c>
      <c r="S147" s="596" t="str">
        <f t="shared" si="15"/>
        <v> Wytwarzanie wyrobów z drewna i materiałów drewnopochodnych</v>
      </c>
      <c r="T147" s="738" t="s">
        <v>2390</v>
      </c>
      <c r="U147" s="89">
        <v>2</v>
      </c>
      <c r="V147" s="89">
        <v>0</v>
      </c>
      <c r="W147" s="89" t="s">
        <v>2010</v>
      </c>
      <c r="X147" s="89">
        <v>2</v>
      </c>
      <c r="Y147" s="89">
        <v>0</v>
      </c>
      <c r="Z147" s="132" t="str">
        <f t="shared" si="16"/>
        <v>Centrum Kształcenia Zawodowego i Ustawicznego, 67-400 Wschowa, Plac Kosynierów 1</v>
      </c>
      <c r="AA147" s="230" t="s">
        <v>679</v>
      </c>
      <c r="AB147" s="306"/>
      <c r="AC147" s="184"/>
      <c r="AD147" s="306"/>
    </row>
    <row r="148" spans="1:31" customFormat="1" ht="15" hidden="1" customHeight="1">
      <c r="L148" s="91">
        <v>124</v>
      </c>
      <c r="M148" s="95" t="s">
        <v>2279</v>
      </c>
      <c r="N148" s="91" t="s">
        <v>121</v>
      </c>
      <c r="O148" s="713">
        <v>82814</v>
      </c>
      <c r="P148" s="95" t="s">
        <v>69</v>
      </c>
      <c r="Q148" s="91">
        <f t="shared" si="10"/>
        <v>741203</v>
      </c>
      <c r="R148" s="91" t="str">
        <f t="shared" si="11"/>
        <v>MOT.02.</v>
      </c>
      <c r="S148" s="596" t="str">
        <f t="shared" si="15"/>
        <v>Obsługa, diagnozowanie oraz naprawa mechatronicznych systemów pojazdów samochodowych</v>
      </c>
      <c r="T148" s="742" t="s">
        <v>2389</v>
      </c>
      <c r="U148" s="89">
        <v>2</v>
      </c>
      <c r="V148" s="89">
        <v>0</v>
      </c>
      <c r="W148" s="89" t="s">
        <v>2010</v>
      </c>
      <c r="X148" s="89">
        <v>2</v>
      </c>
      <c r="Y148" s="89">
        <v>0</v>
      </c>
      <c r="Z148" s="132" t="str">
        <f t="shared" si="16"/>
        <v>Centrum Kształcenia Zawodowego i Ustawicznego, 67-400 Wschowa, Plac Kosynierów 1</v>
      </c>
      <c r="AA148" s="230" t="s">
        <v>679</v>
      </c>
      <c r="AB148" s="306"/>
      <c r="AC148" s="306"/>
      <c r="AD148" s="306"/>
    </row>
    <row r="149" spans="1:31" customFormat="1" ht="15" hidden="1" customHeight="1">
      <c r="L149" s="91">
        <v>125</v>
      </c>
      <c r="M149" s="95" t="s">
        <v>2279</v>
      </c>
      <c r="N149" s="91" t="s">
        <v>121</v>
      </c>
      <c r="O149" s="713">
        <v>82814</v>
      </c>
      <c r="P149" s="95" t="s">
        <v>192</v>
      </c>
      <c r="Q149" s="91">
        <f t="shared" si="10"/>
        <v>713203</v>
      </c>
      <c r="R149" s="91" t="str">
        <f t="shared" si="11"/>
        <v>MOT.03.</v>
      </c>
      <c r="S149" s="596" t="str">
        <f t="shared" si="15"/>
        <v>Diagnozowanie i naprawa powłok lakierniczych</v>
      </c>
      <c r="T149" s="109" t="s">
        <v>2392</v>
      </c>
      <c r="U149" s="415">
        <v>1</v>
      </c>
      <c r="V149" s="89">
        <v>0</v>
      </c>
      <c r="W149" s="89" t="s">
        <v>2010</v>
      </c>
      <c r="X149" s="415">
        <v>1</v>
      </c>
      <c r="Y149" s="89">
        <v>0</v>
      </c>
      <c r="Z149" s="132" t="str">
        <f t="shared" si="16"/>
        <v>Centrum Kształcenia Zawodowego i Ustawicznego, 67-400 Wschowa, Plac Kosynierów 1</v>
      </c>
      <c r="AA149" s="230" t="s">
        <v>679</v>
      </c>
      <c r="AB149" s="306"/>
      <c r="AC149" s="415"/>
      <c r="AD149" s="306"/>
    </row>
    <row r="150" spans="1:31" customFormat="1" ht="15" hidden="1" customHeight="1">
      <c r="L150" s="91">
        <v>126</v>
      </c>
      <c r="M150" s="95" t="s">
        <v>2279</v>
      </c>
      <c r="N150" s="91" t="s">
        <v>121</v>
      </c>
      <c r="O150" s="713">
        <v>82814</v>
      </c>
      <c r="P150" s="95" t="s">
        <v>125</v>
      </c>
      <c r="Q150" s="91">
        <f t="shared" si="10"/>
        <v>712618</v>
      </c>
      <c r="R150" s="91" t="str">
        <f t="shared" si="11"/>
        <v>BUD.09.</v>
      </c>
      <c r="S150" s="596" t="str">
        <f t="shared" si="15"/>
        <v>Wykonywanie robót związanych z budową, montażem i eksploatacją sieci oraz instalacji sanitarnych</v>
      </c>
      <c r="T150" s="739" t="s">
        <v>2391</v>
      </c>
      <c r="U150" s="89">
        <v>6</v>
      </c>
      <c r="V150" s="89">
        <v>0</v>
      </c>
      <c r="W150" s="89" t="s">
        <v>2010</v>
      </c>
      <c r="X150" s="89">
        <v>6</v>
      </c>
      <c r="Y150" s="89">
        <v>0</v>
      </c>
      <c r="Z150" s="132" t="str">
        <f t="shared" si="16"/>
        <v>Centrum Kształcenia Zawodowego i Ustawicznego, 67-400 Wschowa, Plac Kosynierów 1</v>
      </c>
      <c r="AA150" s="230" t="s">
        <v>679</v>
      </c>
      <c r="AB150" s="306"/>
      <c r="AC150" s="306"/>
      <c r="AD150" s="306"/>
    </row>
    <row r="151" spans="1:31" ht="15" hidden="1" customHeight="1">
      <c r="A151" s="1"/>
      <c r="L151" s="91">
        <v>127</v>
      </c>
      <c r="M151" s="95" t="s">
        <v>2279</v>
      </c>
      <c r="N151" s="91" t="s">
        <v>121</v>
      </c>
      <c r="O151" s="713">
        <v>82814</v>
      </c>
      <c r="P151" s="95" t="s">
        <v>78</v>
      </c>
      <c r="Q151" s="91">
        <f t="shared" si="10"/>
        <v>741103</v>
      </c>
      <c r="R151" s="91" t="str">
        <f t="shared" si="11"/>
        <v>ELE.02.</v>
      </c>
      <c r="S151" s="596" t="str">
        <f t="shared" si="15"/>
        <v>Montaż, uruchamianie i konserwacja instalacji, maszyn i urządzeń elektrycznych</v>
      </c>
      <c r="T151" s="742" t="s">
        <v>2391</v>
      </c>
      <c r="U151" s="415">
        <v>10</v>
      </c>
      <c r="V151" s="89">
        <v>0</v>
      </c>
      <c r="W151" s="91" t="s">
        <v>2010</v>
      </c>
      <c r="X151" s="415">
        <v>10</v>
      </c>
      <c r="Y151" s="89">
        <v>0</v>
      </c>
      <c r="Z151" s="132" t="str">
        <f t="shared" si="16"/>
        <v>Centrum Kształcenia Zawodowego i Ustawicznego, 67-400 Wschowa, Plac Kosynierów 1</v>
      </c>
      <c r="AA151" s="230" t="s">
        <v>679</v>
      </c>
      <c r="AB151" s="415"/>
      <c r="AC151" s="306"/>
      <c r="AD151" s="306"/>
    </row>
    <row r="152" spans="1:31" customFormat="1" ht="15" hidden="1" customHeight="1">
      <c r="L152" s="91">
        <v>128</v>
      </c>
      <c r="M152" s="95" t="s">
        <v>2279</v>
      </c>
      <c r="N152" s="91" t="s">
        <v>121</v>
      </c>
      <c r="O152" s="713">
        <v>82814</v>
      </c>
      <c r="P152" s="95" t="s">
        <v>99</v>
      </c>
      <c r="Q152" s="91">
        <f t="shared" si="10"/>
        <v>514101</v>
      </c>
      <c r="R152" s="91" t="str">
        <f t="shared" si="11"/>
        <v>FRK.01.</v>
      </c>
      <c r="S152" s="596" t="str">
        <f t="shared" si="15"/>
        <v>Wykonywanie usług fryzjerskich</v>
      </c>
      <c r="T152" s="739" t="s">
        <v>2392</v>
      </c>
      <c r="U152" s="89">
        <v>3</v>
      </c>
      <c r="V152" s="89">
        <v>3</v>
      </c>
      <c r="W152" s="196" t="s">
        <v>2010</v>
      </c>
      <c r="X152" s="89">
        <v>3</v>
      </c>
      <c r="Y152" s="89">
        <v>3</v>
      </c>
      <c r="Z152" s="600" t="str">
        <f t="shared" si="16"/>
        <v>Centrum Kształcenia Zawodowego i Ustawicznego, 67-400 Wschowa, Plac Kosynierów 1</v>
      </c>
      <c r="AA152" s="230" t="s">
        <v>679</v>
      </c>
      <c r="AB152" s="230" t="s">
        <v>37</v>
      </c>
      <c r="AC152" s="184"/>
      <c r="AD152" s="306"/>
    </row>
    <row r="153" spans="1:31" customFormat="1" ht="15" hidden="1" customHeight="1">
      <c r="L153" s="91">
        <v>129</v>
      </c>
      <c r="M153" s="95" t="s">
        <v>2279</v>
      </c>
      <c r="N153" s="91" t="s">
        <v>121</v>
      </c>
      <c r="O153" s="713">
        <v>82814</v>
      </c>
      <c r="P153" s="95" t="s">
        <v>177</v>
      </c>
      <c r="Q153" s="91">
        <f t="shared" si="10"/>
        <v>722204</v>
      </c>
      <c r="R153" s="91" t="str">
        <f t="shared" si="11"/>
        <v>MEC.08.</v>
      </c>
      <c r="S153" s="596" t="str">
        <f t="shared" si="15"/>
        <v>Wykonywanie i naprawa elementów maszyn, urządzeń i narzędzi</v>
      </c>
      <c r="T153" s="737" t="s">
        <v>2391</v>
      </c>
      <c r="U153" s="89">
        <v>1</v>
      </c>
      <c r="V153" s="89">
        <v>0</v>
      </c>
      <c r="W153" s="196" t="s">
        <v>2010</v>
      </c>
      <c r="X153" s="89">
        <v>1</v>
      </c>
      <c r="Y153" s="89">
        <v>0</v>
      </c>
      <c r="Z153" s="132" t="str">
        <f t="shared" si="16"/>
        <v>Centrum Kształcenia Zawodowego i Ustawicznego, 67-400 Wschowa, Plac Kosynierów 1</v>
      </c>
      <c r="AA153" s="230" t="s">
        <v>679</v>
      </c>
      <c r="AB153" s="415"/>
      <c r="AC153" s="184"/>
      <c r="AD153" s="306"/>
    </row>
    <row r="154" spans="1:31" ht="15" hidden="1" customHeight="1">
      <c r="A154" s="1"/>
      <c r="L154" s="91">
        <v>130</v>
      </c>
      <c r="M154" s="95" t="s">
        <v>2279</v>
      </c>
      <c r="N154" s="91" t="s">
        <v>121</v>
      </c>
      <c r="O154" s="713">
        <v>82814</v>
      </c>
      <c r="P154" s="95" t="s">
        <v>197</v>
      </c>
      <c r="Q154" s="91">
        <f t="shared" si="10"/>
        <v>721301</v>
      </c>
      <c r="R154" s="91" t="str">
        <f t="shared" si="11"/>
        <v>MEC.01.</v>
      </c>
      <c r="S154" s="596" t="str">
        <f t="shared" si="15"/>
        <v>Wykonywanie i naprawa wyrobów z blachy i profili kształtowych</v>
      </c>
      <c r="T154" s="738" t="s">
        <v>2390</v>
      </c>
      <c r="U154" s="89">
        <v>1</v>
      </c>
      <c r="V154" s="89">
        <v>0</v>
      </c>
      <c r="W154" s="91" t="s">
        <v>2010</v>
      </c>
      <c r="X154" s="89">
        <v>1</v>
      </c>
      <c r="Y154" s="89">
        <v>0</v>
      </c>
      <c r="Z154" s="158" t="str">
        <f t="shared" si="16"/>
        <v>Centrum Kształcenia Zawodowego i Ustawicznego, 67-400 Wschowa, Plac Kosynierów 1</v>
      </c>
      <c r="AA154" s="230" t="s">
        <v>679</v>
      </c>
      <c r="AB154" s="415"/>
      <c r="AC154" s="416"/>
      <c r="AD154" s="306"/>
      <c r="AE154" s="1" t="s">
        <v>2342</v>
      </c>
    </row>
    <row r="155" spans="1:31" ht="15" hidden="1" customHeight="1">
      <c r="A155" s="1"/>
      <c r="L155" s="91">
        <v>131</v>
      </c>
      <c r="M155" s="95" t="s">
        <v>2279</v>
      </c>
      <c r="N155" s="91" t="s">
        <v>121</v>
      </c>
      <c r="O155" s="713">
        <v>82814</v>
      </c>
      <c r="P155" s="95" t="s">
        <v>175</v>
      </c>
      <c r="Q155" s="91">
        <f t="shared" ref="Q155:Q218" si="17">IFERROR(VLOOKUP(P155,B$8:E$119,2,0),0)</f>
        <v>751201</v>
      </c>
      <c r="R155" s="91" t="str">
        <f t="shared" ref="R155:R218" si="18">IFERROR(VLOOKUP(Q155,C$8:F$119,2,0),0)</f>
        <v>SPC.01.</v>
      </c>
      <c r="S155" s="596" t="str">
        <f t="shared" si="15"/>
        <v>Produkcja wyrobów cukierniczych</v>
      </c>
      <c r="T155" s="760" t="s">
        <v>2388</v>
      </c>
      <c r="U155" s="89">
        <v>1</v>
      </c>
      <c r="V155" s="89">
        <v>1</v>
      </c>
      <c r="W155" s="91" t="s">
        <v>2010</v>
      </c>
      <c r="X155" s="89">
        <v>1</v>
      </c>
      <c r="Y155" s="89">
        <v>1</v>
      </c>
      <c r="Z155" s="158" t="str">
        <f t="shared" si="16"/>
        <v>Centrum Kształcenia Zawodowego i Ustawicznego, 67-400 Wschowa, Plac Kosynierów 1</v>
      </c>
      <c r="AA155" s="230" t="s">
        <v>679</v>
      </c>
      <c r="AB155" s="520"/>
      <c r="AC155" s="521"/>
      <c r="AD155" s="519"/>
    </row>
    <row r="156" spans="1:31" customFormat="1" ht="45" hidden="1">
      <c r="L156" s="91">
        <v>132</v>
      </c>
      <c r="M156" s="95" t="s">
        <v>2279</v>
      </c>
      <c r="N156" s="91" t="s">
        <v>121</v>
      </c>
      <c r="O156" s="713">
        <v>82814</v>
      </c>
      <c r="P156" s="95" t="s">
        <v>486</v>
      </c>
      <c r="Q156" s="91">
        <f t="shared" si="17"/>
        <v>711301</v>
      </c>
      <c r="R156" s="91" t="str">
        <f t="shared" si="18"/>
        <v>BUD.04.</v>
      </c>
      <c r="S156" s="596" t="str">
        <f t="shared" si="15"/>
        <v> Wykonywanie robót kamieniarskich</v>
      </c>
      <c r="T156" s="231" t="s">
        <v>2353</v>
      </c>
      <c r="U156" s="89">
        <v>1</v>
      </c>
      <c r="V156" s="89">
        <v>0</v>
      </c>
      <c r="W156" s="91" t="s">
        <v>2010</v>
      </c>
      <c r="X156" s="89">
        <v>1</v>
      </c>
      <c r="Y156" s="89">
        <v>0</v>
      </c>
      <c r="Z156" s="158" t="str">
        <f t="shared" si="16"/>
        <v>Centrum Kształcenia Zawodowego w Zespole Szkół i Placówek Kształcenia Zawodowego, ul.Botaniczna 66, 65-392  Zielona Góra</v>
      </c>
      <c r="AA156" s="230" t="s">
        <v>37</v>
      </c>
      <c r="AB156" s="415"/>
      <c r="AC156" s="184"/>
      <c r="AD156" s="306"/>
    </row>
    <row r="157" spans="1:31" customFormat="1" ht="15" hidden="1" customHeight="1">
      <c r="L157" s="91">
        <v>133</v>
      </c>
      <c r="M157" s="95" t="s">
        <v>2279</v>
      </c>
      <c r="N157" s="91" t="s">
        <v>121</v>
      </c>
      <c r="O157" s="713">
        <v>82814</v>
      </c>
      <c r="P157" s="95" t="s">
        <v>193</v>
      </c>
      <c r="Q157" s="91">
        <f t="shared" si="17"/>
        <v>834103</v>
      </c>
      <c r="R157" s="91" t="str">
        <f t="shared" si="18"/>
        <v>ROL.02.</v>
      </c>
      <c r="S157" s="672" t="str">
        <f t="shared" si="15"/>
        <v> Eksploatacja pojazdów, maszyn, urządzeń i narzędzi stosowanych w rolnictwie</v>
      </c>
      <c r="T157" s="737" t="s">
        <v>2391</v>
      </c>
      <c r="U157" s="671">
        <v>1</v>
      </c>
      <c r="V157" s="89">
        <v>0</v>
      </c>
      <c r="W157" s="91" t="s">
        <v>2010</v>
      </c>
      <c r="X157" s="89">
        <v>1</v>
      </c>
      <c r="Y157" s="89">
        <v>0</v>
      </c>
      <c r="Z157" s="569" t="str">
        <f t="shared" si="16"/>
        <v>Centrum Kształcenia Zawodowego i Ustawicznego, 67-400 Wschowa, Plac Kosynierów 1</v>
      </c>
      <c r="AA157" s="673" t="s">
        <v>679</v>
      </c>
      <c r="AB157" s="184"/>
      <c r="AC157" s="184"/>
      <c r="AD157" s="306"/>
    </row>
    <row r="158" spans="1:31" customFormat="1" ht="15" hidden="1" customHeight="1">
      <c r="L158" s="91">
        <v>134</v>
      </c>
      <c r="M158" s="95" t="s">
        <v>2279</v>
      </c>
      <c r="N158" s="91" t="s">
        <v>121</v>
      </c>
      <c r="O158" s="713">
        <v>82814</v>
      </c>
      <c r="P158" s="95" t="s">
        <v>194</v>
      </c>
      <c r="Q158" s="91">
        <f t="shared" si="17"/>
        <v>711204</v>
      </c>
      <c r="R158" s="91" t="str">
        <f t="shared" si="18"/>
        <v>BUD.12.</v>
      </c>
      <c r="S158" s="596" t="str">
        <f t="shared" si="15"/>
        <v> Wykonywanie robót murarskich i tynkarskich</v>
      </c>
      <c r="T158" s="738" t="s">
        <v>2390</v>
      </c>
      <c r="U158" s="89">
        <v>4</v>
      </c>
      <c r="V158" s="89">
        <v>1</v>
      </c>
      <c r="W158" s="91" t="s">
        <v>2010</v>
      </c>
      <c r="X158" s="89">
        <v>4</v>
      </c>
      <c r="Y158" s="89">
        <v>1</v>
      </c>
      <c r="Z158" s="594" t="str">
        <f t="shared" si="16"/>
        <v>Centrum Kształcenia Zawodowego i Ustawicznego, 67-400 Wschowa, Plac Kosynierów 1</v>
      </c>
      <c r="AA158" s="230" t="s">
        <v>679</v>
      </c>
      <c r="AB158" s="306"/>
      <c r="AC158" s="306"/>
      <c r="AD158" s="306"/>
    </row>
    <row r="159" spans="1:31" customFormat="1" ht="15" customHeight="1">
      <c r="L159" s="91">
        <v>135</v>
      </c>
      <c r="M159" s="95" t="s">
        <v>2273</v>
      </c>
      <c r="N159" s="91" t="s">
        <v>183</v>
      </c>
      <c r="O159" s="713">
        <v>84850</v>
      </c>
      <c r="P159" s="95" t="s">
        <v>69</v>
      </c>
      <c r="Q159" s="113">
        <f t="shared" si="17"/>
        <v>741203</v>
      </c>
      <c r="R159" s="91" t="str">
        <f t="shared" si="18"/>
        <v>MOT.02.</v>
      </c>
      <c r="S159" s="596" t="str">
        <f t="shared" si="15"/>
        <v>Obsługa, diagnozowanie oraz naprawa mechatronicznych systemów pojazdów samochodowych</v>
      </c>
      <c r="T159" s="437" t="s">
        <v>2391</v>
      </c>
      <c r="U159" s="279">
        <v>1</v>
      </c>
      <c r="V159" s="279">
        <v>0</v>
      </c>
      <c r="W159" s="89" t="s">
        <v>2010</v>
      </c>
      <c r="X159" s="279">
        <v>1</v>
      </c>
      <c r="Y159" s="279">
        <v>0</v>
      </c>
      <c r="Z159" s="569" t="str">
        <f t="shared" si="16"/>
        <v>Centrum Kształcenia Zawodowego w Świdnicy, 58-105 Świdnica, ul. Gen. Władysława Sikorskiego 41</v>
      </c>
      <c r="AA159" s="230" t="s">
        <v>93</v>
      </c>
      <c r="AB159" s="306"/>
      <c r="AC159" s="184"/>
      <c r="AD159" s="306"/>
    </row>
    <row r="160" spans="1:31" ht="15" customHeight="1">
      <c r="A160" s="1"/>
      <c r="L160" s="91">
        <v>136</v>
      </c>
      <c r="M160" s="95" t="s">
        <v>2273</v>
      </c>
      <c r="N160" s="91" t="s">
        <v>183</v>
      </c>
      <c r="O160" s="713">
        <v>84850</v>
      </c>
      <c r="P160" s="95" t="s">
        <v>71</v>
      </c>
      <c r="Q160" s="91">
        <f t="shared" si="17"/>
        <v>512001</v>
      </c>
      <c r="R160" s="91" t="str">
        <f t="shared" si="18"/>
        <v>HGT.02.</v>
      </c>
      <c r="S160" s="596" t="str">
        <f t="shared" si="15"/>
        <v> Przygotowanie i wydawanie dań</v>
      </c>
      <c r="T160" s="109" t="s">
        <v>2233</v>
      </c>
      <c r="U160" s="491">
        <v>5</v>
      </c>
      <c r="V160" s="279">
        <v>5</v>
      </c>
      <c r="W160" s="91" t="s">
        <v>2010</v>
      </c>
      <c r="X160" s="491">
        <v>5</v>
      </c>
      <c r="Y160" s="279">
        <v>5</v>
      </c>
      <c r="Z160" s="600" t="str">
        <f t="shared" si="16"/>
        <v>Centrum Kształcenia Zawodowego w Świdnicy, 58-105 Świdnica, ul. Gen. Władysława Sikorskiego 41</v>
      </c>
      <c r="AA160" s="230" t="s">
        <v>93</v>
      </c>
      <c r="AB160" s="416" t="s">
        <v>37</v>
      </c>
      <c r="AC160" s="184"/>
      <c r="AD160" s="306"/>
    </row>
    <row r="161" spans="1:30" customFormat="1" ht="15" customHeight="1">
      <c r="L161" s="91">
        <v>137</v>
      </c>
      <c r="M161" s="95" t="s">
        <v>2273</v>
      </c>
      <c r="N161" s="91" t="s">
        <v>183</v>
      </c>
      <c r="O161" s="713">
        <v>84850</v>
      </c>
      <c r="P161" s="95" t="s">
        <v>99</v>
      </c>
      <c r="Q161" s="91">
        <f t="shared" si="17"/>
        <v>514101</v>
      </c>
      <c r="R161" s="91" t="str">
        <f t="shared" si="18"/>
        <v>FRK.01.</v>
      </c>
      <c r="S161" s="596" t="str">
        <f t="shared" si="15"/>
        <v>Wykonywanie usług fryzjerskich</v>
      </c>
      <c r="T161" s="109" t="s">
        <v>2193</v>
      </c>
      <c r="U161" s="204">
        <v>6</v>
      </c>
      <c r="V161" s="279">
        <v>6</v>
      </c>
      <c r="W161" s="91" t="s">
        <v>2010</v>
      </c>
      <c r="X161" s="279">
        <v>6</v>
      </c>
      <c r="Y161" s="279">
        <v>6</v>
      </c>
      <c r="Z161" s="132" t="str">
        <f t="shared" si="16"/>
        <v>Centrum Kształcenia Zawodowego w Świdnicy, 58-105 Świdnica, ul. Gen. Władysława Sikorskiego 41</v>
      </c>
      <c r="AA161" s="230" t="s">
        <v>93</v>
      </c>
      <c r="AB161" s="416" t="s">
        <v>37</v>
      </c>
      <c r="AC161" s="184"/>
      <c r="AD161" s="306"/>
    </row>
    <row r="162" spans="1:30" customFormat="1" ht="15" customHeight="1">
      <c r="L162" s="91">
        <v>138</v>
      </c>
      <c r="M162" s="95" t="s">
        <v>2273</v>
      </c>
      <c r="N162" s="91" t="s">
        <v>183</v>
      </c>
      <c r="O162" s="713">
        <v>84850</v>
      </c>
      <c r="P162" s="95" t="s">
        <v>70</v>
      </c>
      <c r="Q162" s="91">
        <f t="shared" si="17"/>
        <v>522301</v>
      </c>
      <c r="R162" s="91" t="str">
        <f t="shared" si="18"/>
        <v>HAN.01.</v>
      </c>
      <c r="S162" s="596" t="str">
        <f t="shared" si="15"/>
        <v>Prowadzenie sprzedaży</v>
      </c>
      <c r="T162" s="109" t="s">
        <v>2233</v>
      </c>
      <c r="U162" s="204">
        <v>6</v>
      </c>
      <c r="V162" s="279">
        <v>5</v>
      </c>
      <c r="W162" s="295" t="s">
        <v>2010</v>
      </c>
      <c r="X162" s="279">
        <v>6</v>
      </c>
      <c r="Y162" s="279">
        <v>5</v>
      </c>
      <c r="Z162" s="602" t="str">
        <f t="shared" si="16"/>
        <v>Centrum Kształcenia Zawodowego w Świdnicy, 58-105 Świdnica, ul. Gen. Władysława Sikorskiego 41</v>
      </c>
      <c r="AA162" s="230" t="s">
        <v>93</v>
      </c>
      <c r="AB162" s="416" t="s">
        <v>37</v>
      </c>
      <c r="AC162" s="306"/>
      <c r="AD162" s="306"/>
    </row>
    <row r="163" spans="1:30" customFormat="1" ht="15" customHeight="1">
      <c r="L163" s="91">
        <v>139</v>
      </c>
      <c r="M163" s="95" t="s">
        <v>2273</v>
      </c>
      <c r="N163" s="91" t="s">
        <v>183</v>
      </c>
      <c r="O163" s="713">
        <v>84850</v>
      </c>
      <c r="P163" s="95" t="s">
        <v>66</v>
      </c>
      <c r="Q163" s="91">
        <f t="shared" si="17"/>
        <v>723103</v>
      </c>
      <c r="R163" s="91" t="str">
        <f t="shared" si="18"/>
        <v>MOT.05.</v>
      </c>
      <c r="S163" s="596" t="str">
        <f t="shared" si="15"/>
        <v>Obsługa, diagnozowanie oraz naprawa pojazdów samochodowych</v>
      </c>
      <c r="T163" s="300" t="s">
        <v>2233</v>
      </c>
      <c r="U163" s="279">
        <v>8</v>
      </c>
      <c r="V163" s="279">
        <v>0</v>
      </c>
      <c r="W163" s="295" t="s">
        <v>2010</v>
      </c>
      <c r="X163" s="279">
        <v>8</v>
      </c>
      <c r="Y163" s="279">
        <v>0</v>
      </c>
      <c r="Z163" s="132" t="str">
        <f t="shared" si="16"/>
        <v>Centrum Kształcenia Zawodowego w Świdnicy, 58-105 Świdnica, ul. Gen. Władysława Sikorskiego 41</v>
      </c>
      <c r="AA163" s="230" t="s">
        <v>93</v>
      </c>
      <c r="AB163" s="416" t="s">
        <v>37</v>
      </c>
      <c r="AC163" s="306"/>
      <c r="AD163" s="306"/>
    </row>
    <row r="164" spans="1:30" customFormat="1" ht="15" customHeight="1">
      <c r="L164" s="91">
        <v>140</v>
      </c>
      <c r="M164" s="95" t="s">
        <v>2273</v>
      </c>
      <c r="N164" s="91" t="s">
        <v>183</v>
      </c>
      <c r="O164" s="713">
        <v>84850</v>
      </c>
      <c r="P164" s="95" t="s">
        <v>194</v>
      </c>
      <c r="Q164" s="91">
        <f t="shared" si="17"/>
        <v>711204</v>
      </c>
      <c r="R164" s="91" t="str">
        <f t="shared" si="18"/>
        <v>BUD.12.</v>
      </c>
      <c r="S164" s="596" t="str">
        <f t="shared" si="15"/>
        <v> Wykonywanie robót murarskich i tynkarskich</v>
      </c>
      <c r="T164" s="427" t="s">
        <v>2193</v>
      </c>
      <c r="U164" s="279">
        <v>5</v>
      </c>
      <c r="V164" s="279">
        <v>0</v>
      </c>
      <c r="W164" s="295" t="s">
        <v>2010</v>
      </c>
      <c r="X164" s="279">
        <v>5</v>
      </c>
      <c r="Y164" s="279">
        <v>0</v>
      </c>
      <c r="Z164" s="594" t="str">
        <f t="shared" si="16"/>
        <v>Centrum Kształcenia Zawodowego w Świdnicy, 58-105 Świdnica, ul. Gen. Władysława Sikorskiego 41</v>
      </c>
      <c r="AA164" s="230" t="s">
        <v>93</v>
      </c>
      <c r="AB164" s="416" t="s">
        <v>37</v>
      </c>
      <c r="AC164" s="306"/>
      <c r="AD164" s="306"/>
    </row>
    <row r="165" spans="1:30" customFormat="1" ht="15" customHeight="1">
      <c r="L165" s="91">
        <v>141</v>
      </c>
      <c r="M165" s="95" t="s">
        <v>2273</v>
      </c>
      <c r="N165" s="91" t="s">
        <v>183</v>
      </c>
      <c r="O165" s="713">
        <v>84850</v>
      </c>
      <c r="P165" s="95" t="s">
        <v>73</v>
      </c>
      <c r="Q165" s="91">
        <f t="shared" si="17"/>
        <v>722307</v>
      </c>
      <c r="R165" s="91" t="str">
        <f t="shared" si="18"/>
        <v>MEC.05.</v>
      </c>
      <c r="S165" s="596" t="str">
        <f t="shared" ref="S165:S173" si="19">IFERROR(VLOOKUP(R165,D$8:G$119,2,0),0)</f>
        <v> Użytkowanie obrabiarek skrawających</v>
      </c>
      <c r="T165" s="109" t="s">
        <v>2187</v>
      </c>
      <c r="U165" s="279">
        <v>1</v>
      </c>
      <c r="V165" s="279">
        <v>0</v>
      </c>
      <c r="W165" s="295" t="s">
        <v>2010</v>
      </c>
      <c r="X165" s="279">
        <v>1</v>
      </c>
      <c r="Y165" s="279">
        <v>0</v>
      </c>
      <c r="Z165" s="132" t="str">
        <f t="shared" si="16"/>
        <v>Centrum Kształcenia Zawodowego w Świdnicy, 58-105 Świdnica, ul. Gen. Władysława Sikorskiego 41</v>
      </c>
      <c r="AA165" s="230" t="s">
        <v>93</v>
      </c>
      <c r="AB165" s="415"/>
      <c r="AC165" s="415"/>
      <c r="AD165" s="306"/>
    </row>
    <row r="166" spans="1:30" customFormat="1" ht="15" customHeight="1">
      <c r="L166" s="91">
        <v>142</v>
      </c>
      <c r="M166" s="95" t="s">
        <v>2273</v>
      </c>
      <c r="N166" s="91" t="s">
        <v>183</v>
      </c>
      <c r="O166" s="713">
        <v>84850</v>
      </c>
      <c r="P166" s="95" t="s">
        <v>175</v>
      </c>
      <c r="Q166" s="91">
        <f t="shared" si="17"/>
        <v>751201</v>
      </c>
      <c r="R166" s="91" t="str">
        <f t="shared" si="18"/>
        <v>SPC.01.</v>
      </c>
      <c r="S166" s="596" t="str">
        <f t="shared" si="19"/>
        <v>Produkcja wyrobów cukierniczych</v>
      </c>
      <c r="T166" s="437" t="s">
        <v>2391</v>
      </c>
      <c r="U166" s="279">
        <v>1</v>
      </c>
      <c r="V166" s="279">
        <v>1</v>
      </c>
      <c r="W166" s="295" t="s">
        <v>2010</v>
      </c>
      <c r="X166" s="279">
        <v>1</v>
      </c>
      <c r="Y166" s="279">
        <v>1</v>
      </c>
      <c r="Z166" s="132" t="str">
        <f t="shared" si="16"/>
        <v>Centrum Kształcenia Zawodowego w Świdnicy, 58-105 Świdnica, ul. Gen. Władysława Sikorskiego 41</v>
      </c>
      <c r="AA166" s="230" t="s">
        <v>93</v>
      </c>
      <c r="AB166" s="306"/>
      <c r="AC166" s="184"/>
      <c r="AD166" s="306"/>
    </row>
    <row r="167" spans="1:30" customFormat="1" ht="15" customHeight="1">
      <c r="L167" s="91">
        <v>143</v>
      </c>
      <c r="M167" s="95" t="s">
        <v>2273</v>
      </c>
      <c r="N167" s="91" t="s">
        <v>183</v>
      </c>
      <c r="O167" s="91">
        <v>84850</v>
      </c>
      <c r="P167" s="95" t="s">
        <v>191</v>
      </c>
      <c r="Q167" s="91">
        <f t="shared" si="17"/>
        <v>741201</v>
      </c>
      <c r="R167" s="91" t="str">
        <f t="shared" si="18"/>
        <v>ELE.01.</v>
      </c>
      <c r="S167" s="596" t="str">
        <f t="shared" si="19"/>
        <v> Montaż i obsługa maszyn i urządzeń elektrycznych</v>
      </c>
      <c r="T167" s="109"/>
      <c r="U167" s="260">
        <v>0</v>
      </c>
      <c r="V167" s="279">
        <v>0</v>
      </c>
      <c r="W167" s="295" t="s">
        <v>2010</v>
      </c>
      <c r="X167" s="279">
        <v>0</v>
      </c>
      <c r="Y167" s="279">
        <v>0</v>
      </c>
      <c r="Z167" s="399" t="str">
        <f t="shared" si="16"/>
        <v>Centrum Kształcenia Zawodowego w Świdnicy, 58-105 Świdnica, ul. Gen. Władysława Sikorskiego 41</v>
      </c>
      <c r="AA167" s="230" t="s">
        <v>93</v>
      </c>
      <c r="AB167" s="306"/>
      <c r="AC167" s="415" t="s">
        <v>93</v>
      </c>
      <c r="AD167" s="306"/>
    </row>
    <row r="168" spans="1:30" customFormat="1" ht="15" hidden="1" customHeight="1">
      <c r="L168" s="91">
        <v>144</v>
      </c>
      <c r="M168" s="95" t="s">
        <v>2273</v>
      </c>
      <c r="N168" s="91" t="s">
        <v>183</v>
      </c>
      <c r="O168" s="713">
        <v>84850</v>
      </c>
      <c r="P168" s="95" t="s">
        <v>511</v>
      </c>
      <c r="Q168" s="91">
        <f t="shared" si="17"/>
        <v>962907</v>
      </c>
      <c r="R168" s="91" t="str">
        <f t="shared" si="18"/>
        <v>HGT.03.</v>
      </c>
      <c r="S168" s="596" t="str">
        <f t="shared" si="19"/>
        <v>Obsługa gości w obiekcie świadczącym usługi hotelarskie</v>
      </c>
      <c r="T168" s="733" t="s">
        <v>2384</v>
      </c>
      <c r="U168" s="279">
        <v>2</v>
      </c>
      <c r="V168" s="279">
        <v>2</v>
      </c>
      <c r="W168" s="295" t="s">
        <v>2010</v>
      </c>
      <c r="X168" s="279">
        <v>2</v>
      </c>
      <c r="Y168" s="279">
        <v>2</v>
      </c>
      <c r="Z168" s="594" t="str">
        <f t="shared" si="16"/>
        <v>Centrum Kształcenia Zawodowego w Kłodzkiej Szkole Przedsiębiorczości w Kłodzku, ul. Szkolna 8, 57-300 Kłodzko</v>
      </c>
      <c r="AA168" s="230" t="s">
        <v>677</v>
      </c>
      <c r="AB168" s="306"/>
      <c r="AC168" s="306"/>
      <c r="AD168" s="306"/>
    </row>
    <row r="169" spans="1:30" customFormat="1" ht="60" hidden="1">
      <c r="L169" s="91">
        <v>145</v>
      </c>
      <c r="M169" s="95" t="s">
        <v>2273</v>
      </c>
      <c r="N169" s="91" t="s">
        <v>183</v>
      </c>
      <c r="O169" s="713">
        <v>84850</v>
      </c>
      <c r="P169" s="95" t="s">
        <v>510</v>
      </c>
      <c r="Q169" s="91">
        <f t="shared" si="17"/>
        <v>513101</v>
      </c>
      <c r="R169" s="91" t="str">
        <f t="shared" si="18"/>
        <v>HGT.01.</v>
      </c>
      <c r="S169" s="596" t="str">
        <f t="shared" si="19"/>
        <v>Wykonywanie usług kelnerskich</v>
      </c>
      <c r="T169" s="231" t="s">
        <v>2354</v>
      </c>
      <c r="U169" s="279">
        <v>1</v>
      </c>
      <c r="V169" s="279">
        <v>1</v>
      </c>
      <c r="W169" s="295" t="s">
        <v>2010</v>
      </c>
      <c r="X169" s="279">
        <v>1</v>
      </c>
      <c r="Y169" s="279">
        <v>1</v>
      </c>
      <c r="Z169" s="594" t="str">
        <f t="shared" si="16"/>
        <v>Centrum Kształcenia Zawodowego w Zespole Szkół i Placówek Kształcenia Zawodowego, ul.Botaniczna 66, 65-392  Zielona Góra</v>
      </c>
      <c r="AA169" s="230" t="s">
        <v>37</v>
      </c>
      <c r="AB169" s="306"/>
      <c r="AC169" s="184"/>
      <c r="AD169" s="306"/>
    </row>
    <row r="170" spans="1:30" customFormat="1" ht="15" customHeight="1">
      <c r="L170" s="91">
        <v>146</v>
      </c>
      <c r="M170" s="95" t="s">
        <v>2273</v>
      </c>
      <c r="N170" s="91" t="s">
        <v>183</v>
      </c>
      <c r="O170" s="713">
        <v>84850</v>
      </c>
      <c r="P170" s="95" t="s">
        <v>80</v>
      </c>
      <c r="Q170" s="113">
        <f t="shared" si="17"/>
        <v>752205</v>
      </c>
      <c r="R170" s="91" t="str">
        <f t="shared" si="18"/>
        <v>DRM.04.</v>
      </c>
      <c r="S170" s="596" t="str">
        <f t="shared" si="19"/>
        <v> Wytwarzanie wyrobów z drewna i materiałów drewnopochodnych</v>
      </c>
      <c r="T170" s="109" t="s">
        <v>2233</v>
      </c>
      <c r="U170" s="279">
        <v>1</v>
      </c>
      <c r="V170" s="279">
        <v>0</v>
      </c>
      <c r="W170" s="89" t="s">
        <v>2010</v>
      </c>
      <c r="X170" s="279">
        <v>1</v>
      </c>
      <c r="Y170" s="279">
        <v>0</v>
      </c>
      <c r="Z170" s="512" t="str">
        <f t="shared" ref="Z170:Z201" si="20">IFERROR(VLOOKUP(AA170,AH$8:AI$34,2,0),0)</f>
        <v>Centrum Kształcenia Zawodowego w Świdnicy, 58-105 Świdnica, ul. Gen. Władysława Sikorskiego 41</v>
      </c>
      <c r="AA170" s="230" t="s">
        <v>93</v>
      </c>
      <c r="AB170" s="306"/>
      <c r="AC170" s="184"/>
      <c r="AD170" s="306"/>
    </row>
    <row r="171" spans="1:30" customFormat="1" ht="15" hidden="1" customHeight="1">
      <c r="L171" s="91">
        <v>147</v>
      </c>
      <c r="M171" s="493" t="s">
        <v>2270</v>
      </c>
      <c r="N171" s="403" t="s">
        <v>201</v>
      </c>
      <c r="O171" s="719">
        <v>22313</v>
      </c>
      <c r="P171" s="95" t="s">
        <v>175</v>
      </c>
      <c r="Q171" s="91">
        <f t="shared" si="17"/>
        <v>751201</v>
      </c>
      <c r="R171" s="91" t="str">
        <f t="shared" si="18"/>
        <v>SPC.01.</v>
      </c>
      <c r="S171" s="596" t="str">
        <f t="shared" si="19"/>
        <v>Produkcja wyrobów cukierniczych</v>
      </c>
      <c r="T171" s="89" t="s">
        <v>2221</v>
      </c>
      <c r="U171" s="279">
        <v>10</v>
      </c>
      <c r="V171" s="279">
        <v>10</v>
      </c>
      <c r="W171" s="91" t="s">
        <v>2010</v>
      </c>
      <c r="X171" s="279">
        <v>4</v>
      </c>
      <c r="Y171" s="279">
        <v>4</v>
      </c>
      <c r="Z171" s="438" t="str">
        <f t="shared" si="20"/>
        <v>Centrum Kształcenia Zawodowego i Ustawicznego w Legnicy, ul. Lotnicza 26, 59-220 Legnica</v>
      </c>
      <c r="AA171" s="230" t="s">
        <v>691</v>
      </c>
      <c r="AB171" s="306"/>
      <c r="AC171" s="184"/>
      <c r="AD171" s="306"/>
    </row>
    <row r="172" spans="1:30" ht="15" hidden="1" customHeight="1">
      <c r="A172" s="1"/>
      <c r="L172" s="91">
        <v>148</v>
      </c>
      <c r="M172" s="493" t="s">
        <v>2270</v>
      </c>
      <c r="N172" s="403" t="s">
        <v>201</v>
      </c>
      <c r="O172" s="719">
        <v>22313</v>
      </c>
      <c r="P172" s="95" t="s">
        <v>211</v>
      </c>
      <c r="Q172" s="91">
        <f t="shared" si="17"/>
        <v>432106</v>
      </c>
      <c r="R172" s="91" t="str">
        <f t="shared" si="18"/>
        <v>SPL.01.</v>
      </c>
      <c r="S172" s="596" t="str">
        <f t="shared" si="19"/>
        <v>Obsługa magazynów</v>
      </c>
      <c r="T172" s="109" t="s">
        <v>2254</v>
      </c>
      <c r="U172" s="279">
        <v>4</v>
      </c>
      <c r="V172" s="279">
        <v>3</v>
      </c>
      <c r="W172" s="91" t="s">
        <v>2010</v>
      </c>
      <c r="X172" s="279">
        <v>4</v>
      </c>
      <c r="Y172" s="279">
        <v>3</v>
      </c>
      <c r="Z172" s="594" t="str">
        <f t="shared" si="20"/>
        <v>Zespół Szkół Ponadpodstawowych im. Hipolita Cegielskiego w Ziębicach ul. Wojska Polskiego 3, 57-220 Ziębice</v>
      </c>
      <c r="AA172" s="230" t="s">
        <v>32</v>
      </c>
      <c r="AB172" s="306"/>
      <c r="AC172" s="415"/>
      <c r="AD172" s="306"/>
    </row>
    <row r="173" spans="1:30" customFormat="1" ht="15" hidden="1" customHeight="1">
      <c r="L173" s="91">
        <v>149</v>
      </c>
      <c r="M173" s="493" t="s">
        <v>2270</v>
      </c>
      <c r="N173" s="403" t="s">
        <v>201</v>
      </c>
      <c r="O173" s="719">
        <v>22313</v>
      </c>
      <c r="P173" s="95" t="s">
        <v>71</v>
      </c>
      <c r="Q173" s="91">
        <f t="shared" si="17"/>
        <v>512001</v>
      </c>
      <c r="R173" s="91" t="str">
        <f t="shared" si="18"/>
        <v>HGT.02.</v>
      </c>
      <c r="S173" s="596" t="str">
        <f t="shared" si="19"/>
        <v> Przygotowanie i wydawanie dań</v>
      </c>
      <c r="T173" s="109" t="s">
        <v>2355</v>
      </c>
      <c r="U173" s="279">
        <v>7</v>
      </c>
      <c r="V173" s="279">
        <v>1</v>
      </c>
      <c r="W173" s="91" t="s">
        <v>2010</v>
      </c>
      <c r="X173" s="279">
        <v>1</v>
      </c>
      <c r="Y173" s="279">
        <v>1</v>
      </c>
      <c r="Z173" s="593" t="str">
        <f t="shared" si="20"/>
        <v>Centrum Kształcenia Zawodowego i Ustawicznego w Legnicy, ul. Lotnicza 26, 59-220 Legnica</v>
      </c>
      <c r="AA173" s="230" t="s">
        <v>691</v>
      </c>
      <c r="AB173" s="306"/>
      <c r="AC173" s="184"/>
      <c r="AD173" s="306"/>
    </row>
    <row r="174" spans="1:30" customFormat="1" ht="195" hidden="1">
      <c r="L174" s="700"/>
      <c r="M174" s="493" t="s">
        <v>2270</v>
      </c>
      <c r="N174" s="403" t="s">
        <v>201</v>
      </c>
      <c r="O174" s="719">
        <v>22313</v>
      </c>
      <c r="P174" s="95" t="s">
        <v>99</v>
      </c>
      <c r="Q174" s="91">
        <f t="shared" si="17"/>
        <v>514101</v>
      </c>
      <c r="R174" s="91" t="str">
        <f t="shared" si="18"/>
        <v>FRK.01.</v>
      </c>
      <c r="S174" s="561"/>
      <c r="T174" s="678" t="s">
        <v>2190</v>
      </c>
      <c r="U174" s="279">
        <v>9</v>
      </c>
      <c r="V174" s="279">
        <v>8</v>
      </c>
      <c r="W174" s="91" t="s">
        <v>2010</v>
      </c>
      <c r="X174" s="279">
        <v>1</v>
      </c>
      <c r="Y174" s="279">
        <v>0</v>
      </c>
      <c r="Z174" s="701" t="str">
        <f t="shared" si="20"/>
        <v>Centrum Kształcenia Zawodowego i Ustawicznego w Legnicy, ul. Lotnicza 26, 59-220 Legnica</v>
      </c>
      <c r="AA174" s="230" t="s">
        <v>691</v>
      </c>
      <c r="AB174" s="558"/>
      <c r="AC174" s="557"/>
      <c r="AD174" s="558"/>
    </row>
    <row r="175" spans="1:30" customFormat="1" hidden="1">
      <c r="L175" s="91">
        <v>150</v>
      </c>
      <c r="M175" s="493" t="s">
        <v>2270</v>
      </c>
      <c r="N175" s="403" t="s">
        <v>201</v>
      </c>
      <c r="O175" s="719">
        <v>22313</v>
      </c>
      <c r="P175" s="95" t="s">
        <v>99</v>
      </c>
      <c r="Q175" s="91">
        <f t="shared" si="17"/>
        <v>514101</v>
      </c>
      <c r="R175" s="91" t="str">
        <f t="shared" si="18"/>
        <v>FRK.01.</v>
      </c>
      <c r="S175" s="596" t="str">
        <f t="shared" ref="S175:S203" si="21">IFERROR(VLOOKUP(R175,D$8:G$119,2,0),0)</f>
        <v>Wykonywanie usług fryzjerskich</v>
      </c>
      <c r="T175" s="678" t="s">
        <v>2230</v>
      </c>
      <c r="U175" s="279">
        <v>8</v>
      </c>
      <c r="V175" s="279">
        <v>7</v>
      </c>
      <c r="W175" s="91" t="s">
        <v>2010</v>
      </c>
      <c r="X175" s="279">
        <v>4</v>
      </c>
      <c r="Y175" s="279">
        <v>0</v>
      </c>
      <c r="Z175" s="594" t="str">
        <f t="shared" si="20"/>
        <v>Centrum Kształcenia Zawodowego i Ustawicznego w Legnicy, ul. Lotnicza 26, 59-220 Legnica</v>
      </c>
      <c r="AA175" s="230" t="s">
        <v>691</v>
      </c>
      <c r="AB175" s="306"/>
      <c r="AC175" s="184"/>
      <c r="AD175" s="306"/>
    </row>
    <row r="176" spans="1:30" ht="15" hidden="1" customHeight="1">
      <c r="A176" s="1"/>
      <c r="L176" s="91">
        <v>151</v>
      </c>
      <c r="M176" s="493" t="s">
        <v>2270</v>
      </c>
      <c r="N176" s="403" t="s">
        <v>201</v>
      </c>
      <c r="O176" s="719">
        <v>22313</v>
      </c>
      <c r="P176" s="95" t="s">
        <v>191</v>
      </c>
      <c r="Q176" s="91">
        <f t="shared" si="17"/>
        <v>741201</v>
      </c>
      <c r="R176" s="91" t="str">
        <f t="shared" si="18"/>
        <v>ELE.01.</v>
      </c>
      <c r="S176" s="596" t="str">
        <f t="shared" si="21"/>
        <v> Montaż i obsługa maszyn i urządzeń elektrycznych</v>
      </c>
      <c r="T176" s="737" t="s">
        <v>2388</v>
      </c>
      <c r="U176" s="478">
        <v>2</v>
      </c>
      <c r="V176" s="279">
        <v>0</v>
      </c>
      <c r="W176" s="91" t="s">
        <v>2010</v>
      </c>
      <c r="X176" s="478">
        <v>3</v>
      </c>
      <c r="Y176" s="279">
        <v>0</v>
      </c>
      <c r="Z176" s="132" t="str">
        <f t="shared" si="20"/>
        <v>Centrum Kształcenia Zawodowego i Ustawicznego, 67-400 Wschowa, Plac Kosynierów 1</v>
      </c>
      <c r="AA176" s="230" t="s">
        <v>679</v>
      </c>
      <c r="AB176" s="306"/>
      <c r="AC176" s="416"/>
      <c r="AD176" s="306"/>
    </row>
    <row r="177" spans="1:31" ht="15" hidden="1" customHeight="1">
      <c r="A177" s="1"/>
      <c r="L177" s="91">
        <v>152</v>
      </c>
      <c r="M177" s="493" t="s">
        <v>2270</v>
      </c>
      <c r="N177" s="403" t="s">
        <v>201</v>
      </c>
      <c r="O177" s="719">
        <v>22313</v>
      </c>
      <c r="P177" s="95" t="s">
        <v>180</v>
      </c>
      <c r="Q177" s="91">
        <f t="shared" si="17"/>
        <v>712905</v>
      </c>
      <c r="R177" s="91" t="str">
        <f t="shared" si="18"/>
        <v>BUD.11.</v>
      </c>
      <c r="S177" s="596" t="str">
        <f t="shared" si="21"/>
        <v> Wykonywanie robót montażowych, okładzinowych i wykończeniowych</v>
      </c>
      <c r="T177" s="738" t="s">
        <v>2394</v>
      </c>
      <c r="U177" s="279">
        <v>1</v>
      </c>
      <c r="V177" s="279">
        <v>0</v>
      </c>
      <c r="W177" s="91" t="s">
        <v>2010</v>
      </c>
      <c r="X177" s="279">
        <v>1</v>
      </c>
      <c r="Y177" s="279">
        <v>0</v>
      </c>
      <c r="Z177" s="132" t="str">
        <f t="shared" si="20"/>
        <v>Centrum Kształcenia Zawodowego i Ustawicznego, 67-400 Wschowa, Plac Kosynierów 1</v>
      </c>
      <c r="AA177" s="230" t="s">
        <v>679</v>
      </c>
      <c r="AB177" s="184"/>
      <c r="AC177" s="184"/>
      <c r="AD177" s="306"/>
    </row>
    <row r="178" spans="1:31" customFormat="1" ht="15" customHeight="1">
      <c r="L178" s="91">
        <v>153</v>
      </c>
      <c r="M178" s="493" t="s">
        <v>2270</v>
      </c>
      <c r="N178" s="403" t="s">
        <v>201</v>
      </c>
      <c r="O178" s="719">
        <v>22313</v>
      </c>
      <c r="P178" s="95" t="s">
        <v>80</v>
      </c>
      <c r="Q178" s="91">
        <f t="shared" si="17"/>
        <v>752205</v>
      </c>
      <c r="R178" s="91" t="str">
        <f t="shared" si="18"/>
        <v>DRM.04.</v>
      </c>
      <c r="S178" s="596" t="str">
        <f t="shared" si="21"/>
        <v> Wytwarzanie wyrobów z drewna i materiałów drewnopochodnych</v>
      </c>
      <c r="T178" s="109" t="s">
        <v>2233</v>
      </c>
      <c r="U178" s="279">
        <v>4</v>
      </c>
      <c r="V178" s="279">
        <v>0</v>
      </c>
      <c r="W178" s="89" t="s">
        <v>2010</v>
      </c>
      <c r="X178" s="279">
        <v>2</v>
      </c>
      <c r="Y178" s="279">
        <v>0</v>
      </c>
      <c r="Z178" s="132" t="str">
        <f t="shared" si="20"/>
        <v>Centrum Kształcenia Zawodowego w Świdnicy, 58-105 Świdnica, ul. Gen. Władysława Sikorskiego 41</v>
      </c>
      <c r="AA178" s="230" t="s">
        <v>93</v>
      </c>
      <c r="AB178" s="184"/>
      <c r="AC178" s="184"/>
      <c r="AD178" s="306"/>
    </row>
    <row r="179" spans="1:31" customFormat="1" ht="15" customHeight="1">
      <c r="L179" s="91">
        <v>154</v>
      </c>
      <c r="M179" s="493" t="s">
        <v>2270</v>
      </c>
      <c r="N179" s="403" t="s">
        <v>201</v>
      </c>
      <c r="O179" s="719">
        <v>22313</v>
      </c>
      <c r="P179" s="95" t="s">
        <v>66</v>
      </c>
      <c r="Q179" s="91">
        <f t="shared" si="17"/>
        <v>723103</v>
      </c>
      <c r="R179" s="91" t="str">
        <f t="shared" si="18"/>
        <v>MOT.05.</v>
      </c>
      <c r="S179" s="596" t="str">
        <f t="shared" si="21"/>
        <v>Obsługa, diagnozowanie oraz naprawa pojazdów samochodowych</v>
      </c>
      <c r="T179" s="109"/>
      <c r="U179" s="260">
        <v>0</v>
      </c>
      <c r="V179" s="279">
        <v>0</v>
      </c>
      <c r="W179" s="91" t="s">
        <v>2010</v>
      </c>
      <c r="X179" s="279">
        <v>3</v>
      </c>
      <c r="Y179" s="279">
        <v>0</v>
      </c>
      <c r="Z179" s="594" t="str">
        <f t="shared" si="20"/>
        <v>Centrum Kształcenia Zawodowego w Świdnicy, 58-105 Świdnica, ul. Gen. Władysława Sikorskiego 41</v>
      </c>
      <c r="AA179" s="230" t="s">
        <v>93</v>
      </c>
      <c r="AB179" s="415"/>
      <c r="AC179" s="415"/>
      <c r="AD179" s="306"/>
    </row>
    <row r="180" spans="1:31" ht="15" customHeight="1">
      <c r="A180" s="1"/>
      <c r="L180" s="91">
        <v>155</v>
      </c>
      <c r="M180" s="493" t="s">
        <v>2270</v>
      </c>
      <c r="N180" s="403" t="s">
        <v>201</v>
      </c>
      <c r="O180" s="719">
        <v>22313</v>
      </c>
      <c r="P180" s="95" t="s">
        <v>125</v>
      </c>
      <c r="Q180" s="91">
        <f t="shared" si="17"/>
        <v>712618</v>
      </c>
      <c r="R180" s="91" t="str">
        <f t="shared" si="18"/>
        <v>BUD.09.</v>
      </c>
      <c r="S180" s="596" t="str">
        <f t="shared" si="21"/>
        <v>Wykonywanie robót związanych z budową, montażem i eksploatacją sieci oraz instalacji sanitarnych</v>
      </c>
      <c r="T180" s="437" t="s">
        <v>2391</v>
      </c>
      <c r="U180" s="279">
        <v>2</v>
      </c>
      <c r="V180" s="279">
        <v>0</v>
      </c>
      <c r="W180" s="91" t="s">
        <v>2010</v>
      </c>
      <c r="X180" s="279">
        <v>0</v>
      </c>
      <c r="Y180" s="279">
        <v>0</v>
      </c>
      <c r="Z180" s="593" t="str">
        <f t="shared" si="20"/>
        <v>Centrum Kształcenia Zawodowego w Świdnicy, 58-105 Świdnica, ul. Gen. Władysława Sikorskiego 41</v>
      </c>
      <c r="AA180" s="230" t="s">
        <v>93</v>
      </c>
      <c r="AB180" s="230" t="s">
        <v>37</v>
      </c>
      <c r="AC180" s="415"/>
      <c r="AD180" s="306"/>
    </row>
    <row r="181" spans="1:31" customFormat="1" ht="15" customHeight="1">
      <c r="L181" s="91">
        <v>156</v>
      </c>
      <c r="M181" s="493" t="s">
        <v>2270</v>
      </c>
      <c r="N181" s="403" t="s">
        <v>201</v>
      </c>
      <c r="O181" s="719">
        <v>22313</v>
      </c>
      <c r="P181" s="95" t="s">
        <v>78</v>
      </c>
      <c r="Q181" s="91">
        <f t="shared" si="17"/>
        <v>741103</v>
      </c>
      <c r="R181" s="91" t="str">
        <f t="shared" si="18"/>
        <v>ELE.02.</v>
      </c>
      <c r="S181" s="596" t="str">
        <f t="shared" si="21"/>
        <v>Montaż, uruchamianie i konserwacja instalacji, maszyn i urządzeń elektrycznych</v>
      </c>
      <c r="T181" s="109" t="s">
        <v>2391</v>
      </c>
      <c r="U181" s="279">
        <v>1</v>
      </c>
      <c r="V181" s="279">
        <v>0</v>
      </c>
      <c r="W181" s="91" t="s">
        <v>2010</v>
      </c>
      <c r="X181" s="279">
        <v>1</v>
      </c>
      <c r="Y181" s="279">
        <v>0</v>
      </c>
      <c r="Z181" s="594" t="str">
        <f t="shared" si="20"/>
        <v>Centrum Kształcenia Zawodowego w Świdnicy, 58-105 Świdnica, ul. Gen. Władysława Sikorskiego 41</v>
      </c>
      <c r="AA181" s="230" t="s">
        <v>93</v>
      </c>
      <c r="AB181" s="306"/>
      <c r="AC181" s="306"/>
      <c r="AD181" s="306"/>
    </row>
    <row r="182" spans="1:31" customFormat="1" ht="15" customHeight="1">
      <c r="L182" s="91">
        <v>157</v>
      </c>
      <c r="M182" s="493" t="s">
        <v>2270</v>
      </c>
      <c r="N182" s="403" t="s">
        <v>201</v>
      </c>
      <c r="O182" s="719">
        <v>22313</v>
      </c>
      <c r="P182" s="95" t="s">
        <v>194</v>
      </c>
      <c r="Q182" s="91">
        <f t="shared" si="17"/>
        <v>711204</v>
      </c>
      <c r="R182" s="91" t="str">
        <f t="shared" si="18"/>
        <v>BUD.12.</v>
      </c>
      <c r="S182" s="596" t="str">
        <f t="shared" si="21"/>
        <v> Wykonywanie robót murarskich i tynkarskich</v>
      </c>
      <c r="T182" s="109"/>
      <c r="U182" s="260">
        <v>0</v>
      </c>
      <c r="V182" s="279">
        <v>0</v>
      </c>
      <c r="W182" s="91" t="s">
        <v>2010</v>
      </c>
      <c r="X182" s="279">
        <v>0</v>
      </c>
      <c r="Y182" s="279">
        <v>0</v>
      </c>
      <c r="Z182" s="594" t="str">
        <f t="shared" si="20"/>
        <v>Centrum Kształcenia Zawodowego w Świdnicy, 58-105 Świdnica, ul. Gen. Władysława Sikorskiego 41</v>
      </c>
      <c r="AA182" s="230" t="s">
        <v>93</v>
      </c>
      <c r="AB182" s="306"/>
      <c r="AC182" s="184"/>
      <c r="AD182" s="306"/>
      <c r="AE182" t="s">
        <v>202</v>
      </c>
    </row>
    <row r="183" spans="1:31" customFormat="1" ht="15" hidden="1" customHeight="1">
      <c r="L183" s="91">
        <v>158</v>
      </c>
      <c r="M183" s="493" t="s">
        <v>2270</v>
      </c>
      <c r="N183" s="403" t="s">
        <v>201</v>
      </c>
      <c r="O183" s="719">
        <v>22313</v>
      </c>
      <c r="P183" s="95" t="s">
        <v>515</v>
      </c>
      <c r="Q183" s="91">
        <f t="shared" si="17"/>
        <v>723310</v>
      </c>
      <c r="R183" s="91" t="str">
        <f t="shared" si="18"/>
        <v>MEC.03.</v>
      </c>
      <c r="S183" s="596" t="str">
        <f t="shared" si="21"/>
        <v>Montaż i obsługa maszyn i urządzeń</v>
      </c>
      <c r="T183" s="300"/>
      <c r="U183" s="260">
        <v>0</v>
      </c>
      <c r="V183" s="279">
        <v>0</v>
      </c>
      <c r="W183" s="91" t="s">
        <v>2010</v>
      </c>
      <c r="X183" s="279">
        <v>0</v>
      </c>
      <c r="Y183" s="279">
        <v>0</v>
      </c>
      <c r="Z183" s="594">
        <f t="shared" si="20"/>
        <v>0</v>
      </c>
      <c r="AA183" s="230"/>
      <c r="AB183" s="306"/>
      <c r="AC183" s="306"/>
      <c r="AD183" s="306"/>
    </row>
    <row r="184" spans="1:31" customFormat="1" ht="15" customHeight="1">
      <c r="L184" s="91">
        <v>159</v>
      </c>
      <c r="M184" s="493" t="s">
        <v>2270</v>
      </c>
      <c r="N184" s="403" t="s">
        <v>201</v>
      </c>
      <c r="O184" s="719">
        <v>22313</v>
      </c>
      <c r="P184" s="95" t="s">
        <v>192</v>
      </c>
      <c r="Q184" s="91">
        <f t="shared" si="17"/>
        <v>713203</v>
      </c>
      <c r="R184" s="91" t="str">
        <f t="shared" si="18"/>
        <v>MOT.03.</v>
      </c>
      <c r="S184" s="596" t="str">
        <f t="shared" si="21"/>
        <v>Diagnozowanie i naprawa powłok lakierniczych</v>
      </c>
      <c r="T184" s="109" t="s">
        <v>2187</v>
      </c>
      <c r="U184" s="260">
        <v>0</v>
      </c>
      <c r="V184" s="279">
        <v>0</v>
      </c>
      <c r="W184" s="91" t="s">
        <v>2010</v>
      </c>
      <c r="X184" s="279">
        <v>0</v>
      </c>
      <c r="Y184" s="279">
        <v>0</v>
      </c>
      <c r="Z184" s="594" t="str">
        <f t="shared" si="20"/>
        <v>Centrum Kształcenia Zawodowego w Świdnicy, 58-105 Świdnica, ul. Gen. Władysława Sikorskiego 41</v>
      </c>
      <c r="AA184" s="230" t="s">
        <v>93</v>
      </c>
      <c r="AB184" s="306"/>
      <c r="AC184" s="306"/>
      <c r="AD184" s="306"/>
    </row>
    <row r="185" spans="1:31" customFormat="1" ht="60" hidden="1">
      <c r="L185" s="91">
        <v>160</v>
      </c>
      <c r="M185" s="493" t="s">
        <v>2270</v>
      </c>
      <c r="N185" s="403" t="s">
        <v>201</v>
      </c>
      <c r="O185" s="719">
        <v>22313</v>
      </c>
      <c r="P185" s="95" t="s">
        <v>532</v>
      </c>
      <c r="Q185" s="91">
        <f t="shared" si="17"/>
        <v>753105</v>
      </c>
      <c r="R185" s="91" t="str">
        <f t="shared" si="18"/>
        <v>MOD.03.</v>
      </c>
      <c r="S185" s="596" t="str">
        <f t="shared" si="21"/>
        <v>Projektowanie i wytwarzanie wyrobów odzieżowych</v>
      </c>
      <c r="T185" s="231" t="s">
        <v>2354</v>
      </c>
      <c r="U185" s="279">
        <v>2</v>
      </c>
      <c r="V185" s="279">
        <v>1</v>
      </c>
      <c r="W185" s="91" t="s">
        <v>2010</v>
      </c>
      <c r="X185" s="279">
        <v>2</v>
      </c>
      <c r="Y185" s="279">
        <v>1</v>
      </c>
      <c r="Z185" s="594" t="str">
        <f t="shared" si="20"/>
        <v>Centrum Kształcenia Zawodowego w Zespole Szkół i Placówek Kształcenia Zawodowego, ul.Botaniczna 66, 65-392  Zielona Góra</v>
      </c>
      <c r="AA185" s="230" t="s">
        <v>37</v>
      </c>
      <c r="AB185" s="306"/>
      <c r="AC185" s="184"/>
      <c r="AD185" s="306"/>
    </row>
    <row r="186" spans="1:31" customFormat="1" ht="15" hidden="1" customHeight="1">
      <c r="L186" s="91">
        <v>161</v>
      </c>
      <c r="M186" s="493" t="s">
        <v>2270</v>
      </c>
      <c r="N186" s="403" t="s">
        <v>201</v>
      </c>
      <c r="O186" s="719">
        <v>22313</v>
      </c>
      <c r="P186" s="95" t="s">
        <v>70</v>
      </c>
      <c r="Q186" s="91">
        <f t="shared" si="17"/>
        <v>522301</v>
      </c>
      <c r="R186" s="91" t="str">
        <f t="shared" si="18"/>
        <v>HAN.01.</v>
      </c>
      <c r="S186" s="596" t="str">
        <f t="shared" si="21"/>
        <v>Prowadzenie sprzedaży</v>
      </c>
      <c r="T186" s="300"/>
      <c r="U186" s="260">
        <v>0</v>
      </c>
      <c r="V186" s="279">
        <v>0</v>
      </c>
      <c r="W186" s="91" t="s">
        <v>2010</v>
      </c>
      <c r="X186" s="279">
        <v>0</v>
      </c>
      <c r="Y186" s="279">
        <v>0</v>
      </c>
      <c r="Z186" s="438" t="str">
        <f t="shared" si="20"/>
        <v>Centrum Kształcenia Zawodowego i Ustawicznego w Legnicy, ul. Lotnicza 26, 59-220 Legnica</v>
      </c>
      <c r="AA186" s="230" t="s">
        <v>691</v>
      </c>
      <c r="AB186" s="415"/>
      <c r="AC186" s="184"/>
      <c r="AD186" s="306"/>
    </row>
    <row r="187" spans="1:31" customFormat="1" ht="15" customHeight="1">
      <c r="L187" s="91">
        <v>162</v>
      </c>
      <c r="M187" s="493" t="s">
        <v>2270</v>
      </c>
      <c r="N187" s="403" t="s">
        <v>201</v>
      </c>
      <c r="O187" s="719">
        <v>22313</v>
      </c>
      <c r="P187" s="95" t="s">
        <v>79</v>
      </c>
      <c r="Q187" s="91">
        <f t="shared" si="17"/>
        <v>751204</v>
      </c>
      <c r="R187" s="91" t="str">
        <f t="shared" si="18"/>
        <v>SPC.03.</v>
      </c>
      <c r="S187" s="596" t="str">
        <f t="shared" si="21"/>
        <v>Produkcja wyrobów piekarskich</v>
      </c>
      <c r="T187" s="109" t="s">
        <v>2233</v>
      </c>
      <c r="U187" s="279">
        <v>2</v>
      </c>
      <c r="V187" s="279">
        <v>0</v>
      </c>
      <c r="W187" s="295" t="s">
        <v>2010</v>
      </c>
      <c r="X187" s="279">
        <v>2</v>
      </c>
      <c r="Y187" s="279">
        <v>0</v>
      </c>
      <c r="Z187" s="594" t="str">
        <f t="shared" si="20"/>
        <v>Centrum Kształcenia Zawodowego w Świdnicy, 58-105 Świdnica, ul. Gen. Władysława Sikorskiego 41</v>
      </c>
      <c r="AA187" s="230" t="s">
        <v>93</v>
      </c>
      <c r="AB187" s="520"/>
      <c r="AC187" s="521"/>
      <c r="AD187" s="519"/>
    </row>
    <row r="188" spans="1:31" customFormat="1" ht="15" hidden="1" customHeight="1">
      <c r="L188" s="91">
        <v>163</v>
      </c>
      <c r="M188" s="493" t="s">
        <v>2270</v>
      </c>
      <c r="N188" s="403" t="s">
        <v>201</v>
      </c>
      <c r="O188" s="719">
        <v>22313</v>
      </c>
      <c r="P188" s="95" t="s">
        <v>75</v>
      </c>
      <c r="Q188" s="91">
        <f t="shared" si="17"/>
        <v>343101</v>
      </c>
      <c r="R188" s="91" t="str">
        <f t="shared" si="18"/>
        <v>AUD.02.</v>
      </c>
      <c r="S188" s="596" t="str">
        <f t="shared" si="21"/>
        <v> Rejestracja, obróbka i publikacja obrazu</v>
      </c>
      <c r="T188" s="89" t="s">
        <v>2214</v>
      </c>
      <c r="U188" s="279">
        <v>1</v>
      </c>
      <c r="V188" s="279">
        <v>1</v>
      </c>
      <c r="W188" s="91" t="s">
        <v>2010</v>
      </c>
      <c r="X188" s="279">
        <v>0</v>
      </c>
      <c r="Y188" s="279">
        <v>0</v>
      </c>
      <c r="Z188" s="594" t="str">
        <f t="shared" si="20"/>
        <v>Zespół Placówek Oświatowych Centrum Kształcenia Zawodowego nr 2 w Olkuszu, ul. Legionów Polskich 3</v>
      </c>
      <c r="AA188" s="230" t="s">
        <v>678</v>
      </c>
      <c r="AB188" s="520"/>
      <c r="AC188" s="521"/>
      <c r="AD188" s="519"/>
    </row>
    <row r="189" spans="1:31" customFormat="1" ht="15" customHeight="1">
      <c r="L189" s="91">
        <v>164</v>
      </c>
      <c r="M189" s="95" t="s">
        <v>2263</v>
      </c>
      <c r="N189" s="91" t="s">
        <v>1202</v>
      </c>
      <c r="O189" s="713">
        <v>31152</v>
      </c>
      <c r="P189" s="95" t="s">
        <v>69</v>
      </c>
      <c r="Q189" s="91">
        <f t="shared" si="17"/>
        <v>741203</v>
      </c>
      <c r="R189" s="91" t="str">
        <f t="shared" si="18"/>
        <v>MOT.02.</v>
      </c>
      <c r="S189" s="596" t="str">
        <f t="shared" si="21"/>
        <v>Obsługa, diagnozowanie oraz naprawa mechatronicznych systemów pojazdów samochodowych</v>
      </c>
      <c r="T189" s="437" t="s">
        <v>2391</v>
      </c>
      <c r="U189" s="294">
        <v>2</v>
      </c>
      <c r="V189" s="294">
        <v>0</v>
      </c>
      <c r="W189" s="301" t="s">
        <v>2010</v>
      </c>
      <c r="X189" s="279">
        <v>2</v>
      </c>
      <c r="Y189" s="279">
        <v>0</v>
      </c>
      <c r="Z189" s="438" t="str">
        <f t="shared" si="20"/>
        <v>Centrum Kształcenia Zawodowego w Świdnicy, 58-105 Świdnica, ul. Gen. Władysława Sikorskiego 41</v>
      </c>
      <c r="AA189" s="230" t="s">
        <v>93</v>
      </c>
      <c r="AB189" s="415"/>
      <c r="AC189" s="184"/>
      <c r="AD189" s="306"/>
    </row>
    <row r="190" spans="1:31" customFormat="1" ht="15" hidden="1" customHeight="1">
      <c r="L190" s="91">
        <v>165</v>
      </c>
      <c r="M190" s="95" t="s">
        <v>2263</v>
      </c>
      <c r="N190" s="91" t="s">
        <v>1202</v>
      </c>
      <c r="O190" s="713">
        <v>31152</v>
      </c>
      <c r="P190" s="95" t="s">
        <v>66</v>
      </c>
      <c r="Q190" s="91">
        <f t="shared" si="17"/>
        <v>723103</v>
      </c>
      <c r="R190" s="91" t="str">
        <f t="shared" si="18"/>
        <v>MOT.05.</v>
      </c>
      <c r="S190" s="596" t="str">
        <f t="shared" si="21"/>
        <v>Obsługa, diagnozowanie oraz naprawa pojazdów samochodowych</v>
      </c>
      <c r="T190" s="109" t="s">
        <v>2256</v>
      </c>
      <c r="U190" s="279">
        <v>20</v>
      </c>
      <c r="V190" s="279">
        <v>1</v>
      </c>
      <c r="W190" s="301" t="s">
        <v>2010</v>
      </c>
      <c r="X190" s="279">
        <v>20</v>
      </c>
      <c r="Y190" s="279">
        <v>1</v>
      </c>
      <c r="Z190" s="399" t="str">
        <f t="shared" si="20"/>
        <v>Centrum Kształcenia Zawodowego w Oleśnicy, ul. Wojska Polskiego 67</v>
      </c>
      <c r="AA190" s="230" t="s">
        <v>692</v>
      </c>
      <c r="AB190" s="415"/>
      <c r="AC190" s="184"/>
      <c r="AD190" s="306"/>
    </row>
    <row r="191" spans="1:31" customFormat="1" ht="15" hidden="1" customHeight="1">
      <c r="L191" s="91">
        <v>166</v>
      </c>
      <c r="M191" s="95" t="s">
        <v>2263</v>
      </c>
      <c r="N191" s="91" t="s">
        <v>1202</v>
      </c>
      <c r="O191" s="91">
        <v>31152</v>
      </c>
      <c r="P191" s="95" t="s">
        <v>73</v>
      </c>
      <c r="Q191" s="91">
        <f t="shared" si="17"/>
        <v>722307</v>
      </c>
      <c r="R191" s="91" t="str">
        <f t="shared" si="18"/>
        <v>MEC.05.</v>
      </c>
      <c r="S191" s="596" t="str">
        <f t="shared" si="21"/>
        <v> Użytkowanie obrabiarek skrawających</v>
      </c>
      <c r="T191" s="109"/>
      <c r="U191" s="279">
        <v>12</v>
      </c>
      <c r="V191" s="279">
        <v>2</v>
      </c>
      <c r="W191" s="301" t="s">
        <v>2010</v>
      </c>
      <c r="X191" s="382">
        <v>12</v>
      </c>
      <c r="Y191" s="382">
        <v>0</v>
      </c>
      <c r="Z191" s="132">
        <f t="shared" si="20"/>
        <v>0</v>
      </c>
      <c r="AA191" s="230" t="s">
        <v>1006</v>
      </c>
      <c r="AB191" s="306"/>
      <c r="AC191" s="306"/>
      <c r="AD191" s="306"/>
    </row>
    <row r="192" spans="1:31" customFormat="1" ht="15" hidden="1" customHeight="1">
      <c r="L192" s="91">
        <v>167</v>
      </c>
      <c r="M192" s="95" t="s">
        <v>2263</v>
      </c>
      <c r="N192" s="91" t="s">
        <v>1202</v>
      </c>
      <c r="O192" s="713">
        <v>31152</v>
      </c>
      <c r="P192" s="95" t="s">
        <v>73</v>
      </c>
      <c r="Q192" s="91">
        <f t="shared" si="17"/>
        <v>722307</v>
      </c>
      <c r="R192" s="91" t="str">
        <f t="shared" si="18"/>
        <v>MEC.05.</v>
      </c>
      <c r="S192" s="596" t="str">
        <f t="shared" si="21"/>
        <v> Użytkowanie obrabiarek skrawających</v>
      </c>
      <c r="T192" s="109" t="s">
        <v>2191</v>
      </c>
      <c r="U192" s="279">
        <v>11</v>
      </c>
      <c r="V192" s="279">
        <v>0</v>
      </c>
      <c r="W192" s="301" t="s">
        <v>2010</v>
      </c>
      <c r="X192" s="382">
        <v>11</v>
      </c>
      <c r="Y192" s="382">
        <v>0</v>
      </c>
      <c r="Z192" s="591" t="str">
        <f t="shared" si="20"/>
        <v>Centrum Kształcenia Zawodowego w Oleśnicy, ul. Wojska Polskiego 67</v>
      </c>
      <c r="AA192" s="230" t="s">
        <v>692</v>
      </c>
      <c r="AB192" s="415"/>
      <c r="AC192" s="416"/>
      <c r="AD192" s="306"/>
    </row>
    <row r="193" spans="12:31" customFormat="1" ht="15" hidden="1" customHeight="1">
      <c r="L193" s="91">
        <v>168</v>
      </c>
      <c r="M193" s="95" t="s">
        <v>2263</v>
      </c>
      <c r="N193" s="91" t="s">
        <v>1202</v>
      </c>
      <c r="O193" s="713">
        <v>31152</v>
      </c>
      <c r="P193" s="95" t="s">
        <v>80</v>
      </c>
      <c r="Q193" s="91">
        <f t="shared" si="17"/>
        <v>752205</v>
      </c>
      <c r="R193" s="91" t="str">
        <f t="shared" si="18"/>
        <v>DRM.04.</v>
      </c>
      <c r="S193" s="596" t="str">
        <f t="shared" si="21"/>
        <v> Wytwarzanie wyrobów z drewna i materiałów drewnopochodnych</v>
      </c>
      <c r="T193" s="300" t="s">
        <v>2188</v>
      </c>
      <c r="U193" s="294">
        <v>4</v>
      </c>
      <c r="V193" s="294">
        <v>0</v>
      </c>
      <c r="W193" s="301" t="s">
        <v>2010</v>
      </c>
      <c r="X193" s="382">
        <v>4</v>
      </c>
      <c r="Y193" s="382">
        <v>0</v>
      </c>
      <c r="Z193" s="132" t="str">
        <f t="shared" si="20"/>
        <v>Centrum Kształcenia Zawodowego w Oleśnicy, ul. Wojska Polskiego 67</v>
      </c>
      <c r="AA193" s="230" t="s">
        <v>692</v>
      </c>
      <c r="AB193" s="415"/>
      <c r="AC193" s="184"/>
      <c r="AD193" s="306"/>
    </row>
    <row r="194" spans="12:31" customFormat="1" ht="15" hidden="1" customHeight="1">
      <c r="L194" s="91">
        <v>169</v>
      </c>
      <c r="M194" s="95" t="s">
        <v>2263</v>
      </c>
      <c r="N194" s="91" t="s">
        <v>1202</v>
      </c>
      <c r="O194" s="713">
        <v>31152</v>
      </c>
      <c r="P194" s="95" t="s">
        <v>70</v>
      </c>
      <c r="Q194" s="91">
        <f t="shared" si="17"/>
        <v>522301</v>
      </c>
      <c r="R194" s="91" t="str">
        <f t="shared" si="18"/>
        <v>HAN.01.</v>
      </c>
      <c r="S194" s="596" t="str">
        <f t="shared" si="21"/>
        <v>Prowadzenie sprzedaży</v>
      </c>
      <c r="T194" s="109" t="s">
        <v>2233</v>
      </c>
      <c r="U194" s="294">
        <v>11</v>
      </c>
      <c r="V194" s="294">
        <v>7</v>
      </c>
      <c r="W194" s="301" t="s">
        <v>2010</v>
      </c>
      <c r="X194" s="382">
        <v>11</v>
      </c>
      <c r="Y194" s="382">
        <v>7</v>
      </c>
      <c r="Z194" s="132" t="str">
        <f t="shared" si="20"/>
        <v>Centrum Kształcenia Zawodowego w Oleśnicy, ul. Wojska Polskiego 67</v>
      </c>
      <c r="AA194" s="230" t="s">
        <v>692</v>
      </c>
      <c r="AB194" s="415"/>
      <c r="AC194" s="306"/>
      <c r="AD194" s="306"/>
      <c r="AE194" t="s">
        <v>202</v>
      </c>
    </row>
    <row r="195" spans="12:31" customFormat="1" ht="15" customHeight="1">
      <c r="L195" s="91">
        <v>170</v>
      </c>
      <c r="M195" s="95" t="s">
        <v>2263</v>
      </c>
      <c r="N195" s="91" t="s">
        <v>1202</v>
      </c>
      <c r="O195" s="713">
        <v>31152</v>
      </c>
      <c r="P195" s="95" t="s">
        <v>125</v>
      </c>
      <c r="Q195" s="91">
        <f t="shared" si="17"/>
        <v>712618</v>
      </c>
      <c r="R195" s="91" t="str">
        <f t="shared" si="18"/>
        <v>BUD.09.</v>
      </c>
      <c r="S195" s="596" t="str">
        <f t="shared" si="21"/>
        <v>Wykonywanie robót związanych z budową, montażem i eksploatacją sieci oraz instalacji sanitarnych</v>
      </c>
      <c r="T195" s="437" t="s">
        <v>2391</v>
      </c>
      <c r="U195" s="294">
        <v>2</v>
      </c>
      <c r="V195" s="294">
        <v>0</v>
      </c>
      <c r="W195" s="301" t="s">
        <v>2010</v>
      </c>
      <c r="X195" s="382">
        <v>2</v>
      </c>
      <c r="Y195" s="382">
        <v>0</v>
      </c>
      <c r="Z195" s="132" t="str">
        <f t="shared" si="20"/>
        <v>Centrum Kształcenia Zawodowego w Świdnicy, 58-105 Świdnica, ul. Gen. Władysława Sikorskiego 41</v>
      </c>
      <c r="AA195" s="230" t="s">
        <v>93</v>
      </c>
      <c r="AB195" s="415"/>
      <c r="AC195" s="306"/>
      <c r="AD195" s="306"/>
    </row>
    <row r="196" spans="12:31" customFormat="1" ht="15" hidden="1" customHeight="1">
      <c r="L196" s="91">
        <v>171</v>
      </c>
      <c r="M196" s="95" t="s">
        <v>2263</v>
      </c>
      <c r="N196" s="91" t="s">
        <v>1202</v>
      </c>
      <c r="O196" s="713">
        <v>31152</v>
      </c>
      <c r="P196" s="95" t="s">
        <v>177</v>
      </c>
      <c r="Q196" s="91">
        <f t="shared" si="17"/>
        <v>722204</v>
      </c>
      <c r="R196" s="91" t="str">
        <f t="shared" si="18"/>
        <v>MEC.08.</v>
      </c>
      <c r="S196" s="596" t="str">
        <f t="shared" si="21"/>
        <v>Wykonywanie i naprawa elementów maszyn, urządzeń i narzędzi</v>
      </c>
      <c r="T196" s="300" t="s">
        <v>2233</v>
      </c>
      <c r="U196" s="294">
        <v>5</v>
      </c>
      <c r="V196" s="294">
        <v>0</v>
      </c>
      <c r="W196" s="301" t="s">
        <v>2010</v>
      </c>
      <c r="X196" s="382">
        <v>5</v>
      </c>
      <c r="Y196" s="382">
        <v>0</v>
      </c>
      <c r="Z196" s="132" t="str">
        <f t="shared" si="20"/>
        <v>Centrum Kształcenia Zawodowego w CKZiU,  ul. Tadeusza Kościuszki 27, 56-100 Wołów</v>
      </c>
      <c r="AA196" s="230" t="s">
        <v>190</v>
      </c>
      <c r="AB196" s="415"/>
      <c r="AC196" s="306"/>
      <c r="AD196" s="306"/>
    </row>
    <row r="197" spans="12:31" customFormat="1" ht="15" hidden="1" customHeight="1">
      <c r="L197" s="91">
        <v>172</v>
      </c>
      <c r="M197" s="95" t="s">
        <v>2263</v>
      </c>
      <c r="N197" s="91" t="s">
        <v>1202</v>
      </c>
      <c r="O197" s="713">
        <v>31152</v>
      </c>
      <c r="P197" s="95" t="s">
        <v>192</v>
      </c>
      <c r="Q197" s="91">
        <f t="shared" si="17"/>
        <v>713203</v>
      </c>
      <c r="R197" s="91" t="str">
        <f t="shared" si="18"/>
        <v>MOT.03.</v>
      </c>
      <c r="S197" s="596" t="str">
        <f t="shared" si="21"/>
        <v>Diagnozowanie i naprawa powłok lakierniczych</v>
      </c>
      <c r="T197" s="109" t="s">
        <v>2256</v>
      </c>
      <c r="U197" s="294">
        <v>4</v>
      </c>
      <c r="V197" s="294">
        <v>0</v>
      </c>
      <c r="W197" s="301" t="s">
        <v>2010</v>
      </c>
      <c r="X197" s="279">
        <v>4</v>
      </c>
      <c r="Y197" s="279">
        <v>0</v>
      </c>
      <c r="Z197" s="399" t="str">
        <f t="shared" si="20"/>
        <v>Centrum Kształcenia Zawodowego w Oleśnicy, ul. Wojska Polskiego 67</v>
      </c>
      <c r="AA197" s="230" t="s">
        <v>692</v>
      </c>
      <c r="AB197" s="415"/>
      <c r="AC197" s="415"/>
      <c r="AD197" s="306"/>
      <c r="AE197" t="s">
        <v>202</v>
      </c>
    </row>
    <row r="198" spans="12:31" customFormat="1" ht="15" hidden="1" customHeight="1">
      <c r="L198" s="91">
        <v>173</v>
      </c>
      <c r="M198" s="95" t="s">
        <v>2263</v>
      </c>
      <c r="N198" s="91" t="s">
        <v>1202</v>
      </c>
      <c r="O198" s="713">
        <v>31152</v>
      </c>
      <c r="P198" s="95" t="s">
        <v>175</v>
      </c>
      <c r="Q198" s="91">
        <f t="shared" si="17"/>
        <v>751201</v>
      </c>
      <c r="R198" s="91" t="str">
        <f t="shared" si="18"/>
        <v>SPC.01.</v>
      </c>
      <c r="S198" s="596" t="str">
        <f t="shared" si="21"/>
        <v>Produkcja wyrobów cukierniczych</v>
      </c>
      <c r="T198" s="109" t="s">
        <v>2193</v>
      </c>
      <c r="U198" s="294">
        <v>12</v>
      </c>
      <c r="V198" s="294">
        <v>7</v>
      </c>
      <c r="W198" s="301" t="s">
        <v>2010</v>
      </c>
      <c r="X198" s="279">
        <v>12</v>
      </c>
      <c r="Y198" s="279">
        <v>7</v>
      </c>
      <c r="Z198" s="399" t="str">
        <f t="shared" si="20"/>
        <v>Centrum Kształcenia Zawodowego w Oleśnicy, ul. Wojska Polskiego 67</v>
      </c>
      <c r="AA198" s="230" t="s">
        <v>692</v>
      </c>
      <c r="AB198" s="306"/>
      <c r="AC198" s="306"/>
      <c r="AD198" s="306"/>
    </row>
    <row r="199" spans="12:31" customFormat="1" ht="15" hidden="1" customHeight="1">
      <c r="L199" s="91">
        <v>174</v>
      </c>
      <c r="M199" s="95" t="s">
        <v>2263</v>
      </c>
      <c r="N199" s="91" t="s">
        <v>1202</v>
      </c>
      <c r="O199" s="713">
        <v>31152</v>
      </c>
      <c r="P199" s="95" t="s">
        <v>71</v>
      </c>
      <c r="Q199" s="91">
        <f t="shared" si="17"/>
        <v>512001</v>
      </c>
      <c r="R199" s="91" t="str">
        <f t="shared" si="18"/>
        <v>HGT.02.</v>
      </c>
      <c r="S199" s="596" t="str">
        <f t="shared" si="21"/>
        <v> Przygotowanie i wydawanie dań</v>
      </c>
      <c r="T199" s="109" t="s">
        <v>2256</v>
      </c>
      <c r="U199" s="294">
        <v>20</v>
      </c>
      <c r="V199" s="294">
        <v>13</v>
      </c>
      <c r="W199" s="301" t="s">
        <v>2010</v>
      </c>
      <c r="X199" s="279">
        <v>20</v>
      </c>
      <c r="Y199" s="279">
        <v>13</v>
      </c>
      <c r="Z199" s="399" t="str">
        <f t="shared" si="20"/>
        <v>Centrum Kształcenia Zawodowego w Oleśnicy, ul. Wojska Polskiego 67</v>
      </c>
      <c r="AA199" s="230" t="s">
        <v>692</v>
      </c>
      <c r="AB199" s="306"/>
      <c r="AC199" s="306"/>
      <c r="AD199" s="306"/>
    </row>
    <row r="200" spans="12:31" customFormat="1" ht="15" hidden="1" customHeight="1">
      <c r="L200" s="91">
        <v>175</v>
      </c>
      <c r="M200" s="95" t="s">
        <v>2263</v>
      </c>
      <c r="N200" s="91" t="s">
        <v>1202</v>
      </c>
      <c r="O200" s="713">
        <v>31152</v>
      </c>
      <c r="P200" s="95" t="s">
        <v>79</v>
      </c>
      <c r="Q200" s="91">
        <f t="shared" si="17"/>
        <v>751204</v>
      </c>
      <c r="R200" s="91" t="str">
        <f t="shared" si="18"/>
        <v>SPC.03.</v>
      </c>
      <c r="S200" s="596" t="str">
        <f t="shared" si="21"/>
        <v>Produkcja wyrobów piekarskich</v>
      </c>
      <c r="T200" s="437" t="s">
        <v>2386</v>
      </c>
      <c r="U200" s="294">
        <v>5</v>
      </c>
      <c r="V200" s="294">
        <v>2</v>
      </c>
      <c r="W200" s="301" t="s">
        <v>2010</v>
      </c>
      <c r="X200" s="279">
        <v>5</v>
      </c>
      <c r="Y200" s="279">
        <v>2</v>
      </c>
      <c r="Z200" s="132" t="str">
        <f t="shared" si="20"/>
        <v>Centrum Kształcenia Zawodowego w Kłodzkiej Szkole Przedsiębiorczości w Kłodzku, ul. Szkolna 8, 57-300 Kłodzko</v>
      </c>
      <c r="AA200" s="230" t="s">
        <v>677</v>
      </c>
      <c r="AB200" s="184"/>
      <c r="AC200" s="184"/>
      <c r="AD200" s="306"/>
    </row>
    <row r="201" spans="12:31" customFormat="1" ht="19.5" hidden="1" customHeight="1">
      <c r="L201" s="91">
        <v>176</v>
      </c>
      <c r="M201" s="95" t="s">
        <v>2263</v>
      </c>
      <c r="N201" s="91" t="s">
        <v>1202</v>
      </c>
      <c r="O201" s="713">
        <v>31152</v>
      </c>
      <c r="P201" s="95" t="s">
        <v>99</v>
      </c>
      <c r="Q201" s="91">
        <f t="shared" si="17"/>
        <v>514101</v>
      </c>
      <c r="R201" s="91" t="str">
        <f t="shared" si="18"/>
        <v>FRK.01.</v>
      </c>
      <c r="S201" s="596" t="str">
        <f t="shared" si="21"/>
        <v>Wykonywanie usług fryzjerskich</v>
      </c>
      <c r="T201" s="231" t="s">
        <v>2233</v>
      </c>
      <c r="U201" s="294">
        <v>9</v>
      </c>
      <c r="V201" s="294">
        <v>8</v>
      </c>
      <c r="W201" s="301" t="s">
        <v>2010</v>
      </c>
      <c r="X201" s="279">
        <v>9</v>
      </c>
      <c r="Y201" s="279">
        <v>8</v>
      </c>
      <c r="Z201" s="132" t="str">
        <f t="shared" si="20"/>
        <v>Centrum Kształcenia Zawodowego w Oleśnicy, ul. Wojska Polskiego 67</v>
      </c>
      <c r="AA201" s="230" t="s">
        <v>692</v>
      </c>
      <c r="AB201" s="306"/>
      <c r="AC201" s="306"/>
      <c r="AD201" s="306"/>
    </row>
    <row r="202" spans="12:31" customFormat="1" hidden="1">
      <c r="L202" s="91">
        <v>177</v>
      </c>
      <c r="M202" s="95" t="s">
        <v>2263</v>
      </c>
      <c r="N202" s="91" t="s">
        <v>1202</v>
      </c>
      <c r="O202" s="713">
        <v>31152</v>
      </c>
      <c r="P202" s="95" t="s">
        <v>75</v>
      </c>
      <c r="Q202" s="91">
        <f t="shared" si="17"/>
        <v>343101</v>
      </c>
      <c r="R202" s="91" t="str">
        <f t="shared" si="18"/>
        <v>AUD.02.</v>
      </c>
      <c r="S202" s="596" t="str">
        <f t="shared" si="21"/>
        <v> Rejestracja, obróbka i publikacja obrazu</v>
      </c>
      <c r="T202" s="231"/>
      <c r="U202" s="761">
        <v>0</v>
      </c>
      <c r="V202" s="294">
        <v>0</v>
      </c>
      <c r="W202" s="301" t="s">
        <v>2010</v>
      </c>
      <c r="X202" s="279">
        <v>0</v>
      </c>
      <c r="Y202" s="279">
        <v>0</v>
      </c>
      <c r="Z202" s="132" t="str">
        <f t="shared" ref="Z202:Z204" si="22">IFERROR(VLOOKUP(AA202,AH$8:AI$34,2,0),0)</f>
        <v>Centrum Kształcenia Zawodowego w Zespole Szkół i Placówek Kształcenia Zawodowego, ul.Botaniczna 66, 65-392  Zielona Góra</v>
      </c>
      <c r="AA202" s="230" t="s">
        <v>37</v>
      </c>
      <c r="AB202" s="306"/>
      <c r="AC202" s="306"/>
      <c r="AD202" s="306"/>
    </row>
    <row r="203" spans="12:31" customFormat="1" ht="15" customHeight="1">
      <c r="L203" s="91">
        <v>178</v>
      </c>
      <c r="M203" s="95" t="s">
        <v>2263</v>
      </c>
      <c r="N203" s="91" t="s">
        <v>1202</v>
      </c>
      <c r="O203" s="713">
        <v>31152</v>
      </c>
      <c r="P203" s="95" t="s">
        <v>76</v>
      </c>
      <c r="Q203" s="91">
        <f t="shared" si="17"/>
        <v>721306</v>
      </c>
      <c r="R203" s="91" t="str">
        <f t="shared" si="18"/>
        <v>MOT.01.</v>
      </c>
      <c r="S203" s="596" t="str">
        <f t="shared" si="21"/>
        <v>Diagnozowanie i naprawa nadwozi pojazdów samochodowych</v>
      </c>
      <c r="T203" s="437" t="s">
        <v>2233</v>
      </c>
      <c r="U203" s="294">
        <v>1</v>
      </c>
      <c r="V203" s="294">
        <v>0</v>
      </c>
      <c r="W203" s="301" t="s">
        <v>2010</v>
      </c>
      <c r="X203" s="279">
        <v>1</v>
      </c>
      <c r="Y203" s="279">
        <v>0</v>
      </c>
      <c r="Z203" s="132" t="str">
        <f t="shared" si="22"/>
        <v>Centrum Kształcenia Zawodowego w Świdnicy, 58-105 Świdnica, ul. Gen. Władysława Sikorskiego 41</v>
      </c>
      <c r="AA203" s="230" t="s">
        <v>93</v>
      </c>
      <c r="AB203" s="306"/>
      <c r="AC203" s="306"/>
      <c r="AD203" s="306"/>
    </row>
    <row r="204" spans="12:31" customFormat="1" ht="15" hidden="1" customHeight="1">
      <c r="L204" s="91"/>
      <c r="M204" s="95" t="s">
        <v>2263</v>
      </c>
      <c r="N204" s="91" t="s">
        <v>1202</v>
      </c>
      <c r="O204" s="713">
        <v>31152</v>
      </c>
      <c r="P204" s="95" t="s">
        <v>191</v>
      </c>
      <c r="Q204" s="91">
        <f t="shared" si="17"/>
        <v>741201</v>
      </c>
      <c r="R204" s="91" t="str">
        <f t="shared" si="18"/>
        <v>ELE.01.</v>
      </c>
      <c r="S204" s="511"/>
      <c r="T204" s="109" t="s">
        <v>2388</v>
      </c>
      <c r="U204" s="761">
        <v>0</v>
      </c>
      <c r="V204" s="294">
        <v>0</v>
      </c>
      <c r="W204" s="301" t="s">
        <v>2010</v>
      </c>
      <c r="X204" s="382">
        <v>0</v>
      </c>
      <c r="Y204" s="382">
        <v>0</v>
      </c>
      <c r="Z204" s="512" t="str">
        <f t="shared" si="22"/>
        <v>Centrum Kształcenia Zawodowego i Ustawicznego, 67-400 Wschowa, Plac Kosynierów 1</v>
      </c>
      <c r="AA204" s="230" t="s">
        <v>679</v>
      </c>
      <c r="AB204" s="306"/>
      <c r="AC204" s="306"/>
      <c r="AD204" s="306"/>
    </row>
    <row r="205" spans="12:31" customFormat="1" ht="15" hidden="1" customHeight="1">
      <c r="L205" s="91">
        <v>179</v>
      </c>
      <c r="M205" s="95" t="s">
        <v>2263</v>
      </c>
      <c r="N205" s="91" t="s">
        <v>1202</v>
      </c>
      <c r="O205" s="91">
        <v>31152</v>
      </c>
      <c r="P205" s="95" t="s">
        <v>502</v>
      </c>
      <c r="Q205" s="91">
        <f t="shared" si="17"/>
        <v>742118</v>
      </c>
      <c r="R205" s="91" t="str">
        <f t="shared" si="18"/>
        <v>ELM.03.</v>
      </c>
      <c r="S205" s="596" t="str">
        <f t="shared" ref="S205:S236" si="23">IFERROR(VLOOKUP(R205,D$8:G$119,2,0),0)</f>
        <v>Montaż, uruchamianie i konserwacja urządzeń i systemów mechatronicznych</v>
      </c>
      <c r="T205" s="109"/>
      <c r="U205" s="294">
        <v>12</v>
      </c>
      <c r="V205" s="294">
        <v>0</v>
      </c>
      <c r="W205" s="301" t="s">
        <v>2010</v>
      </c>
      <c r="X205" s="382">
        <v>12</v>
      </c>
      <c r="Y205" s="382">
        <v>0</v>
      </c>
      <c r="Z205" s="438" t="str">
        <f>IFERROR(VLOOKUP(AA205,AH$8:AI$42,2,0),0)</f>
        <v>Branżowa Szkoła 1 Stopnia w Zespole Szkół im. Jana Kasprowicza w Jelczu - Laskowicach</v>
      </c>
      <c r="AA205" s="230" t="s">
        <v>1006</v>
      </c>
      <c r="AB205" s="306"/>
      <c r="AC205" s="306"/>
      <c r="AD205" s="306"/>
    </row>
    <row r="206" spans="12:31" customFormat="1" ht="15" hidden="1" customHeight="1">
      <c r="L206" s="91">
        <v>180</v>
      </c>
      <c r="M206" s="95" t="s">
        <v>2261</v>
      </c>
      <c r="N206" s="301" t="s">
        <v>205</v>
      </c>
      <c r="O206" s="715">
        <v>114708</v>
      </c>
      <c r="P206" s="95" t="s">
        <v>69</v>
      </c>
      <c r="Q206" s="91">
        <f t="shared" si="17"/>
        <v>741203</v>
      </c>
      <c r="R206" s="91" t="str">
        <f t="shared" si="18"/>
        <v>MOT.02.</v>
      </c>
      <c r="S206" s="687" t="str">
        <f t="shared" si="23"/>
        <v>Obsługa, diagnozowanie oraz naprawa mechatronicznych systemów pojazdów samochodowych</v>
      </c>
      <c r="T206" s="738" t="s">
        <v>2389</v>
      </c>
      <c r="U206" s="491">
        <v>8</v>
      </c>
      <c r="V206" s="382">
        <v>0</v>
      </c>
      <c r="W206" s="301" t="s">
        <v>2012</v>
      </c>
      <c r="X206" s="279">
        <v>8</v>
      </c>
      <c r="Y206" s="279">
        <v>0</v>
      </c>
      <c r="Z206" s="438" t="str">
        <f>IFERROR(VLOOKUP(AA206,AH$8:AI$42,2,0),0)</f>
        <v>Centrum Kształcenia Zawodowego i Ustawicznego, 67-400 Wschowa, Plac Kosynierów 1</v>
      </c>
      <c r="AA206" s="230" t="s">
        <v>679</v>
      </c>
      <c r="AB206" s="416" t="s">
        <v>37</v>
      </c>
      <c r="AC206" s="306"/>
      <c r="AD206" s="306"/>
    </row>
    <row r="207" spans="12:31" customFormat="1" ht="45" hidden="1">
      <c r="L207" s="91">
        <v>181</v>
      </c>
      <c r="M207" s="95" t="s">
        <v>2261</v>
      </c>
      <c r="N207" s="301" t="s">
        <v>205</v>
      </c>
      <c r="O207" s="715">
        <v>114708</v>
      </c>
      <c r="P207" s="95" t="s">
        <v>485</v>
      </c>
      <c r="Q207" s="91">
        <f t="shared" si="17"/>
        <v>712101</v>
      </c>
      <c r="R207" s="91" t="str">
        <f t="shared" si="18"/>
        <v>BUD.03.</v>
      </c>
      <c r="S207" s="596" t="str">
        <f t="shared" si="23"/>
        <v>Wykonywanie robót dekarsko-blacharskich</v>
      </c>
      <c r="T207" s="300" t="s">
        <v>2370</v>
      </c>
      <c r="U207" s="727">
        <v>9</v>
      </c>
      <c r="V207" s="382">
        <v>0</v>
      </c>
      <c r="W207" s="301" t="s">
        <v>2017</v>
      </c>
      <c r="X207" s="707">
        <v>9</v>
      </c>
      <c r="Y207" s="279">
        <v>0</v>
      </c>
      <c r="Z207" s="438" t="str">
        <f t="shared" ref="Z207:Z238" si="24">IFERROR(VLOOKUP(AA207,AH$8:AI$34,2,0),0)</f>
        <v>Centrum Kształcenia Zawodowego w Zespole Szkół i Placówek Kształcenia Zawodowego, ul.Botaniczna 66, 65-392  Zielona Góra</v>
      </c>
      <c r="AA207" s="230" t="s">
        <v>37</v>
      </c>
      <c r="AB207" s="184"/>
      <c r="AC207" s="415"/>
      <c r="AD207" s="306"/>
    </row>
    <row r="208" spans="12:31" customFormat="1" ht="15" hidden="1" customHeight="1">
      <c r="L208" s="91">
        <v>182</v>
      </c>
      <c r="M208" s="95" t="s">
        <v>2261</v>
      </c>
      <c r="N208" s="301" t="s">
        <v>205</v>
      </c>
      <c r="O208" s="715">
        <v>114708</v>
      </c>
      <c r="P208" s="95" t="s">
        <v>78</v>
      </c>
      <c r="Q208" s="91">
        <f t="shared" si="17"/>
        <v>741103</v>
      </c>
      <c r="R208" s="91" t="str">
        <f t="shared" si="18"/>
        <v>ELE.02.</v>
      </c>
      <c r="S208" s="596" t="str">
        <f t="shared" si="23"/>
        <v>Montaż, uruchamianie i konserwacja instalacji, maszyn i urządzeń elektrycznych</v>
      </c>
      <c r="T208" s="109" t="s">
        <v>2338</v>
      </c>
      <c r="U208" s="491">
        <v>11</v>
      </c>
      <c r="V208" s="382">
        <v>0</v>
      </c>
      <c r="W208" s="301" t="s">
        <v>2012</v>
      </c>
      <c r="X208" s="279">
        <v>11</v>
      </c>
      <c r="Y208" s="279">
        <v>0</v>
      </c>
      <c r="Z208" s="593" t="str">
        <f t="shared" si="24"/>
        <v>Centrum Kształcenia Zawodowego w Oleśnicy, ul. Wojska Polskiego 67</v>
      </c>
      <c r="AA208" s="230" t="s">
        <v>692</v>
      </c>
      <c r="AB208" s="230" t="s">
        <v>37</v>
      </c>
      <c r="AC208" s="415"/>
      <c r="AD208" s="306"/>
    </row>
    <row r="209" spans="1:30" customFormat="1" ht="15" hidden="1" customHeight="1">
      <c r="L209" s="91">
        <v>183</v>
      </c>
      <c r="M209" s="95" t="s">
        <v>2261</v>
      </c>
      <c r="N209" s="301" t="s">
        <v>205</v>
      </c>
      <c r="O209" s="715">
        <v>114708</v>
      </c>
      <c r="P209" s="95" t="s">
        <v>192</v>
      </c>
      <c r="Q209" s="91">
        <f t="shared" si="17"/>
        <v>713203</v>
      </c>
      <c r="R209" s="91" t="str">
        <f t="shared" si="18"/>
        <v>MOT.03.</v>
      </c>
      <c r="S209" s="596" t="str">
        <f t="shared" si="23"/>
        <v>Diagnozowanie i naprawa powłok lakierniczych</v>
      </c>
      <c r="T209" s="109" t="s">
        <v>2256</v>
      </c>
      <c r="U209" s="382">
        <v>7</v>
      </c>
      <c r="V209" s="382">
        <v>0</v>
      </c>
      <c r="W209" s="301" t="s">
        <v>2012</v>
      </c>
      <c r="X209" s="279">
        <v>7</v>
      </c>
      <c r="Y209" s="279">
        <v>0</v>
      </c>
      <c r="Z209" s="132" t="str">
        <f t="shared" si="24"/>
        <v>Centrum Kształcenia Zawodowego w Oleśnicy, ul. Wojska Polskiego 67</v>
      </c>
      <c r="AA209" s="230" t="s">
        <v>692</v>
      </c>
      <c r="AB209" s="230" t="s">
        <v>37</v>
      </c>
      <c r="AC209" s="415"/>
      <c r="AD209" s="306"/>
    </row>
    <row r="210" spans="1:30" customFormat="1" ht="15" hidden="1" customHeight="1">
      <c r="L210" s="91">
        <v>184</v>
      </c>
      <c r="M210" s="95" t="s">
        <v>2261</v>
      </c>
      <c r="N210" s="301" t="s">
        <v>205</v>
      </c>
      <c r="O210" s="715">
        <v>114708</v>
      </c>
      <c r="P210" s="95" t="s">
        <v>73</v>
      </c>
      <c r="Q210" s="91">
        <f t="shared" si="17"/>
        <v>722307</v>
      </c>
      <c r="R210" s="91" t="str">
        <f t="shared" si="18"/>
        <v>MEC.05.</v>
      </c>
      <c r="S210" s="596" t="str">
        <f t="shared" si="23"/>
        <v> Użytkowanie obrabiarek skrawających</v>
      </c>
      <c r="T210" s="738" t="s">
        <v>2394</v>
      </c>
      <c r="U210" s="382">
        <v>6</v>
      </c>
      <c r="V210" s="382">
        <v>0</v>
      </c>
      <c r="W210" s="301" t="s">
        <v>2012</v>
      </c>
      <c r="X210" s="279">
        <v>6</v>
      </c>
      <c r="Y210" s="279">
        <v>0</v>
      </c>
      <c r="Z210" s="132" t="str">
        <f t="shared" si="24"/>
        <v>Centrum Kształcenia Zawodowego i Ustawicznego, 67-400 Wschowa, Plac Kosynierów 1</v>
      </c>
      <c r="AA210" s="230" t="s">
        <v>679</v>
      </c>
      <c r="AB210" s="420" t="s">
        <v>37</v>
      </c>
      <c r="AC210" s="306"/>
      <c r="AD210" s="306"/>
    </row>
    <row r="211" spans="1:30" customFormat="1" ht="45" hidden="1">
      <c r="L211" s="91">
        <v>185</v>
      </c>
      <c r="M211" s="95" t="s">
        <v>2261</v>
      </c>
      <c r="N211" s="301" t="s">
        <v>205</v>
      </c>
      <c r="O211" s="715">
        <v>114708</v>
      </c>
      <c r="P211" s="95" t="s">
        <v>496</v>
      </c>
      <c r="Q211" s="91">
        <f t="shared" si="17"/>
        <v>814209</v>
      </c>
      <c r="R211" s="91" t="str">
        <f t="shared" si="18"/>
        <v>CHM.01.</v>
      </c>
      <c r="S211" s="596" t="str">
        <f t="shared" si="23"/>
        <v>Obsługa maszyn i urządzeń do przetwórstwa tworzyw sztucznych</v>
      </c>
      <c r="T211" s="300" t="s">
        <v>2370</v>
      </c>
      <c r="U211" s="382">
        <v>4</v>
      </c>
      <c r="V211" s="382">
        <v>0</v>
      </c>
      <c r="W211" s="301" t="s">
        <v>2010</v>
      </c>
      <c r="X211" s="279">
        <v>4</v>
      </c>
      <c r="Y211" s="279">
        <v>0</v>
      </c>
      <c r="Z211" s="132" t="str">
        <f t="shared" si="24"/>
        <v>Centrum Kształcenia Zawodowego w Zespole Szkół i Placówek Kształcenia Zawodowego, ul.Botaniczna 66, 65-392  Zielona Góra</v>
      </c>
      <c r="AA211" s="230" t="s">
        <v>37</v>
      </c>
      <c r="AB211" s="416" t="s">
        <v>37</v>
      </c>
      <c r="AC211" s="306"/>
      <c r="AD211" s="306"/>
    </row>
    <row r="212" spans="1:30" customFormat="1" ht="15" hidden="1" customHeight="1">
      <c r="L212" s="91">
        <v>186</v>
      </c>
      <c r="M212" s="95" t="s">
        <v>2261</v>
      </c>
      <c r="N212" s="301" t="s">
        <v>205</v>
      </c>
      <c r="O212" s="715">
        <v>114708</v>
      </c>
      <c r="P212" s="95" t="s">
        <v>177</v>
      </c>
      <c r="Q212" s="91">
        <f t="shared" si="17"/>
        <v>722204</v>
      </c>
      <c r="R212" s="91" t="str">
        <f t="shared" si="18"/>
        <v>MEC.08.</v>
      </c>
      <c r="S212" s="596" t="str">
        <f t="shared" si="23"/>
        <v>Wykonywanie i naprawa elementów maszyn, urządzeń i narzędzi</v>
      </c>
      <c r="T212" s="743" t="s">
        <v>2394</v>
      </c>
      <c r="U212" s="382">
        <v>14</v>
      </c>
      <c r="V212" s="382">
        <v>0</v>
      </c>
      <c r="W212" s="301" t="s">
        <v>2012</v>
      </c>
      <c r="X212" s="382">
        <v>14</v>
      </c>
      <c r="Y212" s="382">
        <v>0</v>
      </c>
      <c r="Z212" s="132" t="str">
        <f t="shared" si="24"/>
        <v>Centrum Kształcenia Zawodowego i Ustawicznego, 67-400 Wschowa, Plac Kosynierów 1</v>
      </c>
      <c r="AA212" s="230" t="s">
        <v>679</v>
      </c>
      <c r="AB212" s="184"/>
      <c r="AC212" s="306"/>
      <c r="AD212" s="306"/>
    </row>
    <row r="213" spans="1:30" customFormat="1" ht="15" customHeight="1">
      <c r="L213" s="91">
        <v>187</v>
      </c>
      <c r="M213" s="95" t="s">
        <v>2341</v>
      </c>
      <c r="N213" s="91" t="s">
        <v>65</v>
      </c>
      <c r="O213" s="713">
        <v>19678</v>
      </c>
      <c r="P213" s="95" t="s">
        <v>99</v>
      </c>
      <c r="Q213" s="91">
        <f t="shared" si="17"/>
        <v>514101</v>
      </c>
      <c r="R213" s="91" t="str">
        <f t="shared" si="18"/>
        <v>FRK.01.</v>
      </c>
      <c r="S213" s="596" t="str">
        <f t="shared" si="23"/>
        <v>Wykonywanie usług fryzjerskich</v>
      </c>
      <c r="T213" s="109" t="s">
        <v>2391</v>
      </c>
      <c r="U213" s="279">
        <v>11</v>
      </c>
      <c r="V213" s="279">
        <v>11</v>
      </c>
      <c r="W213" s="91" t="s">
        <v>2012</v>
      </c>
      <c r="X213" s="279">
        <v>11</v>
      </c>
      <c r="Y213" s="279">
        <v>11</v>
      </c>
      <c r="Z213" s="399" t="str">
        <f t="shared" si="24"/>
        <v>Centrum Kształcenia Zawodowego w Świdnicy, 58-105 Świdnica, ul. Gen. Władysława Sikorskiego 41</v>
      </c>
      <c r="AA213" s="230" t="s">
        <v>93</v>
      </c>
      <c r="AB213" s="184"/>
      <c r="AC213" s="306"/>
      <c r="AD213" s="306"/>
    </row>
    <row r="214" spans="1:30" ht="15" customHeight="1">
      <c r="A214" s="1"/>
      <c r="L214" s="91">
        <v>188</v>
      </c>
      <c r="M214" s="95" t="s">
        <v>2341</v>
      </c>
      <c r="N214" s="91" t="s">
        <v>65</v>
      </c>
      <c r="O214" s="713">
        <v>19678</v>
      </c>
      <c r="P214" s="95" t="s">
        <v>76</v>
      </c>
      <c r="Q214" s="91">
        <f t="shared" si="17"/>
        <v>721306</v>
      </c>
      <c r="R214" s="91" t="str">
        <f t="shared" si="18"/>
        <v>MOT.01.</v>
      </c>
      <c r="S214" s="596" t="str">
        <f t="shared" si="23"/>
        <v>Diagnozowanie i naprawa nadwozi pojazdów samochodowych</v>
      </c>
      <c r="T214" s="437" t="s">
        <v>2233</v>
      </c>
      <c r="U214" s="279">
        <v>1</v>
      </c>
      <c r="V214" s="279">
        <v>0</v>
      </c>
      <c r="W214" s="91" t="s">
        <v>2012</v>
      </c>
      <c r="X214" s="279">
        <v>1</v>
      </c>
      <c r="Y214" s="279">
        <v>0</v>
      </c>
      <c r="Z214" s="399" t="str">
        <f t="shared" si="24"/>
        <v>Centrum Kształcenia Zawodowego w Świdnicy, 58-105 Świdnica, ul. Gen. Władysława Sikorskiego 41</v>
      </c>
      <c r="AA214" s="230" t="s">
        <v>93</v>
      </c>
      <c r="AB214" s="184"/>
      <c r="AC214" s="415"/>
      <c r="AD214" s="306"/>
    </row>
    <row r="215" spans="1:30" customFormat="1" ht="45" hidden="1">
      <c r="L215" s="91">
        <v>189</v>
      </c>
      <c r="M215" s="95" t="s">
        <v>2341</v>
      </c>
      <c r="N215" s="91" t="s">
        <v>65</v>
      </c>
      <c r="O215" s="713">
        <v>19678</v>
      </c>
      <c r="P215" s="95" t="s">
        <v>485</v>
      </c>
      <c r="Q215" s="91">
        <f t="shared" si="17"/>
        <v>712101</v>
      </c>
      <c r="R215" s="91" t="str">
        <f t="shared" si="18"/>
        <v>BUD.03.</v>
      </c>
      <c r="S215" s="596" t="str">
        <f t="shared" si="23"/>
        <v>Wykonywanie robót dekarsko-blacharskich</v>
      </c>
      <c r="T215" s="300" t="s">
        <v>2370</v>
      </c>
      <c r="U215" s="279">
        <v>3</v>
      </c>
      <c r="V215" s="279">
        <v>0</v>
      </c>
      <c r="W215" s="91" t="s">
        <v>2012</v>
      </c>
      <c r="X215" s="279">
        <v>3</v>
      </c>
      <c r="Y215" s="279">
        <v>0</v>
      </c>
      <c r="Z215" s="132" t="str">
        <f t="shared" si="24"/>
        <v>Centrum Kształcenia Zawodowego w Zespole Szkół i Placówek Kształcenia Zawodowego, ul.Botaniczna 66, 65-392  Zielona Góra</v>
      </c>
      <c r="AA215" s="230" t="s">
        <v>37</v>
      </c>
      <c r="AB215" s="415"/>
      <c r="AC215" s="184"/>
      <c r="AD215" s="306"/>
    </row>
    <row r="216" spans="1:30" customFormat="1" ht="15" customHeight="1">
      <c r="L216" s="91">
        <v>190</v>
      </c>
      <c r="M216" s="95" t="s">
        <v>2341</v>
      </c>
      <c r="N216" s="91" t="s">
        <v>65</v>
      </c>
      <c r="O216" s="713">
        <v>19678</v>
      </c>
      <c r="P216" s="95" t="s">
        <v>78</v>
      </c>
      <c r="Q216" s="91">
        <f t="shared" si="17"/>
        <v>741103</v>
      </c>
      <c r="R216" s="91" t="str">
        <f t="shared" si="18"/>
        <v>ELE.02.</v>
      </c>
      <c r="S216" s="596" t="str">
        <f t="shared" si="23"/>
        <v>Montaż, uruchamianie i konserwacja instalacji, maszyn i urządzeń elektrycznych</v>
      </c>
      <c r="T216" s="109" t="s">
        <v>2391</v>
      </c>
      <c r="U216" s="279">
        <v>6</v>
      </c>
      <c r="V216" s="279">
        <v>0</v>
      </c>
      <c r="W216" s="91" t="s">
        <v>2012</v>
      </c>
      <c r="X216" s="279">
        <v>6</v>
      </c>
      <c r="Y216" s="279">
        <v>0</v>
      </c>
      <c r="Z216" s="132" t="str">
        <f t="shared" si="24"/>
        <v>Centrum Kształcenia Zawodowego w Świdnicy, 58-105 Świdnica, ul. Gen. Władysława Sikorskiego 41</v>
      </c>
      <c r="AA216" s="230" t="s">
        <v>93</v>
      </c>
      <c r="AB216" s="415"/>
      <c r="AC216" s="306"/>
      <c r="AD216" s="306"/>
    </row>
    <row r="217" spans="1:30" customFormat="1" ht="15" customHeight="1">
      <c r="L217" s="91">
        <v>191</v>
      </c>
      <c r="M217" s="95" t="s">
        <v>2341</v>
      </c>
      <c r="N217" s="91" t="s">
        <v>65</v>
      </c>
      <c r="O217" s="713">
        <v>19678</v>
      </c>
      <c r="P217" s="95" t="s">
        <v>194</v>
      </c>
      <c r="Q217" s="91">
        <f t="shared" si="17"/>
        <v>711204</v>
      </c>
      <c r="R217" s="91" t="str">
        <f t="shared" si="18"/>
        <v>BUD.12.</v>
      </c>
      <c r="S217" s="596" t="str">
        <f t="shared" si="23"/>
        <v> Wykonywanie robót murarskich i tynkarskich</v>
      </c>
      <c r="T217" s="427" t="s">
        <v>2193</v>
      </c>
      <c r="U217" s="382">
        <v>1</v>
      </c>
      <c r="V217" s="382">
        <v>0</v>
      </c>
      <c r="W217" s="91" t="s">
        <v>2012</v>
      </c>
      <c r="X217" s="382">
        <v>1</v>
      </c>
      <c r="Y217" s="382">
        <v>0</v>
      </c>
      <c r="Z217" s="158" t="str">
        <f t="shared" si="24"/>
        <v>Centrum Kształcenia Zawodowego w Świdnicy, 58-105 Świdnica, ul. Gen. Władysława Sikorskiego 41</v>
      </c>
      <c r="AA217" s="230" t="s">
        <v>93</v>
      </c>
      <c r="AB217" s="415"/>
      <c r="AC217" s="306"/>
      <c r="AD217" s="306"/>
    </row>
    <row r="218" spans="1:30" customFormat="1" ht="60" hidden="1">
      <c r="L218" s="91">
        <v>192</v>
      </c>
      <c r="M218" s="95" t="s">
        <v>2341</v>
      </c>
      <c r="N218" s="91" t="s">
        <v>65</v>
      </c>
      <c r="O218" s="713">
        <v>19678</v>
      </c>
      <c r="P218" s="514" t="s">
        <v>180</v>
      </c>
      <c r="Q218" s="91">
        <f t="shared" si="17"/>
        <v>712905</v>
      </c>
      <c r="R218" s="91" t="str">
        <f t="shared" si="18"/>
        <v>BUD.11.</v>
      </c>
      <c r="S218" s="596" t="str">
        <f t="shared" si="23"/>
        <v> Wykonywanie robót montażowych, okładzinowych i wykończeniowych</v>
      </c>
      <c r="T218" s="231" t="s">
        <v>2354</v>
      </c>
      <c r="U218" s="516">
        <v>1</v>
      </c>
      <c r="V218" s="516">
        <v>0</v>
      </c>
      <c r="W218" s="520" t="s">
        <v>2010</v>
      </c>
      <c r="X218" s="516">
        <v>1</v>
      </c>
      <c r="Y218" s="516">
        <v>0</v>
      </c>
      <c r="Z218" s="132" t="str">
        <f t="shared" si="24"/>
        <v>Centrum Kształcenia Zawodowego w Zespole Szkół i Placówek Kształcenia Zawodowego, ul.Botaniczna 66, 65-392  Zielona Góra</v>
      </c>
      <c r="AA218" s="230" t="s">
        <v>37</v>
      </c>
      <c r="AB218" s="521"/>
      <c r="AC218" s="519"/>
      <c r="AD218" s="519"/>
    </row>
    <row r="219" spans="1:30" customFormat="1" ht="15" customHeight="1">
      <c r="L219" s="91">
        <v>193</v>
      </c>
      <c r="M219" s="95" t="s">
        <v>2341</v>
      </c>
      <c r="N219" s="91" t="s">
        <v>65</v>
      </c>
      <c r="O219" s="713">
        <v>19678</v>
      </c>
      <c r="P219" s="95" t="s">
        <v>79</v>
      </c>
      <c r="Q219" s="91">
        <f t="shared" ref="Q219:Q282" si="25">IFERROR(VLOOKUP(P219,B$8:E$119,2,0),0)</f>
        <v>751204</v>
      </c>
      <c r="R219" s="91" t="str">
        <f t="shared" ref="R219:R282" si="26">IFERROR(VLOOKUP(Q219,C$8:F$119,2,0),0)</f>
        <v>SPC.03.</v>
      </c>
      <c r="S219" s="596" t="str">
        <f t="shared" si="23"/>
        <v>Produkcja wyrobów piekarskich</v>
      </c>
      <c r="T219" s="109" t="s">
        <v>2233</v>
      </c>
      <c r="U219" s="294">
        <v>1</v>
      </c>
      <c r="V219" s="294">
        <v>1</v>
      </c>
      <c r="W219" s="91" t="s">
        <v>2012</v>
      </c>
      <c r="X219" s="294">
        <v>1</v>
      </c>
      <c r="Y219" s="294">
        <v>1</v>
      </c>
      <c r="Z219" s="158" t="str">
        <f t="shared" si="24"/>
        <v>Centrum Kształcenia Zawodowego w Świdnicy, 58-105 Świdnica, ul. Gen. Władysława Sikorskiego 41</v>
      </c>
      <c r="AA219" s="230" t="s">
        <v>93</v>
      </c>
      <c r="AB219" s="184"/>
      <c r="AC219" s="306"/>
      <c r="AD219" s="306"/>
    </row>
    <row r="220" spans="1:30" customFormat="1" ht="15" customHeight="1">
      <c r="L220" s="91">
        <v>194</v>
      </c>
      <c r="M220" s="95" t="s">
        <v>2341</v>
      </c>
      <c r="N220" s="91" t="s">
        <v>65</v>
      </c>
      <c r="O220" s="713">
        <v>19678</v>
      </c>
      <c r="P220" s="95" t="s">
        <v>80</v>
      </c>
      <c r="Q220" s="91">
        <f t="shared" si="25"/>
        <v>752205</v>
      </c>
      <c r="R220" s="91" t="str">
        <f t="shared" si="26"/>
        <v>DRM.04.</v>
      </c>
      <c r="S220" s="596" t="str">
        <f t="shared" si="23"/>
        <v> Wytwarzanie wyrobów z drewna i materiałów drewnopochodnych</v>
      </c>
      <c r="T220" s="109" t="s">
        <v>2233</v>
      </c>
      <c r="U220" s="294">
        <v>2</v>
      </c>
      <c r="V220" s="294">
        <v>0</v>
      </c>
      <c r="W220" s="91" t="s">
        <v>2012</v>
      </c>
      <c r="X220" s="294">
        <v>2</v>
      </c>
      <c r="Y220" s="294">
        <v>0</v>
      </c>
      <c r="Z220" s="158" t="str">
        <f t="shared" si="24"/>
        <v>Centrum Kształcenia Zawodowego w Świdnicy, 58-105 Świdnica, ul. Gen. Władysława Sikorskiego 41</v>
      </c>
      <c r="AA220" s="230" t="s">
        <v>93</v>
      </c>
      <c r="AB220" s="184"/>
      <c r="AC220" s="184"/>
      <c r="AD220" s="306"/>
    </row>
    <row r="221" spans="1:30" customFormat="1" ht="45" hidden="1">
      <c r="L221" s="91">
        <v>195</v>
      </c>
      <c r="M221" s="95" t="s">
        <v>2341</v>
      </c>
      <c r="N221" s="91" t="s">
        <v>65</v>
      </c>
      <c r="O221" s="713">
        <v>19678</v>
      </c>
      <c r="P221" s="95" t="s">
        <v>75</v>
      </c>
      <c r="Q221" s="91">
        <f t="shared" si="25"/>
        <v>343101</v>
      </c>
      <c r="R221" s="91" t="str">
        <f t="shared" si="26"/>
        <v>AUD.02.</v>
      </c>
      <c r="S221" s="596" t="str">
        <f t="shared" si="23"/>
        <v> Rejestracja, obróbka i publikacja obrazu</v>
      </c>
      <c r="T221" s="231" t="s">
        <v>2353</v>
      </c>
      <c r="U221" s="294">
        <v>2</v>
      </c>
      <c r="V221" s="294">
        <v>2</v>
      </c>
      <c r="W221" s="91" t="s">
        <v>2012</v>
      </c>
      <c r="X221" s="294">
        <v>2</v>
      </c>
      <c r="Y221" s="294">
        <v>2</v>
      </c>
      <c r="Z221" s="158" t="str">
        <f t="shared" si="24"/>
        <v>Centrum Kształcenia Zawodowego w Zespole Szkół i Placówek Kształcenia Zawodowego, ul.Botaniczna 66, 65-392  Zielona Góra</v>
      </c>
      <c r="AA221" s="230" t="s">
        <v>37</v>
      </c>
      <c r="AB221" s="184"/>
      <c r="AC221" s="306"/>
      <c r="AD221" s="306"/>
    </row>
    <row r="222" spans="1:30" customFormat="1" ht="15" hidden="1" customHeight="1">
      <c r="L222" s="91">
        <v>196</v>
      </c>
      <c r="M222" s="95" t="s">
        <v>2341</v>
      </c>
      <c r="N222" s="91" t="s">
        <v>65</v>
      </c>
      <c r="O222" s="713">
        <v>19678</v>
      </c>
      <c r="P222" s="95" t="s">
        <v>527</v>
      </c>
      <c r="Q222" s="91">
        <f t="shared" si="25"/>
        <v>611303</v>
      </c>
      <c r="R222" s="91" t="str">
        <f t="shared" si="26"/>
        <v>OGR.02.</v>
      </c>
      <c r="S222" s="596" t="str">
        <f t="shared" si="23"/>
        <v>Zakładanie i prowadzenie upraw ogrodniczych</v>
      </c>
      <c r="T222" s="427" t="s">
        <v>2351</v>
      </c>
      <c r="U222" s="294">
        <v>2</v>
      </c>
      <c r="V222" s="294">
        <v>2</v>
      </c>
      <c r="W222" s="423" t="s">
        <v>2012</v>
      </c>
      <c r="X222" s="294">
        <v>2</v>
      </c>
      <c r="Y222" s="294">
        <v>2</v>
      </c>
      <c r="Z222" s="158" t="str">
        <f t="shared" si="24"/>
        <v>Centrum Kształcenia Zawodowego w Zespole Szkół i Placówek Kształcenia Zawodowego, ul.Botaniczna 66, 65-392  Zielona Góra</v>
      </c>
      <c r="AA222" s="230" t="s">
        <v>37</v>
      </c>
      <c r="AB222" s="184"/>
      <c r="AC222" s="306"/>
      <c r="AD222" s="306"/>
    </row>
    <row r="223" spans="1:30" customFormat="1" ht="15" customHeight="1">
      <c r="L223" s="91">
        <v>197</v>
      </c>
      <c r="M223" s="95" t="s">
        <v>2341</v>
      </c>
      <c r="N223" s="91" t="s">
        <v>65</v>
      </c>
      <c r="O223" s="713">
        <v>19678</v>
      </c>
      <c r="P223" s="95" t="s">
        <v>69</v>
      </c>
      <c r="Q223" s="91">
        <f t="shared" si="25"/>
        <v>741203</v>
      </c>
      <c r="R223" s="91" t="str">
        <f t="shared" si="26"/>
        <v>MOT.02.</v>
      </c>
      <c r="S223" s="596" t="str">
        <f t="shared" si="23"/>
        <v>Obsługa, diagnozowanie oraz naprawa mechatronicznych systemów pojazdów samochodowych</v>
      </c>
      <c r="T223" s="437" t="s">
        <v>2391</v>
      </c>
      <c r="U223" s="382">
        <v>2</v>
      </c>
      <c r="V223" s="382">
        <v>0</v>
      </c>
      <c r="W223" s="91" t="s">
        <v>2012</v>
      </c>
      <c r="X223" s="382">
        <v>2</v>
      </c>
      <c r="Y223" s="382">
        <v>0</v>
      </c>
      <c r="Z223" s="158" t="str">
        <f t="shared" si="24"/>
        <v>Centrum Kształcenia Zawodowego w Świdnicy, 58-105 Świdnica, ul. Gen. Władysława Sikorskiego 41</v>
      </c>
      <c r="AA223" s="230" t="s">
        <v>93</v>
      </c>
      <c r="AB223" s="184"/>
      <c r="AC223" s="306"/>
      <c r="AD223" s="306"/>
    </row>
    <row r="224" spans="1:30" customFormat="1" ht="15" hidden="1" customHeight="1">
      <c r="L224" s="91">
        <v>198</v>
      </c>
      <c r="M224" s="95" t="s">
        <v>2341</v>
      </c>
      <c r="N224" s="91" t="s">
        <v>65</v>
      </c>
      <c r="O224" s="713">
        <v>19678</v>
      </c>
      <c r="P224" s="95" t="s">
        <v>66</v>
      </c>
      <c r="Q224" s="91">
        <f t="shared" si="25"/>
        <v>723103</v>
      </c>
      <c r="R224" s="91" t="str">
        <f t="shared" si="26"/>
        <v>MOT.05.</v>
      </c>
      <c r="S224" s="596" t="str">
        <f t="shared" si="23"/>
        <v>Obsługa, diagnozowanie oraz naprawa pojazdów samochodowych</v>
      </c>
      <c r="T224" s="109" t="s">
        <v>2223</v>
      </c>
      <c r="U224" s="279">
        <v>8</v>
      </c>
      <c r="V224" s="279">
        <v>0</v>
      </c>
      <c r="W224" s="91" t="s">
        <v>2012</v>
      </c>
      <c r="X224" s="279">
        <v>0</v>
      </c>
      <c r="Y224" s="279">
        <v>0</v>
      </c>
      <c r="Z224" s="132" t="str">
        <f t="shared" si="24"/>
        <v>Rzemieślnicza Branżowa Szkoła I st im Stanisława Palucha w Wałbrzychu</v>
      </c>
      <c r="AA224" s="230" t="s">
        <v>688</v>
      </c>
      <c r="AB224" s="557"/>
      <c r="AC224" s="558"/>
      <c r="AD224" s="558"/>
    </row>
    <row r="225" spans="12:30" customFormat="1" ht="26.25" hidden="1" customHeight="1">
      <c r="L225" s="91">
        <v>199</v>
      </c>
      <c r="M225" s="95" t="s">
        <v>2341</v>
      </c>
      <c r="N225" s="91" t="s">
        <v>65</v>
      </c>
      <c r="O225" s="713">
        <v>19678</v>
      </c>
      <c r="P225" s="95" t="s">
        <v>66</v>
      </c>
      <c r="Q225" s="91">
        <f t="shared" si="25"/>
        <v>723103</v>
      </c>
      <c r="R225" s="91" t="str">
        <f t="shared" si="26"/>
        <v>MOT.05.</v>
      </c>
      <c r="S225" s="596" t="str">
        <f t="shared" si="23"/>
        <v>Obsługa, diagnozowanie oraz naprawa pojazdów samochodowych</v>
      </c>
      <c r="T225" s="109" t="s">
        <v>2254</v>
      </c>
      <c r="U225" s="279">
        <v>8</v>
      </c>
      <c r="V225" s="279">
        <v>0</v>
      </c>
      <c r="W225" s="91" t="s">
        <v>2012</v>
      </c>
      <c r="X225" s="279">
        <v>0</v>
      </c>
      <c r="Y225" s="279">
        <v>0</v>
      </c>
      <c r="Z225" s="132" t="str">
        <f t="shared" si="24"/>
        <v>Rzemieślnicza Branżowa Szkoła I st im Stanisława Palucha w Wałbrzychu</v>
      </c>
      <c r="AA225" s="230" t="s">
        <v>688</v>
      </c>
      <c r="AB225" s="184"/>
      <c r="AC225" s="306"/>
      <c r="AD225" s="306"/>
    </row>
    <row r="226" spans="12:30" customFormat="1" ht="15" customHeight="1">
      <c r="L226" s="91">
        <v>200</v>
      </c>
      <c r="M226" s="492" t="s">
        <v>2021</v>
      </c>
      <c r="N226" s="301" t="s">
        <v>450</v>
      </c>
      <c r="O226" s="715">
        <v>79315</v>
      </c>
      <c r="P226" s="95" t="s">
        <v>76</v>
      </c>
      <c r="Q226" s="91">
        <f t="shared" si="25"/>
        <v>721306</v>
      </c>
      <c r="R226" s="91" t="str">
        <f t="shared" si="26"/>
        <v>MOT.01.</v>
      </c>
      <c r="S226" s="596" t="str">
        <f t="shared" si="23"/>
        <v>Diagnozowanie i naprawa nadwozi pojazdów samochodowych</v>
      </c>
      <c r="T226" s="437" t="s">
        <v>2233</v>
      </c>
      <c r="U226" s="89">
        <v>3</v>
      </c>
      <c r="V226" s="89">
        <v>0</v>
      </c>
      <c r="W226" s="423" t="s">
        <v>2012</v>
      </c>
      <c r="X226" s="89">
        <v>3</v>
      </c>
      <c r="Y226" s="89">
        <v>0</v>
      </c>
      <c r="Z226" s="592" t="str">
        <f t="shared" si="24"/>
        <v>Centrum Kształcenia Zawodowego w Świdnicy, 58-105 Świdnica, ul. Gen. Władysława Sikorskiego 41</v>
      </c>
      <c r="AA226" s="230" t="s">
        <v>93</v>
      </c>
      <c r="AB226" s="184"/>
      <c r="AC226" s="184"/>
      <c r="AD226" s="306"/>
    </row>
    <row r="227" spans="12:30" customFormat="1" ht="15" customHeight="1">
      <c r="L227" s="91">
        <v>201</v>
      </c>
      <c r="M227" s="492" t="s">
        <v>2021</v>
      </c>
      <c r="N227" s="301" t="s">
        <v>450</v>
      </c>
      <c r="O227" s="715">
        <v>79315</v>
      </c>
      <c r="P227" s="95" t="s">
        <v>78</v>
      </c>
      <c r="Q227" s="91">
        <f t="shared" si="25"/>
        <v>741103</v>
      </c>
      <c r="R227" s="91" t="str">
        <f t="shared" si="26"/>
        <v>ELE.02.</v>
      </c>
      <c r="S227" s="596" t="str">
        <f t="shared" si="23"/>
        <v>Montaż, uruchamianie i konserwacja instalacji, maszyn i urządzeń elektrycznych</v>
      </c>
      <c r="T227" s="437" t="s">
        <v>2194</v>
      </c>
      <c r="U227" s="89">
        <v>9</v>
      </c>
      <c r="V227" s="89">
        <v>0</v>
      </c>
      <c r="W227" s="423" t="s">
        <v>2012</v>
      </c>
      <c r="X227" s="89">
        <v>9</v>
      </c>
      <c r="Y227" s="89">
        <v>0</v>
      </c>
      <c r="Z227" s="598" t="str">
        <f t="shared" si="24"/>
        <v>Centrum Kształcenia Zawodowego w Świdnicy, 58-105 Świdnica, ul. Gen. Władysława Sikorskiego 41</v>
      </c>
      <c r="AA227" s="230" t="s">
        <v>93</v>
      </c>
      <c r="AB227" s="184"/>
      <c r="AC227" s="184"/>
      <c r="AD227" s="306"/>
    </row>
    <row r="228" spans="12:30" customFormat="1" ht="15" customHeight="1">
      <c r="L228" s="91">
        <v>202</v>
      </c>
      <c r="M228" s="492" t="s">
        <v>2021</v>
      </c>
      <c r="N228" s="301" t="s">
        <v>450</v>
      </c>
      <c r="O228" s="715">
        <v>79315</v>
      </c>
      <c r="P228" s="95" t="s">
        <v>192</v>
      </c>
      <c r="Q228" s="91">
        <f t="shared" si="25"/>
        <v>713203</v>
      </c>
      <c r="R228" s="91" t="str">
        <f t="shared" si="26"/>
        <v>MOT.03.</v>
      </c>
      <c r="S228" s="596" t="str">
        <f t="shared" si="23"/>
        <v>Diagnozowanie i naprawa powłok lakierniczych</v>
      </c>
      <c r="T228" s="427" t="s">
        <v>2187</v>
      </c>
      <c r="U228" s="89">
        <v>2</v>
      </c>
      <c r="V228" s="89">
        <v>0</v>
      </c>
      <c r="W228" s="423" t="s">
        <v>2012</v>
      </c>
      <c r="X228" s="89">
        <v>2</v>
      </c>
      <c r="Y228" s="89">
        <v>0</v>
      </c>
      <c r="Z228" s="594" t="str">
        <f t="shared" si="24"/>
        <v>Centrum Kształcenia Zawodowego w Świdnicy, 58-105 Świdnica, ul. Gen. Władysława Sikorskiego 41</v>
      </c>
      <c r="AA228" s="230" t="s">
        <v>93</v>
      </c>
      <c r="AB228" s="184"/>
      <c r="AC228" s="184"/>
      <c r="AD228" s="306"/>
    </row>
    <row r="229" spans="12:30" customFormat="1" ht="15" hidden="1" customHeight="1">
      <c r="L229" s="91">
        <v>203</v>
      </c>
      <c r="M229" s="492" t="s">
        <v>2021</v>
      </c>
      <c r="N229" s="301" t="s">
        <v>450</v>
      </c>
      <c r="O229" s="715">
        <v>79315</v>
      </c>
      <c r="P229" s="95" t="s">
        <v>79</v>
      </c>
      <c r="Q229" s="91">
        <f t="shared" si="25"/>
        <v>751204</v>
      </c>
      <c r="R229" s="91" t="str">
        <f t="shared" si="26"/>
        <v>SPC.03.</v>
      </c>
      <c r="S229" s="596" t="str">
        <f t="shared" si="23"/>
        <v>Produkcja wyrobów piekarskich</v>
      </c>
      <c r="T229" s="733" t="s">
        <v>2386</v>
      </c>
      <c r="U229" s="89">
        <v>3</v>
      </c>
      <c r="V229" s="89">
        <v>0</v>
      </c>
      <c r="W229" s="301" t="s">
        <v>2010</v>
      </c>
      <c r="X229" s="89">
        <v>3</v>
      </c>
      <c r="Y229" s="89">
        <v>0</v>
      </c>
      <c r="Z229" s="594" t="str">
        <f t="shared" si="24"/>
        <v>Centrum Kształcenia Zawodowego w Kłodzkiej Szkole Przedsiębiorczości w Kłodzku, ul. Szkolna 8, 57-300 Kłodzko</v>
      </c>
      <c r="AA229" s="230" t="s">
        <v>677</v>
      </c>
      <c r="AB229" s="184"/>
      <c r="AC229" s="306"/>
      <c r="AD229" s="306"/>
    </row>
    <row r="230" spans="12:30" customFormat="1" ht="15" hidden="1" customHeight="1">
      <c r="L230" s="91">
        <v>204</v>
      </c>
      <c r="M230" s="492" t="s">
        <v>2021</v>
      </c>
      <c r="N230" s="301" t="s">
        <v>450</v>
      </c>
      <c r="O230" s="715">
        <v>79315</v>
      </c>
      <c r="P230" s="95" t="s">
        <v>175</v>
      </c>
      <c r="Q230" s="91">
        <f t="shared" si="25"/>
        <v>751201</v>
      </c>
      <c r="R230" s="91" t="str">
        <f t="shared" si="26"/>
        <v>SPC.01.</v>
      </c>
      <c r="S230" s="596" t="str">
        <f t="shared" si="23"/>
        <v>Produkcja wyrobów cukierniczych</v>
      </c>
      <c r="T230" s="734" t="s">
        <v>2384</v>
      </c>
      <c r="U230" s="89">
        <v>6</v>
      </c>
      <c r="V230" s="89">
        <v>3</v>
      </c>
      <c r="W230" s="89" t="s">
        <v>2010</v>
      </c>
      <c r="X230" s="89">
        <v>0</v>
      </c>
      <c r="Y230" s="89">
        <v>0</v>
      </c>
      <c r="Z230" s="438" t="str">
        <f t="shared" si="24"/>
        <v>Centrum Kształcenia Zawodowego w Kłodzkiej Szkole Przedsiębiorczości w Kłodzku, ul. Szkolna 8, 57-300 Kłodzko</v>
      </c>
      <c r="AA230" s="230" t="s">
        <v>677</v>
      </c>
      <c r="AB230" s="184"/>
      <c r="AC230" s="306"/>
      <c r="AD230" s="306"/>
    </row>
    <row r="231" spans="12:30" customFormat="1" ht="15" hidden="1" customHeight="1">
      <c r="L231" s="91">
        <v>205</v>
      </c>
      <c r="M231" s="492" t="s">
        <v>2021</v>
      </c>
      <c r="N231" s="301" t="s">
        <v>450</v>
      </c>
      <c r="O231" s="715">
        <v>79315</v>
      </c>
      <c r="P231" s="95" t="s">
        <v>99</v>
      </c>
      <c r="Q231" s="91">
        <f t="shared" si="25"/>
        <v>514101</v>
      </c>
      <c r="R231" s="91" t="str">
        <f t="shared" si="26"/>
        <v>FRK.01.</v>
      </c>
      <c r="S231" s="596" t="str">
        <f t="shared" si="23"/>
        <v>Wykonywanie usług fryzjerskich</v>
      </c>
      <c r="T231" s="734" t="s">
        <v>2384</v>
      </c>
      <c r="U231" s="89">
        <v>10</v>
      </c>
      <c r="V231" s="89">
        <v>8</v>
      </c>
      <c r="W231" s="89" t="s">
        <v>2010</v>
      </c>
      <c r="X231" s="89">
        <v>0</v>
      </c>
      <c r="Y231" s="89">
        <v>0</v>
      </c>
      <c r="Z231" s="598" t="str">
        <f t="shared" si="24"/>
        <v>Centrum Kształcenia Zawodowego w Kłodzkiej Szkole Przedsiębiorczości w Kłodzku, ul. Szkolna 8, 57-300 Kłodzko</v>
      </c>
      <c r="AA231" s="230" t="s">
        <v>677</v>
      </c>
      <c r="AB231" s="184"/>
      <c r="AC231" s="306"/>
      <c r="AD231" s="306"/>
    </row>
    <row r="232" spans="12:30" customFormat="1" ht="15" hidden="1" customHeight="1">
      <c r="L232" s="91">
        <v>206</v>
      </c>
      <c r="M232" s="492" t="s">
        <v>2021</v>
      </c>
      <c r="N232" s="301" t="s">
        <v>450</v>
      </c>
      <c r="O232" s="715">
        <v>79315</v>
      </c>
      <c r="P232" s="95" t="s">
        <v>71</v>
      </c>
      <c r="Q232" s="91">
        <f t="shared" si="25"/>
        <v>512001</v>
      </c>
      <c r="R232" s="91" t="str">
        <f t="shared" si="26"/>
        <v>HGT.02.</v>
      </c>
      <c r="S232" s="596" t="str">
        <f t="shared" si="23"/>
        <v> Przygotowanie i wydawanie dań</v>
      </c>
      <c r="T232" s="734" t="s">
        <v>2385</v>
      </c>
      <c r="U232" s="89">
        <v>6</v>
      </c>
      <c r="V232" s="89">
        <v>4</v>
      </c>
      <c r="W232" s="89" t="s">
        <v>2010</v>
      </c>
      <c r="X232" s="89">
        <v>0</v>
      </c>
      <c r="Y232" s="89">
        <v>0</v>
      </c>
      <c r="Z232" s="598" t="str">
        <f t="shared" si="24"/>
        <v>Centrum Kształcenia Zawodowego w Kłodzkiej Szkole Przedsiębiorczości w Kłodzku, ul. Szkolna 8, 57-300 Kłodzko</v>
      </c>
      <c r="AA232" s="230" t="s">
        <v>677</v>
      </c>
      <c r="AB232" s="306"/>
      <c r="AC232" s="306"/>
      <c r="AD232" s="306"/>
    </row>
    <row r="233" spans="12:30" customFormat="1" ht="15" hidden="1" customHeight="1">
      <c r="L233" s="91"/>
      <c r="M233" s="492" t="s">
        <v>2021</v>
      </c>
      <c r="N233" s="301" t="s">
        <v>450</v>
      </c>
      <c r="O233" s="715">
        <v>79315</v>
      </c>
      <c r="P233" s="95" t="s">
        <v>66</v>
      </c>
      <c r="Q233" s="91">
        <f t="shared" si="25"/>
        <v>723103</v>
      </c>
      <c r="R233" s="91" t="str">
        <f t="shared" si="26"/>
        <v>MOT.05.</v>
      </c>
      <c r="S233" s="596" t="str">
        <f t="shared" si="23"/>
        <v>Obsługa, diagnozowanie oraz naprawa pojazdów samochodowych</v>
      </c>
      <c r="T233" s="736" t="s">
        <v>2384</v>
      </c>
      <c r="U233" s="89">
        <v>5</v>
      </c>
      <c r="V233" s="89">
        <v>0</v>
      </c>
      <c r="W233" s="89" t="s">
        <v>2010</v>
      </c>
      <c r="X233" s="89">
        <v>0</v>
      </c>
      <c r="Y233" s="89">
        <v>0</v>
      </c>
      <c r="Z233" s="594" t="str">
        <f t="shared" si="24"/>
        <v>Centrum Kształcenia Zawodowego w Kłodzkiej Szkole Przedsiębiorczości w Kłodzku, ul. Szkolna 8, 57-300 Kłodzko</v>
      </c>
      <c r="AA233" s="230" t="s">
        <v>677</v>
      </c>
      <c r="AB233" s="306"/>
      <c r="AC233" s="306"/>
      <c r="AD233" s="306"/>
    </row>
    <row r="234" spans="12:30" customFormat="1" ht="12" hidden="1" customHeight="1">
      <c r="L234" s="91">
        <v>207</v>
      </c>
      <c r="M234" s="492" t="s">
        <v>2021</v>
      </c>
      <c r="N234" s="301" t="s">
        <v>450</v>
      </c>
      <c r="O234" s="715">
        <v>79315</v>
      </c>
      <c r="P234" s="95" t="s">
        <v>66</v>
      </c>
      <c r="Q234" s="91">
        <f t="shared" si="25"/>
        <v>723103</v>
      </c>
      <c r="R234" s="91" t="str">
        <f t="shared" si="26"/>
        <v>MOT.05.</v>
      </c>
      <c r="S234" s="596" t="str">
        <f t="shared" si="23"/>
        <v>Obsługa, diagnozowanie oraz naprawa pojazdów samochodowych</v>
      </c>
      <c r="T234" s="736" t="s">
        <v>2386</v>
      </c>
      <c r="U234" s="89">
        <v>10</v>
      </c>
      <c r="V234" s="89">
        <v>0</v>
      </c>
      <c r="W234" s="89" t="s">
        <v>2010</v>
      </c>
      <c r="X234" s="89">
        <v>0</v>
      </c>
      <c r="Y234" s="89">
        <v>0</v>
      </c>
      <c r="Z234" s="594" t="str">
        <f t="shared" si="24"/>
        <v>Centrum Kształcenia Zawodowego w Kłodzkiej Szkole Przedsiębiorczości w Kłodzku, ul. Szkolna 8, 57-300 Kłodzko</v>
      </c>
      <c r="AA234" s="230" t="s">
        <v>677</v>
      </c>
      <c r="AB234" s="306"/>
      <c r="AC234" s="184"/>
      <c r="AD234" s="306"/>
    </row>
    <row r="235" spans="12:30" customFormat="1" ht="15" hidden="1" customHeight="1">
      <c r="L235" s="91">
        <v>208</v>
      </c>
      <c r="M235" s="492" t="s">
        <v>2021</v>
      </c>
      <c r="N235" s="301" t="s">
        <v>450</v>
      </c>
      <c r="O235" s="715">
        <v>79315</v>
      </c>
      <c r="P235" s="95" t="s">
        <v>511</v>
      </c>
      <c r="Q235" s="91">
        <f t="shared" si="25"/>
        <v>962907</v>
      </c>
      <c r="R235" s="91" t="str">
        <f t="shared" si="26"/>
        <v>HGT.03.</v>
      </c>
      <c r="S235" s="596" t="str">
        <f t="shared" si="23"/>
        <v>Obsługa gości w obiekcie świadczącym usługi hotelarskie</v>
      </c>
      <c r="T235" s="733" t="s">
        <v>2384</v>
      </c>
      <c r="U235" s="89">
        <v>1</v>
      </c>
      <c r="V235" s="89">
        <v>1</v>
      </c>
      <c r="W235" s="89" t="s">
        <v>2010</v>
      </c>
      <c r="X235" s="89">
        <v>0</v>
      </c>
      <c r="Y235" s="89">
        <v>0</v>
      </c>
      <c r="Z235" s="594" t="str">
        <f t="shared" si="24"/>
        <v>Centrum Kształcenia Zawodowego w Kłodzkiej Szkole Przedsiębiorczości w Kłodzku, ul. Szkolna 8, 57-300 Kłodzko</v>
      </c>
      <c r="AA235" s="230" t="s">
        <v>677</v>
      </c>
      <c r="AB235" s="184"/>
      <c r="AC235" s="184"/>
      <c r="AD235" s="306"/>
    </row>
    <row r="236" spans="12:30" customFormat="1" ht="15" hidden="1" customHeight="1">
      <c r="L236" s="91">
        <v>209</v>
      </c>
      <c r="M236" s="492" t="s">
        <v>2021</v>
      </c>
      <c r="N236" s="301" t="s">
        <v>450</v>
      </c>
      <c r="O236" s="715">
        <v>79315</v>
      </c>
      <c r="P236" s="95" t="s">
        <v>70</v>
      </c>
      <c r="Q236" s="91">
        <f t="shared" si="25"/>
        <v>522301</v>
      </c>
      <c r="R236" s="91" t="str">
        <f t="shared" si="26"/>
        <v>HAN.01.</v>
      </c>
      <c r="S236" s="596" t="str">
        <f t="shared" si="23"/>
        <v>Prowadzenie sprzedaży</v>
      </c>
      <c r="T236" s="734" t="s">
        <v>2386</v>
      </c>
      <c r="U236" s="89">
        <v>12</v>
      </c>
      <c r="V236" s="89">
        <v>7</v>
      </c>
      <c r="W236" s="89" t="s">
        <v>2010</v>
      </c>
      <c r="X236" s="89">
        <v>0</v>
      </c>
      <c r="Y236" s="89">
        <v>0</v>
      </c>
      <c r="Z236" s="594" t="str">
        <f t="shared" si="24"/>
        <v>Centrum Kształcenia Zawodowego w Kłodzkiej Szkole Przedsiębiorczości w Kłodzku, ul. Szkolna 8, 57-300 Kłodzko</v>
      </c>
      <c r="AA236" s="230" t="s">
        <v>677</v>
      </c>
      <c r="AB236" s="184"/>
      <c r="AC236" s="306"/>
      <c r="AD236" s="306"/>
    </row>
    <row r="237" spans="12:30" customFormat="1" ht="15" customHeight="1">
      <c r="L237" s="91">
        <v>210</v>
      </c>
      <c r="M237" s="492" t="s">
        <v>2021</v>
      </c>
      <c r="N237" s="301" t="s">
        <v>450</v>
      </c>
      <c r="O237" s="715">
        <v>79315</v>
      </c>
      <c r="P237" s="95" t="s">
        <v>69</v>
      </c>
      <c r="Q237" s="91">
        <f t="shared" si="25"/>
        <v>741203</v>
      </c>
      <c r="R237" s="91" t="str">
        <f t="shared" si="26"/>
        <v>MOT.02.</v>
      </c>
      <c r="S237" s="596" t="str">
        <f t="shared" ref="S237:S261" si="27">IFERROR(VLOOKUP(R237,D$8:G$119,2,0),0)</f>
        <v>Obsługa, diagnozowanie oraz naprawa mechatronicznych systemów pojazdów samochodowych</v>
      </c>
      <c r="T237" s="437" t="s">
        <v>2391</v>
      </c>
      <c r="U237" s="89">
        <v>2</v>
      </c>
      <c r="V237" s="89">
        <v>0</v>
      </c>
      <c r="W237" s="423" t="s">
        <v>2012</v>
      </c>
      <c r="X237" s="89">
        <v>2</v>
      </c>
      <c r="Y237" s="89">
        <v>0</v>
      </c>
      <c r="Z237" s="598" t="str">
        <f t="shared" si="24"/>
        <v>Centrum Kształcenia Zawodowego w Świdnicy, 58-105 Świdnica, ul. Gen. Władysława Sikorskiego 41</v>
      </c>
      <c r="AA237" s="230" t="s">
        <v>93</v>
      </c>
      <c r="AB237" s="184"/>
      <c r="AC237" s="184"/>
      <c r="AD237" s="306"/>
    </row>
    <row r="238" spans="12:30" customFormat="1" ht="15" customHeight="1">
      <c r="L238" s="91">
        <v>211</v>
      </c>
      <c r="M238" s="88" t="s">
        <v>2252</v>
      </c>
      <c r="N238" s="104" t="s">
        <v>474</v>
      </c>
      <c r="O238" s="169">
        <v>263259</v>
      </c>
      <c r="P238" s="95" t="s">
        <v>73</v>
      </c>
      <c r="Q238" s="91">
        <f t="shared" si="25"/>
        <v>722307</v>
      </c>
      <c r="R238" s="91" t="str">
        <f t="shared" si="26"/>
        <v>MEC.05.</v>
      </c>
      <c r="S238" s="596" t="str">
        <f t="shared" si="27"/>
        <v> Użytkowanie obrabiarek skrawających</v>
      </c>
      <c r="T238" s="109" t="s">
        <v>2187</v>
      </c>
      <c r="U238" s="279">
        <v>6</v>
      </c>
      <c r="V238" s="279">
        <v>0</v>
      </c>
      <c r="W238" s="91" t="s">
        <v>2012</v>
      </c>
      <c r="X238" s="279">
        <v>6</v>
      </c>
      <c r="Y238" s="279">
        <v>0</v>
      </c>
      <c r="Z238" s="399" t="str">
        <f t="shared" si="24"/>
        <v>Centrum Kształcenia Zawodowego w Świdnicy, 58-105 Świdnica, ul. Gen. Władysława Sikorskiego 41</v>
      </c>
      <c r="AA238" s="230" t="s">
        <v>93</v>
      </c>
      <c r="AB238" s="306"/>
      <c r="AC238" s="306"/>
      <c r="AD238" s="306"/>
    </row>
    <row r="239" spans="12:30" customFormat="1" ht="15" hidden="1" customHeight="1">
      <c r="L239" s="91">
        <v>212</v>
      </c>
      <c r="M239" s="88" t="s">
        <v>2252</v>
      </c>
      <c r="N239" s="104" t="s">
        <v>474</v>
      </c>
      <c r="O239" s="169">
        <v>263259</v>
      </c>
      <c r="P239" s="95" t="s">
        <v>66</v>
      </c>
      <c r="Q239" s="91">
        <f t="shared" si="25"/>
        <v>723103</v>
      </c>
      <c r="R239" s="91" t="str">
        <f t="shared" si="26"/>
        <v>MOT.05.</v>
      </c>
      <c r="S239" s="596" t="str">
        <f t="shared" si="27"/>
        <v>Obsługa, diagnozowanie oraz naprawa pojazdów samochodowych</v>
      </c>
      <c r="T239" s="735" t="s">
        <v>2384</v>
      </c>
      <c r="U239" s="279">
        <v>1</v>
      </c>
      <c r="V239" s="279">
        <v>0</v>
      </c>
      <c r="W239" s="91" t="s">
        <v>2012</v>
      </c>
      <c r="X239" s="279">
        <v>1</v>
      </c>
      <c r="Y239" s="279">
        <v>0</v>
      </c>
      <c r="Z239" s="399" t="str">
        <f t="shared" ref="Z239:Z270" si="28">IFERROR(VLOOKUP(AA239,AH$8:AI$34,2,0),0)</f>
        <v>Centrum Kształcenia Zawodowego w Kłodzkiej Szkole Przedsiębiorczości w Kłodzku, ul. Szkolna 8, 57-300 Kłodzko</v>
      </c>
      <c r="AA239" s="230" t="s">
        <v>677</v>
      </c>
      <c r="AB239" s="306"/>
      <c r="AC239" s="306"/>
      <c r="AD239" s="306"/>
    </row>
    <row r="240" spans="12:30" customFormat="1" ht="15" hidden="1" customHeight="1">
      <c r="L240" s="91">
        <v>213</v>
      </c>
      <c r="M240" s="88" t="s">
        <v>2252</v>
      </c>
      <c r="N240" s="104" t="s">
        <v>474</v>
      </c>
      <c r="O240" s="169">
        <v>263259</v>
      </c>
      <c r="P240" s="95" t="s">
        <v>99</v>
      </c>
      <c r="Q240" s="91">
        <f t="shared" si="25"/>
        <v>514101</v>
      </c>
      <c r="R240" s="91" t="str">
        <f t="shared" si="26"/>
        <v>FRK.01.</v>
      </c>
      <c r="S240" s="596" t="str">
        <f t="shared" si="27"/>
        <v>Wykonywanie usług fryzjerskich</v>
      </c>
      <c r="T240" s="734" t="s">
        <v>2384</v>
      </c>
      <c r="U240" s="279">
        <v>1</v>
      </c>
      <c r="V240" s="279">
        <v>1</v>
      </c>
      <c r="W240" s="91" t="s">
        <v>2012</v>
      </c>
      <c r="X240" s="279">
        <v>1</v>
      </c>
      <c r="Y240" s="279">
        <v>1</v>
      </c>
      <c r="Z240" s="132" t="str">
        <f t="shared" si="28"/>
        <v>Centrum Kształcenia Zawodowego w Kłodzkiej Szkole Przedsiębiorczości w Kłodzku, ul. Szkolna 8, 57-300 Kłodzko</v>
      </c>
      <c r="AA240" s="230" t="s">
        <v>677</v>
      </c>
      <c r="AB240" s="415"/>
      <c r="AC240" s="415"/>
      <c r="AD240" s="306"/>
    </row>
    <row r="241" spans="1:33" customFormat="1" ht="60" hidden="1">
      <c r="L241" s="91">
        <v>214</v>
      </c>
      <c r="M241" s="95" t="s">
        <v>2252</v>
      </c>
      <c r="N241" s="91" t="s">
        <v>474</v>
      </c>
      <c r="O241" s="713">
        <v>263259</v>
      </c>
      <c r="P241" s="95" t="s">
        <v>532</v>
      </c>
      <c r="Q241" s="91">
        <f t="shared" si="25"/>
        <v>753105</v>
      </c>
      <c r="R241" s="91" t="str">
        <f t="shared" si="26"/>
        <v>MOD.03.</v>
      </c>
      <c r="S241" s="596" t="str">
        <f t="shared" si="27"/>
        <v>Projektowanie i wytwarzanie wyrobów odzieżowych</v>
      </c>
      <c r="T241" s="231" t="s">
        <v>2354</v>
      </c>
      <c r="U241" s="279">
        <v>2</v>
      </c>
      <c r="V241" s="279">
        <v>2</v>
      </c>
      <c r="W241" s="415" t="s">
        <v>2012</v>
      </c>
      <c r="X241" s="279">
        <v>2</v>
      </c>
      <c r="Y241" s="279">
        <v>2</v>
      </c>
      <c r="Z241" s="158" t="str">
        <f t="shared" si="28"/>
        <v>Centrum Kształcenia Zawodowego w Zespole Szkół i Placówek Kształcenia Zawodowego, ul.Botaniczna 66, 65-392  Zielona Góra</v>
      </c>
      <c r="AA241" s="230" t="s">
        <v>37</v>
      </c>
      <c r="AB241" s="306"/>
      <c r="AC241" s="306"/>
      <c r="AD241" s="306"/>
    </row>
    <row r="242" spans="1:33" customFormat="1" ht="15" hidden="1" customHeight="1">
      <c r="L242" s="91">
        <v>215</v>
      </c>
      <c r="M242" s="88" t="s">
        <v>2252</v>
      </c>
      <c r="N242" s="104" t="s">
        <v>474</v>
      </c>
      <c r="O242" s="169">
        <v>263259</v>
      </c>
      <c r="P242" s="95" t="s">
        <v>71</v>
      </c>
      <c r="Q242" s="91">
        <f t="shared" si="25"/>
        <v>512001</v>
      </c>
      <c r="R242" s="91" t="str">
        <f t="shared" si="26"/>
        <v>HGT.02.</v>
      </c>
      <c r="S242" s="596" t="str">
        <f t="shared" si="27"/>
        <v> Przygotowanie i wydawanie dań</v>
      </c>
      <c r="T242" s="734" t="s">
        <v>2385</v>
      </c>
      <c r="U242" s="279">
        <v>1</v>
      </c>
      <c r="V242" s="279">
        <v>0</v>
      </c>
      <c r="W242" s="415" t="s">
        <v>2012</v>
      </c>
      <c r="X242" s="279">
        <v>1</v>
      </c>
      <c r="Y242" s="279">
        <v>0</v>
      </c>
      <c r="Z242" s="599" t="str">
        <f t="shared" si="28"/>
        <v>Centrum Kształcenia Zawodowego w Kłodzkiej Szkole Przedsiębiorczości w Kłodzku, ul. Szkolna 8, 57-300 Kłodzko</v>
      </c>
      <c r="AA242" s="230" t="s">
        <v>677</v>
      </c>
      <c r="AB242" s="306"/>
      <c r="AC242" s="306"/>
      <c r="AD242" s="306"/>
    </row>
    <row r="243" spans="1:33" customFormat="1" ht="15" customHeight="1">
      <c r="L243" s="91">
        <v>216</v>
      </c>
      <c r="M243" s="88" t="s">
        <v>2252</v>
      </c>
      <c r="N243" s="104" t="s">
        <v>474</v>
      </c>
      <c r="O243" s="169">
        <v>263259</v>
      </c>
      <c r="P243" s="95" t="s">
        <v>177</v>
      </c>
      <c r="Q243" s="91">
        <f t="shared" si="25"/>
        <v>722204</v>
      </c>
      <c r="R243" s="91" t="str">
        <f t="shared" si="26"/>
        <v>MEC.08.</v>
      </c>
      <c r="S243" s="596" t="str">
        <f t="shared" si="27"/>
        <v>Wykonywanie i naprawa elementów maszyn, urządzeń i narzędzi</v>
      </c>
      <c r="T243" s="109" t="s">
        <v>2233</v>
      </c>
      <c r="U243" s="279">
        <v>7</v>
      </c>
      <c r="V243" s="279">
        <v>0</v>
      </c>
      <c r="W243" s="415" t="s">
        <v>2012</v>
      </c>
      <c r="X243" s="279">
        <v>6</v>
      </c>
      <c r="Y243" s="279">
        <v>0</v>
      </c>
      <c r="Z243" s="599" t="str">
        <f t="shared" si="28"/>
        <v>Centrum Kształcenia Zawodowego w Świdnicy, 58-105 Świdnica, ul. Gen. Władysława Sikorskiego 41</v>
      </c>
      <c r="AA243" s="230" t="s">
        <v>93</v>
      </c>
      <c r="AB243" s="306"/>
      <c r="AC243" s="306"/>
      <c r="AD243" s="306"/>
    </row>
    <row r="244" spans="1:33" customFormat="1" ht="15" hidden="1" customHeight="1">
      <c r="L244" s="91">
        <v>217</v>
      </c>
      <c r="M244" s="88" t="s">
        <v>2252</v>
      </c>
      <c r="N244" s="104" t="s">
        <v>474</v>
      </c>
      <c r="O244" s="169">
        <v>263259</v>
      </c>
      <c r="P244" s="95" t="s">
        <v>70</v>
      </c>
      <c r="Q244" s="91">
        <f t="shared" si="25"/>
        <v>522301</v>
      </c>
      <c r="R244" s="91" t="str">
        <f t="shared" si="26"/>
        <v>HAN.01.</v>
      </c>
      <c r="S244" s="596" t="str">
        <f t="shared" si="27"/>
        <v>Prowadzenie sprzedaży</v>
      </c>
      <c r="T244" s="734" t="s">
        <v>2386</v>
      </c>
      <c r="U244" s="729">
        <v>2</v>
      </c>
      <c r="V244" s="729">
        <v>2</v>
      </c>
      <c r="W244" s="415" t="s">
        <v>2012</v>
      </c>
      <c r="X244" s="729">
        <v>2</v>
      </c>
      <c r="Y244" s="729">
        <v>2</v>
      </c>
      <c r="Z244" s="599" t="str">
        <f t="shared" si="28"/>
        <v>Centrum Kształcenia Zawodowego w Kłodzkiej Szkole Przedsiębiorczości w Kłodzku, ul. Szkolna 8, 57-300 Kłodzko</v>
      </c>
      <c r="AA244" s="230" t="s">
        <v>677</v>
      </c>
      <c r="AB244" s="306"/>
      <c r="AC244" s="306"/>
      <c r="AD244" s="306"/>
    </row>
    <row r="245" spans="1:33" ht="15" customHeight="1">
      <c r="A245" s="1"/>
      <c r="L245" s="91">
        <v>218</v>
      </c>
      <c r="M245" s="88" t="s">
        <v>2252</v>
      </c>
      <c r="N245" s="104" t="s">
        <v>474</v>
      </c>
      <c r="O245" s="169">
        <v>263259</v>
      </c>
      <c r="P245" s="95" t="s">
        <v>192</v>
      </c>
      <c r="Q245" s="91">
        <f t="shared" si="25"/>
        <v>713203</v>
      </c>
      <c r="R245" s="91" t="str">
        <f t="shared" si="26"/>
        <v>MOT.03.</v>
      </c>
      <c r="S245" s="596" t="str">
        <f t="shared" si="27"/>
        <v>Diagnozowanie i naprawa powłok lakierniczych</v>
      </c>
      <c r="T245" s="109" t="s">
        <v>2187</v>
      </c>
      <c r="U245" s="279">
        <v>1</v>
      </c>
      <c r="V245" s="279">
        <v>0</v>
      </c>
      <c r="W245" s="415" t="s">
        <v>2012</v>
      </c>
      <c r="X245" s="279">
        <v>1</v>
      </c>
      <c r="Y245" s="279">
        <v>0</v>
      </c>
      <c r="Z245" s="599" t="str">
        <f t="shared" si="28"/>
        <v>Centrum Kształcenia Zawodowego w Świdnicy, 58-105 Świdnica, ul. Gen. Władysława Sikorskiego 41</v>
      </c>
      <c r="AA245" s="230" t="s">
        <v>93</v>
      </c>
      <c r="AB245" s="306"/>
      <c r="AC245" s="306"/>
      <c r="AD245" s="306"/>
    </row>
    <row r="246" spans="1:33" ht="15" hidden="1" customHeight="1">
      <c r="A246" s="1"/>
      <c r="L246" s="91">
        <v>219</v>
      </c>
      <c r="M246" s="88" t="s">
        <v>2252</v>
      </c>
      <c r="N246" s="104" t="s">
        <v>474</v>
      </c>
      <c r="O246" s="169">
        <v>263259</v>
      </c>
      <c r="P246" s="95" t="s">
        <v>180</v>
      </c>
      <c r="Q246" s="91">
        <f t="shared" si="25"/>
        <v>712905</v>
      </c>
      <c r="R246" s="91" t="str">
        <f t="shared" si="26"/>
        <v>BUD.11.</v>
      </c>
      <c r="S246" s="596" t="str">
        <f t="shared" si="27"/>
        <v> Wykonywanie robót montażowych, okładzinowych i wykończeniowych</v>
      </c>
      <c r="T246" s="738" t="s">
        <v>2394</v>
      </c>
      <c r="U246" s="279">
        <v>5</v>
      </c>
      <c r="V246" s="279">
        <v>0</v>
      </c>
      <c r="W246" s="415" t="s">
        <v>2012</v>
      </c>
      <c r="X246" s="279">
        <v>5</v>
      </c>
      <c r="Y246" s="279">
        <v>0</v>
      </c>
      <c r="Z246" s="158" t="str">
        <f t="shared" si="28"/>
        <v>Centrum Kształcenia Zawodowego i Ustawicznego, 67-400 Wschowa, Plac Kosynierów 1</v>
      </c>
      <c r="AA246" s="230" t="s">
        <v>679</v>
      </c>
      <c r="AB246" s="306"/>
      <c r="AC246" s="415"/>
      <c r="AD246" s="306"/>
    </row>
    <row r="247" spans="1:33" ht="15" hidden="1" customHeight="1">
      <c r="A247" s="1"/>
      <c r="L247" s="91">
        <v>220</v>
      </c>
      <c r="M247" s="88" t="s">
        <v>2252</v>
      </c>
      <c r="N247" s="104" t="s">
        <v>474</v>
      </c>
      <c r="O247" s="169">
        <v>263259</v>
      </c>
      <c r="P247" s="95" t="s">
        <v>511</v>
      </c>
      <c r="Q247" s="91">
        <f t="shared" si="25"/>
        <v>962907</v>
      </c>
      <c r="R247" s="91" t="str">
        <f t="shared" si="26"/>
        <v>HGT.03.</v>
      </c>
      <c r="S247" s="596" t="str">
        <f t="shared" si="27"/>
        <v>Obsługa gości w obiekcie świadczącym usługi hotelarskie</v>
      </c>
      <c r="T247" s="733" t="s">
        <v>2384</v>
      </c>
      <c r="U247" s="279">
        <v>2</v>
      </c>
      <c r="V247" s="279">
        <v>2</v>
      </c>
      <c r="W247" s="415" t="s">
        <v>2010</v>
      </c>
      <c r="X247" s="279">
        <v>2</v>
      </c>
      <c r="Y247" s="279">
        <v>2</v>
      </c>
      <c r="Z247" s="158" t="str">
        <f t="shared" si="28"/>
        <v>Centrum Kształcenia Zawodowego w Kłodzkiej Szkole Przedsiębiorczości w Kłodzku, ul. Szkolna 8, 57-300 Kłodzko</v>
      </c>
      <c r="AA247" s="230" t="s">
        <v>677</v>
      </c>
      <c r="AB247" s="415"/>
      <c r="AC247" s="306"/>
      <c r="AD247" s="306"/>
    </row>
    <row r="248" spans="1:33" ht="15" hidden="1" customHeight="1">
      <c r="A248" s="1"/>
      <c r="L248" s="91">
        <v>221</v>
      </c>
      <c r="M248" s="95" t="s">
        <v>2343</v>
      </c>
      <c r="N248" s="91" t="s">
        <v>45</v>
      </c>
      <c r="O248" s="713">
        <v>31186</v>
      </c>
      <c r="P248" s="95" t="s">
        <v>70</v>
      </c>
      <c r="Q248" s="91">
        <f t="shared" si="25"/>
        <v>522301</v>
      </c>
      <c r="R248" s="91" t="str">
        <f t="shared" si="26"/>
        <v>HAN.01.</v>
      </c>
      <c r="S248" s="596" t="str">
        <f t="shared" si="27"/>
        <v>Prowadzenie sprzedaży</v>
      </c>
      <c r="T248" s="688" t="s">
        <v>2233</v>
      </c>
      <c r="U248" s="279">
        <v>5</v>
      </c>
      <c r="V248" s="279">
        <v>4</v>
      </c>
      <c r="W248" s="91" t="s">
        <v>2010</v>
      </c>
      <c r="X248" s="279">
        <v>5</v>
      </c>
      <c r="Y248" s="279">
        <v>4</v>
      </c>
      <c r="Z248" s="132" t="str">
        <f t="shared" si="28"/>
        <v>Centrum Kształcenia Zawodowego w Oleśnicy, ul. Wojska Polskiego 67</v>
      </c>
      <c r="AA248" s="230" t="s">
        <v>692</v>
      </c>
      <c r="AB248" s="415"/>
      <c r="AC248" s="306"/>
      <c r="AD248" s="306"/>
    </row>
    <row r="249" spans="1:33" ht="15" hidden="1" customHeight="1">
      <c r="A249" s="1"/>
      <c r="L249" s="91">
        <v>222</v>
      </c>
      <c r="M249" s="95" t="s">
        <v>2343</v>
      </c>
      <c r="N249" s="91" t="s">
        <v>45</v>
      </c>
      <c r="O249" s="713">
        <v>31186</v>
      </c>
      <c r="P249" s="95" t="s">
        <v>99</v>
      </c>
      <c r="Q249" s="91">
        <f t="shared" si="25"/>
        <v>514101</v>
      </c>
      <c r="R249" s="91" t="str">
        <f t="shared" si="26"/>
        <v>FRK.01.</v>
      </c>
      <c r="S249" s="596" t="str">
        <f t="shared" si="27"/>
        <v>Wykonywanie usług fryzjerskich</v>
      </c>
      <c r="T249" s="109" t="s">
        <v>2188</v>
      </c>
      <c r="U249" s="279">
        <v>7</v>
      </c>
      <c r="V249" s="279">
        <v>6</v>
      </c>
      <c r="W249" s="91" t="s">
        <v>2012</v>
      </c>
      <c r="X249" s="279">
        <v>7</v>
      </c>
      <c r="Y249" s="279">
        <v>6</v>
      </c>
      <c r="Z249" s="132" t="str">
        <f t="shared" si="28"/>
        <v>Zespół Szkół Ponadpodstawowych im. Hipolita Cegielskiego w Ziębicach ul. Wojska Polskiego 3, 57-220 Ziębice</v>
      </c>
      <c r="AA249" s="230" t="s">
        <v>32</v>
      </c>
      <c r="AB249" s="415"/>
      <c r="AC249" s="415"/>
      <c r="AD249" s="306"/>
    </row>
    <row r="250" spans="1:33" ht="15" hidden="1" customHeight="1">
      <c r="A250" s="1"/>
      <c r="L250" s="91">
        <v>223</v>
      </c>
      <c r="M250" s="95" t="s">
        <v>2343</v>
      </c>
      <c r="N250" s="91" t="s">
        <v>45</v>
      </c>
      <c r="O250" s="713">
        <v>31186</v>
      </c>
      <c r="P250" s="95" t="s">
        <v>66</v>
      </c>
      <c r="Q250" s="91">
        <f t="shared" si="25"/>
        <v>723103</v>
      </c>
      <c r="R250" s="91" t="str">
        <f t="shared" si="26"/>
        <v>MOT.05.</v>
      </c>
      <c r="S250" s="596" t="str">
        <f t="shared" si="27"/>
        <v>Obsługa, diagnozowanie oraz naprawa pojazdów samochodowych</v>
      </c>
      <c r="T250" s="688" t="s">
        <v>2233</v>
      </c>
      <c r="U250" s="279">
        <v>11</v>
      </c>
      <c r="V250" s="279">
        <v>0</v>
      </c>
      <c r="W250" s="91" t="s">
        <v>2010</v>
      </c>
      <c r="X250" s="279">
        <v>11</v>
      </c>
      <c r="Y250" s="279">
        <v>0</v>
      </c>
      <c r="Z250" s="399" t="str">
        <f t="shared" si="28"/>
        <v>Centrum Kształcenia Zawodowego w Oleśnicy, ul. Wojska Polskiego 67</v>
      </c>
      <c r="AA250" s="230" t="s">
        <v>692</v>
      </c>
      <c r="AB250" s="422"/>
      <c r="AC250" s="184"/>
      <c r="AD250" s="306"/>
    </row>
    <row r="251" spans="1:33" ht="15" hidden="1" customHeight="1">
      <c r="A251" s="1"/>
      <c r="L251" s="91">
        <v>224</v>
      </c>
      <c r="M251" s="95" t="s">
        <v>2343</v>
      </c>
      <c r="N251" s="91" t="s">
        <v>45</v>
      </c>
      <c r="O251" s="713">
        <v>31186</v>
      </c>
      <c r="P251" s="95" t="s">
        <v>71</v>
      </c>
      <c r="Q251" s="91">
        <f t="shared" si="25"/>
        <v>512001</v>
      </c>
      <c r="R251" s="91" t="str">
        <f t="shared" si="26"/>
        <v>HGT.02.</v>
      </c>
      <c r="S251" s="596" t="str">
        <f t="shared" si="27"/>
        <v> Przygotowanie i wydawanie dań</v>
      </c>
      <c r="T251" s="688" t="s">
        <v>2191</v>
      </c>
      <c r="U251" s="279">
        <v>2</v>
      </c>
      <c r="V251" s="279">
        <v>1</v>
      </c>
      <c r="W251" s="91" t="s">
        <v>2010</v>
      </c>
      <c r="X251" s="279">
        <v>2</v>
      </c>
      <c r="Y251" s="279">
        <v>1</v>
      </c>
      <c r="Z251" s="399" t="str">
        <f t="shared" si="28"/>
        <v>Centrum Kształcenia Zawodowego w Oleśnicy, ul. Wojska Polskiego 67</v>
      </c>
      <c r="AA251" s="230" t="s">
        <v>692</v>
      </c>
      <c r="AB251" s="415"/>
      <c r="AC251" s="184"/>
      <c r="AD251" s="306"/>
    </row>
    <row r="252" spans="1:33" ht="15" hidden="1" customHeight="1">
      <c r="A252" s="1"/>
      <c r="L252" s="91">
        <v>225</v>
      </c>
      <c r="M252" s="95" t="s">
        <v>2278</v>
      </c>
      <c r="N252" s="91" t="s">
        <v>1263</v>
      </c>
      <c r="O252" s="713">
        <v>91928</v>
      </c>
      <c r="P252" s="95" t="s">
        <v>71</v>
      </c>
      <c r="Q252" s="91">
        <f t="shared" si="25"/>
        <v>512001</v>
      </c>
      <c r="R252" s="91" t="str">
        <f t="shared" si="26"/>
        <v>HGT.02.</v>
      </c>
      <c r="S252" s="596" t="str">
        <f t="shared" si="27"/>
        <v> Przygotowanie i wydawanie dań</v>
      </c>
      <c r="T252" s="734" t="s">
        <v>2385</v>
      </c>
      <c r="U252" s="382">
        <v>9</v>
      </c>
      <c r="V252" s="382">
        <v>7</v>
      </c>
      <c r="W252" s="91" t="s">
        <v>2010</v>
      </c>
      <c r="X252" s="382">
        <v>0</v>
      </c>
      <c r="Y252" s="382">
        <v>0</v>
      </c>
      <c r="Z252" s="132" t="str">
        <f t="shared" si="28"/>
        <v>Centrum Kształcenia Zawodowego w Kłodzkiej Szkole Przedsiębiorczości w Kłodzku, ul. Szkolna 8, 57-300 Kłodzko</v>
      </c>
      <c r="AA252" s="230" t="s">
        <v>677</v>
      </c>
      <c r="AB252" s="184"/>
      <c r="AC252" s="306"/>
      <c r="AD252" s="306"/>
    </row>
    <row r="253" spans="1:33" ht="15" customHeight="1">
      <c r="A253" s="1"/>
      <c r="L253" s="91">
        <v>226</v>
      </c>
      <c r="M253" s="95" t="s">
        <v>2278</v>
      </c>
      <c r="N253" s="91" t="s">
        <v>1263</v>
      </c>
      <c r="O253" s="713">
        <v>91928</v>
      </c>
      <c r="P253" s="95" t="s">
        <v>177</v>
      </c>
      <c r="Q253" s="91">
        <f t="shared" si="25"/>
        <v>722204</v>
      </c>
      <c r="R253" s="91" t="str">
        <f t="shared" si="26"/>
        <v>MEC.08.</v>
      </c>
      <c r="S253" s="596" t="str">
        <f t="shared" si="27"/>
        <v>Wykonywanie i naprawa elementów maszyn, urządzeń i narzędzi</v>
      </c>
      <c r="T253" s="109" t="s">
        <v>2233</v>
      </c>
      <c r="U253" s="382">
        <v>7</v>
      </c>
      <c r="V253" s="382">
        <v>0</v>
      </c>
      <c r="W253" s="91" t="s">
        <v>2012</v>
      </c>
      <c r="X253" s="382">
        <v>7</v>
      </c>
      <c r="Y253" s="382">
        <v>0</v>
      </c>
      <c r="Z253" s="438" t="str">
        <f t="shared" si="28"/>
        <v>Centrum Kształcenia Zawodowego w Świdnicy, 58-105 Świdnica, ul. Gen. Władysława Sikorskiego 41</v>
      </c>
      <c r="AA253" s="230" t="s">
        <v>93</v>
      </c>
      <c r="AB253" s="184"/>
      <c r="AC253" s="306"/>
      <c r="AD253" s="306"/>
      <c r="AG253" s="528"/>
    </row>
    <row r="254" spans="1:33" ht="15" hidden="1" customHeight="1">
      <c r="A254" s="1"/>
      <c r="L254" s="91">
        <v>227</v>
      </c>
      <c r="M254" s="95" t="s">
        <v>2278</v>
      </c>
      <c r="N254" s="91" t="s">
        <v>1263</v>
      </c>
      <c r="O254" s="713">
        <v>91928</v>
      </c>
      <c r="P254" s="95" t="s">
        <v>99</v>
      </c>
      <c r="Q254" s="91">
        <f t="shared" si="25"/>
        <v>514101</v>
      </c>
      <c r="R254" s="91" t="str">
        <f t="shared" si="26"/>
        <v>FRK.01.</v>
      </c>
      <c r="S254" s="596" t="str">
        <f t="shared" si="27"/>
        <v>Wykonywanie usług fryzjerskich</v>
      </c>
      <c r="T254" s="733" t="s">
        <v>2385</v>
      </c>
      <c r="U254" s="684">
        <v>10</v>
      </c>
      <c r="V254" s="382">
        <v>8</v>
      </c>
      <c r="W254" s="91" t="s">
        <v>2010</v>
      </c>
      <c r="X254" s="382">
        <v>0</v>
      </c>
      <c r="Y254" s="382">
        <v>0</v>
      </c>
      <c r="Z254" s="438" t="str">
        <f t="shared" si="28"/>
        <v>Centrum Kształcenia Zawodowego w Kłodzkiej Szkole Przedsiębiorczości w Kłodzku, ul. Szkolna 8, 57-300 Kłodzko</v>
      </c>
      <c r="AA254" s="230" t="s">
        <v>677</v>
      </c>
      <c r="AB254" s="306" t="s">
        <v>692</v>
      </c>
      <c r="AC254" s="306"/>
      <c r="AD254" s="306"/>
      <c r="AG254" s="528"/>
    </row>
    <row r="255" spans="1:33" customFormat="1" ht="15" customHeight="1">
      <c r="L255" s="91">
        <v>228</v>
      </c>
      <c r="M255" s="95" t="s">
        <v>2278</v>
      </c>
      <c r="N255" s="91" t="s">
        <v>1263</v>
      </c>
      <c r="O255" s="713">
        <v>91928</v>
      </c>
      <c r="P255" s="95" t="s">
        <v>125</v>
      </c>
      <c r="Q255" s="91">
        <f t="shared" si="25"/>
        <v>712618</v>
      </c>
      <c r="R255" s="91" t="str">
        <f t="shared" si="26"/>
        <v>BUD.09.</v>
      </c>
      <c r="S255" s="596" t="str">
        <f t="shared" si="27"/>
        <v>Wykonywanie robót związanych z budową, montażem i eksploatacją sieci oraz instalacji sanitarnych</v>
      </c>
      <c r="T255" s="437" t="s">
        <v>2391</v>
      </c>
      <c r="U255" s="382">
        <v>2</v>
      </c>
      <c r="V255" s="382">
        <v>0</v>
      </c>
      <c r="W255" s="91" t="s">
        <v>2012</v>
      </c>
      <c r="X255" s="382">
        <v>1</v>
      </c>
      <c r="Y255" s="382">
        <v>0</v>
      </c>
      <c r="Z255" s="399" t="str">
        <f t="shared" si="28"/>
        <v>Centrum Kształcenia Zawodowego w Świdnicy, 58-105 Świdnica, ul. Gen. Władysława Sikorskiego 41</v>
      </c>
      <c r="AA255" s="230" t="s">
        <v>93</v>
      </c>
      <c r="AB255" s="184"/>
      <c r="AC255" s="306"/>
      <c r="AD255" s="306"/>
      <c r="AG255" s="528"/>
    </row>
    <row r="256" spans="1:33" customFormat="1" ht="15" hidden="1" customHeight="1">
      <c r="L256" s="91">
        <v>229</v>
      </c>
      <c r="M256" s="95" t="s">
        <v>2278</v>
      </c>
      <c r="N256" s="91" t="s">
        <v>1263</v>
      </c>
      <c r="O256" s="713">
        <v>91928</v>
      </c>
      <c r="P256" s="95" t="s">
        <v>66</v>
      </c>
      <c r="Q256" s="91">
        <f t="shared" si="25"/>
        <v>723103</v>
      </c>
      <c r="R256" s="91" t="str">
        <f t="shared" si="26"/>
        <v>MOT.05.</v>
      </c>
      <c r="S256" s="596" t="str">
        <f t="shared" si="27"/>
        <v>Obsługa, diagnozowanie oraz naprawa pojazdów samochodowych</v>
      </c>
      <c r="T256" s="735" t="s">
        <v>2384</v>
      </c>
      <c r="U256" s="384">
        <v>3</v>
      </c>
      <c r="V256" s="384">
        <v>0</v>
      </c>
      <c r="W256" s="91" t="s">
        <v>2010</v>
      </c>
      <c r="X256" s="382">
        <v>0</v>
      </c>
      <c r="Y256" s="382">
        <v>0</v>
      </c>
      <c r="Z256" s="438" t="str">
        <f t="shared" si="28"/>
        <v>Centrum Kształcenia Zawodowego w Kłodzkiej Szkole Przedsiębiorczości w Kłodzku, ul. Szkolna 8, 57-300 Kłodzko</v>
      </c>
      <c r="AA256" s="230" t="s">
        <v>677</v>
      </c>
      <c r="AB256" s="184"/>
      <c r="AC256" s="306"/>
      <c r="AD256" s="306"/>
      <c r="AG256" s="528"/>
    </row>
    <row r="257" spans="12:33" customFormat="1" hidden="1">
      <c r="L257" s="91">
        <v>230</v>
      </c>
      <c r="M257" s="95" t="s">
        <v>2278</v>
      </c>
      <c r="N257" s="91" t="s">
        <v>1263</v>
      </c>
      <c r="O257" s="713">
        <v>91928</v>
      </c>
      <c r="P257" s="95" t="s">
        <v>175</v>
      </c>
      <c r="Q257" s="91">
        <f t="shared" si="25"/>
        <v>751201</v>
      </c>
      <c r="R257" s="91" t="str">
        <f t="shared" si="26"/>
        <v>SPC.01.</v>
      </c>
      <c r="S257" s="596" t="str">
        <f t="shared" si="27"/>
        <v>Produkcja wyrobów cukierniczych</v>
      </c>
      <c r="T257" s="734" t="s">
        <v>2384</v>
      </c>
      <c r="U257" s="491">
        <v>1</v>
      </c>
      <c r="V257" s="382">
        <v>0</v>
      </c>
      <c r="W257" s="91" t="s">
        <v>2010</v>
      </c>
      <c r="X257" s="382">
        <v>0</v>
      </c>
      <c r="Y257" s="382">
        <v>0</v>
      </c>
      <c r="Z257" s="399" t="str">
        <f t="shared" si="28"/>
        <v>Centrum Kształcenia Zawodowego w Kłodzkiej Szkole Przedsiębiorczości w Kłodzku, ul. Szkolna 8, 57-300 Kłodzko</v>
      </c>
      <c r="AA257" s="230" t="s">
        <v>677</v>
      </c>
      <c r="AB257" s="184"/>
      <c r="AC257" s="306"/>
      <c r="AD257" s="306"/>
      <c r="AG257" s="528"/>
    </row>
    <row r="258" spans="12:33" customFormat="1" hidden="1">
      <c r="L258" s="91">
        <v>231</v>
      </c>
      <c r="M258" s="95" t="s">
        <v>2278</v>
      </c>
      <c r="N258" s="91" t="s">
        <v>1263</v>
      </c>
      <c r="O258" s="713">
        <v>91928</v>
      </c>
      <c r="P258" s="95" t="s">
        <v>79</v>
      </c>
      <c r="Q258" s="91">
        <f t="shared" si="25"/>
        <v>751204</v>
      </c>
      <c r="R258" s="91" t="str">
        <f t="shared" si="26"/>
        <v>SPC.03.</v>
      </c>
      <c r="S258" s="596" t="str">
        <f t="shared" si="27"/>
        <v>Produkcja wyrobów piekarskich</v>
      </c>
      <c r="T258" s="733" t="s">
        <v>2386</v>
      </c>
      <c r="U258" s="382">
        <v>3</v>
      </c>
      <c r="V258" s="382">
        <v>0</v>
      </c>
      <c r="W258" s="301" t="s">
        <v>2010</v>
      </c>
      <c r="X258" s="382">
        <v>0</v>
      </c>
      <c r="Y258" s="382">
        <v>0</v>
      </c>
      <c r="Z258" s="399" t="str">
        <f t="shared" si="28"/>
        <v>Centrum Kształcenia Zawodowego w Kłodzkiej Szkole Przedsiębiorczości w Kłodzku, ul. Szkolna 8, 57-300 Kłodzko</v>
      </c>
      <c r="AA258" s="230" t="s">
        <v>677</v>
      </c>
      <c r="AB258" s="184"/>
      <c r="AC258" s="306"/>
      <c r="AD258" s="306"/>
      <c r="AG258" s="528"/>
    </row>
    <row r="259" spans="12:33" customFormat="1" ht="15" hidden="1" customHeight="1">
      <c r="L259" s="91">
        <v>232</v>
      </c>
      <c r="M259" s="579" t="s">
        <v>2278</v>
      </c>
      <c r="N259" s="91" t="s">
        <v>1263</v>
      </c>
      <c r="O259" s="713">
        <v>91928</v>
      </c>
      <c r="P259" s="95" t="s">
        <v>510</v>
      </c>
      <c r="Q259" s="91">
        <f t="shared" si="25"/>
        <v>513101</v>
      </c>
      <c r="R259" s="91" t="str">
        <f t="shared" si="26"/>
        <v>HGT.01.</v>
      </c>
      <c r="S259" s="596" t="str">
        <f t="shared" si="27"/>
        <v>Wykonywanie usług kelnerskich</v>
      </c>
      <c r="T259" s="231" t="s">
        <v>2354</v>
      </c>
      <c r="U259" s="382">
        <v>1</v>
      </c>
      <c r="V259" s="382">
        <v>0</v>
      </c>
      <c r="W259" s="91" t="s">
        <v>2010</v>
      </c>
      <c r="X259" s="382">
        <v>1</v>
      </c>
      <c r="Y259" s="382">
        <v>0</v>
      </c>
      <c r="Z259" s="399" t="str">
        <f t="shared" si="28"/>
        <v>Centrum Kształcenia Zawodowego w Zespole Szkół i Placówek Kształcenia Zawodowego, ul.Botaniczna 66, 65-392  Zielona Góra</v>
      </c>
      <c r="AA259" s="230" t="s">
        <v>37</v>
      </c>
      <c r="AB259" s="184"/>
      <c r="AC259" s="306"/>
      <c r="AD259" s="306"/>
      <c r="AG259" s="528"/>
    </row>
    <row r="260" spans="12:33" customFormat="1" ht="15" hidden="1" customHeight="1">
      <c r="L260" s="91">
        <v>233</v>
      </c>
      <c r="M260" s="579" t="s">
        <v>2278</v>
      </c>
      <c r="N260" s="91" t="s">
        <v>1263</v>
      </c>
      <c r="O260" s="713">
        <v>91928</v>
      </c>
      <c r="P260" s="95" t="s">
        <v>70</v>
      </c>
      <c r="Q260" s="91">
        <f t="shared" si="25"/>
        <v>522301</v>
      </c>
      <c r="R260" s="91" t="str">
        <f t="shared" si="26"/>
        <v>HAN.01.</v>
      </c>
      <c r="S260" s="596" t="str">
        <f t="shared" si="27"/>
        <v>Prowadzenie sprzedaży</v>
      </c>
      <c r="T260" s="734" t="s">
        <v>2386</v>
      </c>
      <c r="U260" s="382">
        <v>2</v>
      </c>
      <c r="V260" s="382">
        <v>2</v>
      </c>
      <c r="W260" s="91" t="s">
        <v>2010</v>
      </c>
      <c r="X260" s="382">
        <v>0</v>
      </c>
      <c r="Y260" s="382">
        <v>0</v>
      </c>
      <c r="Z260" s="399" t="str">
        <f t="shared" si="28"/>
        <v>Centrum Kształcenia Zawodowego w Kłodzkiej Szkole Przedsiębiorczości w Kłodzku, ul. Szkolna 8, 57-300 Kłodzko</v>
      </c>
      <c r="AA260" s="230" t="s">
        <v>677</v>
      </c>
      <c r="AB260" s="184"/>
      <c r="AC260" s="184"/>
      <c r="AD260" s="306"/>
      <c r="AG260" s="528"/>
    </row>
    <row r="261" spans="12:33" customFormat="1" ht="15" customHeight="1">
      <c r="L261" s="91">
        <v>234</v>
      </c>
      <c r="M261" s="579" t="s">
        <v>2278</v>
      </c>
      <c r="N261" s="91" t="s">
        <v>1263</v>
      </c>
      <c r="O261" s="713">
        <v>91928</v>
      </c>
      <c r="P261" s="95" t="s">
        <v>73</v>
      </c>
      <c r="Q261" s="91">
        <f t="shared" si="25"/>
        <v>722307</v>
      </c>
      <c r="R261" s="91" t="str">
        <f t="shared" si="26"/>
        <v>MEC.05.</v>
      </c>
      <c r="S261" s="596" t="str">
        <f t="shared" si="27"/>
        <v> Użytkowanie obrabiarek skrawających</v>
      </c>
      <c r="T261" s="109" t="s">
        <v>2391</v>
      </c>
      <c r="U261" s="382">
        <v>3</v>
      </c>
      <c r="V261" s="382">
        <v>0</v>
      </c>
      <c r="W261" s="91" t="s">
        <v>2012</v>
      </c>
      <c r="X261" s="382">
        <v>3</v>
      </c>
      <c r="Y261" s="382">
        <v>0</v>
      </c>
      <c r="Z261" s="399" t="str">
        <f t="shared" si="28"/>
        <v>Centrum Kształcenia Zawodowego w Świdnicy, 58-105 Świdnica, ul. Gen. Władysława Sikorskiego 41</v>
      </c>
      <c r="AA261" s="230" t="s">
        <v>93</v>
      </c>
      <c r="AB261" s="415"/>
      <c r="AC261" s="306"/>
      <c r="AD261" s="306"/>
      <c r="AG261" s="528"/>
    </row>
    <row r="262" spans="12:33" customFormat="1" ht="15" customHeight="1">
      <c r="L262" s="91">
        <v>235</v>
      </c>
      <c r="M262" s="579" t="s">
        <v>2278</v>
      </c>
      <c r="N262" s="91" t="s">
        <v>1263</v>
      </c>
      <c r="O262" s="713">
        <v>91928</v>
      </c>
      <c r="P262" s="95" t="s">
        <v>194</v>
      </c>
      <c r="Q262" s="91">
        <f t="shared" si="25"/>
        <v>711204</v>
      </c>
      <c r="R262" s="91" t="str">
        <f t="shared" si="26"/>
        <v>BUD.12.</v>
      </c>
      <c r="S262" s="109"/>
      <c r="T262" s="427" t="s">
        <v>2193</v>
      </c>
      <c r="U262" s="382">
        <v>3</v>
      </c>
      <c r="V262" s="91">
        <v>0</v>
      </c>
      <c r="W262" s="382" t="s">
        <v>2012</v>
      </c>
      <c r="X262" s="382">
        <v>3</v>
      </c>
      <c r="Y262" s="91">
        <v>0</v>
      </c>
      <c r="Z262" s="399" t="str">
        <f t="shared" si="28"/>
        <v>Centrum Kształcenia Zawodowego w Świdnicy, 58-105 Świdnica, ul. Gen. Władysława Sikorskiego 41</v>
      </c>
      <c r="AA262" s="230" t="s">
        <v>93</v>
      </c>
      <c r="AB262" s="520"/>
      <c r="AC262" s="520"/>
      <c r="AD262" s="519"/>
      <c r="AG262" s="529"/>
    </row>
    <row r="263" spans="12:33" customFormat="1" ht="15" customHeight="1">
      <c r="L263" s="91">
        <v>236</v>
      </c>
      <c r="M263" s="579" t="s">
        <v>2278</v>
      </c>
      <c r="N263" s="91" t="s">
        <v>1263</v>
      </c>
      <c r="O263" s="713">
        <v>91928</v>
      </c>
      <c r="P263" s="95" t="s">
        <v>78</v>
      </c>
      <c r="Q263" s="91">
        <f t="shared" si="25"/>
        <v>741103</v>
      </c>
      <c r="R263" s="91" t="str">
        <f t="shared" si="26"/>
        <v>ELE.02.</v>
      </c>
      <c r="S263" s="596" t="str">
        <f t="shared" ref="S263:S275" si="29">IFERROR(VLOOKUP(R263,D$8:G$119,2,0),0)</f>
        <v>Montaż, uruchamianie i konserwacja instalacji, maszyn i urządzeń elektrycznych</v>
      </c>
      <c r="T263" s="109" t="s">
        <v>2391</v>
      </c>
      <c r="U263" s="382">
        <v>4</v>
      </c>
      <c r="V263" s="382">
        <v>0</v>
      </c>
      <c r="W263" s="91" t="s">
        <v>2012</v>
      </c>
      <c r="X263" s="382">
        <v>4</v>
      </c>
      <c r="Y263" s="382">
        <v>0</v>
      </c>
      <c r="Z263" s="399" t="str">
        <f t="shared" si="28"/>
        <v>Centrum Kształcenia Zawodowego w Świdnicy, 58-105 Świdnica, ul. Gen. Władysława Sikorskiego 41</v>
      </c>
      <c r="AA263" s="230" t="s">
        <v>93</v>
      </c>
      <c r="AB263" s="415"/>
      <c r="AC263" s="415"/>
      <c r="AD263" s="306"/>
      <c r="AG263" s="528"/>
    </row>
    <row r="264" spans="12:33" customFormat="1" ht="15" hidden="1" customHeight="1">
      <c r="L264" s="91">
        <v>237</v>
      </c>
      <c r="M264" s="570" t="s">
        <v>1812</v>
      </c>
      <c r="N264" s="91" t="s">
        <v>200</v>
      </c>
      <c r="O264" s="713">
        <v>14281</v>
      </c>
      <c r="P264" s="95" t="s">
        <v>71</v>
      </c>
      <c r="Q264" s="91">
        <f t="shared" si="25"/>
        <v>512001</v>
      </c>
      <c r="R264" s="91" t="str">
        <f t="shared" si="26"/>
        <v>HGT.02.</v>
      </c>
      <c r="S264" s="596" t="str">
        <f t="shared" si="29"/>
        <v> Przygotowanie i wydawanie dań</v>
      </c>
      <c r="T264" s="109" t="s">
        <v>2355</v>
      </c>
      <c r="U264" s="204">
        <v>10</v>
      </c>
      <c r="V264" s="279">
        <v>6</v>
      </c>
      <c r="W264" s="401" t="s">
        <v>2010</v>
      </c>
      <c r="X264" s="279">
        <v>0</v>
      </c>
      <c r="Y264" s="279">
        <v>0</v>
      </c>
      <c r="Z264" s="438" t="str">
        <f t="shared" si="28"/>
        <v>Centrum Kształcenia Zawodowego i Ustawicznego w Legnicy, ul. Lotnicza 26, 59-220 Legnica</v>
      </c>
      <c r="AA264" s="230" t="s">
        <v>691</v>
      </c>
      <c r="AB264" s="415"/>
      <c r="AC264" s="415"/>
      <c r="AD264" s="306"/>
      <c r="AG264" s="528"/>
    </row>
    <row r="265" spans="12:33" customFormat="1" ht="15" hidden="1" customHeight="1">
      <c r="L265" s="91">
        <v>239</v>
      </c>
      <c r="M265" s="570" t="s">
        <v>1812</v>
      </c>
      <c r="N265" s="91" t="s">
        <v>200</v>
      </c>
      <c r="O265" s="713">
        <v>14281</v>
      </c>
      <c r="P265" s="95" t="s">
        <v>175</v>
      </c>
      <c r="Q265" s="91">
        <f t="shared" si="25"/>
        <v>751201</v>
      </c>
      <c r="R265" s="91" t="str">
        <f t="shared" si="26"/>
        <v>SPC.01.</v>
      </c>
      <c r="S265" s="596" t="str">
        <f t="shared" si="29"/>
        <v>Produkcja wyrobów cukierniczych</v>
      </c>
      <c r="T265" s="109" t="s">
        <v>2231</v>
      </c>
      <c r="U265" s="382">
        <v>6</v>
      </c>
      <c r="V265" s="685">
        <v>2</v>
      </c>
      <c r="W265" s="401" t="s">
        <v>2010</v>
      </c>
      <c r="X265" s="382">
        <v>0</v>
      </c>
      <c r="Y265" s="382">
        <v>0</v>
      </c>
      <c r="Z265" s="593" t="str">
        <f t="shared" si="28"/>
        <v>Centrum Kształcenia Zawodowego i Ustawicznego w Legnicy, ul. Lotnicza 26, 59-220 Legnica</v>
      </c>
      <c r="AA265" s="230" t="s">
        <v>691</v>
      </c>
      <c r="AB265" s="230"/>
      <c r="AC265" s="306"/>
      <c r="AD265" s="306"/>
      <c r="AG265" s="528"/>
    </row>
    <row r="266" spans="12:33" customFormat="1" hidden="1">
      <c r="L266" s="91">
        <v>240</v>
      </c>
      <c r="M266" s="570" t="s">
        <v>1812</v>
      </c>
      <c r="N266" s="91" t="s">
        <v>200</v>
      </c>
      <c r="O266" s="713">
        <v>14281</v>
      </c>
      <c r="P266" s="95" t="s">
        <v>75</v>
      </c>
      <c r="Q266" s="91">
        <f t="shared" si="25"/>
        <v>343101</v>
      </c>
      <c r="R266" s="91" t="str">
        <f t="shared" si="26"/>
        <v>AUD.02.</v>
      </c>
      <c r="S266" s="596" t="str">
        <f t="shared" si="29"/>
        <v> Rejestracja, obróbka i publikacja obrazu</v>
      </c>
      <c r="T266" s="89" t="s">
        <v>2240</v>
      </c>
      <c r="U266" s="382">
        <v>2</v>
      </c>
      <c r="V266" s="382">
        <v>1</v>
      </c>
      <c r="W266" s="401" t="s">
        <v>2010</v>
      </c>
      <c r="X266" s="382">
        <v>2</v>
      </c>
      <c r="Y266" s="382">
        <v>1</v>
      </c>
      <c r="Z266" s="438" t="str">
        <f t="shared" si="28"/>
        <v>Zespół Placówek Oświatowych Centrum Kształcenia Zawodowego nr 2 w Olkuszu, ul. Legionów Polskich 3</v>
      </c>
      <c r="AA266" s="230" t="s">
        <v>678</v>
      </c>
      <c r="AB266" s="415"/>
      <c r="AC266" s="306"/>
      <c r="AD266" s="306"/>
      <c r="AG266" s="528"/>
    </row>
    <row r="267" spans="12:33" customFormat="1" ht="15" hidden="1" customHeight="1">
      <c r="L267" s="91">
        <v>241</v>
      </c>
      <c r="M267" s="570" t="s">
        <v>1812</v>
      </c>
      <c r="N267" s="91" t="s">
        <v>200</v>
      </c>
      <c r="O267" s="713">
        <v>14281</v>
      </c>
      <c r="P267" s="95" t="s">
        <v>99</v>
      </c>
      <c r="Q267" s="91">
        <f t="shared" si="25"/>
        <v>514101</v>
      </c>
      <c r="R267" s="91" t="str">
        <f t="shared" si="26"/>
        <v>FRK.01.</v>
      </c>
      <c r="S267" s="596" t="str">
        <f t="shared" si="29"/>
        <v>Wykonywanie usług fryzjerskich</v>
      </c>
      <c r="T267" s="437" t="s">
        <v>2240</v>
      </c>
      <c r="U267" s="382">
        <v>10</v>
      </c>
      <c r="V267" s="382">
        <v>10</v>
      </c>
      <c r="W267" s="401" t="s">
        <v>2010</v>
      </c>
      <c r="X267" s="382">
        <v>0</v>
      </c>
      <c r="Y267" s="382">
        <v>0</v>
      </c>
      <c r="Z267" s="438" t="str">
        <f t="shared" si="28"/>
        <v>Centrum Kształcenia Zawodowego i Ustawicznego w Legnicy, ul. Lotnicza 26, 59-220 Legnica</v>
      </c>
      <c r="AA267" s="230" t="s">
        <v>691</v>
      </c>
      <c r="AB267" s="415"/>
      <c r="AC267" s="306"/>
      <c r="AD267" s="306"/>
      <c r="AG267" s="529"/>
    </row>
    <row r="268" spans="12:33" customFormat="1" ht="15" hidden="1" customHeight="1">
      <c r="L268" s="91">
        <v>242</v>
      </c>
      <c r="M268" s="570" t="s">
        <v>1812</v>
      </c>
      <c r="N268" s="91" t="s">
        <v>200</v>
      </c>
      <c r="O268" s="713">
        <v>14281</v>
      </c>
      <c r="P268" s="95" t="s">
        <v>78</v>
      </c>
      <c r="Q268" s="91">
        <f t="shared" si="25"/>
        <v>741103</v>
      </c>
      <c r="R268" s="91" t="str">
        <f t="shared" si="26"/>
        <v>ELE.02.</v>
      </c>
      <c r="S268" s="596" t="str">
        <f t="shared" si="29"/>
        <v>Montaż, uruchamianie i konserwacja instalacji, maszyn i urządzeń elektrycznych</v>
      </c>
      <c r="T268" s="738" t="s">
        <v>2390</v>
      </c>
      <c r="U268" s="382">
        <v>2</v>
      </c>
      <c r="V268" s="382">
        <v>0</v>
      </c>
      <c r="W268" s="401" t="s">
        <v>2010</v>
      </c>
      <c r="X268" s="382">
        <v>2</v>
      </c>
      <c r="Y268" s="382">
        <v>0</v>
      </c>
      <c r="Z268" s="438" t="str">
        <f t="shared" si="28"/>
        <v>Centrum Kształcenia Zawodowego i Ustawicznego, 67-400 Wschowa, Plac Kosynierów 1</v>
      </c>
      <c r="AA268" s="230" t="s">
        <v>679</v>
      </c>
      <c r="AB268" s="415"/>
      <c r="AC268" s="306"/>
      <c r="AD268" s="306"/>
      <c r="AG268" s="528"/>
    </row>
    <row r="269" spans="12:33" customFormat="1" ht="15" hidden="1" customHeight="1">
      <c r="L269" s="91">
        <v>243</v>
      </c>
      <c r="M269" s="570" t="s">
        <v>1812</v>
      </c>
      <c r="N269" s="91" t="s">
        <v>200</v>
      </c>
      <c r="O269" s="713">
        <v>14281</v>
      </c>
      <c r="P269" s="95" t="s">
        <v>70</v>
      </c>
      <c r="Q269" s="91">
        <f t="shared" si="25"/>
        <v>522301</v>
      </c>
      <c r="R269" s="91" t="str">
        <f t="shared" si="26"/>
        <v>HAN.01.</v>
      </c>
      <c r="S269" s="596" t="str">
        <f t="shared" si="29"/>
        <v>Prowadzenie sprzedaży</v>
      </c>
      <c r="T269" s="109" t="s">
        <v>2190</v>
      </c>
      <c r="U269" s="382">
        <v>2</v>
      </c>
      <c r="V269" s="382">
        <v>1</v>
      </c>
      <c r="W269" s="401" t="s">
        <v>2010</v>
      </c>
      <c r="X269" s="382">
        <v>0</v>
      </c>
      <c r="Y269" s="382">
        <v>0</v>
      </c>
      <c r="Z269" s="438" t="str">
        <f t="shared" si="28"/>
        <v>Centrum Kształcenia Zawodowego i Ustawicznego w Legnicy, ul. Lotnicza 26, 59-220 Legnica</v>
      </c>
      <c r="AA269" s="230" t="s">
        <v>691</v>
      </c>
      <c r="AB269" s="415"/>
      <c r="AC269" s="306"/>
      <c r="AD269" s="306"/>
      <c r="AG269" s="528"/>
    </row>
    <row r="270" spans="12:33" customFormat="1" hidden="1">
      <c r="L270" s="91">
        <v>244</v>
      </c>
      <c r="M270" s="570" t="s">
        <v>2028</v>
      </c>
      <c r="N270" s="301" t="s">
        <v>447</v>
      </c>
      <c r="O270" s="715">
        <v>19485</v>
      </c>
      <c r="P270" s="95" t="s">
        <v>71</v>
      </c>
      <c r="Q270" s="91">
        <f t="shared" si="25"/>
        <v>512001</v>
      </c>
      <c r="R270" s="91" t="str">
        <f t="shared" si="26"/>
        <v>HGT.02.</v>
      </c>
      <c r="S270" s="596" t="str">
        <f t="shared" si="29"/>
        <v> Przygotowanie i wydawanie dań</v>
      </c>
      <c r="T270" s="678" t="s">
        <v>2190</v>
      </c>
      <c r="U270" s="382">
        <v>7</v>
      </c>
      <c r="V270" s="382">
        <v>5</v>
      </c>
      <c r="W270" s="91" t="s">
        <v>2010</v>
      </c>
      <c r="X270" s="279">
        <v>7</v>
      </c>
      <c r="Y270" s="279">
        <v>5</v>
      </c>
      <c r="Z270" s="592" t="str">
        <f t="shared" si="28"/>
        <v>Centrum Kształcenia Zawodowego i Ustawicznego w Legnicy, ul. Lotnicza 26, 59-220 Legnica</v>
      </c>
      <c r="AA270" s="230" t="s">
        <v>691</v>
      </c>
      <c r="AB270" s="415"/>
      <c r="AC270" s="306"/>
      <c r="AD270" s="306"/>
      <c r="AG270" s="528"/>
    </row>
    <row r="271" spans="12:33" customFormat="1" hidden="1">
      <c r="L271" s="700"/>
      <c r="M271" s="570" t="s">
        <v>2028</v>
      </c>
      <c r="N271" s="301" t="s">
        <v>447</v>
      </c>
      <c r="O271" s="715">
        <v>19485</v>
      </c>
      <c r="P271" s="95" t="s">
        <v>71</v>
      </c>
      <c r="Q271" s="91">
        <f t="shared" si="25"/>
        <v>512001</v>
      </c>
      <c r="R271" s="91" t="str">
        <f t="shared" si="26"/>
        <v>HGT.02.</v>
      </c>
      <c r="S271" s="596" t="str">
        <f t="shared" si="29"/>
        <v> Przygotowanie i wydawanie dań</v>
      </c>
      <c r="T271" s="678" t="s">
        <v>2230</v>
      </c>
      <c r="U271" s="382">
        <v>5</v>
      </c>
      <c r="V271" s="382">
        <v>5</v>
      </c>
      <c r="W271" s="91" t="s">
        <v>2010</v>
      </c>
      <c r="X271" s="279">
        <v>5</v>
      </c>
      <c r="Y271" s="279">
        <v>5</v>
      </c>
      <c r="Z271" s="689" t="str">
        <f t="shared" ref="Z271:Z290" si="30">IFERROR(VLOOKUP(AA271,AH$8:AI$34,2,0),0)</f>
        <v>Centrum Kształcenia Zawodowego i Ustawicznego w Legnicy, ul. Lotnicza 26, 59-220 Legnica</v>
      </c>
      <c r="AA271" s="230" t="s">
        <v>691</v>
      </c>
      <c r="AB271" s="714"/>
      <c r="AC271" s="558"/>
      <c r="AD271" s="558"/>
      <c r="AG271" s="528"/>
    </row>
    <row r="272" spans="12:33" customFormat="1" ht="17.25" hidden="1" customHeight="1">
      <c r="L272" s="91">
        <v>245</v>
      </c>
      <c r="M272" s="570" t="s">
        <v>2028</v>
      </c>
      <c r="N272" s="301" t="s">
        <v>447</v>
      </c>
      <c r="O272" s="715">
        <v>19485</v>
      </c>
      <c r="P272" s="95" t="s">
        <v>70</v>
      </c>
      <c r="Q272" s="91">
        <f t="shared" si="25"/>
        <v>522301</v>
      </c>
      <c r="R272" s="91" t="str">
        <f t="shared" si="26"/>
        <v>HAN.01.</v>
      </c>
      <c r="S272" s="596" t="str">
        <f t="shared" si="29"/>
        <v>Prowadzenie sprzedaży</v>
      </c>
      <c r="T272" s="231" t="s">
        <v>2231</v>
      </c>
      <c r="U272" s="669">
        <v>11</v>
      </c>
      <c r="V272" s="669">
        <v>9</v>
      </c>
      <c r="W272" s="91" t="s">
        <v>2010</v>
      </c>
      <c r="X272" s="279">
        <v>9</v>
      </c>
      <c r="Y272" s="279">
        <v>7</v>
      </c>
      <c r="Z272" s="438" t="str">
        <f t="shared" si="30"/>
        <v>Centrum Kształcenia Zawodowego i Ustawicznego w Legnicy, ul. Lotnicza 26, 59-220 Legnica</v>
      </c>
      <c r="AA272" s="230" t="s">
        <v>691</v>
      </c>
      <c r="AB272" s="415"/>
      <c r="AC272" s="184"/>
      <c r="AD272" s="306"/>
      <c r="AG272" s="528"/>
    </row>
    <row r="273" spans="12:33" customFormat="1" hidden="1">
      <c r="L273" s="700"/>
      <c r="M273" s="570" t="s">
        <v>2028</v>
      </c>
      <c r="N273" s="301" t="s">
        <v>447</v>
      </c>
      <c r="O273" s="715">
        <v>19485</v>
      </c>
      <c r="P273" s="95" t="s">
        <v>70</v>
      </c>
      <c r="Q273" s="91">
        <f t="shared" si="25"/>
        <v>522301</v>
      </c>
      <c r="R273" s="91" t="str">
        <f t="shared" si="26"/>
        <v>HAN.01.</v>
      </c>
      <c r="S273" s="596" t="str">
        <f t="shared" si="29"/>
        <v>Prowadzenie sprzedaży</v>
      </c>
      <c r="T273" s="231" t="s">
        <v>2222</v>
      </c>
      <c r="U273" s="382">
        <v>13</v>
      </c>
      <c r="V273" s="382">
        <v>13</v>
      </c>
      <c r="W273" s="91" t="s">
        <v>2010</v>
      </c>
      <c r="X273" s="279">
        <v>13</v>
      </c>
      <c r="Y273" s="279">
        <v>13</v>
      </c>
      <c r="Z273" s="689" t="str">
        <f t="shared" si="30"/>
        <v>Centrum Kształcenia Zawodowego i Ustawicznego w Legnicy, ul. Lotnicza 26, 59-220 Legnica</v>
      </c>
      <c r="AA273" s="230" t="s">
        <v>691</v>
      </c>
      <c r="AB273" s="714"/>
      <c r="AC273" s="557"/>
      <c r="AD273" s="558"/>
      <c r="AG273" s="528"/>
    </row>
    <row r="274" spans="12:33" customFormat="1" ht="15" hidden="1" customHeight="1">
      <c r="L274" s="91">
        <v>246</v>
      </c>
      <c r="M274" s="570" t="s">
        <v>2028</v>
      </c>
      <c r="N274" s="301" t="s">
        <v>447</v>
      </c>
      <c r="O274" s="715">
        <v>19485</v>
      </c>
      <c r="P274" s="95" t="s">
        <v>79</v>
      </c>
      <c r="Q274" s="91">
        <f t="shared" si="25"/>
        <v>751204</v>
      </c>
      <c r="R274" s="91" t="str">
        <f t="shared" si="26"/>
        <v>SPC.03.</v>
      </c>
      <c r="S274" s="596" t="str">
        <f t="shared" si="29"/>
        <v>Produkcja wyrobów piekarskich</v>
      </c>
      <c r="T274" s="733" t="s">
        <v>2386</v>
      </c>
      <c r="U274" s="382">
        <v>1</v>
      </c>
      <c r="V274" s="382">
        <v>0</v>
      </c>
      <c r="W274" s="301" t="s">
        <v>2010</v>
      </c>
      <c r="X274" s="279">
        <v>1</v>
      </c>
      <c r="Y274" s="279">
        <v>0</v>
      </c>
      <c r="Z274" s="595" t="str">
        <f t="shared" si="30"/>
        <v>Centrum Kształcenia Zawodowego w Kłodzkiej Szkole Przedsiębiorczości w Kłodzku, ul. Szkolna 8, 57-300 Kłodzko</v>
      </c>
      <c r="AA274" s="230" t="s">
        <v>677</v>
      </c>
      <c r="AB274" s="415"/>
      <c r="AC274" s="306"/>
      <c r="AD274" s="306"/>
      <c r="AG274" s="528"/>
    </row>
    <row r="275" spans="12:33" customFormat="1" ht="15" customHeight="1">
      <c r="L275" s="91">
        <v>247</v>
      </c>
      <c r="M275" s="570" t="s">
        <v>2028</v>
      </c>
      <c r="N275" s="301" t="s">
        <v>447</v>
      </c>
      <c r="O275" s="715">
        <v>19485</v>
      </c>
      <c r="P275" s="95" t="s">
        <v>73</v>
      </c>
      <c r="Q275" s="91">
        <f t="shared" si="25"/>
        <v>722307</v>
      </c>
      <c r="R275" s="91" t="str">
        <f t="shared" si="26"/>
        <v>MEC.05.</v>
      </c>
      <c r="S275" s="596" t="str">
        <f t="shared" si="29"/>
        <v> Użytkowanie obrabiarek skrawających</v>
      </c>
      <c r="T275" s="109" t="s">
        <v>2187</v>
      </c>
      <c r="U275" s="382">
        <v>8</v>
      </c>
      <c r="V275" s="382">
        <v>0</v>
      </c>
      <c r="W275" s="91" t="s">
        <v>2012</v>
      </c>
      <c r="X275" s="279">
        <v>8</v>
      </c>
      <c r="Y275" s="279">
        <v>0</v>
      </c>
      <c r="Z275" s="595" t="str">
        <f t="shared" si="30"/>
        <v>Centrum Kształcenia Zawodowego w Świdnicy, 58-105 Świdnica, ul. Gen. Władysława Sikorskiego 41</v>
      </c>
      <c r="AA275" s="230" t="s">
        <v>93</v>
      </c>
      <c r="AB275" s="415"/>
      <c r="AC275" s="306"/>
      <c r="AD275" s="306"/>
      <c r="AG275" s="528"/>
    </row>
    <row r="276" spans="12:33" customFormat="1" ht="15" hidden="1" customHeight="1">
      <c r="L276" s="700"/>
      <c r="M276" s="492" t="s">
        <v>2028</v>
      </c>
      <c r="N276" s="301" t="s">
        <v>447</v>
      </c>
      <c r="O276" s="715">
        <v>19485</v>
      </c>
      <c r="P276" s="95" t="s">
        <v>99</v>
      </c>
      <c r="Q276" s="91">
        <f t="shared" si="25"/>
        <v>514101</v>
      </c>
      <c r="R276" s="91" t="str">
        <f t="shared" si="26"/>
        <v>FRK.01.</v>
      </c>
      <c r="S276" s="561"/>
      <c r="T276" s="231" t="s">
        <v>2222</v>
      </c>
      <c r="U276" s="382">
        <v>1</v>
      </c>
      <c r="V276" s="382">
        <v>1</v>
      </c>
      <c r="W276" s="91" t="s">
        <v>2010</v>
      </c>
      <c r="X276" s="279">
        <v>1</v>
      </c>
      <c r="Y276" s="279">
        <v>1</v>
      </c>
      <c r="Z276" s="701" t="str">
        <f t="shared" si="30"/>
        <v>Centrum Kształcenia Zawodowego i Ustawicznego w Legnicy, ul. Lotnicza 26, 59-220 Legnica</v>
      </c>
      <c r="AA276" s="230" t="s">
        <v>691</v>
      </c>
      <c r="AB276" s="714"/>
      <c r="AC276" s="558"/>
      <c r="AD276" s="558"/>
      <c r="AG276" s="528"/>
    </row>
    <row r="277" spans="12:33" customFormat="1" ht="15" hidden="1" customHeight="1">
      <c r="L277" s="700"/>
      <c r="M277" s="492" t="s">
        <v>2028</v>
      </c>
      <c r="N277" s="301" t="s">
        <v>447</v>
      </c>
      <c r="O277" s="715">
        <v>19485</v>
      </c>
      <c r="P277" s="95" t="s">
        <v>99</v>
      </c>
      <c r="Q277" s="91">
        <f t="shared" si="25"/>
        <v>514101</v>
      </c>
      <c r="R277" s="91" t="str">
        <f t="shared" si="26"/>
        <v>FRK.01.</v>
      </c>
      <c r="S277" s="561"/>
      <c r="T277" s="231" t="s">
        <v>2231</v>
      </c>
      <c r="U277" s="382">
        <v>1</v>
      </c>
      <c r="V277" s="382">
        <v>1</v>
      </c>
      <c r="W277" s="91" t="s">
        <v>2010</v>
      </c>
      <c r="X277" s="279">
        <v>1</v>
      </c>
      <c r="Y277" s="279">
        <v>1</v>
      </c>
      <c r="Z277" s="701" t="str">
        <f t="shared" si="30"/>
        <v>Centrum Kształcenia Zawodowego i Ustawicznego w Legnicy, ul. Lotnicza 26, 59-220 Legnica</v>
      </c>
      <c r="AA277" s="230" t="s">
        <v>691</v>
      </c>
      <c r="AB277" s="714"/>
      <c r="AC277" s="558"/>
      <c r="AD277" s="558"/>
      <c r="AG277" s="528"/>
    </row>
    <row r="278" spans="12:33" customFormat="1" ht="15" hidden="1" customHeight="1">
      <c r="L278" s="91">
        <v>248</v>
      </c>
      <c r="M278" s="492" t="s">
        <v>2028</v>
      </c>
      <c r="N278" s="301" t="s">
        <v>447</v>
      </c>
      <c r="O278" s="715">
        <v>19485</v>
      </c>
      <c r="P278" s="95" t="s">
        <v>99</v>
      </c>
      <c r="Q278" s="91">
        <f t="shared" si="25"/>
        <v>514101</v>
      </c>
      <c r="R278" s="91" t="str">
        <f t="shared" si="26"/>
        <v>FRK.01.</v>
      </c>
      <c r="S278" s="596" t="str">
        <f t="shared" ref="S278:S285" si="31">IFERROR(VLOOKUP(R278,D$8:G$119,2,0),0)</f>
        <v>Wykonywanie usług fryzjerskich</v>
      </c>
      <c r="T278" s="109" t="s">
        <v>2190</v>
      </c>
      <c r="U278" s="382">
        <v>5</v>
      </c>
      <c r="V278" s="382">
        <v>4</v>
      </c>
      <c r="W278" s="91" t="s">
        <v>2010</v>
      </c>
      <c r="X278" s="279">
        <v>4</v>
      </c>
      <c r="Y278" s="279">
        <v>3</v>
      </c>
      <c r="Z278" s="399" t="str">
        <f t="shared" si="30"/>
        <v>Centrum Kształcenia Zawodowego i Ustawicznego w Legnicy, ul. Lotnicza 26, 59-220 Legnica</v>
      </c>
      <c r="AA278" s="230" t="s">
        <v>691</v>
      </c>
      <c r="AB278" s="415"/>
      <c r="AC278" s="306"/>
      <c r="AD278" s="306"/>
      <c r="AG278" s="528"/>
    </row>
    <row r="279" spans="12:33" customFormat="1" ht="15" customHeight="1">
      <c r="L279" s="91">
        <v>249</v>
      </c>
      <c r="M279" s="492" t="s">
        <v>2028</v>
      </c>
      <c r="N279" s="301" t="s">
        <v>447</v>
      </c>
      <c r="O279" s="715">
        <v>19485</v>
      </c>
      <c r="P279" s="95" t="s">
        <v>78</v>
      </c>
      <c r="Q279" s="91">
        <f t="shared" si="25"/>
        <v>741103</v>
      </c>
      <c r="R279" s="91" t="str">
        <f t="shared" si="26"/>
        <v>ELE.02.</v>
      </c>
      <c r="S279" s="596" t="str">
        <f t="shared" si="31"/>
        <v>Montaż, uruchamianie i konserwacja instalacji, maszyn i urządzeń elektrycznych</v>
      </c>
      <c r="T279" s="300" t="s">
        <v>2233</v>
      </c>
      <c r="U279" s="443">
        <v>1</v>
      </c>
      <c r="V279" s="443">
        <v>0</v>
      </c>
      <c r="W279" s="91" t="s">
        <v>2012</v>
      </c>
      <c r="X279" s="299">
        <v>1</v>
      </c>
      <c r="Y279" s="299">
        <v>0</v>
      </c>
      <c r="Z279" s="438" t="str">
        <f t="shared" si="30"/>
        <v>Centrum Kształcenia Zawodowego w Świdnicy, 58-105 Świdnica, ul. Gen. Władysława Sikorskiego 41</v>
      </c>
      <c r="AA279" s="230" t="s">
        <v>93</v>
      </c>
      <c r="AB279" s="415"/>
      <c r="AC279" s="306"/>
      <c r="AD279" s="306"/>
    </row>
    <row r="280" spans="12:33" customFormat="1" ht="15" customHeight="1">
      <c r="L280" s="91">
        <v>250</v>
      </c>
      <c r="M280" s="492" t="s">
        <v>2028</v>
      </c>
      <c r="N280" s="301" t="s">
        <v>447</v>
      </c>
      <c r="O280" s="715">
        <v>19485</v>
      </c>
      <c r="P280" s="95" t="s">
        <v>66</v>
      </c>
      <c r="Q280" s="91">
        <f t="shared" si="25"/>
        <v>723103</v>
      </c>
      <c r="R280" s="91" t="str">
        <f t="shared" si="26"/>
        <v>MOT.05.</v>
      </c>
      <c r="S280" s="596" t="str">
        <f t="shared" si="31"/>
        <v>Obsługa, diagnozowanie oraz naprawa pojazdów samochodowych</v>
      </c>
      <c r="T280" s="300" t="s">
        <v>2233</v>
      </c>
      <c r="U280" s="444">
        <v>17</v>
      </c>
      <c r="V280" s="444">
        <v>0</v>
      </c>
      <c r="W280" s="91" t="s">
        <v>2012</v>
      </c>
      <c r="X280" s="293">
        <v>17</v>
      </c>
      <c r="Y280" s="293">
        <v>0</v>
      </c>
      <c r="Z280" s="438" t="str">
        <f t="shared" si="30"/>
        <v>Centrum Kształcenia Zawodowego w Świdnicy, 58-105 Świdnica, ul. Gen. Władysława Sikorskiego 41</v>
      </c>
      <c r="AA280" s="230" t="s">
        <v>93</v>
      </c>
      <c r="AB280" s="415"/>
      <c r="AC280" s="184"/>
      <c r="AD280" s="306"/>
    </row>
    <row r="281" spans="12:33" customFormat="1" ht="15" customHeight="1">
      <c r="L281" s="91">
        <v>251</v>
      </c>
      <c r="M281" s="492" t="s">
        <v>2028</v>
      </c>
      <c r="N281" s="301" t="s">
        <v>447</v>
      </c>
      <c r="O281" s="715">
        <v>19485</v>
      </c>
      <c r="P281" s="95" t="s">
        <v>194</v>
      </c>
      <c r="Q281" s="91">
        <f t="shared" si="25"/>
        <v>711204</v>
      </c>
      <c r="R281" s="91" t="str">
        <f t="shared" si="26"/>
        <v>BUD.12.</v>
      </c>
      <c r="S281" s="596" t="str">
        <f t="shared" si="31"/>
        <v> Wykonywanie robót murarskich i tynkarskich</v>
      </c>
      <c r="T281" s="427" t="s">
        <v>2193</v>
      </c>
      <c r="U281" s="279">
        <v>3</v>
      </c>
      <c r="V281" s="279">
        <v>0</v>
      </c>
      <c r="W281" s="91" t="s">
        <v>2012</v>
      </c>
      <c r="X281" s="279">
        <v>3</v>
      </c>
      <c r="Y281" s="279">
        <v>0</v>
      </c>
      <c r="Z281" s="399" t="str">
        <f t="shared" si="30"/>
        <v>Centrum Kształcenia Zawodowego w Świdnicy, 58-105 Świdnica, ul. Gen. Władysława Sikorskiego 41</v>
      </c>
      <c r="AA281" s="230" t="s">
        <v>93</v>
      </c>
      <c r="AB281" s="415"/>
      <c r="AC281" s="306"/>
      <c r="AD281" s="306"/>
    </row>
    <row r="282" spans="12:33" customFormat="1" ht="45" hidden="1">
      <c r="L282" s="91">
        <v>252</v>
      </c>
      <c r="M282" s="492" t="s">
        <v>2028</v>
      </c>
      <c r="N282" s="301" t="s">
        <v>447</v>
      </c>
      <c r="O282" s="715">
        <v>19485</v>
      </c>
      <c r="P282" s="95" t="s">
        <v>485</v>
      </c>
      <c r="Q282" s="91">
        <f t="shared" si="25"/>
        <v>712101</v>
      </c>
      <c r="R282" s="91" t="str">
        <f t="shared" si="26"/>
        <v>BUD.03.</v>
      </c>
      <c r="S282" s="596" t="str">
        <f t="shared" si="31"/>
        <v>Wykonywanie robót dekarsko-blacharskich</v>
      </c>
      <c r="T282" s="300" t="s">
        <v>2370</v>
      </c>
      <c r="U282" s="716">
        <v>0</v>
      </c>
      <c r="V282" s="279">
        <v>0</v>
      </c>
      <c r="W282" s="91" t="s">
        <v>2293</v>
      </c>
      <c r="X282" s="279"/>
      <c r="Y282" s="279">
        <v>0</v>
      </c>
      <c r="Z282" s="399" t="str">
        <f t="shared" si="30"/>
        <v>Centrum Kształcenia Zawodowego w Zespole Szkół i Placówek Kształcenia Zawodowego, ul.Botaniczna 66, 65-392  Zielona Góra</v>
      </c>
      <c r="AA282" s="230" t="s">
        <v>37</v>
      </c>
      <c r="AB282" s="415"/>
      <c r="AC282" s="306"/>
      <c r="AD282" s="306"/>
    </row>
    <row r="283" spans="12:33" customFormat="1" ht="60" hidden="1">
      <c r="L283" s="91">
        <v>253</v>
      </c>
      <c r="M283" s="492" t="s">
        <v>2028</v>
      </c>
      <c r="N283" s="301" t="s">
        <v>447</v>
      </c>
      <c r="O283" s="715">
        <v>19485</v>
      </c>
      <c r="P283" s="95" t="s">
        <v>180</v>
      </c>
      <c r="Q283" s="91">
        <f t="shared" ref="Q283:Q338" si="32">IFERROR(VLOOKUP(P283,B$8:E$119,2,0),0)</f>
        <v>712905</v>
      </c>
      <c r="R283" s="91" t="str">
        <f t="shared" ref="R283:R338" si="33">IFERROR(VLOOKUP(Q283,C$8:F$119,2,0),0)</f>
        <v>BUD.11.</v>
      </c>
      <c r="S283" s="596" t="str">
        <f t="shared" si="31"/>
        <v> Wykonywanie robót montażowych, okładzinowych i wykończeniowych</v>
      </c>
      <c r="T283" s="231" t="s">
        <v>2354</v>
      </c>
      <c r="U283" s="279">
        <v>3</v>
      </c>
      <c r="V283" s="279">
        <v>0</v>
      </c>
      <c r="W283" s="91" t="s">
        <v>2293</v>
      </c>
      <c r="X283" s="279">
        <v>3</v>
      </c>
      <c r="Y283" s="279">
        <v>0</v>
      </c>
      <c r="Z283" s="132" t="str">
        <f t="shared" si="30"/>
        <v>Centrum Kształcenia Zawodowego w Zespole Szkół i Placówek Kształcenia Zawodowego, ul.Botaniczna 66, 65-392  Zielona Góra</v>
      </c>
      <c r="AA283" s="230" t="s">
        <v>37</v>
      </c>
      <c r="AB283" s="415"/>
      <c r="AC283" s="306"/>
      <c r="AD283" s="306"/>
    </row>
    <row r="284" spans="12:33" customFormat="1" ht="15" customHeight="1">
      <c r="L284" s="91">
        <v>254</v>
      </c>
      <c r="M284" s="492" t="s">
        <v>2028</v>
      </c>
      <c r="N284" s="301" t="s">
        <v>447</v>
      </c>
      <c r="O284" s="715">
        <v>19485</v>
      </c>
      <c r="P284" s="95" t="s">
        <v>80</v>
      </c>
      <c r="Q284" s="91">
        <f t="shared" si="32"/>
        <v>752205</v>
      </c>
      <c r="R284" s="91" t="str">
        <f t="shared" si="33"/>
        <v>DRM.04.</v>
      </c>
      <c r="S284" s="596" t="str">
        <f t="shared" si="31"/>
        <v> Wytwarzanie wyrobów z drewna i materiałów drewnopochodnych</v>
      </c>
      <c r="T284" s="109" t="s">
        <v>2233</v>
      </c>
      <c r="U284" s="279">
        <v>2</v>
      </c>
      <c r="V284" s="279">
        <v>0</v>
      </c>
      <c r="W284" s="91" t="s">
        <v>2012</v>
      </c>
      <c r="X284" s="279">
        <v>2</v>
      </c>
      <c r="Y284" s="279">
        <v>0</v>
      </c>
      <c r="Z284" s="399" t="str">
        <f t="shared" si="30"/>
        <v>Centrum Kształcenia Zawodowego w Świdnicy, 58-105 Świdnica, ul. Gen. Władysława Sikorskiego 41</v>
      </c>
      <c r="AA284" s="230" t="s">
        <v>93</v>
      </c>
      <c r="AB284" s="415"/>
      <c r="AC284" s="184"/>
      <c r="AD284" s="306"/>
    </row>
    <row r="285" spans="12:33" customFormat="1" ht="15" hidden="1" customHeight="1">
      <c r="L285" s="91">
        <v>255</v>
      </c>
      <c r="M285" s="95" t="s">
        <v>2283</v>
      </c>
      <c r="N285" s="91" t="s">
        <v>212</v>
      </c>
      <c r="O285" s="713">
        <v>107344</v>
      </c>
      <c r="P285" s="95" t="s">
        <v>175</v>
      </c>
      <c r="Q285" s="91">
        <f t="shared" si="32"/>
        <v>751201</v>
      </c>
      <c r="R285" s="91" t="str">
        <f t="shared" si="33"/>
        <v>SPC.01.</v>
      </c>
      <c r="S285" s="596" t="str">
        <f t="shared" si="31"/>
        <v>Produkcja wyrobów cukierniczych</v>
      </c>
      <c r="T285" s="437" t="s">
        <v>2190</v>
      </c>
      <c r="U285" s="382">
        <v>8</v>
      </c>
      <c r="V285" s="382">
        <v>8</v>
      </c>
      <c r="W285" s="301" t="s">
        <v>2010</v>
      </c>
      <c r="X285" s="491">
        <v>3</v>
      </c>
      <c r="Y285" s="491">
        <v>3</v>
      </c>
      <c r="Z285" s="399" t="str">
        <f t="shared" si="30"/>
        <v>Centrum Kształcenia Zawodowego i Ustawicznego w Legnicy, ul. Lotnicza 26, 59-220 Legnica</v>
      </c>
      <c r="AA285" s="230" t="s">
        <v>691</v>
      </c>
      <c r="AB285" s="184"/>
      <c r="AC285" s="306"/>
      <c r="AD285" s="306"/>
    </row>
    <row r="286" spans="12:33" customFormat="1" ht="15" hidden="1" customHeight="1">
      <c r="L286" s="91"/>
      <c r="M286" s="95" t="s">
        <v>2283</v>
      </c>
      <c r="N286" s="91" t="s">
        <v>212</v>
      </c>
      <c r="O286" s="713">
        <v>107344</v>
      </c>
      <c r="P286" s="95" t="s">
        <v>99</v>
      </c>
      <c r="Q286" s="91">
        <f t="shared" si="32"/>
        <v>514101</v>
      </c>
      <c r="R286" s="91" t="str">
        <f t="shared" si="33"/>
        <v>FRK.01.</v>
      </c>
      <c r="S286" s="511"/>
      <c r="T286" s="678" t="s">
        <v>2222</v>
      </c>
      <c r="U286" s="382">
        <v>8</v>
      </c>
      <c r="V286" s="382">
        <v>7</v>
      </c>
      <c r="W286" s="301" t="s">
        <v>2010</v>
      </c>
      <c r="X286" s="491">
        <v>5</v>
      </c>
      <c r="Y286" s="491">
        <v>4</v>
      </c>
      <c r="Z286" s="512" t="str">
        <f t="shared" si="30"/>
        <v>Centrum Kształcenia Zawodowego i Ustawicznego w Legnicy, ul. Lotnicza 26, 59-220 Legnica</v>
      </c>
      <c r="AA286" s="230" t="s">
        <v>691</v>
      </c>
      <c r="AB286" s="184"/>
      <c r="AC286" s="306"/>
      <c r="AD286" s="306"/>
    </row>
    <row r="287" spans="12:33" customFormat="1" hidden="1">
      <c r="L287" s="91">
        <v>256</v>
      </c>
      <c r="M287" s="95" t="s">
        <v>2283</v>
      </c>
      <c r="N287" s="91" t="s">
        <v>212</v>
      </c>
      <c r="O287" s="713">
        <v>107344</v>
      </c>
      <c r="P287" s="95" t="s">
        <v>99</v>
      </c>
      <c r="Q287" s="91">
        <f t="shared" si="32"/>
        <v>514101</v>
      </c>
      <c r="R287" s="91" t="str">
        <f t="shared" si="33"/>
        <v>FRK.01.</v>
      </c>
      <c r="S287" s="596" t="str">
        <f>IFERROR(VLOOKUP(R287,D$8:G$119,2,0),0)</f>
        <v>Wykonywanie usług fryzjerskich</v>
      </c>
      <c r="T287" s="678" t="s">
        <v>2230</v>
      </c>
      <c r="U287" s="382">
        <v>7</v>
      </c>
      <c r="V287" s="382">
        <v>7</v>
      </c>
      <c r="W287" s="301" t="s">
        <v>2010</v>
      </c>
      <c r="X287" s="491">
        <v>0</v>
      </c>
      <c r="Y287" s="491">
        <v>0</v>
      </c>
      <c r="Z287" s="399" t="str">
        <f t="shared" si="30"/>
        <v>Centrum Kształcenia Zawodowego i Ustawicznego w Legnicy, ul. Lotnicza 26, 59-220 Legnica</v>
      </c>
      <c r="AA287" s="230" t="s">
        <v>691</v>
      </c>
      <c r="AB287" s="184"/>
      <c r="AC287" s="306"/>
      <c r="AD287" s="306"/>
    </row>
    <row r="288" spans="12:33" customFormat="1" hidden="1">
      <c r="L288" s="91"/>
      <c r="M288" s="95" t="s">
        <v>2283</v>
      </c>
      <c r="N288" s="91" t="s">
        <v>212</v>
      </c>
      <c r="O288" s="713">
        <v>107344</v>
      </c>
      <c r="P288" s="95" t="s">
        <v>70</v>
      </c>
      <c r="Q288" s="91">
        <f t="shared" si="32"/>
        <v>522301</v>
      </c>
      <c r="R288" s="91" t="str">
        <f t="shared" si="33"/>
        <v>HAN.01.</v>
      </c>
      <c r="S288" s="511"/>
      <c r="T288" s="231" t="s">
        <v>2190</v>
      </c>
      <c r="U288" s="382">
        <v>6</v>
      </c>
      <c r="V288" s="382">
        <v>6</v>
      </c>
      <c r="W288" s="301" t="s">
        <v>2010</v>
      </c>
      <c r="X288" s="491">
        <v>0</v>
      </c>
      <c r="Y288" s="491">
        <v>0</v>
      </c>
      <c r="Z288" s="512" t="str">
        <f t="shared" si="30"/>
        <v>Centrum Kształcenia Zawodowego i Ustawicznego w Legnicy, ul. Lotnicza 26, 59-220 Legnica</v>
      </c>
      <c r="AA288" s="230" t="s">
        <v>691</v>
      </c>
      <c r="AB288" s="184"/>
      <c r="AC288" s="306"/>
      <c r="AD288" s="306"/>
    </row>
    <row r="289" spans="1:32" customFormat="1" hidden="1">
      <c r="L289" s="91">
        <v>257</v>
      </c>
      <c r="M289" s="95" t="s">
        <v>2283</v>
      </c>
      <c r="N289" s="91" t="s">
        <v>212</v>
      </c>
      <c r="O289" s="713">
        <v>107344</v>
      </c>
      <c r="P289" s="95" t="s">
        <v>70</v>
      </c>
      <c r="Q289" s="91">
        <f t="shared" si="32"/>
        <v>522301</v>
      </c>
      <c r="R289" s="91" t="str">
        <f t="shared" si="33"/>
        <v>HAN.01.</v>
      </c>
      <c r="S289" s="596" t="str">
        <f t="shared" ref="S289:S294" si="34">IFERROR(VLOOKUP(R289,D$8:G$119,2,0),0)</f>
        <v>Prowadzenie sprzedaży</v>
      </c>
      <c r="T289" s="231" t="s">
        <v>2240</v>
      </c>
      <c r="U289" s="382">
        <v>6</v>
      </c>
      <c r="V289" s="382">
        <v>5</v>
      </c>
      <c r="W289" s="301" t="s">
        <v>2010</v>
      </c>
      <c r="X289" s="491">
        <v>0</v>
      </c>
      <c r="Y289" s="491">
        <v>0</v>
      </c>
      <c r="Z289" s="399" t="str">
        <f t="shared" si="30"/>
        <v>Centrum Kształcenia Zawodowego i Ustawicznego w Legnicy, ul. Lotnicza 26, 59-220 Legnica</v>
      </c>
      <c r="AA289" s="230" t="s">
        <v>691</v>
      </c>
      <c r="AB289" s="415"/>
      <c r="AC289" s="306"/>
      <c r="AD289" s="306"/>
    </row>
    <row r="290" spans="1:32" customFormat="1" ht="15" hidden="1" customHeight="1">
      <c r="L290" s="91">
        <v>258</v>
      </c>
      <c r="M290" s="95" t="s">
        <v>2283</v>
      </c>
      <c r="N290" s="91" t="s">
        <v>212</v>
      </c>
      <c r="O290" s="713">
        <v>107344</v>
      </c>
      <c r="P290" s="95" t="s">
        <v>66</v>
      </c>
      <c r="Q290" s="91">
        <f t="shared" si="32"/>
        <v>723103</v>
      </c>
      <c r="R290" s="91" t="str">
        <f t="shared" si="33"/>
        <v>MOT.05.</v>
      </c>
      <c r="S290" s="596" t="str">
        <f t="shared" si="34"/>
        <v>Obsługa, diagnozowanie oraz naprawa pojazdów samochodowych</v>
      </c>
      <c r="T290" s="109" t="s">
        <v>2223</v>
      </c>
      <c r="U290" s="717">
        <v>19</v>
      </c>
      <c r="V290" s="382">
        <v>1</v>
      </c>
      <c r="W290" s="423" t="s">
        <v>2012</v>
      </c>
      <c r="X290" s="382">
        <v>17</v>
      </c>
      <c r="Y290" s="571">
        <v>1</v>
      </c>
      <c r="Z290" s="399" t="str">
        <f t="shared" si="30"/>
        <v>Głogowskie Centrum Kształcenia Zawodowego w Głogowie</v>
      </c>
      <c r="AA290" s="230" t="s">
        <v>475</v>
      </c>
      <c r="AB290" s="306"/>
      <c r="AC290" s="306"/>
      <c r="AD290" s="306"/>
    </row>
    <row r="291" spans="1:32" ht="15" hidden="1" customHeight="1">
      <c r="A291" s="1"/>
      <c r="L291" s="91">
        <v>259</v>
      </c>
      <c r="M291" s="95" t="s">
        <v>2283</v>
      </c>
      <c r="N291" s="91" t="s">
        <v>212</v>
      </c>
      <c r="O291" s="713">
        <v>107344</v>
      </c>
      <c r="P291" s="95" t="s">
        <v>545</v>
      </c>
      <c r="Q291" s="91">
        <f t="shared" si="32"/>
        <v>723318</v>
      </c>
      <c r="R291" s="91" t="str">
        <f t="shared" si="33"/>
        <v>TKO.09.</v>
      </c>
      <c r="S291" s="596" t="str">
        <f t="shared" si="34"/>
        <v xml:space="preserve"> Wykonywanie robót związanych z utrzymaniem i naprawą pojazdów kolejowych</v>
      </c>
      <c r="T291" s="109" t="s">
        <v>2400</v>
      </c>
      <c r="U291" s="382">
        <v>2</v>
      </c>
      <c r="V291" s="382">
        <v>1</v>
      </c>
      <c r="W291" s="301" t="s">
        <v>2010</v>
      </c>
      <c r="X291" s="382">
        <v>0</v>
      </c>
      <c r="Y291" s="382">
        <v>0</v>
      </c>
      <c r="Z291" s="132" t="str">
        <f>IFERROR(VLOOKUP(AA291,AH$8:AI$37,2,0),0)</f>
        <v>Centrum Kształcenia Zawodowego w Dębicy, ul. Rzeszowska 78, 39-200 Dębica, biuro@ckzdebica.pl</v>
      </c>
      <c r="AA291" s="230" t="s">
        <v>2282</v>
      </c>
      <c r="AB291" s="306"/>
      <c r="AC291" s="306"/>
      <c r="AD291" s="306"/>
      <c r="AF291" s="564" t="s">
        <v>2337</v>
      </c>
    </row>
    <row r="292" spans="1:32" ht="15" hidden="1" customHeight="1">
      <c r="A292" s="1"/>
      <c r="L292" s="91">
        <v>260</v>
      </c>
      <c r="M292" s="95" t="s">
        <v>2283</v>
      </c>
      <c r="N292" s="91" t="s">
        <v>212</v>
      </c>
      <c r="O292" s="713">
        <v>107344</v>
      </c>
      <c r="P292" s="95" t="s">
        <v>69</v>
      </c>
      <c r="Q292" s="91">
        <f t="shared" si="32"/>
        <v>741203</v>
      </c>
      <c r="R292" s="91" t="str">
        <f t="shared" si="33"/>
        <v>MOT.02.</v>
      </c>
      <c r="S292" s="596" t="str">
        <f t="shared" si="34"/>
        <v>Obsługa, diagnozowanie oraz naprawa mechatronicznych systemów pojazdów samochodowych</v>
      </c>
      <c r="T292" s="742" t="s">
        <v>2389</v>
      </c>
      <c r="U292" s="382">
        <v>6</v>
      </c>
      <c r="V292" s="382">
        <v>0</v>
      </c>
      <c r="W292" s="301" t="s">
        <v>2010</v>
      </c>
      <c r="X292" s="294">
        <v>6</v>
      </c>
      <c r="Y292" s="294">
        <v>0</v>
      </c>
      <c r="Z292" s="600" t="str">
        <f t="shared" ref="Z292:Z323" si="35">IFERROR(VLOOKUP(AA292,AH$8:AI$34,2,0),0)</f>
        <v>Centrum Kształcenia Zawodowego i Ustawicznego, 67-400 Wschowa, Plac Kosynierów 1</v>
      </c>
      <c r="AA292" s="230" t="s">
        <v>679</v>
      </c>
      <c r="AB292" s="416" t="s">
        <v>37</v>
      </c>
      <c r="AC292" s="184"/>
      <c r="AD292" s="306"/>
    </row>
    <row r="293" spans="1:32" ht="15" hidden="1" customHeight="1">
      <c r="A293" s="1"/>
      <c r="L293" s="91">
        <v>261</v>
      </c>
      <c r="M293" s="95" t="s">
        <v>2283</v>
      </c>
      <c r="N293" s="91" t="s">
        <v>212</v>
      </c>
      <c r="O293" s="713">
        <v>107344</v>
      </c>
      <c r="P293" s="95" t="s">
        <v>191</v>
      </c>
      <c r="Q293" s="91">
        <f t="shared" si="32"/>
        <v>741201</v>
      </c>
      <c r="R293" s="91" t="str">
        <f t="shared" si="33"/>
        <v>ELE.01.</v>
      </c>
      <c r="S293" s="596" t="str">
        <f t="shared" si="34"/>
        <v> Montaż i obsługa maszyn i urządzeń elektrycznych</v>
      </c>
      <c r="T293" s="737" t="s">
        <v>2388</v>
      </c>
      <c r="U293" s="491">
        <v>3</v>
      </c>
      <c r="V293" s="382">
        <v>0</v>
      </c>
      <c r="W293" s="423" t="s">
        <v>2010</v>
      </c>
      <c r="X293" s="279">
        <v>3</v>
      </c>
      <c r="Y293" s="279">
        <v>0</v>
      </c>
      <c r="Z293" s="600" t="str">
        <f t="shared" si="35"/>
        <v>Centrum Kształcenia Zawodowego i Ustawicznego, 67-400 Wschowa, Plac Kosynierów 1</v>
      </c>
      <c r="AA293" s="230" t="s">
        <v>679</v>
      </c>
      <c r="AB293" s="416" t="s">
        <v>37</v>
      </c>
      <c r="AC293" s="184"/>
      <c r="AD293" s="306"/>
    </row>
    <row r="294" spans="1:32" customFormat="1" ht="15" hidden="1" customHeight="1">
      <c r="L294" s="91">
        <v>262</v>
      </c>
      <c r="M294" s="95" t="s">
        <v>2283</v>
      </c>
      <c r="N294" s="91" t="s">
        <v>212</v>
      </c>
      <c r="O294" s="713">
        <v>107344</v>
      </c>
      <c r="P294" s="95" t="s">
        <v>76</v>
      </c>
      <c r="Q294" s="91">
        <f t="shared" si="32"/>
        <v>721306</v>
      </c>
      <c r="R294" s="91" t="str">
        <f t="shared" si="33"/>
        <v>MOT.01.</v>
      </c>
      <c r="S294" s="596" t="str">
        <f t="shared" si="34"/>
        <v>Diagnozowanie i naprawa nadwozi pojazdów samochodowych</v>
      </c>
      <c r="T294" s="738" t="s">
        <v>2390</v>
      </c>
      <c r="U294" s="491">
        <v>3</v>
      </c>
      <c r="V294" s="382">
        <v>0</v>
      </c>
      <c r="W294" s="301" t="s">
        <v>2010</v>
      </c>
      <c r="X294" s="294">
        <v>3</v>
      </c>
      <c r="Y294" s="294">
        <v>0</v>
      </c>
      <c r="Z294" s="132" t="str">
        <f t="shared" si="35"/>
        <v>Centrum Kształcenia Zawodowego i Ustawicznego, 67-400 Wschowa, Plac Kosynierów 1</v>
      </c>
      <c r="AA294" s="230" t="s">
        <v>679</v>
      </c>
      <c r="AB294" s="184"/>
      <c r="AC294" s="184"/>
      <c r="AD294" s="306"/>
    </row>
    <row r="295" spans="1:32" customFormat="1" ht="15" hidden="1" customHeight="1">
      <c r="L295" s="91">
        <v>263</v>
      </c>
      <c r="M295" s="95" t="s">
        <v>2283</v>
      </c>
      <c r="N295" s="91" t="s">
        <v>212</v>
      </c>
      <c r="O295" s="713">
        <v>107344</v>
      </c>
      <c r="P295" s="514" t="s">
        <v>71</v>
      </c>
      <c r="Q295" s="91">
        <f t="shared" si="32"/>
        <v>512001</v>
      </c>
      <c r="R295" s="91" t="str">
        <f t="shared" si="33"/>
        <v>HGT.02.</v>
      </c>
      <c r="S295" s="515"/>
      <c r="T295" s="109" t="s">
        <v>2355</v>
      </c>
      <c r="U295" s="516">
        <v>1</v>
      </c>
      <c r="V295" s="516">
        <v>1</v>
      </c>
      <c r="W295" s="517" t="s">
        <v>2010</v>
      </c>
      <c r="X295" s="518">
        <v>1</v>
      </c>
      <c r="Y295" s="518">
        <v>1</v>
      </c>
      <c r="Z295" s="132" t="str">
        <f t="shared" si="35"/>
        <v>Centrum Kształcenia Zawodowego i Ustawicznego w Legnicy, ul. Lotnicza 26, 59-220 Legnica</v>
      </c>
      <c r="AA295" s="230" t="s">
        <v>691</v>
      </c>
      <c r="AB295" s="521"/>
      <c r="AC295" s="521"/>
      <c r="AD295" s="519"/>
    </row>
    <row r="296" spans="1:32" customFormat="1" ht="15" hidden="1" customHeight="1">
      <c r="L296" s="91">
        <v>264</v>
      </c>
      <c r="M296" s="95" t="s">
        <v>2283</v>
      </c>
      <c r="N296" s="91" t="s">
        <v>212</v>
      </c>
      <c r="O296" s="713">
        <v>107344</v>
      </c>
      <c r="P296" s="95" t="s">
        <v>192</v>
      </c>
      <c r="Q296" s="91">
        <f t="shared" si="32"/>
        <v>713203</v>
      </c>
      <c r="R296" s="91" t="str">
        <f t="shared" si="33"/>
        <v>MOT.03.</v>
      </c>
      <c r="S296" s="596" t="str">
        <f>IFERROR(VLOOKUP(R296,D$8:G$119,2,0),0)</f>
        <v>Diagnozowanie i naprawa powłok lakierniczych</v>
      </c>
      <c r="T296" s="109" t="s">
        <v>2392</v>
      </c>
      <c r="U296" s="491">
        <v>1</v>
      </c>
      <c r="V296" s="382">
        <v>0</v>
      </c>
      <c r="W296" s="301" t="s">
        <v>2010</v>
      </c>
      <c r="X296" s="294">
        <v>1</v>
      </c>
      <c r="Y296" s="294">
        <v>0</v>
      </c>
      <c r="Z296" s="132" t="str">
        <f t="shared" si="35"/>
        <v>Centrum Kształcenia Zawodowego i Ustawicznego, 67-400 Wschowa, Plac Kosynierów 1</v>
      </c>
      <c r="AA296" s="230" t="s">
        <v>679</v>
      </c>
      <c r="AB296" s="306"/>
      <c r="AC296" s="306"/>
      <c r="AD296" s="306"/>
    </row>
    <row r="297" spans="1:32" customFormat="1" ht="15" customHeight="1">
      <c r="L297" s="91">
        <v>265</v>
      </c>
      <c r="M297" s="95" t="s">
        <v>1860</v>
      </c>
      <c r="N297" s="91" t="s">
        <v>90</v>
      </c>
      <c r="O297" s="713">
        <v>109021</v>
      </c>
      <c r="P297" s="95" t="s">
        <v>69</v>
      </c>
      <c r="Q297" s="91">
        <f t="shared" si="32"/>
        <v>741203</v>
      </c>
      <c r="R297" s="91" t="str">
        <f t="shared" si="33"/>
        <v>MOT.02.</v>
      </c>
      <c r="S297" s="596" t="str">
        <f>IFERROR(VLOOKUP(R297,D$8:G$119,2,0),0)</f>
        <v>Obsługa, diagnozowanie oraz naprawa mechatronicznych systemów pojazdów samochodowych</v>
      </c>
      <c r="T297" s="437" t="s">
        <v>2391</v>
      </c>
      <c r="U297" s="279">
        <v>2</v>
      </c>
      <c r="V297" s="279">
        <v>0</v>
      </c>
      <c r="W297" s="91" t="s">
        <v>2012</v>
      </c>
      <c r="X297" s="279">
        <v>2</v>
      </c>
      <c r="Y297" s="279">
        <v>0</v>
      </c>
      <c r="Z297" s="594" t="str">
        <f t="shared" si="35"/>
        <v>Centrum Kształcenia Zawodowego w Świdnicy, 58-105 Świdnica, ul. Gen. Władysława Sikorskiego 41</v>
      </c>
      <c r="AA297" s="230" t="s">
        <v>93</v>
      </c>
      <c r="AB297" s="306"/>
      <c r="AC297" s="184"/>
      <c r="AD297" s="306"/>
      <c r="AE297" s="398"/>
      <c r="AF297" t="s">
        <v>2335</v>
      </c>
    </row>
    <row r="298" spans="1:32" customFormat="1" ht="15" hidden="1" customHeight="1">
      <c r="L298" s="91">
        <v>266</v>
      </c>
      <c r="M298" s="95" t="s">
        <v>1860</v>
      </c>
      <c r="N298" s="91" t="s">
        <v>90</v>
      </c>
      <c r="O298" s="713">
        <v>109021</v>
      </c>
      <c r="P298" s="95" t="s">
        <v>71</v>
      </c>
      <c r="Q298" s="91">
        <f t="shared" si="32"/>
        <v>512001</v>
      </c>
      <c r="R298" s="91" t="str">
        <f t="shared" si="33"/>
        <v>HGT.02.</v>
      </c>
      <c r="S298" s="596" t="str">
        <f>IFERROR(VLOOKUP(R298,D$8:G$119,2,0),0)</f>
        <v> Przygotowanie i wydawanie dań</v>
      </c>
      <c r="T298" s="109" t="s">
        <v>2190</v>
      </c>
      <c r="U298" s="279">
        <v>6</v>
      </c>
      <c r="V298" s="279">
        <v>3</v>
      </c>
      <c r="W298" s="91" t="s">
        <v>2010</v>
      </c>
      <c r="X298" s="279">
        <v>6</v>
      </c>
      <c r="Y298" s="279">
        <v>3</v>
      </c>
      <c r="Z298" s="132" t="str">
        <f t="shared" si="35"/>
        <v>Centrum Kształcenia Zawodowego i Ustawicznego w Legnicy, ul. Lotnicza 26, 59-220 Legnica</v>
      </c>
      <c r="AA298" s="230" t="s">
        <v>691</v>
      </c>
      <c r="AB298" s="306"/>
      <c r="AC298" s="306"/>
      <c r="AD298" s="306"/>
    </row>
    <row r="299" spans="1:32" customFormat="1" ht="15" hidden="1" customHeight="1">
      <c r="L299" s="91">
        <v>267</v>
      </c>
      <c r="M299" s="95" t="s">
        <v>1860</v>
      </c>
      <c r="N299" s="91" t="s">
        <v>90</v>
      </c>
      <c r="O299" s="713">
        <v>109021</v>
      </c>
      <c r="P299" s="95" t="s">
        <v>70</v>
      </c>
      <c r="Q299" s="91">
        <f t="shared" si="32"/>
        <v>522301</v>
      </c>
      <c r="R299" s="91" t="str">
        <f t="shared" si="33"/>
        <v>HAN.01.</v>
      </c>
      <c r="S299" s="596" t="str">
        <f>IFERROR(VLOOKUP(R299,D$8:G$119,2,0),0)</f>
        <v>Prowadzenie sprzedaży</v>
      </c>
      <c r="T299" s="109" t="s">
        <v>2190</v>
      </c>
      <c r="U299" s="279">
        <v>1</v>
      </c>
      <c r="V299" s="279">
        <v>0</v>
      </c>
      <c r="W299" s="91" t="s">
        <v>2010</v>
      </c>
      <c r="X299" s="279">
        <v>1</v>
      </c>
      <c r="Y299" s="279">
        <v>0</v>
      </c>
      <c r="Z299" s="158" t="str">
        <f t="shared" si="35"/>
        <v>Centrum Kształcenia Zawodowego i Ustawicznego w Legnicy, ul. Lotnicza 26, 59-220 Legnica</v>
      </c>
      <c r="AA299" s="230" t="s">
        <v>691</v>
      </c>
      <c r="AB299" s="306"/>
      <c r="AC299" s="416"/>
      <c r="AD299" s="306"/>
    </row>
    <row r="300" spans="1:32" customFormat="1" ht="15" hidden="1" customHeight="1">
      <c r="L300" s="700"/>
      <c r="M300" s="95" t="s">
        <v>1860</v>
      </c>
      <c r="N300" s="91" t="s">
        <v>90</v>
      </c>
      <c r="O300" s="713">
        <v>109021</v>
      </c>
      <c r="P300" s="95" t="s">
        <v>99</v>
      </c>
      <c r="Q300" s="91">
        <f t="shared" si="32"/>
        <v>514101</v>
      </c>
      <c r="R300" s="91" t="str">
        <f t="shared" si="33"/>
        <v>FRK.01.</v>
      </c>
      <c r="S300" s="561"/>
      <c r="T300" s="109" t="s">
        <v>2230</v>
      </c>
      <c r="U300" s="382">
        <v>1</v>
      </c>
      <c r="V300" s="382">
        <v>1</v>
      </c>
      <c r="W300" s="301" t="s">
        <v>2010</v>
      </c>
      <c r="X300" s="279">
        <v>1</v>
      </c>
      <c r="Y300" s="279">
        <v>1</v>
      </c>
      <c r="Z300" s="562" t="str">
        <f t="shared" si="35"/>
        <v>Centrum Kształcenia Zawodowego i Ustawicznego w Legnicy, ul. Lotnicza 26, 59-220 Legnica</v>
      </c>
      <c r="AA300" s="230" t="s">
        <v>691</v>
      </c>
      <c r="AB300" s="558"/>
      <c r="AC300" s="557"/>
      <c r="AD300" s="558"/>
    </row>
    <row r="301" spans="1:32" ht="15" hidden="1" customHeight="1">
      <c r="A301" s="1"/>
      <c r="L301" s="91">
        <v>268</v>
      </c>
      <c r="M301" s="95" t="s">
        <v>1860</v>
      </c>
      <c r="N301" s="91" t="s">
        <v>90</v>
      </c>
      <c r="O301" s="713">
        <v>109021</v>
      </c>
      <c r="P301" s="95" t="s">
        <v>99</v>
      </c>
      <c r="Q301" s="91">
        <f t="shared" si="32"/>
        <v>514101</v>
      </c>
      <c r="R301" s="91" t="str">
        <f t="shared" si="33"/>
        <v>FRK.01.</v>
      </c>
      <c r="S301" s="596" t="str">
        <f t="shared" ref="S301:S329" si="36">IFERROR(VLOOKUP(R301,D$8:G$119,2,0),0)</f>
        <v>Wykonywanie usług fryzjerskich</v>
      </c>
      <c r="T301" s="109" t="s">
        <v>2190</v>
      </c>
      <c r="U301" s="382">
        <v>1</v>
      </c>
      <c r="V301" s="382">
        <v>0</v>
      </c>
      <c r="W301" s="301" t="s">
        <v>2010</v>
      </c>
      <c r="X301" s="279">
        <v>1</v>
      </c>
      <c r="Y301" s="279">
        <v>0</v>
      </c>
      <c r="Z301" s="132" t="str">
        <f t="shared" si="35"/>
        <v>Centrum Kształcenia Zawodowego i Ustawicznego w Legnicy, ul. Lotnicza 26, 59-220 Legnica</v>
      </c>
      <c r="AA301" s="230" t="s">
        <v>691</v>
      </c>
      <c r="AB301" s="184"/>
      <c r="AC301" s="306"/>
      <c r="AD301" s="306"/>
    </row>
    <row r="302" spans="1:32" ht="15" customHeight="1">
      <c r="A302" s="1"/>
      <c r="L302" s="91">
        <v>269</v>
      </c>
      <c r="M302" s="95" t="s">
        <v>1860</v>
      </c>
      <c r="N302" s="91" t="s">
        <v>90</v>
      </c>
      <c r="O302" s="713">
        <v>109021</v>
      </c>
      <c r="P302" s="95" t="s">
        <v>66</v>
      </c>
      <c r="Q302" s="91">
        <f t="shared" si="32"/>
        <v>723103</v>
      </c>
      <c r="R302" s="91" t="str">
        <f t="shared" si="33"/>
        <v>MOT.05.</v>
      </c>
      <c r="S302" s="596" t="str">
        <f t="shared" si="36"/>
        <v>Obsługa, diagnozowanie oraz naprawa pojazdów samochodowych</v>
      </c>
      <c r="T302" s="109" t="s">
        <v>2189</v>
      </c>
      <c r="U302" s="382">
        <v>2</v>
      </c>
      <c r="V302" s="382">
        <v>0</v>
      </c>
      <c r="W302" s="301" t="s">
        <v>2012</v>
      </c>
      <c r="X302" s="279">
        <v>2</v>
      </c>
      <c r="Y302" s="279">
        <v>0</v>
      </c>
      <c r="Z302" s="132" t="str">
        <f t="shared" si="35"/>
        <v>Centrum Kształcenia Zawodowego w Świdnicy, 58-105 Świdnica, ul. Gen. Władysława Sikorskiego 41</v>
      </c>
      <c r="AA302" s="230" t="s">
        <v>93</v>
      </c>
      <c r="AB302" s="184"/>
      <c r="AC302" s="184"/>
      <c r="AD302" s="306"/>
    </row>
    <row r="303" spans="1:32" ht="15" hidden="1" customHeight="1">
      <c r="A303" s="1"/>
      <c r="L303" s="91">
        <v>270</v>
      </c>
      <c r="M303" s="95" t="s">
        <v>1860</v>
      </c>
      <c r="N303" s="91" t="s">
        <v>90</v>
      </c>
      <c r="O303" s="713">
        <v>109021</v>
      </c>
      <c r="P303" s="95" t="s">
        <v>511</v>
      </c>
      <c r="Q303" s="91">
        <f t="shared" si="32"/>
        <v>962907</v>
      </c>
      <c r="R303" s="91" t="str">
        <f t="shared" si="33"/>
        <v>HGT.03.</v>
      </c>
      <c r="S303" s="596" t="str">
        <f t="shared" si="36"/>
        <v>Obsługa gości w obiekcie świadczącym usługi hotelarskie</v>
      </c>
      <c r="T303" s="733" t="s">
        <v>2384</v>
      </c>
      <c r="U303" s="382">
        <v>2</v>
      </c>
      <c r="V303" s="382">
        <v>0</v>
      </c>
      <c r="W303" s="301" t="s">
        <v>2010</v>
      </c>
      <c r="X303" s="382">
        <v>2</v>
      </c>
      <c r="Y303" s="382">
        <v>0</v>
      </c>
      <c r="Z303" s="598" t="str">
        <f t="shared" si="35"/>
        <v>Centrum Kształcenia Zawodowego w Kłodzkiej Szkole Przedsiębiorczości w Kłodzku, ul. Szkolna 8, 57-300 Kłodzko</v>
      </c>
      <c r="AA303" s="230" t="s">
        <v>677</v>
      </c>
      <c r="AB303" s="184"/>
      <c r="AC303" s="306"/>
      <c r="AD303" s="306"/>
    </row>
    <row r="304" spans="1:32" ht="60" hidden="1">
      <c r="A304" s="1"/>
      <c r="L304" s="91">
        <v>271</v>
      </c>
      <c r="M304" s="95" t="s">
        <v>1860</v>
      </c>
      <c r="N304" s="91" t="s">
        <v>90</v>
      </c>
      <c r="O304" s="713">
        <v>109021</v>
      </c>
      <c r="P304" s="95" t="s">
        <v>510</v>
      </c>
      <c r="Q304" s="91">
        <f t="shared" si="32"/>
        <v>513101</v>
      </c>
      <c r="R304" s="91" t="str">
        <f t="shared" si="33"/>
        <v>HGT.01.</v>
      </c>
      <c r="S304" s="596" t="str">
        <f t="shared" si="36"/>
        <v>Wykonywanie usług kelnerskich</v>
      </c>
      <c r="T304" s="231" t="s">
        <v>2354</v>
      </c>
      <c r="U304" s="382">
        <v>2</v>
      </c>
      <c r="V304" s="382">
        <v>0</v>
      </c>
      <c r="W304" s="301" t="s">
        <v>2010</v>
      </c>
      <c r="X304" s="382">
        <v>2</v>
      </c>
      <c r="Y304" s="382">
        <v>0</v>
      </c>
      <c r="Z304" s="594" t="str">
        <f t="shared" si="35"/>
        <v>Centrum Kształcenia Zawodowego w Zespole Szkół i Placówek Kształcenia Zawodowego, ul.Botaniczna 66, 65-392  Zielona Góra</v>
      </c>
      <c r="AA304" s="230" t="s">
        <v>37</v>
      </c>
      <c r="AB304" s="184"/>
      <c r="AC304" s="306"/>
      <c r="AD304" s="306"/>
    </row>
    <row r="305" spans="1:30" ht="15" hidden="1" customHeight="1">
      <c r="A305" s="1"/>
      <c r="L305" s="91">
        <v>272</v>
      </c>
      <c r="M305" s="88" t="s">
        <v>2241</v>
      </c>
      <c r="N305" s="91" t="s">
        <v>473</v>
      </c>
      <c r="O305" s="713">
        <v>73476</v>
      </c>
      <c r="P305" s="95" t="s">
        <v>70</v>
      </c>
      <c r="Q305" s="91">
        <f t="shared" si="32"/>
        <v>522301</v>
      </c>
      <c r="R305" s="91" t="str">
        <f t="shared" si="33"/>
        <v>HAN.01.</v>
      </c>
      <c r="S305" s="596" t="str">
        <f t="shared" si="36"/>
        <v>Prowadzenie sprzedaży</v>
      </c>
      <c r="T305" s="109" t="s">
        <v>2188</v>
      </c>
      <c r="U305" s="382">
        <v>3</v>
      </c>
      <c r="V305" s="382">
        <v>3</v>
      </c>
      <c r="W305" s="91" t="s">
        <v>2010</v>
      </c>
      <c r="X305" s="279">
        <v>0</v>
      </c>
      <c r="Y305" s="279">
        <v>0</v>
      </c>
      <c r="Z305" s="603" t="str">
        <f t="shared" si="35"/>
        <v>Centrum Kształcenia Zawodowego w Oleśnicy, ul. Wojska Polskiego 67</v>
      </c>
      <c r="AA305" s="230" t="s">
        <v>692</v>
      </c>
      <c r="AB305" s="441" t="s">
        <v>37</v>
      </c>
      <c r="AC305" s="416"/>
      <c r="AD305" s="306"/>
    </row>
    <row r="306" spans="1:30" ht="15" hidden="1" customHeight="1">
      <c r="A306" s="1"/>
      <c r="L306" s="91">
        <v>273</v>
      </c>
      <c r="M306" s="88" t="s">
        <v>2241</v>
      </c>
      <c r="N306" s="91" t="s">
        <v>473</v>
      </c>
      <c r="O306" s="713">
        <v>73476</v>
      </c>
      <c r="P306" s="95" t="s">
        <v>80</v>
      </c>
      <c r="Q306" s="91">
        <f t="shared" si="32"/>
        <v>752205</v>
      </c>
      <c r="R306" s="91" t="str">
        <f t="shared" si="33"/>
        <v>DRM.04.</v>
      </c>
      <c r="S306" s="596" t="str">
        <f t="shared" si="36"/>
        <v> Wytwarzanie wyrobów z drewna i materiałów drewnopochodnych</v>
      </c>
      <c r="T306" s="300" t="s">
        <v>2188</v>
      </c>
      <c r="U306" s="382">
        <v>3</v>
      </c>
      <c r="V306" s="382">
        <v>0</v>
      </c>
      <c r="W306" s="91" t="s">
        <v>2010</v>
      </c>
      <c r="X306" s="279">
        <v>0</v>
      </c>
      <c r="Y306" s="279">
        <v>0</v>
      </c>
      <c r="Z306" s="594" t="str">
        <f t="shared" si="35"/>
        <v>Centrum Kształcenia Zawodowego w Oleśnicy, ul. Wojska Polskiego 67</v>
      </c>
      <c r="AA306" s="230" t="s">
        <v>692</v>
      </c>
      <c r="AB306" s="416" t="s">
        <v>37</v>
      </c>
      <c r="AC306" s="415"/>
      <c r="AD306" s="306"/>
    </row>
    <row r="307" spans="1:30" ht="15" hidden="1" customHeight="1">
      <c r="A307" s="1"/>
      <c r="L307" s="91">
        <v>274</v>
      </c>
      <c r="M307" s="88" t="s">
        <v>2241</v>
      </c>
      <c r="N307" s="91" t="s">
        <v>473</v>
      </c>
      <c r="O307" s="713">
        <v>73476</v>
      </c>
      <c r="P307" s="95" t="s">
        <v>78</v>
      </c>
      <c r="Q307" s="91">
        <f t="shared" si="32"/>
        <v>741103</v>
      </c>
      <c r="R307" s="91" t="str">
        <f t="shared" si="33"/>
        <v>ELE.02.</v>
      </c>
      <c r="S307" s="596" t="str">
        <f t="shared" si="36"/>
        <v>Montaż, uruchamianie i konserwacja instalacji, maszyn i urządzeń elektrycznych</v>
      </c>
      <c r="T307" s="109" t="s">
        <v>2190</v>
      </c>
      <c r="U307" s="382">
        <v>1</v>
      </c>
      <c r="V307" s="382">
        <v>0</v>
      </c>
      <c r="W307" s="91" t="s">
        <v>2010</v>
      </c>
      <c r="X307" s="279">
        <v>0</v>
      </c>
      <c r="Y307" s="279">
        <v>0</v>
      </c>
      <c r="Z307" s="594" t="str">
        <f t="shared" si="35"/>
        <v>Centrum Kształcenia Zawodowego w Oleśnicy, ul. Wojska Polskiego 67</v>
      </c>
      <c r="AA307" s="230" t="s">
        <v>692</v>
      </c>
      <c r="AB307" s="415"/>
      <c r="AC307" s="415"/>
      <c r="AD307" s="306"/>
    </row>
    <row r="308" spans="1:30" customFormat="1" ht="15" hidden="1" customHeight="1">
      <c r="L308" s="91">
        <v>275</v>
      </c>
      <c r="M308" s="88" t="s">
        <v>2241</v>
      </c>
      <c r="N308" s="91" t="s">
        <v>473</v>
      </c>
      <c r="O308" s="713">
        <v>73476</v>
      </c>
      <c r="P308" s="95" t="s">
        <v>99</v>
      </c>
      <c r="Q308" s="91">
        <f t="shared" si="32"/>
        <v>514101</v>
      </c>
      <c r="R308" s="91" t="str">
        <f t="shared" si="33"/>
        <v>FRK.01.</v>
      </c>
      <c r="S308" s="596" t="str">
        <f t="shared" si="36"/>
        <v>Wykonywanie usług fryzjerskich</v>
      </c>
      <c r="T308" s="109" t="s">
        <v>2256</v>
      </c>
      <c r="U308" s="382">
        <v>1</v>
      </c>
      <c r="V308" s="382">
        <v>1</v>
      </c>
      <c r="W308" s="196" t="s">
        <v>2010</v>
      </c>
      <c r="X308" s="294">
        <v>0</v>
      </c>
      <c r="Y308" s="294">
        <v>0</v>
      </c>
      <c r="Z308" s="592" t="str">
        <f t="shared" si="35"/>
        <v>Centrum Kształcenia Zawodowego w Oleśnicy, ul. Wojska Polskiego 67</v>
      </c>
      <c r="AA308" s="230" t="s">
        <v>692</v>
      </c>
      <c r="AB308" s="184"/>
      <c r="AC308" s="184"/>
      <c r="AD308" s="306"/>
    </row>
    <row r="309" spans="1:30" customFormat="1" ht="15" hidden="1" customHeight="1">
      <c r="L309" s="91">
        <v>276</v>
      </c>
      <c r="M309" s="88" t="s">
        <v>2241</v>
      </c>
      <c r="N309" s="91" t="s">
        <v>473</v>
      </c>
      <c r="O309" s="713">
        <v>73476</v>
      </c>
      <c r="P309" s="95" t="s">
        <v>175</v>
      </c>
      <c r="Q309" s="91">
        <f t="shared" si="32"/>
        <v>751201</v>
      </c>
      <c r="R309" s="91" t="str">
        <f t="shared" si="33"/>
        <v>SPC.01.</v>
      </c>
      <c r="S309" s="596" t="str">
        <f t="shared" si="36"/>
        <v>Produkcja wyrobów cukierniczych</v>
      </c>
      <c r="T309" s="109" t="s">
        <v>2193</v>
      </c>
      <c r="U309" s="382">
        <v>3</v>
      </c>
      <c r="V309" s="382">
        <v>3</v>
      </c>
      <c r="W309" s="91" t="s">
        <v>2010</v>
      </c>
      <c r="X309" s="279">
        <v>0</v>
      </c>
      <c r="Y309" s="279">
        <v>0</v>
      </c>
      <c r="Z309" s="438" t="str">
        <f t="shared" si="35"/>
        <v>Centrum Kształcenia Zawodowego w Oleśnicy, ul. Wojska Polskiego 67</v>
      </c>
      <c r="AA309" s="230" t="s">
        <v>692</v>
      </c>
      <c r="AB309" s="184"/>
      <c r="AC309" s="184"/>
      <c r="AD309" s="306"/>
    </row>
    <row r="310" spans="1:30" customFormat="1" ht="15" hidden="1" customHeight="1">
      <c r="L310" s="91">
        <v>277</v>
      </c>
      <c r="M310" s="88" t="s">
        <v>2241</v>
      </c>
      <c r="N310" s="91" t="s">
        <v>473</v>
      </c>
      <c r="O310" s="713">
        <v>73476</v>
      </c>
      <c r="P310" s="95" t="s">
        <v>178</v>
      </c>
      <c r="Q310" s="91">
        <f t="shared" si="32"/>
        <v>753402</v>
      </c>
      <c r="R310" s="91" t="str">
        <f t="shared" si="33"/>
        <v>DRM.05.</v>
      </c>
      <c r="S310" s="596" t="str">
        <f t="shared" si="36"/>
        <v>Wykonywanie wyrobów tapicerowanych</v>
      </c>
      <c r="T310" s="109" t="s">
        <v>2256</v>
      </c>
      <c r="U310" s="382">
        <v>9</v>
      </c>
      <c r="V310" s="382">
        <v>1</v>
      </c>
      <c r="W310" s="301" t="s">
        <v>2010</v>
      </c>
      <c r="X310" s="382">
        <v>0</v>
      </c>
      <c r="Y310" s="382">
        <v>0</v>
      </c>
      <c r="Z310" s="399" t="str">
        <f t="shared" si="35"/>
        <v>Centrum Kształcenia Zawodowego w Oleśnicy, ul. Wojska Polskiego 67</v>
      </c>
      <c r="AA310" s="230" t="s">
        <v>692</v>
      </c>
      <c r="AB310" s="306"/>
      <c r="AC310" s="306"/>
      <c r="AD310" s="306"/>
    </row>
    <row r="311" spans="1:30" customFormat="1" ht="15" hidden="1" customHeight="1">
      <c r="L311" s="91">
        <v>278</v>
      </c>
      <c r="M311" s="88" t="s">
        <v>2241</v>
      </c>
      <c r="N311" s="91" t="s">
        <v>473</v>
      </c>
      <c r="O311" s="713">
        <v>73476</v>
      </c>
      <c r="P311" s="95" t="s">
        <v>66</v>
      </c>
      <c r="Q311" s="91">
        <f t="shared" si="32"/>
        <v>723103</v>
      </c>
      <c r="R311" s="91" t="str">
        <f t="shared" si="33"/>
        <v>MOT.05.</v>
      </c>
      <c r="S311" s="596" t="str">
        <f t="shared" si="36"/>
        <v>Obsługa, diagnozowanie oraz naprawa pojazdów samochodowych</v>
      </c>
      <c r="T311" s="109" t="s">
        <v>2233</v>
      </c>
      <c r="U311" s="491">
        <v>2</v>
      </c>
      <c r="V311" s="382">
        <v>0</v>
      </c>
      <c r="W311" s="301" t="s">
        <v>2010</v>
      </c>
      <c r="X311" s="382">
        <v>0</v>
      </c>
      <c r="Y311" s="382">
        <v>0</v>
      </c>
      <c r="Z311" s="399" t="str">
        <f t="shared" si="35"/>
        <v>Centrum Kształcenia Zawodowego w Oleśnicy, ul. Wojska Polskiego 67</v>
      </c>
      <c r="AA311" s="230" t="s">
        <v>692</v>
      </c>
      <c r="AB311" s="306"/>
      <c r="AC311" s="184"/>
      <c r="AD311" s="306"/>
    </row>
    <row r="312" spans="1:30" customFormat="1" ht="15" customHeight="1">
      <c r="L312" s="91">
        <v>279</v>
      </c>
      <c r="M312" s="88" t="s">
        <v>2241</v>
      </c>
      <c r="N312" s="91" t="s">
        <v>473</v>
      </c>
      <c r="O312" s="713">
        <v>73476</v>
      </c>
      <c r="P312" s="95" t="s">
        <v>125</v>
      </c>
      <c r="Q312" s="91">
        <f t="shared" si="32"/>
        <v>712618</v>
      </c>
      <c r="R312" s="91" t="str">
        <f t="shared" si="33"/>
        <v>BUD.09.</v>
      </c>
      <c r="S312" s="596" t="str">
        <f t="shared" si="36"/>
        <v>Wykonywanie robót związanych z budową, montażem i eksploatacją sieci oraz instalacji sanitarnych</v>
      </c>
      <c r="T312" s="437" t="s">
        <v>2391</v>
      </c>
      <c r="U312" s="382">
        <v>1</v>
      </c>
      <c r="V312" s="382">
        <v>0</v>
      </c>
      <c r="W312" s="423" t="s">
        <v>2010</v>
      </c>
      <c r="X312" s="382">
        <v>1</v>
      </c>
      <c r="Y312" s="382">
        <v>0</v>
      </c>
      <c r="Z312" s="512" t="str">
        <f t="shared" si="35"/>
        <v>Centrum Kształcenia Zawodowego w Świdnicy, 58-105 Świdnica, ul. Gen. Władysława Sikorskiego 41</v>
      </c>
      <c r="AA312" s="230" t="s">
        <v>93</v>
      </c>
      <c r="AB312" s="306"/>
      <c r="AC312" s="184"/>
      <c r="AD312" s="306"/>
    </row>
    <row r="313" spans="1:30" customFormat="1" ht="15" hidden="1" customHeight="1">
      <c r="L313" s="91">
        <v>280</v>
      </c>
      <c r="M313" s="88" t="s">
        <v>2241</v>
      </c>
      <c r="N313" s="91" t="s">
        <v>473</v>
      </c>
      <c r="O313" s="713">
        <v>73476</v>
      </c>
      <c r="P313" s="95" t="s">
        <v>71</v>
      </c>
      <c r="Q313" s="91">
        <f t="shared" si="32"/>
        <v>512001</v>
      </c>
      <c r="R313" s="91" t="str">
        <f t="shared" si="33"/>
        <v>HGT.02.</v>
      </c>
      <c r="S313" s="596" t="str">
        <f t="shared" si="36"/>
        <v> Przygotowanie i wydawanie dań</v>
      </c>
      <c r="T313" s="109" t="s">
        <v>2256</v>
      </c>
      <c r="U313" s="382">
        <v>1</v>
      </c>
      <c r="V313" s="382">
        <v>1</v>
      </c>
      <c r="W313" s="301" t="s">
        <v>2010</v>
      </c>
      <c r="X313" s="382">
        <v>0</v>
      </c>
      <c r="Y313" s="382">
        <v>0</v>
      </c>
      <c r="Z313" s="132" t="str">
        <f t="shared" si="35"/>
        <v>Centrum Kształcenia Zawodowego w Oleśnicy, ul. Wojska Polskiego 67</v>
      </c>
      <c r="AA313" s="230" t="s">
        <v>692</v>
      </c>
      <c r="AB313" s="306"/>
      <c r="AC313" s="306"/>
      <c r="AD313" s="306"/>
    </row>
    <row r="314" spans="1:30" customFormat="1" ht="15" hidden="1" customHeight="1">
      <c r="L314" s="91">
        <v>281</v>
      </c>
      <c r="M314" s="95" t="s">
        <v>1817</v>
      </c>
      <c r="N314" s="91" t="s">
        <v>1656</v>
      </c>
      <c r="O314" s="713">
        <v>60195</v>
      </c>
      <c r="P314" s="95" t="s">
        <v>485</v>
      </c>
      <c r="Q314" s="91">
        <f t="shared" si="32"/>
        <v>712101</v>
      </c>
      <c r="R314" s="91" t="str">
        <f t="shared" si="33"/>
        <v>BUD.03.</v>
      </c>
      <c r="S314" s="596" t="str">
        <f t="shared" si="36"/>
        <v>Wykonywanie robót dekarsko-blacharskich</v>
      </c>
      <c r="T314" s="300" t="s">
        <v>2202</v>
      </c>
      <c r="U314" s="260">
        <v>0</v>
      </c>
      <c r="V314" s="279">
        <v>0</v>
      </c>
      <c r="W314" s="91" t="s">
        <v>2012</v>
      </c>
      <c r="X314" s="279">
        <v>0</v>
      </c>
      <c r="Y314" s="279">
        <v>0</v>
      </c>
      <c r="Z314" s="600" t="str">
        <f t="shared" si="35"/>
        <v>Ośrodek Dokształcania i Doskonalenia Zawodowego w Krotoszynie</v>
      </c>
      <c r="AA314" s="230" t="s">
        <v>680</v>
      </c>
      <c r="AB314" s="416" t="s">
        <v>37</v>
      </c>
      <c r="AC314" s="416"/>
      <c r="AD314" s="306"/>
    </row>
    <row r="315" spans="1:30" customFormat="1" ht="15" hidden="1" customHeight="1">
      <c r="L315" s="91">
        <v>282</v>
      </c>
      <c r="M315" s="95" t="s">
        <v>1817</v>
      </c>
      <c r="N315" s="91" t="s">
        <v>1656</v>
      </c>
      <c r="O315" s="713">
        <v>60195</v>
      </c>
      <c r="P315" s="95" t="s">
        <v>210</v>
      </c>
      <c r="Q315" s="91">
        <f t="shared" si="32"/>
        <v>751108</v>
      </c>
      <c r="R315" s="91" t="str">
        <f t="shared" si="33"/>
        <v>SPC.04.</v>
      </c>
      <c r="S315" s="596" t="str">
        <f t="shared" si="36"/>
        <v> Produkcja przetworów mięsnych i tłuszczowych</v>
      </c>
      <c r="T315" s="391" t="s">
        <v>2254</v>
      </c>
      <c r="U315" s="725">
        <v>2</v>
      </c>
      <c r="V315" s="279">
        <v>0</v>
      </c>
      <c r="W315" s="91" t="s">
        <v>2012</v>
      </c>
      <c r="X315" s="279">
        <v>0</v>
      </c>
      <c r="Y315" s="279">
        <v>0</v>
      </c>
      <c r="Z315" s="132" t="str">
        <f t="shared" si="35"/>
        <v>Ośrodek Dokształcania i Doskonalenia Zawodowego w Krotoszynie</v>
      </c>
      <c r="AA315" s="230" t="s">
        <v>680</v>
      </c>
      <c r="AB315" s="184"/>
      <c r="AC315" s="184"/>
      <c r="AD315" s="306"/>
    </row>
    <row r="316" spans="1:30" customFormat="1" ht="15" hidden="1" customHeight="1">
      <c r="L316" s="91">
        <v>283</v>
      </c>
      <c r="M316" s="95" t="s">
        <v>1817</v>
      </c>
      <c r="N316" s="91" t="s">
        <v>1656</v>
      </c>
      <c r="O316" s="713">
        <v>60195</v>
      </c>
      <c r="P316" s="95" t="s">
        <v>175</v>
      </c>
      <c r="Q316" s="91">
        <f t="shared" si="32"/>
        <v>751201</v>
      </c>
      <c r="R316" s="91" t="str">
        <f t="shared" si="33"/>
        <v>SPC.01.</v>
      </c>
      <c r="S316" s="596" t="str">
        <f t="shared" si="36"/>
        <v>Produkcja wyrobów cukierniczych</v>
      </c>
      <c r="T316" s="300" t="s">
        <v>2208</v>
      </c>
      <c r="U316" s="670">
        <v>5</v>
      </c>
      <c r="V316" s="670">
        <v>5</v>
      </c>
      <c r="W316" s="91" t="s">
        <v>2012</v>
      </c>
      <c r="X316" s="279">
        <v>0</v>
      </c>
      <c r="Y316" s="279">
        <v>0</v>
      </c>
      <c r="Z316" s="594" t="str">
        <f t="shared" si="35"/>
        <v>Ośrodek Dokształcania i Doskonalenia Zawodowego w Krotoszynie</v>
      </c>
      <c r="AA316" s="230" t="s">
        <v>680</v>
      </c>
      <c r="AB316" s="184"/>
      <c r="AC316" s="184"/>
      <c r="AD316" s="306"/>
    </row>
    <row r="317" spans="1:30" customFormat="1" ht="15" hidden="1" customHeight="1">
      <c r="L317" s="91">
        <v>284</v>
      </c>
      <c r="M317" s="95" t="s">
        <v>1817</v>
      </c>
      <c r="N317" s="91" t="s">
        <v>1656</v>
      </c>
      <c r="O317" s="713">
        <v>60195</v>
      </c>
      <c r="P317" s="95" t="s">
        <v>191</v>
      </c>
      <c r="Q317" s="91">
        <f t="shared" si="32"/>
        <v>741201</v>
      </c>
      <c r="R317" s="91" t="str">
        <f t="shared" si="33"/>
        <v>ELE.01.</v>
      </c>
      <c r="S317" s="596" t="str">
        <f t="shared" si="36"/>
        <v> Montaż i obsługa maszyn i urządzeń elektrycznych</v>
      </c>
      <c r="T317" s="391" t="s">
        <v>2254</v>
      </c>
      <c r="U317" s="279">
        <v>12</v>
      </c>
      <c r="V317" s="279">
        <v>1</v>
      </c>
      <c r="W317" s="91" t="s">
        <v>2012</v>
      </c>
      <c r="X317" s="279">
        <v>0</v>
      </c>
      <c r="Y317" s="279">
        <v>0</v>
      </c>
      <c r="Z317" s="592" t="str">
        <f t="shared" si="35"/>
        <v>Ośrodek Dokształcania i Doskonalenia Zawodowego w Krotoszynie</v>
      </c>
      <c r="AA317" s="230" t="s">
        <v>680</v>
      </c>
      <c r="AB317" s="415"/>
      <c r="AC317" s="306"/>
      <c r="AD317" s="306"/>
    </row>
    <row r="318" spans="1:30" customFormat="1" ht="15" hidden="1" customHeight="1">
      <c r="L318" s="91">
        <v>285</v>
      </c>
      <c r="M318" s="95" t="s">
        <v>1817</v>
      </c>
      <c r="N318" s="91" t="s">
        <v>1656</v>
      </c>
      <c r="O318" s="713">
        <v>60195</v>
      </c>
      <c r="P318" s="95" t="s">
        <v>78</v>
      </c>
      <c r="Q318" s="91">
        <f t="shared" si="32"/>
        <v>741103</v>
      </c>
      <c r="R318" s="91" t="str">
        <f t="shared" si="33"/>
        <v>ELE.02.</v>
      </c>
      <c r="S318" s="596" t="str">
        <f t="shared" si="36"/>
        <v>Montaż, uruchamianie i konserwacja instalacji, maszyn i urządzeń elektrycznych</v>
      </c>
      <c r="T318" s="391" t="s">
        <v>2214</v>
      </c>
      <c r="U318" s="725">
        <v>22</v>
      </c>
      <c r="V318" s="279">
        <v>0</v>
      </c>
      <c r="W318" s="91" t="s">
        <v>2012</v>
      </c>
      <c r="X318" s="279">
        <v>0</v>
      </c>
      <c r="Y318" s="279">
        <v>0</v>
      </c>
      <c r="Z318" s="438" t="str">
        <f t="shared" si="35"/>
        <v>Ośrodek Dokształcania i Doskonalenia Zawodowego w Krotoszynie</v>
      </c>
      <c r="AA318" s="230" t="s">
        <v>680</v>
      </c>
      <c r="AB318" s="415"/>
      <c r="AC318" s="306"/>
      <c r="AD318" s="306"/>
    </row>
    <row r="319" spans="1:30" customFormat="1" ht="15" hidden="1" customHeight="1">
      <c r="L319" s="91">
        <v>286</v>
      </c>
      <c r="M319" s="95" t="s">
        <v>1817</v>
      </c>
      <c r="N319" s="91" t="s">
        <v>1656</v>
      </c>
      <c r="O319" s="713">
        <v>60195</v>
      </c>
      <c r="P319" s="95" t="s">
        <v>99</v>
      </c>
      <c r="Q319" s="91">
        <f t="shared" si="32"/>
        <v>514101</v>
      </c>
      <c r="R319" s="91" t="str">
        <f t="shared" si="33"/>
        <v>FRK.01.</v>
      </c>
      <c r="S319" s="596" t="str">
        <f t="shared" si="36"/>
        <v>Wykonywanie usług fryzjerskich</v>
      </c>
      <c r="T319" s="391" t="s">
        <v>2382</v>
      </c>
      <c r="U319" s="279">
        <v>9</v>
      </c>
      <c r="V319" s="279">
        <v>8</v>
      </c>
      <c r="W319" s="91" t="s">
        <v>2012</v>
      </c>
      <c r="X319" s="279">
        <v>0</v>
      </c>
      <c r="Y319" s="279">
        <v>0</v>
      </c>
      <c r="Z319" s="592" t="str">
        <f t="shared" si="35"/>
        <v>Ośrodek Dokształcania i Doskonalenia Zawodowego w Krotoszynie</v>
      </c>
      <c r="AA319" s="230" t="s">
        <v>680</v>
      </c>
      <c r="AB319" s="230" t="s">
        <v>37</v>
      </c>
      <c r="AC319" s="306"/>
      <c r="AD319" s="306"/>
    </row>
    <row r="320" spans="1:30" customFormat="1" ht="15" hidden="1" customHeight="1">
      <c r="L320" s="91">
        <v>287</v>
      </c>
      <c r="M320" s="95" t="s">
        <v>1817</v>
      </c>
      <c r="N320" s="91" t="s">
        <v>1656</v>
      </c>
      <c r="O320" s="713">
        <v>60195</v>
      </c>
      <c r="P320" s="95" t="s">
        <v>71</v>
      </c>
      <c r="Q320" s="91">
        <f t="shared" si="32"/>
        <v>512001</v>
      </c>
      <c r="R320" s="91" t="str">
        <f t="shared" si="33"/>
        <v>HGT.02.</v>
      </c>
      <c r="S320" s="596" t="str">
        <f t="shared" si="36"/>
        <v> Przygotowanie i wydawanie dań</v>
      </c>
      <c r="T320" s="391" t="s">
        <v>2382</v>
      </c>
      <c r="U320" s="279">
        <v>15</v>
      </c>
      <c r="V320" s="279">
        <v>11</v>
      </c>
      <c r="W320" s="91" t="s">
        <v>2012</v>
      </c>
      <c r="X320" s="279">
        <v>0</v>
      </c>
      <c r="Y320" s="279">
        <v>0</v>
      </c>
      <c r="Z320" s="592" t="str">
        <f t="shared" si="35"/>
        <v>Ośrodek Dokształcania i Doskonalenia Zawodowego w Krotoszynie</v>
      </c>
      <c r="AA320" s="230" t="s">
        <v>680</v>
      </c>
      <c r="AB320" s="415"/>
      <c r="AC320" s="184"/>
      <c r="AD320" s="306"/>
    </row>
    <row r="321" spans="12:30" customFormat="1" ht="15" hidden="1" customHeight="1">
      <c r="L321" s="91">
        <v>288</v>
      </c>
      <c r="M321" s="95" t="s">
        <v>1817</v>
      </c>
      <c r="N321" s="91" t="s">
        <v>1656</v>
      </c>
      <c r="O321" s="713">
        <v>60195</v>
      </c>
      <c r="P321" s="95" t="s">
        <v>66</v>
      </c>
      <c r="Q321" s="91">
        <f t="shared" si="32"/>
        <v>723103</v>
      </c>
      <c r="R321" s="91" t="str">
        <f t="shared" si="33"/>
        <v>MOT.05.</v>
      </c>
      <c r="S321" s="596" t="str">
        <f t="shared" si="36"/>
        <v>Obsługa, diagnozowanie oraz naprawa pojazdów samochodowych</v>
      </c>
      <c r="T321" s="682" t="s">
        <v>2254</v>
      </c>
      <c r="U321" s="279">
        <v>17</v>
      </c>
      <c r="V321" s="279">
        <v>0</v>
      </c>
      <c r="W321" s="91" t="s">
        <v>2012</v>
      </c>
      <c r="X321" s="279">
        <v>0</v>
      </c>
      <c r="Y321" s="279">
        <v>0</v>
      </c>
      <c r="Z321" s="598" t="str">
        <f t="shared" si="35"/>
        <v>Ośrodek Dokształcania i Doskonalenia Zawodowego w Krotoszynie</v>
      </c>
      <c r="AA321" s="230" t="s">
        <v>680</v>
      </c>
      <c r="AB321" s="415"/>
      <c r="AC321" s="306"/>
      <c r="AD321" s="306"/>
    </row>
    <row r="322" spans="12:30" customFormat="1" ht="15" hidden="1" customHeight="1">
      <c r="L322" s="91">
        <v>289</v>
      </c>
      <c r="M322" s="95" t="s">
        <v>1817</v>
      </c>
      <c r="N322" s="91" t="s">
        <v>1656</v>
      </c>
      <c r="O322" s="713">
        <v>60195</v>
      </c>
      <c r="P322" s="95" t="s">
        <v>70</v>
      </c>
      <c r="Q322" s="91">
        <f t="shared" si="32"/>
        <v>522301</v>
      </c>
      <c r="R322" s="91" t="str">
        <f t="shared" si="33"/>
        <v>HAN.01.</v>
      </c>
      <c r="S322" s="596" t="str">
        <f t="shared" si="36"/>
        <v>Prowadzenie sprzedaży</v>
      </c>
      <c r="T322" s="391" t="s">
        <v>2382</v>
      </c>
      <c r="U322" s="725">
        <v>33</v>
      </c>
      <c r="V322" s="725">
        <v>30</v>
      </c>
      <c r="W322" s="295" t="s">
        <v>2012</v>
      </c>
      <c r="X322" s="279">
        <v>0</v>
      </c>
      <c r="Y322" s="279">
        <v>0</v>
      </c>
      <c r="Z322" s="592" t="str">
        <f t="shared" si="35"/>
        <v>Ośrodek Dokształcania i Doskonalenia Zawodowego w Krotoszynie</v>
      </c>
      <c r="AA322" s="230" t="s">
        <v>680</v>
      </c>
      <c r="AB322" s="415"/>
      <c r="AC322" s="415"/>
      <c r="AD322" s="306"/>
    </row>
    <row r="323" spans="12:30" customFormat="1" ht="15" hidden="1" customHeight="1">
      <c r="L323" s="91">
        <v>290</v>
      </c>
      <c r="M323" s="95" t="s">
        <v>1817</v>
      </c>
      <c r="N323" s="91" t="s">
        <v>1656</v>
      </c>
      <c r="O323" s="713">
        <v>60195</v>
      </c>
      <c r="P323" s="95" t="s">
        <v>177</v>
      </c>
      <c r="Q323" s="91">
        <f t="shared" si="32"/>
        <v>722204</v>
      </c>
      <c r="R323" s="91" t="str">
        <f t="shared" si="33"/>
        <v>MEC.08.</v>
      </c>
      <c r="S323" s="596" t="str">
        <f t="shared" si="36"/>
        <v>Wykonywanie i naprawa elementów maszyn, urządzeń i narzędzi</v>
      </c>
      <c r="T323" s="300" t="s">
        <v>2208</v>
      </c>
      <c r="U323" s="279">
        <v>11</v>
      </c>
      <c r="V323" s="279">
        <v>0</v>
      </c>
      <c r="W323" s="295" t="s">
        <v>2012</v>
      </c>
      <c r="X323" s="279">
        <v>0</v>
      </c>
      <c r="Y323" s="279">
        <v>0</v>
      </c>
      <c r="Z323" s="594" t="str">
        <f t="shared" si="35"/>
        <v>Ośrodek Dokształcania i Doskonalenia Zawodowego w Krotoszynie</v>
      </c>
      <c r="AA323" s="230" t="s">
        <v>680</v>
      </c>
      <c r="AB323" s="415"/>
      <c r="AC323" s="306"/>
      <c r="AD323" s="306"/>
    </row>
    <row r="324" spans="12:30" customFormat="1" ht="15" hidden="1" customHeight="1">
      <c r="L324" s="91">
        <v>291</v>
      </c>
      <c r="M324" s="95" t="s">
        <v>1817</v>
      </c>
      <c r="N324" s="91" t="s">
        <v>1656</v>
      </c>
      <c r="O324" s="713">
        <v>60195</v>
      </c>
      <c r="P324" s="95" t="s">
        <v>176</v>
      </c>
      <c r="Q324" s="91">
        <f t="shared" si="32"/>
        <v>742117</v>
      </c>
      <c r="R324" s="91" t="str">
        <f t="shared" si="33"/>
        <v>ELM.02.</v>
      </c>
      <c r="S324" s="596" t="str">
        <f t="shared" si="36"/>
        <v>Montaż oraz instalowanie układów i urządzeń elektronicznych</v>
      </c>
      <c r="T324" s="391" t="s">
        <v>2254</v>
      </c>
      <c r="U324" s="725">
        <v>5</v>
      </c>
      <c r="V324" s="279">
        <v>0</v>
      </c>
      <c r="W324" s="295" t="s">
        <v>2012</v>
      </c>
      <c r="X324" s="279">
        <v>0</v>
      </c>
      <c r="Y324" s="279">
        <v>0</v>
      </c>
      <c r="Z324" s="594" t="str">
        <f t="shared" ref="Z324:Z355" si="37">IFERROR(VLOOKUP(AA324,AH$8:AI$34,2,0),0)</f>
        <v>Ośrodek Dokształcania i Doskonalenia Zawodowego w Krotoszynie</v>
      </c>
      <c r="AA324" s="230" t="s">
        <v>680</v>
      </c>
      <c r="AB324" s="184"/>
      <c r="AC324" s="306"/>
      <c r="AD324" s="306"/>
    </row>
    <row r="325" spans="12:30" customFormat="1" ht="15" hidden="1" customHeight="1">
      <c r="L325" s="91">
        <v>292</v>
      </c>
      <c r="M325" s="95" t="s">
        <v>1817</v>
      </c>
      <c r="N325" s="91" t="s">
        <v>1656</v>
      </c>
      <c r="O325" s="713">
        <v>60195</v>
      </c>
      <c r="P325" s="95" t="s">
        <v>180</v>
      </c>
      <c r="Q325" s="91">
        <f t="shared" si="32"/>
        <v>712905</v>
      </c>
      <c r="R325" s="91" t="str">
        <f t="shared" si="33"/>
        <v>BUD.11.</v>
      </c>
      <c r="S325" s="596" t="str">
        <f t="shared" si="36"/>
        <v> Wykonywanie robót montażowych, okładzinowych i wykończeniowych</v>
      </c>
      <c r="T325" s="391" t="s">
        <v>2214</v>
      </c>
      <c r="U325" s="279">
        <v>2</v>
      </c>
      <c r="V325" s="279">
        <v>0</v>
      </c>
      <c r="W325" s="295" t="s">
        <v>2012</v>
      </c>
      <c r="X325" s="279">
        <v>0</v>
      </c>
      <c r="Y325" s="279">
        <v>0</v>
      </c>
      <c r="Z325" s="594" t="str">
        <f t="shared" si="37"/>
        <v>Ośrodek Dokształcania i Doskonalenia Zawodowego w Krotoszynie</v>
      </c>
      <c r="AA325" s="230" t="s">
        <v>680</v>
      </c>
      <c r="AB325" s="416" t="s">
        <v>37</v>
      </c>
      <c r="AC325" s="306"/>
      <c r="AD325" s="306"/>
    </row>
    <row r="326" spans="12:30" customFormat="1" ht="15" hidden="1" customHeight="1">
      <c r="L326" s="91">
        <v>293</v>
      </c>
      <c r="M326" s="95" t="s">
        <v>1817</v>
      </c>
      <c r="N326" s="91" t="s">
        <v>1656</v>
      </c>
      <c r="O326" s="713">
        <v>60195</v>
      </c>
      <c r="P326" s="95" t="s">
        <v>79</v>
      </c>
      <c r="Q326" s="91">
        <f t="shared" si="32"/>
        <v>751204</v>
      </c>
      <c r="R326" s="91" t="str">
        <f t="shared" si="33"/>
        <v>SPC.03.</v>
      </c>
      <c r="S326" s="596" t="str">
        <f t="shared" si="36"/>
        <v>Produkcja wyrobów piekarskich</v>
      </c>
      <c r="T326" s="391" t="s">
        <v>2254</v>
      </c>
      <c r="U326" s="279">
        <v>3</v>
      </c>
      <c r="V326" s="279">
        <v>0</v>
      </c>
      <c r="W326" s="295" t="s">
        <v>2012</v>
      </c>
      <c r="X326" s="279">
        <v>0</v>
      </c>
      <c r="Y326" s="279">
        <v>0</v>
      </c>
      <c r="Z326" s="593" t="str">
        <f t="shared" si="37"/>
        <v>Ośrodek Dokształcania i Doskonalenia Zawodowego w Krotoszynie</v>
      </c>
      <c r="AA326" s="230" t="s">
        <v>680</v>
      </c>
      <c r="AB326" s="416" t="s">
        <v>37</v>
      </c>
      <c r="AC326" s="184"/>
      <c r="AD326" s="306"/>
    </row>
    <row r="327" spans="12:30" customFormat="1" ht="15" hidden="1" customHeight="1">
      <c r="L327" s="91">
        <v>294</v>
      </c>
      <c r="M327" s="95" t="s">
        <v>1817</v>
      </c>
      <c r="N327" s="91" t="s">
        <v>1656</v>
      </c>
      <c r="O327" s="713">
        <v>60195</v>
      </c>
      <c r="P327" s="95" t="s">
        <v>196</v>
      </c>
      <c r="Q327" s="91">
        <f t="shared" si="32"/>
        <v>613003</v>
      </c>
      <c r="R327" s="91" t="str">
        <f t="shared" si="33"/>
        <v>ROL.04.</v>
      </c>
      <c r="S327" s="596" t="str">
        <f t="shared" si="36"/>
        <v> Prowadzenie produkcji rolniczej</v>
      </c>
      <c r="T327" s="300" t="s">
        <v>2213</v>
      </c>
      <c r="U327" s="279">
        <v>10</v>
      </c>
      <c r="V327" s="279">
        <v>1</v>
      </c>
      <c r="W327" s="295" t="s">
        <v>2012</v>
      </c>
      <c r="X327" s="279">
        <v>0</v>
      </c>
      <c r="Y327" s="279">
        <v>0</v>
      </c>
      <c r="Z327" s="593" t="str">
        <f t="shared" si="37"/>
        <v>Ośrodek Dokształcania i Doskonalenia Zawodowego w Krotoszynie</v>
      </c>
      <c r="AA327" s="230" t="s">
        <v>680</v>
      </c>
      <c r="AB327" s="416" t="s">
        <v>37</v>
      </c>
      <c r="AC327" s="184"/>
      <c r="AD327" s="306"/>
    </row>
    <row r="328" spans="12:30" customFormat="1" ht="15" hidden="1" customHeight="1">
      <c r="L328" s="91">
        <v>295</v>
      </c>
      <c r="M328" s="95" t="s">
        <v>1817</v>
      </c>
      <c r="N328" s="301" t="s">
        <v>1656</v>
      </c>
      <c r="O328" s="713">
        <v>60195</v>
      </c>
      <c r="P328" s="95" t="s">
        <v>80</v>
      </c>
      <c r="Q328" s="91">
        <f t="shared" si="32"/>
        <v>752205</v>
      </c>
      <c r="R328" s="91" t="str">
        <f t="shared" si="33"/>
        <v>DRM.04.</v>
      </c>
      <c r="S328" s="596" t="str">
        <f t="shared" si="36"/>
        <v> Wytwarzanie wyrobów z drewna i materiałów drewnopochodnych</v>
      </c>
      <c r="T328" s="391" t="s">
        <v>2254</v>
      </c>
      <c r="U328" s="491">
        <v>14</v>
      </c>
      <c r="V328" s="382">
        <v>0</v>
      </c>
      <c r="W328" s="295" t="s">
        <v>2012</v>
      </c>
      <c r="X328" s="382">
        <v>0</v>
      </c>
      <c r="Y328" s="382">
        <v>0</v>
      </c>
      <c r="Z328" s="132" t="str">
        <f t="shared" si="37"/>
        <v>Ośrodek Dokształcania i Doskonalenia Zawodowego w Krotoszynie</v>
      </c>
      <c r="AA328" s="230" t="s">
        <v>680</v>
      </c>
      <c r="AB328" s="416" t="s">
        <v>37</v>
      </c>
      <c r="AC328" s="306"/>
      <c r="AD328" s="306"/>
    </row>
    <row r="329" spans="12:30" customFormat="1" ht="15" hidden="1" customHeight="1">
      <c r="L329" s="91">
        <v>296</v>
      </c>
      <c r="M329" s="95" t="s">
        <v>1817</v>
      </c>
      <c r="N329" s="301" t="s">
        <v>1656</v>
      </c>
      <c r="O329" s="713">
        <v>60195</v>
      </c>
      <c r="P329" s="95" t="s">
        <v>194</v>
      </c>
      <c r="Q329" s="91">
        <f t="shared" si="32"/>
        <v>711204</v>
      </c>
      <c r="R329" s="91" t="str">
        <f t="shared" si="33"/>
        <v>BUD.12.</v>
      </c>
      <c r="S329" s="596" t="str">
        <f t="shared" si="36"/>
        <v> Wykonywanie robót murarskich i tynkarskich</v>
      </c>
      <c r="T329" s="391" t="s">
        <v>2214</v>
      </c>
      <c r="U329" s="382">
        <v>1</v>
      </c>
      <c r="V329" s="382">
        <v>0</v>
      </c>
      <c r="W329" s="295" t="s">
        <v>2012</v>
      </c>
      <c r="X329" s="382">
        <v>0</v>
      </c>
      <c r="Y329" s="382">
        <v>0</v>
      </c>
      <c r="Z329" s="399" t="str">
        <f t="shared" si="37"/>
        <v>Ośrodek Dokształcania i Doskonalenia Zawodowego w Krotoszynie</v>
      </c>
      <c r="AA329" s="230" t="s">
        <v>680</v>
      </c>
      <c r="AB329" s="416" t="s">
        <v>37</v>
      </c>
      <c r="AC329" s="306"/>
      <c r="AD329" s="306"/>
    </row>
    <row r="330" spans="12:30" customFormat="1" ht="15" hidden="1" customHeight="1">
      <c r="L330" s="91">
        <v>297</v>
      </c>
      <c r="M330" s="95" t="s">
        <v>1817</v>
      </c>
      <c r="N330" s="301" t="s">
        <v>1656</v>
      </c>
      <c r="O330" s="713">
        <v>60195</v>
      </c>
      <c r="P330" s="95" t="s">
        <v>178</v>
      </c>
      <c r="Q330" s="91">
        <f t="shared" si="32"/>
        <v>753402</v>
      </c>
      <c r="R330" s="91" t="str">
        <f t="shared" si="33"/>
        <v>DRM.05.</v>
      </c>
      <c r="S330" s="511"/>
      <c r="T330" s="391" t="s">
        <v>2382</v>
      </c>
      <c r="U330" s="669">
        <v>1</v>
      </c>
      <c r="V330" s="382">
        <v>1</v>
      </c>
      <c r="W330" s="295" t="s">
        <v>2012</v>
      </c>
      <c r="X330" s="382">
        <v>0</v>
      </c>
      <c r="Y330" s="382">
        <v>0</v>
      </c>
      <c r="Z330" s="512" t="str">
        <f t="shared" si="37"/>
        <v>Ośrodek Dokształcania i Doskonalenia Zawodowego w Krotoszynie</v>
      </c>
      <c r="AA330" s="230" t="s">
        <v>680</v>
      </c>
      <c r="AB330" s="184"/>
      <c r="AC330" s="306"/>
      <c r="AD330" s="306"/>
    </row>
    <row r="331" spans="12:30" customFormat="1" ht="15" hidden="1" customHeight="1">
      <c r="L331" s="91">
        <v>298</v>
      </c>
      <c r="M331" s="95" t="s">
        <v>1817</v>
      </c>
      <c r="N331" s="301" t="s">
        <v>1656</v>
      </c>
      <c r="O331" s="713">
        <v>60195</v>
      </c>
      <c r="P331" s="95" t="s">
        <v>125</v>
      </c>
      <c r="Q331" s="91">
        <f t="shared" si="32"/>
        <v>712618</v>
      </c>
      <c r="R331" s="91" t="str">
        <f t="shared" si="33"/>
        <v>BUD.09.</v>
      </c>
      <c r="S331" s="596" t="str">
        <f>IFERROR(VLOOKUP(R331,D$8:G$119,2,0),0)</f>
        <v>Wykonywanie robót związanych z budową, montażem i eksploatacją sieci oraz instalacji sanitarnych</v>
      </c>
      <c r="T331" s="391" t="s">
        <v>2254</v>
      </c>
      <c r="U331" s="382">
        <v>1</v>
      </c>
      <c r="V331" s="382">
        <v>1</v>
      </c>
      <c r="W331" s="295" t="s">
        <v>2012</v>
      </c>
      <c r="X331" s="382">
        <v>0</v>
      </c>
      <c r="Y331" s="382">
        <v>0</v>
      </c>
      <c r="Z331" s="438" t="str">
        <f t="shared" si="37"/>
        <v>Ośrodek Dokształcania i Doskonalenia Zawodowego w Krotoszynie</v>
      </c>
      <c r="AA331" s="230" t="s">
        <v>680</v>
      </c>
      <c r="AB331" s="226"/>
      <c r="AC331" s="306"/>
      <c r="AD331" s="306"/>
    </row>
    <row r="332" spans="12:30" customFormat="1" ht="15" hidden="1" customHeight="1">
      <c r="L332" s="700"/>
      <c r="M332" s="88" t="s">
        <v>2331</v>
      </c>
      <c r="N332" s="104" t="s">
        <v>1951</v>
      </c>
      <c r="O332" s="169"/>
      <c r="P332" s="95" t="s">
        <v>78</v>
      </c>
      <c r="Q332" s="91">
        <f t="shared" si="32"/>
        <v>741103</v>
      </c>
      <c r="R332" s="91" t="str">
        <f t="shared" si="33"/>
        <v>ELE.02.</v>
      </c>
      <c r="S332" s="561"/>
      <c r="T332" s="109" t="s">
        <v>2193</v>
      </c>
      <c r="U332" s="279">
        <v>11</v>
      </c>
      <c r="V332" s="279">
        <v>0</v>
      </c>
      <c r="W332" s="495" t="s">
        <v>2012</v>
      </c>
      <c r="X332" s="478">
        <v>11</v>
      </c>
      <c r="Y332" s="478">
        <v>0</v>
      </c>
      <c r="Z332" s="689" t="str">
        <f t="shared" si="37"/>
        <v>Centrum Kształcenia Zawodowego w Oleśnicy, ul. Wojska Polskiego 67</v>
      </c>
      <c r="AA332" s="230" t="s">
        <v>692</v>
      </c>
      <c r="AB332" s="557"/>
      <c r="AC332" s="558"/>
      <c r="AD332" s="558"/>
    </row>
    <row r="333" spans="12:30" customFormat="1" ht="15" hidden="1" customHeight="1">
      <c r="L333" s="91">
        <v>299</v>
      </c>
      <c r="M333" s="88" t="s">
        <v>2331</v>
      </c>
      <c r="N333" s="104" t="s">
        <v>1951</v>
      </c>
      <c r="O333" s="169"/>
      <c r="P333" s="95" t="s">
        <v>66</v>
      </c>
      <c r="Q333" s="91">
        <f t="shared" si="32"/>
        <v>723103</v>
      </c>
      <c r="R333" s="91" t="str">
        <f t="shared" si="33"/>
        <v>MOT.05.</v>
      </c>
      <c r="S333" s="596" t="str">
        <f t="shared" ref="S333:S364" si="38">IFERROR(VLOOKUP(R333,D$8:G$119,2,0),0)</f>
        <v>Obsługa, diagnozowanie oraz naprawa pojazdów samochodowych</v>
      </c>
      <c r="T333" s="109" t="s">
        <v>2256</v>
      </c>
      <c r="U333" s="279">
        <v>10</v>
      </c>
      <c r="V333" s="279">
        <v>0</v>
      </c>
      <c r="W333" s="495" t="s">
        <v>2012</v>
      </c>
      <c r="X333" s="478">
        <v>10</v>
      </c>
      <c r="Y333" s="478">
        <v>0</v>
      </c>
      <c r="Z333" s="599" t="str">
        <f t="shared" si="37"/>
        <v>Centrum Kształcenia Zawodowego w Oleśnicy, ul. Wojska Polskiego 67</v>
      </c>
      <c r="AA333" s="230" t="s">
        <v>692</v>
      </c>
      <c r="AB333" s="306"/>
      <c r="AC333" s="306"/>
      <c r="AD333" s="306"/>
    </row>
    <row r="334" spans="12:30" customFormat="1" ht="15" hidden="1" customHeight="1">
      <c r="L334" s="91">
        <v>300</v>
      </c>
      <c r="M334" s="95" t="s">
        <v>2274</v>
      </c>
      <c r="N334" s="196" t="s">
        <v>167</v>
      </c>
      <c r="O334" s="732">
        <v>92214</v>
      </c>
      <c r="P334" s="95" t="s">
        <v>175</v>
      </c>
      <c r="Q334" s="91">
        <f t="shared" si="32"/>
        <v>751201</v>
      </c>
      <c r="R334" s="91" t="str">
        <f t="shared" si="33"/>
        <v>SPC.01.</v>
      </c>
      <c r="S334" s="596" t="str">
        <f t="shared" si="38"/>
        <v>Produkcja wyrobów cukierniczych</v>
      </c>
      <c r="T334" s="734" t="s">
        <v>2384</v>
      </c>
      <c r="U334" s="279">
        <v>3</v>
      </c>
      <c r="V334" s="279">
        <v>0</v>
      </c>
      <c r="W334" s="295" t="s">
        <v>2010</v>
      </c>
      <c r="X334" s="279">
        <v>0</v>
      </c>
      <c r="Y334" s="279">
        <v>0</v>
      </c>
      <c r="Z334" s="132" t="str">
        <f t="shared" si="37"/>
        <v>Centrum Kształcenia Zawodowego w Kłodzkiej Szkole Przedsiębiorczości w Kłodzku, ul. Szkolna 8, 57-300 Kłodzko</v>
      </c>
      <c r="AA334" s="230" t="s">
        <v>677</v>
      </c>
      <c r="AB334" s="184"/>
      <c r="AC334" s="306"/>
      <c r="AD334" s="306"/>
    </row>
    <row r="335" spans="12:30" customFormat="1" ht="15" hidden="1" customHeight="1">
      <c r="L335" s="91">
        <v>301</v>
      </c>
      <c r="M335" s="95" t="s">
        <v>2274</v>
      </c>
      <c r="N335" s="196" t="s">
        <v>167</v>
      </c>
      <c r="O335" s="732">
        <v>92214</v>
      </c>
      <c r="P335" s="95" t="s">
        <v>99</v>
      </c>
      <c r="Q335" s="91">
        <f t="shared" si="32"/>
        <v>514101</v>
      </c>
      <c r="R335" s="91" t="str">
        <f t="shared" si="33"/>
        <v>FRK.01.</v>
      </c>
      <c r="S335" s="596" t="str">
        <f t="shared" si="38"/>
        <v>Wykonywanie usług fryzjerskich</v>
      </c>
      <c r="T335" s="734" t="s">
        <v>2384</v>
      </c>
      <c r="U335" s="279">
        <v>9</v>
      </c>
      <c r="V335" s="279">
        <v>9</v>
      </c>
      <c r="W335" s="295" t="s">
        <v>2010</v>
      </c>
      <c r="X335" s="279">
        <v>0</v>
      </c>
      <c r="Y335" s="279">
        <v>0</v>
      </c>
      <c r="Z335" s="132" t="str">
        <f t="shared" si="37"/>
        <v>Centrum Kształcenia Zawodowego w Kłodzkiej Szkole Przedsiębiorczości w Kłodzku, ul. Szkolna 8, 57-300 Kłodzko</v>
      </c>
      <c r="AA335" s="230" t="s">
        <v>677</v>
      </c>
      <c r="AB335" s="184"/>
      <c r="AC335" s="306"/>
      <c r="AD335" s="306"/>
    </row>
    <row r="336" spans="12:30" customFormat="1" ht="15" hidden="1" customHeight="1">
      <c r="L336" s="91">
        <v>302</v>
      </c>
      <c r="M336" s="95" t="s">
        <v>2274</v>
      </c>
      <c r="N336" s="196" t="s">
        <v>167</v>
      </c>
      <c r="O336" s="732">
        <v>92214</v>
      </c>
      <c r="P336" s="95" t="s">
        <v>71</v>
      </c>
      <c r="Q336" s="91">
        <f t="shared" si="32"/>
        <v>512001</v>
      </c>
      <c r="R336" s="91" t="str">
        <f t="shared" si="33"/>
        <v>HGT.02.</v>
      </c>
      <c r="S336" s="596" t="str">
        <f t="shared" si="38"/>
        <v> Przygotowanie i wydawanie dań</v>
      </c>
      <c r="T336" s="734" t="s">
        <v>2385</v>
      </c>
      <c r="U336" s="279">
        <v>4</v>
      </c>
      <c r="V336" s="279">
        <v>3</v>
      </c>
      <c r="W336" s="295" t="s">
        <v>2010</v>
      </c>
      <c r="X336" s="279">
        <v>0</v>
      </c>
      <c r="Y336" s="279">
        <v>0</v>
      </c>
      <c r="Z336" s="594" t="str">
        <f t="shared" si="37"/>
        <v>Centrum Kształcenia Zawodowego w Kłodzkiej Szkole Przedsiębiorczości w Kłodzku, ul. Szkolna 8, 57-300 Kłodzko</v>
      </c>
      <c r="AA336" s="230" t="s">
        <v>677</v>
      </c>
      <c r="AB336" s="184"/>
      <c r="AC336" s="306"/>
      <c r="AD336" s="306"/>
    </row>
    <row r="337" spans="12:30" customFormat="1" ht="15" hidden="1" customHeight="1">
      <c r="L337" s="91">
        <v>303</v>
      </c>
      <c r="M337" s="95" t="s">
        <v>2274</v>
      </c>
      <c r="N337" s="196" t="s">
        <v>167</v>
      </c>
      <c r="O337" s="732">
        <v>92214</v>
      </c>
      <c r="P337" s="95" t="s">
        <v>66</v>
      </c>
      <c r="Q337" s="91">
        <f t="shared" si="32"/>
        <v>723103</v>
      </c>
      <c r="R337" s="91" t="str">
        <f t="shared" si="33"/>
        <v>MOT.05.</v>
      </c>
      <c r="S337" s="596" t="str">
        <f t="shared" si="38"/>
        <v>Obsługa, diagnozowanie oraz naprawa pojazdów samochodowych</v>
      </c>
      <c r="T337" s="734" t="s">
        <v>2386</v>
      </c>
      <c r="U337" s="279">
        <v>17</v>
      </c>
      <c r="V337" s="279">
        <v>1</v>
      </c>
      <c r="W337" s="91" t="s">
        <v>2010</v>
      </c>
      <c r="X337" s="279">
        <v>0</v>
      </c>
      <c r="Y337" s="279">
        <v>0</v>
      </c>
      <c r="Z337" s="132" t="str">
        <f t="shared" si="37"/>
        <v>Centrum Kształcenia Zawodowego w Kłodzkiej Szkole Przedsiębiorczości w Kłodzku, ul. Szkolna 8, 57-300 Kłodzko</v>
      </c>
      <c r="AA337" s="230" t="s">
        <v>677</v>
      </c>
      <c r="AB337" s="184"/>
      <c r="AC337" s="306"/>
      <c r="AD337" s="306"/>
    </row>
    <row r="338" spans="12:30" customFormat="1" ht="15" hidden="1" customHeight="1">
      <c r="L338" s="91">
        <v>304</v>
      </c>
      <c r="M338" s="95" t="s">
        <v>2274</v>
      </c>
      <c r="N338" s="196" t="s">
        <v>167</v>
      </c>
      <c r="O338" s="732">
        <v>92214</v>
      </c>
      <c r="P338" s="95" t="s">
        <v>70</v>
      </c>
      <c r="Q338" s="91">
        <f t="shared" si="32"/>
        <v>522301</v>
      </c>
      <c r="R338" s="91" t="str">
        <f t="shared" si="33"/>
        <v>HAN.01.</v>
      </c>
      <c r="S338" s="596" t="str">
        <f t="shared" si="38"/>
        <v>Prowadzenie sprzedaży</v>
      </c>
      <c r="T338" s="734" t="s">
        <v>2386</v>
      </c>
      <c r="U338" s="279">
        <v>13</v>
      </c>
      <c r="V338" s="279">
        <v>10</v>
      </c>
      <c r="W338" s="91" t="s">
        <v>2010</v>
      </c>
      <c r="X338" s="279">
        <v>0</v>
      </c>
      <c r="Y338" s="279">
        <v>0</v>
      </c>
      <c r="Z338" s="132" t="str">
        <f t="shared" si="37"/>
        <v>Centrum Kształcenia Zawodowego w Kłodzkiej Szkole Przedsiębiorczości w Kłodzku, ul. Szkolna 8, 57-300 Kłodzko</v>
      </c>
      <c r="AA338" s="230" t="s">
        <v>677</v>
      </c>
      <c r="AB338" s="415"/>
      <c r="AC338" s="415"/>
      <c r="AD338" s="306"/>
    </row>
    <row r="339" spans="12:30" customFormat="1" ht="15" customHeight="1">
      <c r="L339" s="91">
        <v>305</v>
      </c>
      <c r="M339" s="95" t="s">
        <v>2274</v>
      </c>
      <c r="N339" s="196" t="s">
        <v>167</v>
      </c>
      <c r="O339" s="732">
        <v>92214</v>
      </c>
      <c r="P339" s="95" t="s">
        <v>73</v>
      </c>
      <c r="Q339" s="91">
        <v>722307</v>
      </c>
      <c r="R339" s="91" t="s">
        <v>74</v>
      </c>
      <c r="S339" s="596" t="str">
        <f t="shared" si="38"/>
        <v> Użytkowanie obrabiarek skrawających</v>
      </c>
      <c r="T339" s="279" t="s">
        <v>2391</v>
      </c>
      <c r="U339" s="279">
        <v>1</v>
      </c>
      <c r="V339" s="89">
        <v>0</v>
      </c>
      <c r="W339" s="279" t="s">
        <v>2012</v>
      </c>
      <c r="X339" s="279">
        <v>1</v>
      </c>
      <c r="Y339" s="91">
        <v>0</v>
      </c>
      <c r="Z339" s="132" t="str">
        <f t="shared" si="37"/>
        <v>Centrum Kształcenia Zawodowego w Świdnicy, 58-105 Świdnica, ul. Gen. Władysława Sikorskiego 41</v>
      </c>
      <c r="AA339" s="230" t="s">
        <v>93</v>
      </c>
      <c r="AB339" s="520"/>
      <c r="AC339" s="520"/>
      <c r="AD339" s="519"/>
    </row>
    <row r="340" spans="12:30" customFormat="1" ht="15" customHeight="1">
      <c r="L340" s="91">
        <v>306</v>
      </c>
      <c r="M340" s="95" t="s">
        <v>2274</v>
      </c>
      <c r="N340" s="196" t="s">
        <v>167</v>
      </c>
      <c r="O340" s="732">
        <v>92214</v>
      </c>
      <c r="P340" s="95" t="s">
        <v>78</v>
      </c>
      <c r="Q340" s="91">
        <f t="shared" ref="Q340:Q403" si="39">IFERROR(VLOOKUP(P340,B$8:E$119,2,0),0)</f>
        <v>741103</v>
      </c>
      <c r="R340" s="91" t="str">
        <f t="shared" ref="R340:R403" si="40">IFERROR(VLOOKUP(Q340,C$8:F$119,2,0),0)</f>
        <v>ELE.02.</v>
      </c>
      <c r="S340" s="596" t="str">
        <f t="shared" si="38"/>
        <v>Montaż, uruchamianie i konserwacja instalacji, maszyn i urządzeń elektrycznych</v>
      </c>
      <c r="T340" s="109" t="s">
        <v>2391</v>
      </c>
      <c r="U340" s="279">
        <v>8</v>
      </c>
      <c r="V340" s="279">
        <v>0</v>
      </c>
      <c r="W340" s="91" t="s">
        <v>2012</v>
      </c>
      <c r="X340" s="279">
        <v>8</v>
      </c>
      <c r="Y340" s="279">
        <v>0</v>
      </c>
      <c r="Z340" s="132" t="str">
        <f t="shared" si="37"/>
        <v>Centrum Kształcenia Zawodowego w Świdnicy, 58-105 Świdnica, ul. Gen. Władysława Sikorskiego 41</v>
      </c>
      <c r="AA340" s="230" t="s">
        <v>93</v>
      </c>
      <c r="AB340" s="184"/>
      <c r="AC340" s="184"/>
      <c r="AD340" s="306"/>
    </row>
    <row r="341" spans="12:30" customFormat="1" ht="15" customHeight="1">
      <c r="L341" s="91">
        <v>307</v>
      </c>
      <c r="M341" s="95" t="s">
        <v>2274</v>
      </c>
      <c r="N341" s="196" t="s">
        <v>167</v>
      </c>
      <c r="O341" s="732">
        <v>92214</v>
      </c>
      <c r="P341" s="95" t="s">
        <v>194</v>
      </c>
      <c r="Q341" s="91">
        <f t="shared" si="39"/>
        <v>711204</v>
      </c>
      <c r="R341" s="91" t="str">
        <f t="shared" si="40"/>
        <v>BUD.12.</v>
      </c>
      <c r="S341" s="596" t="str">
        <f t="shared" si="38"/>
        <v> Wykonywanie robót murarskich i tynkarskich</v>
      </c>
      <c r="T341" s="427" t="s">
        <v>2193</v>
      </c>
      <c r="U341" s="279">
        <v>3</v>
      </c>
      <c r="V341" s="279">
        <v>0</v>
      </c>
      <c r="W341" s="91" t="s">
        <v>2012</v>
      </c>
      <c r="X341" s="279">
        <v>2</v>
      </c>
      <c r="Y341" s="279">
        <v>0</v>
      </c>
      <c r="Z341" s="132" t="str">
        <f t="shared" si="37"/>
        <v>Centrum Kształcenia Zawodowego w Świdnicy, 58-105 Świdnica, ul. Gen. Władysława Sikorskiego 41</v>
      </c>
      <c r="AA341" s="230" t="s">
        <v>93</v>
      </c>
      <c r="AB341" s="184"/>
      <c r="AC341" s="306"/>
      <c r="AD341" s="306"/>
    </row>
    <row r="342" spans="12:30" customFormat="1" ht="15" customHeight="1">
      <c r="L342" s="91">
        <v>308</v>
      </c>
      <c r="M342" s="95" t="s">
        <v>2274</v>
      </c>
      <c r="N342" s="196" t="s">
        <v>167</v>
      </c>
      <c r="O342" s="732">
        <v>92214</v>
      </c>
      <c r="P342" s="95" t="s">
        <v>192</v>
      </c>
      <c r="Q342" s="91">
        <f t="shared" si="39"/>
        <v>713203</v>
      </c>
      <c r="R342" s="91" t="str">
        <f t="shared" si="40"/>
        <v>MOT.03.</v>
      </c>
      <c r="S342" s="596" t="str">
        <f t="shared" si="38"/>
        <v>Diagnozowanie i naprawa powłok lakierniczych</v>
      </c>
      <c r="T342" s="109" t="s">
        <v>2187</v>
      </c>
      <c r="U342" s="260">
        <v>0</v>
      </c>
      <c r="V342" s="390">
        <v>0</v>
      </c>
      <c r="W342" s="91" t="s">
        <v>2012</v>
      </c>
      <c r="X342" s="279">
        <v>0</v>
      </c>
      <c r="Y342" s="279">
        <v>0</v>
      </c>
      <c r="Z342" s="132" t="str">
        <f t="shared" si="37"/>
        <v>Centrum Kształcenia Zawodowego w Świdnicy, 58-105 Świdnica, ul. Gen. Władysława Sikorskiego 41</v>
      </c>
      <c r="AA342" s="230" t="s">
        <v>93</v>
      </c>
      <c r="AB342" s="184"/>
      <c r="AC342" s="184"/>
      <c r="AD342" s="306"/>
    </row>
    <row r="343" spans="12:30" customFormat="1" ht="15" hidden="1" customHeight="1">
      <c r="L343" s="91">
        <v>309</v>
      </c>
      <c r="M343" s="95" t="s">
        <v>2274</v>
      </c>
      <c r="N343" s="196" t="s">
        <v>167</v>
      </c>
      <c r="O343" s="732">
        <v>92214</v>
      </c>
      <c r="P343" s="95" t="s">
        <v>468</v>
      </c>
      <c r="Q343" s="91">
        <f t="shared" si="39"/>
        <v>712906</v>
      </c>
      <c r="R343" s="91" t="str">
        <f t="shared" si="40"/>
        <v>BUD.10.</v>
      </c>
      <c r="S343" s="596" t="str">
        <f t="shared" si="38"/>
        <v>Wykonywanie robót związanych z montażem stolarki budowlanej</v>
      </c>
      <c r="T343" s="743" t="s">
        <v>2390</v>
      </c>
      <c r="U343" s="279">
        <v>2</v>
      </c>
      <c r="V343" s="279">
        <v>0</v>
      </c>
      <c r="W343" s="91" t="s">
        <v>2010</v>
      </c>
      <c r="X343" s="279">
        <v>2</v>
      </c>
      <c r="Y343" s="279">
        <v>0</v>
      </c>
      <c r="Z343" s="600" t="str">
        <f t="shared" si="37"/>
        <v>Centrum Kształcenia Zawodowego i Ustawicznego, 67-400 Wschowa, Plac Kosynierów 1</v>
      </c>
      <c r="AA343" s="230" t="s">
        <v>679</v>
      </c>
      <c r="AB343" s="416" t="s">
        <v>37</v>
      </c>
      <c r="AC343" s="416"/>
      <c r="AD343" s="306"/>
    </row>
    <row r="344" spans="12:30" customFormat="1" ht="15" hidden="1" customHeight="1">
      <c r="L344" s="91">
        <v>310</v>
      </c>
      <c r="M344" s="90" t="s">
        <v>2262</v>
      </c>
      <c r="N344" s="604" t="s">
        <v>1637</v>
      </c>
      <c r="O344" s="731">
        <v>38756</v>
      </c>
      <c r="P344" s="95" t="s">
        <v>69</v>
      </c>
      <c r="Q344" s="91">
        <f t="shared" si="39"/>
        <v>741203</v>
      </c>
      <c r="R344" s="91" t="str">
        <f t="shared" si="40"/>
        <v>MOT.02.</v>
      </c>
      <c r="S344" s="596" t="str">
        <f t="shared" si="38"/>
        <v>Obsługa, diagnozowanie oraz naprawa mechatronicznych systemów pojazdów samochodowych</v>
      </c>
      <c r="T344" s="742" t="s">
        <v>2389</v>
      </c>
      <c r="U344" s="294">
        <v>1</v>
      </c>
      <c r="V344" s="294">
        <v>0</v>
      </c>
      <c r="W344" s="301" t="s">
        <v>2010</v>
      </c>
      <c r="X344" s="294">
        <v>1</v>
      </c>
      <c r="Y344" s="294">
        <v>0</v>
      </c>
      <c r="Z344" s="399" t="str">
        <f t="shared" si="37"/>
        <v>Centrum Kształcenia Zawodowego i Ustawicznego, 67-400 Wschowa, Plac Kosynierów 1</v>
      </c>
      <c r="AA344" s="230" t="s">
        <v>679</v>
      </c>
      <c r="AB344" s="306"/>
      <c r="AC344" s="306"/>
      <c r="AD344" s="306"/>
    </row>
    <row r="345" spans="12:30" customFormat="1" ht="15" hidden="1" customHeight="1">
      <c r="L345" s="91">
        <v>311</v>
      </c>
      <c r="M345" s="90" t="s">
        <v>2262</v>
      </c>
      <c r="N345" s="604" t="s">
        <v>1637</v>
      </c>
      <c r="O345" s="731">
        <v>38756</v>
      </c>
      <c r="P345" s="95" t="s">
        <v>70</v>
      </c>
      <c r="Q345" s="91">
        <f t="shared" si="39"/>
        <v>522301</v>
      </c>
      <c r="R345" s="91" t="str">
        <f t="shared" si="40"/>
        <v>HAN.01.</v>
      </c>
      <c r="S345" s="596" t="str">
        <f t="shared" si="38"/>
        <v>Prowadzenie sprzedaży</v>
      </c>
      <c r="T345" s="739" t="s">
        <v>2391</v>
      </c>
      <c r="U345" s="294">
        <v>5</v>
      </c>
      <c r="V345" s="771">
        <v>3</v>
      </c>
      <c r="W345" s="301" t="s">
        <v>2010</v>
      </c>
      <c r="X345" s="294">
        <v>5</v>
      </c>
      <c r="Y345" s="771">
        <v>3</v>
      </c>
      <c r="Z345" s="399" t="str">
        <f t="shared" si="37"/>
        <v>Centrum Kształcenia Zawodowego i Ustawicznego, 67-400 Wschowa, Plac Kosynierów 1</v>
      </c>
      <c r="AA345" s="230" t="s">
        <v>679</v>
      </c>
      <c r="AB345" s="306"/>
      <c r="AC345" s="184"/>
      <c r="AD345" s="306"/>
    </row>
    <row r="346" spans="12:30" customFormat="1" ht="15" hidden="1" customHeight="1">
      <c r="L346" s="91">
        <v>312</v>
      </c>
      <c r="M346" s="90" t="s">
        <v>2262</v>
      </c>
      <c r="N346" s="604" t="s">
        <v>1637</v>
      </c>
      <c r="O346" s="731">
        <v>38756</v>
      </c>
      <c r="P346" s="95" t="s">
        <v>175</v>
      </c>
      <c r="Q346" s="91">
        <f t="shared" si="39"/>
        <v>751201</v>
      </c>
      <c r="R346" s="91" t="str">
        <f t="shared" si="40"/>
        <v>SPC.01.</v>
      </c>
      <c r="S346" s="596" t="str">
        <f t="shared" si="38"/>
        <v>Produkcja wyrobów cukierniczych</v>
      </c>
      <c r="T346" s="772" t="s">
        <v>2388</v>
      </c>
      <c r="U346" s="294">
        <v>4</v>
      </c>
      <c r="V346" s="294">
        <v>3</v>
      </c>
      <c r="W346" s="301" t="s">
        <v>2010</v>
      </c>
      <c r="X346" s="294">
        <v>4</v>
      </c>
      <c r="Y346" s="294">
        <v>3</v>
      </c>
      <c r="Z346" s="592" t="str">
        <f t="shared" si="37"/>
        <v>Centrum Kształcenia Zawodowego i Ustawicznego, 67-400 Wschowa, Plac Kosynierów 1</v>
      </c>
      <c r="AA346" s="230" t="s">
        <v>679</v>
      </c>
      <c r="AB346" s="306"/>
      <c r="AC346" s="306"/>
      <c r="AD346" s="306"/>
    </row>
    <row r="347" spans="12:30" customFormat="1" ht="15" hidden="1" customHeight="1">
      <c r="L347" s="91">
        <v>313</v>
      </c>
      <c r="M347" s="90" t="s">
        <v>2262</v>
      </c>
      <c r="N347" s="604" t="s">
        <v>1637</v>
      </c>
      <c r="O347" s="731">
        <v>38756</v>
      </c>
      <c r="P347" s="95" t="s">
        <v>99</v>
      </c>
      <c r="Q347" s="91">
        <f t="shared" si="39"/>
        <v>514101</v>
      </c>
      <c r="R347" s="91" t="str">
        <f t="shared" si="40"/>
        <v>FRK.01.</v>
      </c>
      <c r="S347" s="596" t="str">
        <f t="shared" si="38"/>
        <v>Wykonywanie usług fryzjerskich</v>
      </c>
      <c r="T347" s="739" t="s">
        <v>2391</v>
      </c>
      <c r="U347" s="382">
        <v>6</v>
      </c>
      <c r="V347" s="382">
        <v>6</v>
      </c>
      <c r="W347" s="301" t="s">
        <v>2010</v>
      </c>
      <c r="X347" s="279">
        <v>6</v>
      </c>
      <c r="Y347" s="279">
        <v>6</v>
      </c>
      <c r="Z347" s="399" t="str">
        <f t="shared" si="37"/>
        <v>Centrum Kształcenia Zawodowego i Ustawicznego, 67-400 Wschowa, Plac Kosynierów 1</v>
      </c>
      <c r="AA347" s="230" t="s">
        <v>679</v>
      </c>
      <c r="AB347" s="306"/>
      <c r="AC347" s="306"/>
      <c r="AD347" s="306"/>
    </row>
    <row r="348" spans="12:30" customFormat="1" ht="15" hidden="1" customHeight="1">
      <c r="L348" s="91">
        <v>314</v>
      </c>
      <c r="M348" s="90" t="s">
        <v>2262</v>
      </c>
      <c r="N348" s="604" t="s">
        <v>1637</v>
      </c>
      <c r="O348" s="731">
        <v>38756</v>
      </c>
      <c r="P348" s="95" t="s">
        <v>176</v>
      </c>
      <c r="Q348" s="91">
        <f t="shared" si="39"/>
        <v>742117</v>
      </c>
      <c r="R348" s="91" t="str">
        <f t="shared" si="40"/>
        <v>ELM.02.</v>
      </c>
      <c r="S348" s="596" t="str">
        <f t="shared" si="38"/>
        <v>Montaż oraz instalowanie układów i urządzeń elektronicznych</v>
      </c>
      <c r="T348" s="738" t="s">
        <v>2394</v>
      </c>
      <c r="U348" s="382">
        <v>3</v>
      </c>
      <c r="V348" s="382">
        <v>0</v>
      </c>
      <c r="W348" s="301" t="s">
        <v>2010</v>
      </c>
      <c r="X348" s="279">
        <v>3</v>
      </c>
      <c r="Y348" s="279">
        <v>0</v>
      </c>
      <c r="Z348" s="399" t="str">
        <f t="shared" si="37"/>
        <v>Centrum Kształcenia Zawodowego i Ustawicznego, 67-400 Wschowa, Plac Kosynierów 1</v>
      </c>
      <c r="AA348" s="230" t="s">
        <v>679</v>
      </c>
      <c r="AB348" s="306"/>
      <c r="AC348" s="306"/>
      <c r="AD348" s="306"/>
    </row>
    <row r="349" spans="12:30" customFormat="1" ht="15" hidden="1" customHeight="1">
      <c r="L349" s="91">
        <v>315</v>
      </c>
      <c r="M349" s="90" t="s">
        <v>2262</v>
      </c>
      <c r="N349" s="604" t="s">
        <v>1637</v>
      </c>
      <c r="O349" s="731">
        <v>38756</v>
      </c>
      <c r="P349" s="95" t="s">
        <v>78</v>
      </c>
      <c r="Q349" s="91">
        <f t="shared" si="39"/>
        <v>741103</v>
      </c>
      <c r="R349" s="91" t="str">
        <f t="shared" si="40"/>
        <v>ELE.02.</v>
      </c>
      <c r="S349" s="596" t="str">
        <f t="shared" si="38"/>
        <v>Montaż, uruchamianie i konserwacja instalacji, maszyn i urządzeń elektrycznych</v>
      </c>
      <c r="T349" s="742" t="s">
        <v>2391</v>
      </c>
      <c r="U349" s="382">
        <v>1</v>
      </c>
      <c r="V349" s="382">
        <v>0</v>
      </c>
      <c r="W349" s="301" t="s">
        <v>2010</v>
      </c>
      <c r="X349" s="279">
        <v>1</v>
      </c>
      <c r="Y349" s="279">
        <v>0</v>
      </c>
      <c r="Z349" s="399" t="str">
        <f t="shared" si="37"/>
        <v>Centrum Kształcenia Zawodowego i Ustawicznego, 67-400 Wschowa, Plac Kosynierów 1</v>
      </c>
      <c r="AA349" s="230" t="s">
        <v>679</v>
      </c>
      <c r="AB349" s="306"/>
      <c r="AC349" s="306"/>
      <c r="AD349" s="306"/>
    </row>
    <row r="350" spans="12:30" customFormat="1" ht="15" hidden="1" customHeight="1">
      <c r="L350" s="91">
        <v>316</v>
      </c>
      <c r="M350" s="90" t="s">
        <v>2262</v>
      </c>
      <c r="N350" s="604" t="s">
        <v>1637</v>
      </c>
      <c r="O350" s="731">
        <v>38756</v>
      </c>
      <c r="P350" s="95" t="s">
        <v>502</v>
      </c>
      <c r="Q350" s="91">
        <f t="shared" si="39"/>
        <v>742118</v>
      </c>
      <c r="R350" s="91" t="str">
        <f t="shared" si="40"/>
        <v>ELM.03.</v>
      </c>
      <c r="S350" s="596" t="str">
        <f t="shared" si="38"/>
        <v>Montaż, uruchamianie i konserwacja urządzeń i systemów mechatronicznych</v>
      </c>
      <c r="T350" s="738" t="s">
        <v>2394</v>
      </c>
      <c r="U350" s="382">
        <v>1</v>
      </c>
      <c r="V350" s="382">
        <v>0</v>
      </c>
      <c r="W350" s="301" t="s">
        <v>2010</v>
      </c>
      <c r="X350" s="478">
        <v>1</v>
      </c>
      <c r="Y350" s="478">
        <v>0</v>
      </c>
      <c r="Z350" s="399" t="str">
        <f t="shared" si="37"/>
        <v>Centrum Kształcenia Zawodowego i Ustawicznego, 67-400 Wschowa, Plac Kosynierów 1</v>
      </c>
      <c r="AA350" s="230" t="s">
        <v>679</v>
      </c>
      <c r="AB350" s="306"/>
      <c r="AC350" s="306"/>
      <c r="AD350" s="306"/>
    </row>
    <row r="351" spans="12:30" customFormat="1" ht="15" hidden="1" customHeight="1">
      <c r="L351" s="91">
        <v>317</v>
      </c>
      <c r="M351" s="90" t="s">
        <v>2262</v>
      </c>
      <c r="N351" s="604" t="s">
        <v>1637</v>
      </c>
      <c r="O351" s="731">
        <v>38756</v>
      </c>
      <c r="P351" s="95" t="s">
        <v>211</v>
      </c>
      <c r="Q351" s="91">
        <f t="shared" si="39"/>
        <v>432106</v>
      </c>
      <c r="R351" s="91" t="str">
        <f t="shared" si="40"/>
        <v>SPL.01.</v>
      </c>
      <c r="S351" s="596" t="str">
        <f t="shared" si="38"/>
        <v>Obsługa magazynów</v>
      </c>
      <c r="T351" s="109" t="s">
        <v>2254</v>
      </c>
      <c r="U351" s="382">
        <v>3</v>
      </c>
      <c r="V351" s="382">
        <v>0</v>
      </c>
      <c r="W351" s="301" t="s">
        <v>2010</v>
      </c>
      <c r="X351" s="279">
        <v>3</v>
      </c>
      <c r="Y351" s="279">
        <v>0</v>
      </c>
      <c r="Z351" s="399" t="str">
        <f t="shared" si="37"/>
        <v>Zespół Szkół Ponadpodstawowych im. Hipolita Cegielskiego w Ziębicach ul. Wojska Polskiego 3, 57-220 Ziębice</v>
      </c>
      <c r="AA351" s="230" t="s">
        <v>32</v>
      </c>
      <c r="AB351" s="306"/>
      <c r="AC351" s="306"/>
      <c r="AD351" s="306"/>
    </row>
    <row r="352" spans="12:30" customFormat="1" ht="15" hidden="1" customHeight="1">
      <c r="L352" s="91">
        <v>318</v>
      </c>
      <c r="M352" s="90" t="s">
        <v>2262</v>
      </c>
      <c r="N352" s="604" t="s">
        <v>1637</v>
      </c>
      <c r="O352" s="731">
        <v>38756</v>
      </c>
      <c r="P352" s="95" t="s">
        <v>66</v>
      </c>
      <c r="Q352" s="91">
        <f t="shared" si="39"/>
        <v>723103</v>
      </c>
      <c r="R352" s="91" t="str">
        <f t="shared" si="40"/>
        <v>MOT.05.</v>
      </c>
      <c r="S352" s="596" t="str">
        <f t="shared" si="38"/>
        <v>Obsługa, diagnozowanie oraz naprawa pojazdów samochodowych</v>
      </c>
      <c r="T352" s="746" t="s">
        <v>2392</v>
      </c>
      <c r="U352" s="382">
        <v>5</v>
      </c>
      <c r="V352" s="382">
        <v>0</v>
      </c>
      <c r="W352" s="301" t="s">
        <v>2010</v>
      </c>
      <c r="X352" s="382">
        <v>5</v>
      </c>
      <c r="Y352" s="382">
        <v>0</v>
      </c>
      <c r="Z352" s="438" t="str">
        <f t="shared" si="37"/>
        <v>Centrum Kształcenia Zawodowego i Ustawicznego, 67-400 Wschowa, Plac Kosynierów 1</v>
      </c>
      <c r="AA352" s="230" t="s">
        <v>679</v>
      </c>
      <c r="AB352" s="306"/>
      <c r="AC352" s="306"/>
      <c r="AD352" s="306"/>
    </row>
    <row r="353" spans="1:30" customFormat="1" ht="15" hidden="1" customHeight="1">
      <c r="L353" s="91">
        <v>319</v>
      </c>
      <c r="M353" s="90" t="s">
        <v>2262</v>
      </c>
      <c r="N353" s="604" t="s">
        <v>1637</v>
      </c>
      <c r="O353" s="731">
        <v>38756</v>
      </c>
      <c r="P353" s="95" t="s">
        <v>196</v>
      </c>
      <c r="Q353" s="91">
        <f t="shared" si="39"/>
        <v>613003</v>
      </c>
      <c r="R353" s="91" t="str">
        <f t="shared" si="40"/>
        <v>ROL.04.</v>
      </c>
      <c r="S353" s="596" t="str">
        <f t="shared" si="38"/>
        <v> Prowadzenie produkcji rolniczej</v>
      </c>
      <c r="T353" s="740" t="s">
        <v>2390</v>
      </c>
      <c r="U353" s="382">
        <v>3</v>
      </c>
      <c r="V353" s="382">
        <v>0</v>
      </c>
      <c r="W353" s="301" t="s">
        <v>2010</v>
      </c>
      <c r="X353" s="279">
        <v>3</v>
      </c>
      <c r="Y353" s="279">
        <v>0</v>
      </c>
      <c r="Z353" s="399" t="str">
        <f t="shared" si="37"/>
        <v>Centrum Kształcenia Zawodowego i Ustawicznego, 67-400 Wschowa, Plac Kosynierów 1</v>
      </c>
      <c r="AA353" s="230" t="s">
        <v>679</v>
      </c>
      <c r="AB353" s="306"/>
      <c r="AC353" s="306"/>
      <c r="AD353" s="306"/>
    </row>
    <row r="354" spans="1:30" customFormat="1" ht="15" hidden="1" customHeight="1">
      <c r="L354" s="91">
        <v>320</v>
      </c>
      <c r="M354" s="90" t="s">
        <v>2262</v>
      </c>
      <c r="N354" s="604" t="s">
        <v>1637</v>
      </c>
      <c r="O354" s="731">
        <v>38756</v>
      </c>
      <c r="P354" s="95" t="s">
        <v>194</v>
      </c>
      <c r="Q354" s="91">
        <f t="shared" si="39"/>
        <v>711204</v>
      </c>
      <c r="R354" s="91" t="str">
        <f t="shared" si="40"/>
        <v>BUD.12.</v>
      </c>
      <c r="S354" s="596" t="str">
        <f t="shared" si="38"/>
        <v> Wykonywanie robót murarskich i tynkarskich</v>
      </c>
      <c r="T354" s="738" t="s">
        <v>2390</v>
      </c>
      <c r="U354" s="382">
        <v>1</v>
      </c>
      <c r="V354" s="382">
        <v>0</v>
      </c>
      <c r="W354" s="301" t="s">
        <v>2010</v>
      </c>
      <c r="X354" s="279">
        <v>1</v>
      </c>
      <c r="Y354" s="279">
        <v>0</v>
      </c>
      <c r="Z354" s="399" t="str">
        <f t="shared" si="37"/>
        <v>Centrum Kształcenia Zawodowego i Ustawicznego, 67-400 Wschowa, Plac Kosynierów 1</v>
      </c>
      <c r="AA354" s="230" t="s">
        <v>679</v>
      </c>
      <c r="AB354" s="306"/>
      <c r="AC354" s="306"/>
      <c r="AD354" s="306"/>
    </row>
    <row r="355" spans="1:30" customFormat="1" ht="15" hidden="1" customHeight="1">
      <c r="L355" s="91">
        <v>321</v>
      </c>
      <c r="M355" s="90" t="s">
        <v>2262</v>
      </c>
      <c r="N355" s="604" t="s">
        <v>1637</v>
      </c>
      <c r="O355" s="731">
        <v>38756</v>
      </c>
      <c r="P355" s="95" t="s">
        <v>80</v>
      </c>
      <c r="Q355" s="91">
        <f t="shared" si="39"/>
        <v>752205</v>
      </c>
      <c r="R355" s="91" t="str">
        <f t="shared" si="40"/>
        <v>DRM.04.</v>
      </c>
      <c r="S355" s="596" t="str">
        <f t="shared" si="38"/>
        <v> Wytwarzanie wyrobów z drewna i materiałów drewnopochodnych</v>
      </c>
      <c r="T355" s="738" t="s">
        <v>2390</v>
      </c>
      <c r="U355" s="382">
        <v>1</v>
      </c>
      <c r="V355" s="382">
        <v>0</v>
      </c>
      <c r="W355" s="301" t="s">
        <v>2010</v>
      </c>
      <c r="X355" s="279">
        <v>1</v>
      </c>
      <c r="Y355" s="279">
        <v>0</v>
      </c>
      <c r="Z355" s="399" t="str">
        <f t="shared" si="37"/>
        <v>Centrum Kształcenia Zawodowego i Ustawicznego, 67-400 Wschowa, Plac Kosynierów 1</v>
      </c>
      <c r="AA355" s="230" t="s">
        <v>679</v>
      </c>
      <c r="AB355" s="558"/>
      <c r="AC355" s="558"/>
      <c r="AD355" s="558"/>
    </row>
    <row r="356" spans="1:30" customFormat="1" ht="15" hidden="1" customHeight="1">
      <c r="L356" s="91">
        <v>322</v>
      </c>
      <c r="M356" s="90" t="s">
        <v>2262</v>
      </c>
      <c r="N356" s="604" t="s">
        <v>1637</v>
      </c>
      <c r="O356" s="731">
        <v>38756</v>
      </c>
      <c r="P356" s="95" t="s">
        <v>71</v>
      </c>
      <c r="Q356" s="91">
        <f t="shared" si="39"/>
        <v>512001</v>
      </c>
      <c r="R356" s="91" t="str">
        <f t="shared" si="40"/>
        <v>HGT.02.</v>
      </c>
      <c r="S356" s="596" t="str">
        <f t="shared" si="38"/>
        <v> Przygotowanie i wydawanie dań</v>
      </c>
      <c r="T356" s="109" t="s">
        <v>2392</v>
      </c>
      <c r="U356" s="382">
        <v>5</v>
      </c>
      <c r="V356" s="382">
        <v>1</v>
      </c>
      <c r="W356" s="302" t="s">
        <v>2010</v>
      </c>
      <c r="X356" s="388">
        <v>5</v>
      </c>
      <c r="Y356" s="388">
        <v>1</v>
      </c>
      <c r="Z356" s="132" t="str">
        <f t="shared" ref="Z356:Z387" si="41">IFERROR(VLOOKUP(AA356,AH$8:AI$34,2,0),0)</f>
        <v>Centrum Kształcenia Zawodowego i Ustawicznego, 67-400 Wschowa, Plac Kosynierów 1</v>
      </c>
      <c r="AA356" s="230" t="s">
        <v>679</v>
      </c>
      <c r="AB356" s="306"/>
      <c r="AC356" s="306"/>
      <c r="AD356" s="306"/>
    </row>
    <row r="357" spans="1:30" customFormat="1" ht="15" hidden="1" customHeight="1">
      <c r="L357" s="91">
        <v>323</v>
      </c>
      <c r="M357" s="95" t="s">
        <v>1871</v>
      </c>
      <c r="N357" s="91" t="s">
        <v>452</v>
      </c>
      <c r="O357" s="713">
        <v>84531</v>
      </c>
      <c r="P357" s="95" t="s">
        <v>71</v>
      </c>
      <c r="Q357" s="91">
        <f t="shared" si="39"/>
        <v>512001</v>
      </c>
      <c r="R357" s="91" t="str">
        <f t="shared" si="40"/>
        <v>HGT.02.</v>
      </c>
      <c r="S357" s="596" t="str">
        <f t="shared" si="38"/>
        <v> Przygotowanie i wydawanie dań</v>
      </c>
      <c r="T357" s="109" t="s">
        <v>2191</v>
      </c>
      <c r="U357" s="669">
        <v>20</v>
      </c>
      <c r="V357" s="382">
        <v>10</v>
      </c>
      <c r="W357" s="301" t="s">
        <v>2035</v>
      </c>
      <c r="X357" s="382">
        <v>0</v>
      </c>
      <c r="Y357" s="382">
        <v>0</v>
      </c>
      <c r="Z357" s="600" t="str">
        <f t="shared" si="41"/>
        <v>Centrum Kształcenia Zawodowego w Oleśnicy, ul. Wojska Polskiego 67</v>
      </c>
      <c r="AA357" s="230" t="s">
        <v>692</v>
      </c>
      <c r="AB357" s="416" t="s">
        <v>37</v>
      </c>
      <c r="AC357" s="184"/>
      <c r="AD357" s="306"/>
    </row>
    <row r="358" spans="1:30" customFormat="1" ht="15" hidden="1" customHeight="1">
      <c r="L358" s="91">
        <v>324</v>
      </c>
      <c r="M358" s="95" t="s">
        <v>1871</v>
      </c>
      <c r="N358" s="91" t="s">
        <v>452</v>
      </c>
      <c r="O358" s="713">
        <v>84531</v>
      </c>
      <c r="P358" s="95" t="s">
        <v>180</v>
      </c>
      <c r="Q358" s="91">
        <f t="shared" si="39"/>
        <v>712905</v>
      </c>
      <c r="R358" s="91" t="str">
        <f t="shared" si="40"/>
        <v>BUD.11.</v>
      </c>
      <c r="S358" s="596" t="str">
        <f t="shared" si="38"/>
        <v> Wykonywanie robót montażowych, okładzinowych i wykończeniowych</v>
      </c>
      <c r="T358" s="109"/>
      <c r="U358" s="383">
        <v>0</v>
      </c>
      <c r="V358" s="382">
        <v>0</v>
      </c>
      <c r="W358" s="301"/>
      <c r="X358" s="382">
        <v>0</v>
      </c>
      <c r="Y358" s="382">
        <v>0</v>
      </c>
      <c r="Z358" s="399">
        <f t="shared" si="41"/>
        <v>0</v>
      </c>
      <c r="AA358" s="230"/>
      <c r="AB358" s="230" t="s">
        <v>679</v>
      </c>
      <c r="AC358" s="184"/>
      <c r="AD358" s="306"/>
    </row>
    <row r="359" spans="1:30" customFormat="1" ht="15" customHeight="1">
      <c r="L359" s="91">
        <v>325</v>
      </c>
      <c r="M359" s="95" t="s">
        <v>1871</v>
      </c>
      <c r="N359" s="91" t="s">
        <v>452</v>
      </c>
      <c r="O359" s="713">
        <v>84531</v>
      </c>
      <c r="P359" s="95" t="s">
        <v>76</v>
      </c>
      <c r="Q359" s="91">
        <f t="shared" si="39"/>
        <v>721306</v>
      </c>
      <c r="R359" s="91" t="str">
        <f t="shared" si="40"/>
        <v>MOT.01.</v>
      </c>
      <c r="S359" s="596" t="str">
        <f t="shared" si="38"/>
        <v>Diagnozowanie i naprawa nadwozi pojazdów samochodowych</v>
      </c>
      <c r="T359" s="437" t="s">
        <v>2233</v>
      </c>
      <c r="U359" s="382">
        <v>1</v>
      </c>
      <c r="V359" s="382">
        <v>0</v>
      </c>
      <c r="W359" s="302" t="s">
        <v>2285</v>
      </c>
      <c r="X359" s="382">
        <v>1</v>
      </c>
      <c r="Y359" s="382">
        <v>0</v>
      </c>
      <c r="Z359" s="399" t="str">
        <f t="shared" si="41"/>
        <v>Centrum Kształcenia Zawodowego w Świdnicy, 58-105 Świdnica, ul. Gen. Władysława Sikorskiego 41</v>
      </c>
      <c r="AA359" s="230" t="s">
        <v>93</v>
      </c>
      <c r="AB359" s="415"/>
      <c r="AC359" s="184"/>
      <c r="AD359" s="306"/>
    </row>
    <row r="360" spans="1:30" customFormat="1" ht="15" hidden="1" customHeight="1">
      <c r="L360" s="91">
        <v>326</v>
      </c>
      <c r="M360" s="95" t="s">
        <v>1871</v>
      </c>
      <c r="N360" s="91" t="s">
        <v>452</v>
      </c>
      <c r="O360" s="713">
        <v>84531</v>
      </c>
      <c r="P360" s="95" t="s">
        <v>66</v>
      </c>
      <c r="Q360" s="91">
        <f t="shared" si="39"/>
        <v>723103</v>
      </c>
      <c r="R360" s="91" t="str">
        <f t="shared" si="40"/>
        <v>MOT.05.</v>
      </c>
      <c r="S360" s="596" t="str">
        <f t="shared" si="38"/>
        <v>Obsługa, diagnozowanie oraz naprawa pojazdów samochodowych</v>
      </c>
      <c r="T360" s="109" t="s">
        <v>2193</v>
      </c>
      <c r="U360" s="382">
        <v>18</v>
      </c>
      <c r="V360" s="382">
        <v>0</v>
      </c>
      <c r="W360" s="301" t="s">
        <v>2035</v>
      </c>
      <c r="X360" s="382">
        <v>0</v>
      </c>
      <c r="Y360" s="382">
        <v>0</v>
      </c>
      <c r="Z360" s="399" t="str">
        <f t="shared" si="41"/>
        <v>Centrum Kształcenia Zawodowego w Oleśnicy, ul. Wojska Polskiego 67</v>
      </c>
      <c r="AA360" s="230" t="s">
        <v>692</v>
      </c>
      <c r="AB360" s="415"/>
      <c r="AC360" s="184"/>
      <c r="AD360" s="306"/>
    </row>
    <row r="361" spans="1:30" customFormat="1" ht="15" hidden="1" customHeight="1">
      <c r="L361" s="91">
        <v>327</v>
      </c>
      <c r="M361" s="95" t="s">
        <v>1871</v>
      </c>
      <c r="N361" s="91" t="s">
        <v>452</v>
      </c>
      <c r="O361" s="713">
        <v>84531</v>
      </c>
      <c r="P361" s="95" t="s">
        <v>66</v>
      </c>
      <c r="Q361" s="91">
        <f t="shared" si="39"/>
        <v>723103</v>
      </c>
      <c r="R361" s="91" t="str">
        <f t="shared" si="40"/>
        <v>MOT.05.</v>
      </c>
      <c r="S361" s="596" t="str">
        <f t="shared" si="38"/>
        <v>Obsługa, diagnozowanie oraz naprawa pojazdów samochodowych</v>
      </c>
      <c r="T361" s="109" t="s">
        <v>2233</v>
      </c>
      <c r="U361" s="382">
        <v>34</v>
      </c>
      <c r="V361" s="382">
        <v>1</v>
      </c>
      <c r="W361" s="301" t="s">
        <v>2035</v>
      </c>
      <c r="X361" s="382">
        <v>0</v>
      </c>
      <c r="Y361" s="382">
        <v>0</v>
      </c>
      <c r="Z361" s="399" t="str">
        <f t="shared" si="41"/>
        <v>Centrum Kształcenia Zawodowego w Oleśnicy, ul. Wojska Polskiego 67</v>
      </c>
      <c r="AA361" s="230" t="s">
        <v>692</v>
      </c>
      <c r="AB361" s="415"/>
      <c r="AC361" s="184"/>
      <c r="AD361" s="306"/>
    </row>
    <row r="362" spans="1:30" customFormat="1" ht="15" customHeight="1">
      <c r="L362" s="91">
        <v>328</v>
      </c>
      <c r="M362" s="95" t="s">
        <v>1871</v>
      </c>
      <c r="N362" s="91" t="s">
        <v>452</v>
      </c>
      <c r="O362" s="713">
        <v>84531</v>
      </c>
      <c r="P362" s="95" t="s">
        <v>125</v>
      </c>
      <c r="Q362" s="91">
        <f t="shared" si="39"/>
        <v>712618</v>
      </c>
      <c r="R362" s="91" t="str">
        <f t="shared" si="40"/>
        <v>BUD.09.</v>
      </c>
      <c r="S362" s="596" t="str">
        <f t="shared" si="38"/>
        <v>Wykonywanie robót związanych z budową, montażem i eksploatacją sieci oraz instalacji sanitarnych</v>
      </c>
      <c r="T362" s="437" t="s">
        <v>2391</v>
      </c>
      <c r="U362" s="382">
        <v>7</v>
      </c>
      <c r="V362" s="382">
        <v>0</v>
      </c>
      <c r="W362" s="302" t="s">
        <v>2285</v>
      </c>
      <c r="X362" s="382">
        <v>7</v>
      </c>
      <c r="Y362" s="382">
        <v>0</v>
      </c>
      <c r="Z362" s="438" t="str">
        <f t="shared" si="41"/>
        <v>Centrum Kształcenia Zawodowego w Świdnicy, 58-105 Świdnica, ul. Gen. Władysława Sikorskiego 41</v>
      </c>
      <c r="AA362" s="230" t="s">
        <v>93</v>
      </c>
      <c r="AB362" s="415"/>
      <c r="AC362" s="415"/>
      <c r="AD362" s="306"/>
    </row>
    <row r="363" spans="1:30" customFormat="1" ht="15" customHeight="1">
      <c r="L363" s="91">
        <v>329</v>
      </c>
      <c r="M363" s="95" t="s">
        <v>1871</v>
      </c>
      <c r="N363" s="91" t="s">
        <v>452</v>
      </c>
      <c r="O363" s="713">
        <v>84531</v>
      </c>
      <c r="P363" s="95" t="s">
        <v>192</v>
      </c>
      <c r="Q363" s="91">
        <f t="shared" si="39"/>
        <v>713203</v>
      </c>
      <c r="R363" s="91" t="str">
        <f t="shared" si="40"/>
        <v>MOT.03.</v>
      </c>
      <c r="S363" s="596" t="str">
        <f t="shared" si="38"/>
        <v>Diagnozowanie i naprawa powłok lakierniczych</v>
      </c>
      <c r="T363" s="109" t="s">
        <v>2187</v>
      </c>
      <c r="U363" s="279">
        <v>4</v>
      </c>
      <c r="V363" s="279">
        <v>0</v>
      </c>
      <c r="W363" s="302" t="s">
        <v>2285</v>
      </c>
      <c r="X363" s="382">
        <v>4</v>
      </c>
      <c r="Y363" s="382">
        <v>0</v>
      </c>
      <c r="Z363" s="132" t="str">
        <f t="shared" si="41"/>
        <v>Centrum Kształcenia Zawodowego w Świdnicy, 58-105 Świdnica, ul. Gen. Władysława Sikorskiego 41</v>
      </c>
      <c r="AA363" s="230" t="s">
        <v>93</v>
      </c>
      <c r="AB363" s="422"/>
      <c r="AC363" s="306"/>
      <c r="AD363" s="306"/>
    </row>
    <row r="364" spans="1:30" customFormat="1" ht="15" customHeight="1">
      <c r="L364" s="91">
        <v>330</v>
      </c>
      <c r="M364" s="95" t="s">
        <v>1871</v>
      </c>
      <c r="N364" s="91" t="s">
        <v>452</v>
      </c>
      <c r="O364" s="713">
        <v>84531</v>
      </c>
      <c r="P364" s="95" t="s">
        <v>177</v>
      </c>
      <c r="Q364" s="91">
        <f t="shared" si="39"/>
        <v>722204</v>
      </c>
      <c r="R364" s="91" t="str">
        <f t="shared" si="40"/>
        <v>MEC.08.</v>
      </c>
      <c r="S364" s="596" t="str">
        <f t="shared" si="38"/>
        <v>Wykonywanie i naprawa elementów maszyn, urządzeń i narzędzi</v>
      </c>
      <c r="T364" s="109" t="s">
        <v>2233</v>
      </c>
      <c r="U364" s="279">
        <v>3</v>
      </c>
      <c r="V364" s="279">
        <v>0</v>
      </c>
      <c r="W364" s="302" t="s">
        <v>2285</v>
      </c>
      <c r="X364" s="382">
        <v>3</v>
      </c>
      <c r="Y364" s="382">
        <v>0</v>
      </c>
      <c r="Z364" s="132" t="str">
        <f t="shared" si="41"/>
        <v>Centrum Kształcenia Zawodowego w Świdnicy, 58-105 Świdnica, ul. Gen. Władysława Sikorskiego 41</v>
      </c>
      <c r="AA364" s="230" t="s">
        <v>93</v>
      </c>
      <c r="AB364" s="306"/>
      <c r="AC364" s="306"/>
      <c r="AD364" s="306"/>
    </row>
    <row r="365" spans="1:30" customFormat="1" ht="15" hidden="1" customHeight="1">
      <c r="L365" s="91">
        <v>331</v>
      </c>
      <c r="M365" s="95" t="s">
        <v>1871</v>
      </c>
      <c r="N365" s="91" t="s">
        <v>452</v>
      </c>
      <c r="O365" s="713">
        <v>84531</v>
      </c>
      <c r="P365" s="95" t="s">
        <v>78</v>
      </c>
      <c r="Q365" s="91">
        <f t="shared" si="39"/>
        <v>741103</v>
      </c>
      <c r="R365" s="91" t="str">
        <f t="shared" si="40"/>
        <v>ELE.02.</v>
      </c>
      <c r="S365" s="596" t="str">
        <f t="shared" ref="S365:S393" si="42">IFERROR(VLOOKUP(R365,D$8:G$119,2,0),0)</f>
        <v>Montaż, uruchamianie i konserwacja instalacji, maszyn i urządzeń elektrycznych</v>
      </c>
      <c r="T365" s="109" t="s">
        <v>2190</v>
      </c>
      <c r="U365" s="279">
        <v>10</v>
      </c>
      <c r="V365" s="279">
        <v>0</v>
      </c>
      <c r="W365" s="301" t="s">
        <v>2035</v>
      </c>
      <c r="X365" s="382">
        <v>0</v>
      </c>
      <c r="Y365" s="382">
        <v>0</v>
      </c>
      <c r="Z365" s="594" t="str">
        <f t="shared" si="41"/>
        <v>Centrum Kształcenia Zawodowego w Oleśnicy, ul. Wojska Polskiego 67</v>
      </c>
      <c r="AA365" s="230" t="s">
        <v>692</v>
      </c>
      <c r="AB365" s="306"/>
      <c r="AC365" s="306"/>
      <c r="AD365" s="306"/>
    </row>
    <row r="366" spans="1:30" customFormat="1" ht="15" hidden="1" customHeight="1">
      <c r="L366" s="91">
        <v>332</v>
      </c>
      <c r="M366" s="95" t="s">
        <v>1871</v>
      </c>
      <c r="N366" s="91" t="s">
        <v>452</v>
      </c>
      <c r="O366" s="713">
        <v>84531</v>
      </c>
      <c r="P366" s="95" t="s">
        <v>175</v>
      </c>
      <c r="Q366" s="91">
        <f t="shared" si="39"/>
        <v>751201</v>
      </c>
      <c r="R366" s="91" t="str">
        <f t="shared" si="40"/>
        <v>SPC.01.</v>
      </c>
      <c r="S366" s="596" t="str">
        <f t="shared" si="42"/>
        <v>Produkcja wyrobów cukierniczych</v>
      </c>
      <c r="T366" s="109" t="s">
        <v>2193</v>
      </c>
      <c r="U366" s="204">
        <v>14</v>
      </c>
      <c r="V366" s="279">
        <v>11</v>
      </c>
      <c r="W366" s="301" t="s">
        <v>2035</v>
      </c>
      <c r="X366" s="382">
        <v>0</v>
      </c>
      <c r="Y366" s="382">
        <v>0</v>
      </c>
      <c r="Z366" s="594" t="str">
        <f t="shared" si="41"/>
        <v>Centrum Kształcenia Zawodowego w Oleśnicy, ul. Wojska Polskiego 67</v>
      </c>
      <c r="AA366" s="230" t="s">
        <v>692</v>
      </c>
      <c r="AB366" s="306"/>
      <c r="AC366" s="306"/>
      <c r="AD366" s="306"/>
    </row>
    <row r="367" spans="1:30" ht="15" hidden="1" customHeight="1">
      <c r="A367" s="1"/>
      <c r="L367" s="91">
        <v>333</v>
      </c>
      <c r="M367" s="95" t="s">
        <v>1871</v>
      </c>
      <c r="N367" s="91" t="s">
        <v>452</v>
      </c>
      <c r="O367" s="713">
        <v>84531</v>
      </c>
      <c r="P367" s="95" t="s">
        <v>99</v>
      </c>
      <c r="Q367" s="91">
        <f t="shared" si="39"/>
        <v>514101</v>
      </c>
      <c r="R367" s="91" t="str">
        <f t="shared" si="40"/>
        <v>FRK.01.</v>
      </c>
      <c r="S367" s="596" t="str">
        <f t="shared" si="42"/>
        <v>Wykonywanie usług fryzjerskich</v>
      </c>
      <c r="T367" s="109" t="s">
        <v>2256</v>
      </c>
      <c r="U367" s="279">
        <v>34</v>
      </c>
      <c r="V367" s="279">
        <v>31</v>
      </c>
      <c r="W367" s="301" t="s">
        <v>2035</v>
      </c>
      <c r="X367" s="382">
        <v>0</v>
      </c>
      <c r="Y367" s="382">
        <v>0</v>
      </c>
      <c r="Z367" s="594" t="str">
        <f t="shared" si="41"/>
        <v>Centrum Kształcenia Zawodowego w Oleśnicy, ul. Wojska Polskiego 67</v>
      </c>
      <c r="AA367" s="230" t="s">
        <v>692</v>
      </c>
      <c r="AB367" s="306"/>
      <c r="AC367" s="306"/>
      <c r="AD367" s="306"/>
    </row>
    <row r="368" spans="1:30" ht="15" hidden="1" customHeight="1">
      <c r="A368" s="1"/>
      <c r="L368" s="91">
        <v>334</v>
      </c>
      <c r="M368" s="95" t="s">
        <v>1871</v>
      </c>
      <c r="N368" s="91" t="s">
        <v>452</v>
      </c>
      <c r="O368" s="713">
        <v>84531</v>
      </c>
      <c r="P368" s="95" t="s">
        <v>99</v>
      </c>
      <c r="Q368" s="91">
        <f t="shared" si="39"/>
        <v>514101</v>
      </c>
      <c r="R368" s="91" t="str">
        <f t="shared" si="40"/>
        <v>FRK.01.</v>
      </c>
      <c r="S368" s="596" t="str">
        <f t="shared" si="42"/>
        <v>Wykonywanie usług fryzjerskich</v>
      </c>
      <c r="T368" s="109" t="s">
        <v>2193</v>
      </c>
      <c r="U368" s="670">
        <v>17</v>
      </c>
      <c r="V368" s="670">
        <v>14</v>
      </c>
      <c r="W368" s="301" t="s">
        <v>2035</v>
      </c>
      <c r="X368" s="382">
        <v>0</v>
      </c>
      <c r="Y368" s="382">
        <v>0</v>
      </c>
      <c r="Z368" s="594" t="str">
        <f t="shared" si="41"/>
        <v>Centrum Kształcenia Zawodowego w Oleśnicy, ul. Wojska Polskiego 67</v>
      </c>
      <c r="AA368" s="230" t="s">
        <v>692</v>
      </c>
      <c r="AB368" s="306"/>
      <c r="AC368" s="306"/>
      <c r="AD368" s="306"/>
    </row>
    <row r="369" spans="1:30" ht="15" hidden="1" customHeight="1">
      <c r="A369" s="1"/>
      <c r="L369" s="91">
        <v>335</v>
      </c>
      <c r="M369" s="95" t="s">
        <v>1871</v>
      </c>
      <c r="N369" s="91" t="s">
        <v>452</v>
      </c>
      <c r="O369" s="713">
        <v>84531</v>
      </c>
      <c r="P369" s="95" t="s">
        <v>80</v>
      </c>
      <c r="Q369" s="91">
        <f t="shared" si="39"/>
        <v>752205</v>
      </c>
      <c r="R369" s="91" t="str">
        <f t="shared" si="40"/>
        <v>DRM.04.</v>
      </c>
      <c r="S369" s="596" t="str">
        <f t="shared" si="42"/>
        <v> Wytwarzanie wyrobów z drewna i materiałów drewnopochodnych</v>
      </c>
      <c r="T369" s="109" t="s">
        <v>2256</v>
      </c>
      <c r="U369" s="279">
        <v>8</v>
      </c>
      <c r="V369" s="279">
        <v>0</v>
      </c>
      <c r="W369" s="301" t="s">
        <v>2035</v>
      </c>
      <c r="X369" s="382">
        <v>0</v>
      </c>
      <c r="Y369" s="382">
        <v>0</v>
      </c>
      <c r="Z369" s="158" t="str">
        <f t="shared" si="41"/>
        <v>Centrum Kształcenia Zawodowego w Oleśnicy, ul. Wojska Polskiego 67</v>
      </c>
      <c r="AA369" s="230" t="s">
        <v>692</v>
      </c>
      <c r="AB369" s="184"/>
      <c r="AC369" s="230"/>
      <c r="AD369" s="306"/>
    </row>
    <row r="370" spans="1:30" ht="15" hidden="1" customHeight="1">
      <c r="A370" s="1"/>
      <c r="L370" s="91">
        <v>336</v>
      </c>
      <c r="M370" s="95" t="s">
        <v>1871</v>
      </c>
      <c r="N370" s="91" t="s">
        <v>452</v>
      </c>
      <c r="O370" s="713">
        <v>84531</v>
      </c>
      <c r="P370" s="95" t="s">
        <v>178</v>
      </c>
      <c r="Q370" s="91">
        <f t="shared" si="39"/>
        <v>753402</v>
      </c>
      <c r="R370" s="91" t="str">
        <f t="shared" si="40"/>
        <v>DRM.05.</v>
      </c>
      <c r="S370" s="596" t="str">
        <f t="shared" si="42"/>
        <v>Wykonywanie wyrobów tapicerowanych</v>
      </c>
      <c r="T370" s="109" t="s">
        <v>2256</v>
      </c>
      <c r="U370" s="279">
        <v>11</v>
      </c>
      <c r="V370" s="279">
        <v>0</v>
      </c>
      <c r="W370" s="301" t="s">
        <v>2035</v>
      </c>
      <c r="X370" s="382">
        <v>0</v>
      </c>
      <c r="Y370" s="382">
        <v>0</v>
      </c>
      <c r="Z370" s="132" t="str">
        <f t="shared" si="41"/>
        <v>Centrum Kształcenia Zawodowego w Oleśnicy, ul. Wojska Polskiego 67</v>
      </c>
      <c r="AA370" s="230" t="s">
        <v>692</v>
      </c>
      <c r="AB370" s="184"/>
      <c r="AC370" s="184"/>
      <c r="AD370" s="306"/>
    </row>
    <row r="371" spans="1:30" ht="15" hidden="1" customHeight="1">
      <c r="A371" s="1"/>
      <c r="L371" s="91">
        <v>337</v>
      </c>
      <c r="M371" s="95" t="s">
        <v>1871</v>
      </c>
      <c r="N371" s="91" t="s">
        <v>452</v>
      </c>
      <c r="O371" s="713">
        <v>84531</v>
      </c>
      <c r="P371" s="95" t="s">
        <v>70</v>
      </c>
      <c r="Q371" s="91">
        <f t="shared" si="39"/>
        <v>522301</v>
      </c>
      <c r="R371" s="91" t="str">
        <f t="shared" si="40"/>
        <v>HAN.01.</v>
      </c>
      <c r="S371" s="596" t="str">
        <f t="shared" si="42"/>
        <v>Prowadzenie sprzedaży</v>
      </c>
      <c r="T371" s="109" t="s">
        <v>2188</v>
      </c>
      <c r="U371" s="279">
        <v>4</v>
      </c>
      <c r="V371" s="279">
        <v>3</v>
      </c>
      <c r="W371" s="301" t="s">
        <v>2035</v>
      </c>
      <c r="X371" s="382">
        <v>0</v>
      </c>
      <c r="Y371" s="382">
        <v>0</v>
      </c>
      <c r="Z371" s="132" t="str">
        <f t="shared" si="41"/>
        <v>Centrum Kształcenia Zawodowego w Oleśnicy, ul. Wojska Polskiego 67</v>
      </c>
      <c r="AA371" s="230" t="s">
        <v>692</v>
      </c>
      <c r="AB371" s="184"/>
      <c r="AC371" s="184"/>
      <c r="AD371" s="306"/>
    </row>
    <row r="372" spans="1:30" ht="15" hidden="1" customHeight="1">
      <c r="A372" s="1"/>
      <c r="L372" s="91">
        <v>338</v>
      </c>
      <c r="M372" s="95" t="s">
        <v>1871</v>
      </c>
      <c r="N372" s="91" t="s">
        <v>452</v>
      </c>
      <c r="O372" s="713">
        <v>84531</v>
      </c>
      <c r="P372" s="95" t="s">
        <v>191</v>
      </c>
      <c r="Q372" s="91">
        <f t="shared" si="39"/>
        <v>741201</v>
      </c>
      <c r="R372" s="91" t="str">
        <f t="shared" si="40"/>
        <v>ELE.01.</v>
      </c>
      <c r="S372" s="596" t="str">
        <f t="shared" si="42"/>
        <v> Montaż i obsługa maszyn i urządzeń elektrycznych</v>
      </c>
      <c r="T372" s="371"/>
      <c r="U372" s="383">
        <v>0</v>
      </c>
      <c r="V372" s="400">
        <v>0</v>
      </c>
      <c r="W372" s="301" t="s">
        <v>2035</v>
      </c>
      <c r="X372" s="382">
        <v>0</v>
      </c>
      <c r="Y372" s="382">
        <v>0</v>
      </c>
      <c r="Z372" s="602" t="str">
        <f t="shared" si="41"/>
        <v>Centrum Kształcenia Zawodowego i Ustawicznego, 67-400 Wschowa, Plac Kosynierów 1</v>
      </c>
      <c r="AA372" s="230" t="s">
        <v>679</v>
      </c>
      <c r="AB372" s="184"/>
      <c r="AC372" s="184"/>
      <c r="AD372" s="306"/>
    </row>
    <row r="373" spans="1:30" customFormat="1" ht="15" customHeight="1">
      <c r="L373" s="91">
        <v>339</v>
      </c>
      <c r="M373" s="95" t="s">
        <v>1871</v>
      </c>
      <c r="N373" s="91" t="s">
        <v>452</v>
      </c>
      <c r="O373" s="713">
        <v>84531</v>
      </c>
      <c r="P373" s="95" t="s">
        <v>73</v>
      </c>
      <c r="Q373" s="91">
        <f t="shared" si="39"/>
        <v>722307</v>
      </c>
      <c r="R373" s="91" t="str">
        <f t="shared" si="40"/>
        <v>MEC.05.</v>
      </c>
      <c r="S373" s="596" t="str">
        <f t="shared" si="42"/>
        <v> Użytkowanie obrabiarek skrawających</v>
      </c>
      <c r="T373" s="231"/>
      <c r="U373" s="383">
        <v>0</v>
      </c>
      <c r="V373" s="382">
        <v>0</v>
      </c>
      <c r="W373" s="302" t="s">
        <v>2285</v>
      </c>
      <c r="X373" s="382">
        <v>0</v>
      </c>
      <c r="Y373" s="382">
        <v>0</v>
      </c>
      <c r="Z373" s="132" t="str">
        <f t="shared" si="41"/>
        <v>Centrum Kształcenia Zawodowego w Świdnicy, 58-105 Świdnica, ul. Gen. Władysława Sikorskiego 41</v>
      </c>
      <c r="AA373" s="230" t="s">
        <v>93</v>
      </c>
      <c r="AB373" s="184"/>
      <c r="AC373" s="306"/>
      <c r="AD373" s="306"/>
    </row>
    <row r="374" spans="1:30" customFormat="1" ht="15" customHeight="1">
      <c r="L374" s="91">
        <v>340</v>
      </c>
      <c r="M374" s="95" t="s">
        <v>1871</v>
      </c>
      <c r="N374" s="91" t="s">
        <v>452</v>
      </c>
      <c r="O374" s="713">
        <v>84531</v>
      </c>
      <c r="P374" s="95" t="s">
        <v>79</v>
      </c>
      <c r="Q374" s="91">
        <f t="shared" si="39"/>
        <v>751204</v>
      </c>
      <c r="R374" s="91" t="str">
        <f t="shared" si="40"/>
        <v>SPC.03.</v>
      </c>
      <c r="S374" s="596" t="str">
        <f t="shared" si="42"/>
        <v>Produkcja wyrobów piekarskich</v>
      </c>
      <c r="T374" s="109" t="s">
        <v>2233</v>
      </c>
      <c r="U374" s="685">
        <v>4</v>
      </c>
      <c r="V374" s="382">
        <v>4</v>
      </c>
      <c r="W374" s="302" t="s">
        <v>2285</v>
      </c>
      <c r="X374" s="382">
        <v>4</v>
      </c>
      <c r="Y374" s="382">
        <v>4</v>
      </c>
      <c r="Z374" s="132" t="str">
        <f t="shared" si="41"/>
        <v>Centrum Kształcenia Zawodowego w Świdnicy, 58-105 Świdnica, ul. Gen. Władysława Sikorskiego 41</v>
      </c>
      <c r="AA374" s="230" t="s">
        <v>93</v>
      </c>
      <c r="AB374" s="184"/>
      <c r="AC374" s="184"/>
      <c r="AD374" s="306"/>
    </row>
    <row r="375" spans="1:30" ht="15" hidden="1" customHeight="1">
      <c r="A375" s="1"/>
      <c r="L375" s="91">
        <v>341</v>
      </c>
      <c r="M375" s="95" t="s">
        <v>1871</v>
      </c>
      <c r="N375" s="91" t="s">
        <v>452</v>
      </c>
      <c r="O375" s="713">
        <v>84531</v>
      </c>
      <c r="P375" s="95" t="s">
        <v>515</v>
      </c>
      <c r="Q375" s="91">
        <f t="shared" si="39"/>
        <v>723310</v>
      </c>
      <c r="R375" s="91" t="str">
        <f t="shared" si="40"/>
        <v>MEC.03.</v>
      </c>
      <c r="S375" s="596" t="str">
        <f t="shared" si="42"/>
        <v>Montaż i obsługa maszyn i urządzeń</v>
      </c>
      <c r="T375" s="109" t="s">
        <v>2193</v>
      </c>
      <c r="U375" s="382">
        <v>4</v>
      </c>
      <c r="V375" s="382">
        <v>0</v>
      </c>
      <c r="W375" s="91" t="s">
        <v>2010</v>
      </c>
      <c r="X375" s="382">
        <v>4</v>
      </c>
      <c r="Y375" s="382">
        <v>0</v>
      </c>
      <c r="Z375" s="132" t="str">
        <f t="shared" si="41"/>
        <v>Centrum Kształcenia Zawodowego nr 1 w Gliwicach Gliwickie Centrum Edukacji u.Stefana Okrzei 20</v>
      </c>
      <c r="AA375" s="230" t="s">
        <v>1993</v>
      </c>
      <c r="AB375" s="184"/>
      <c r="AC375" s="306"/>
      <c r="AD375" s="306"/>
    </row>
    <row r="376" spans="1:30" ht="15" customHeight="1">
      <c r="A376" s="1"/>
      <c r="L376" s="91">
        <v>342</v>
      </c>
      <c r="M376" s="95" t="s">
        <v>1871</v>
      </c>
      <c r="N376" s="91" t="s">
        <v>452</v>
      </c>
      <c r="O376" s="713">
        <v>84531</v>
      </c>
      <c r="P376" s="95" t="s">
        <v>69</v>
      </c>
      <c r="Q376" s="91">
        <f t="shared" si="39"/>
        <v>741203</v>
      </c>
      <c r="R376" s="91" t="str">
        <f t="shared" si="40"/>
        <v>MOT.02.</v>
      </c>
      <c r="S376" s="596" t="str">
        <f t="shared" si="42"/>
        <v>Obsługa, diagnozowanie oraz naprawa mechatronicznych systemów pojazdów samochodowych</v>
      </c>
      <c r="T376" s="437" t="s">
        <v>2391</v>
      </c>
      <c r="U376" s="389">
        <v>4</v>
      </c>
      <c r="V376" s="389">
        <v>0</v>
      </c>
      <c r="W376" s="302" t="s">
        <v>2285</v>
      </c>
      <c r="X376" s="389">
        <v>4</v>
      </c>
      <c r="Y376" s="389">
        <v>0</v>
      </c>
      <c r="Z376" s="132" t="str">
        <f t="shared" si="41"/>
        <v>Centrum Kształcenia Zawodowego w Świdnicy, 58-105 Świdnica, ul. Gen. Władysława Sikorskiego 41</v>
      </c>
      <c r="AA376" s="230" t="s">
        <v>93</v>
      </c>
      <c r="AB376" s="306"/>
      <c r="AC376" s="306"/>
      <c r="AD376" s="306"/>
    </row>
    <row r="377" spans="1:30" ht="15" hidden="1" customHeight="1">
      <c r="A377" s="1"/>
      <c r="L377" s="91">
        <v>343</v>
      </c>
      <c r="M377" s="605" t="s">
        <v>1872</v>
      </c>
      <c r="N377" s="301" t="s">
        <v>122</v>
      </c>
      <c r="O377" s="715">
        <v>29742</v>
      </c>
      <c r="P377" s="95" t="s">
        <v>175</v>
      </c>
      <c r="Q377" s="91">
        <f t="shared" si="39"/>
        <v>751201</v>
      </c>
      <c r="R377" s="91" t="str">
        <f t="shared" si="40"/>
        <v>SPC.01.</v>
      </c>
      <c r="S377" s="596" t="str">
        <f t="shared" si="42"/>
        <v>Produkcja wyrobów cukierniczych</v>
      </c>
      <c r="T377" s="109" t="s">
        <v>2193</v>
      </c>
      <c r="U377" s="379">
        <v>3</v>
      </c>
      <c r="V377" s="379">
        <v>2</v>
      </c>
      <c r="W377" s="290" t="s">
        <v>2010</v>
      </c>
      <c r="X377" s="379">
        <v>3</v>
      </c>
      <c r="Y377" s="379">
        <v>2</v>
      </c>
      <c r="Z377" s="438" t="str">
        <f t="shared" si="41"/>
        <v>Centrum Kształcenia Zawodowego w Oleśnicy, ul. Wojska Polskiego 67</v>
      </c>
      <c r="AA377" s="230" t="s">
        <v>692</v>
      </c>
      <c r="AB377" s="184"/>
      <c r="AC377" s="184"/>
      <c r="AD377" s="306"/>
    </row>
    <row r="378" spans="1:30" customFormat="1" ht="15" hidden="1" customHeight="1">
      <c r="L378" s="91">
        <v>344</v>
      </c>
      <c r="M378" s="605" t="s">
        <v>1872</v>
      </c>
      <c r="N378" s="301" t="s">
        <v>122</v>
      </c>
      <c r="O378" s="715">
        <v>29742</v>
      </c>
      <c r="P378" s="95" t="s">
        <v>70</v>
      </c>
      <c r="Q378" s="91">
        <f t="shared" si="39"/>
        <v>522301</v>
      </c>
      <c r="R378" s="91" t="str">
        <f t="shared" si="40"/>
        <v>HAN.01.</v>
      </c>
      <c r="S378" s="596" t="str">
        <f t="shared" si="42"/>
        <v>Prowadzenie sprzedaży</v>
      </c>
      <c r="T378" s="109" t="s">
        <v>2254</v>
      </c>
      <c r="U378" s="389">
        <v>18</v>
      </c>
      <c r="V378" s="389">
        <v>13</v>
      </c>
      <c r="W378" s="585" t="s">
        <v>2010</v>
      </c>
      <c r="X378" s="389">
        <v>18</v>
      </c>
      <c r="Y378" s="389">
        <v>13</v>
      </c>
      <c r="Z378" s="593" t="str">
        <f t="shared" si="41"/>
        <v>Zespół Szkół Ponadpodstawowych im. Hipolita Cegielskiego w Ziębicach ul. Wojska Polskiego 3, 57-220 Ziębice</v>
      </c>
      <c r="AA378" s="230" t="s">
        <v>32</v>
      </c>
      <c r="AB378" s="184" t="s">
        <v>205</v>
      </c>
      <c r="AC378" s="416" t="s">
        <v>2108</v>
      </c>
      <c r="AD378" s="306"/>
    </row>
    <row r="379" spans="1:30" customFormat="1" ht="15" hidden="1" customHeight="1">
      <c r="L379" s="91">
        <v>345</v>
      </c>
      <c r="M379" s="605" t="s">
        <v>1872</v>
      </c>
      <c r="N379" s="301" t="s">
        <v>122</v>
      </c>
      <c r="O379" s="715">
        <v>29742</v>
      </c>
      <c r="P379" s="95" t="s">
        <v>99</v>
      </c>
      <c r="Q379" s="91">
        <f t="shared" si="39"/>
        <v>514101</v>
      </c>
      <c r="R379" s="91" t="str">
        <f t="shared" si="40"/>
        <v>FRK.01.</v>
      </c>
      <c r="S379" s="596" t="str">
        <f t="shared" si="42"/>
        <v>Wykonywanie usług fryzjerskich</v>
      </c>
      <c r="T379" s="109" t="s">
        <v>2188</v>
      </c>
      <c r="U379" s="389">
        <v>7</v>
      </c>
      <c r="V379" s="389">
        <v>6</v>
      </c>
      <c r="W379" s="585" t="s">
        <v>2010</v>
      </c>
      <c r="X379" s="389">
        <v>7</v>
      </c>
      <c r="Y379" s="389">
        <v>6</v>
      </c>
      <c r="Z379" s="399" t="str">
        <f t="shared" si="41"/>
        <v>Zespół Szkół Ponadpodstawowych im. Hipolita Cegielskiego w Ziębicach ul. Wojska Polskiego 3, 57-220 Ziębice</v>
      </c>
      <c r="AA379" s="230" t="s">
        <v>32</v>
      </c>
      <c r="AB379" s="416"/>
      <c r="AC379" s="184"/>
      <c r="AD379" s="306"/>
    </row>
    <row r="380" spans="1:30" customFormat="1" ht="15" hidden="1" customHeight="1">
      <c r="L380" s="91">
        <v>346</v>
      </c>
      <c r="M380" s="605" t="s">
        <v>1872</v>
      </c>
      <c r="N380" s="301" t="s">
        <v>122</v>
      </c>
      <c r="O380" s="715">
        <v>29742</v>
      </c>
      <c r="P380" s="95" t="s">
        <v>71</v>
      </c>
      <c r="Q380" s="91">
        <f t="shared" si="39"/>
        <v>512001</v>
      </c>
      <c r="R380" s="91" t="str">
        <f t="shared" si="40"/>
        <v>HGT.02.</v>
      </c>
      <c r="S380" s="596" t="str">
        <f t="shared" si="42"/>
        <v> Przygotowanie i wydawanie dań</v>
      </c>
      <c r="T380" s="109" t="s">
        <v>2239</v>
      </c>
      <c r="U380" s="389">
        <v>22</v>
      </c>
      <c r="V380" s="389">
        <v>12</v>
      </c>
      <c r="W380" s="585" t="s">
        <v>2010</v>
      </c>
      <c r="X380" s="389">
        <v>22</v>
      </c>
      <c r="Y380" s="389">
        <v>12</v>
      </c>
      <c r="Z380" s="600" t="str">
        <f t="shared" si="41"/>
        <v>Zespół Szkół Ponadpodstawowych im. Hipolita Cegielskiego w Ziębicach ul. Wojska Polskiego 3, 57-220 Ziębice</v>
      </c>
      <c r="AA380" s="230" t="s">
        <v>32</v>
      </c>
      <c r="AB380" s="416" t="s">
        <v>37</v>
      </c>
      <c r="AC380" s="184"/>
      <c r="AD380" s="306"/>
    </row>
    <row r="381" spans="1:30" customFormat="1" ht="15" hidden="1" customHeight="1">
      <c r="L381" s="91">
        <v>347</v>
      </c>
      <c r="M381" s="605" t="s">
        <v>1872</v>
      </c>
      <c r="N381" s="301" t="s">
        <v>122</v>
      </c>
      <c r="O381" s="715">
        <v>29742</v>
      </c>
      <c r="P381" s="95" t="s">
        <v>78</v>
      </c>
      <c r="Q381" s="91">
        <f t="shared" si="39"/>
        <v>741103</v>
      </c>
      <c r="R381" s="91" t="str">
        <f t="shared" si="40"/>
        <v>ELE.02.</v>
      </c>
      <c r="S381" s="596" t="str">
        <f t="shared" si="42"/>
        <v>Montaż, uruchamianie i konserwacja instalacji, maszyn i urządzeń elektrycznych</v>
      </c>
      <c r="T381" s="109" t="s">
        <v>2193</v>
      </c>
      <c r="U381" s="582">
        <v>3</v>
      </c>
      <c r="V381" s="389">
        <v>0</v>
      </c>
      <c r="W381" s="584" t="s">
        <v>2010</v>
      </c>
      <c r="X381" s="582">
        <v>3</v>
      </c>
      <c r="Y381" s="582">
        <v>0</v>
      </c>
      <c r="Z381" s="132" t="str">
        <f t="shared" si="41"/>
        <v>Centrum Kształcenia Zawodowego w Oleśnicy, ul. Wojska Polskiego 67</v>
      </c>
      <c r="AA381" s="230" t="s">
        <v>692</v>
      </c>
      <c r="AB381" s="184"/>
      <c r="AC381" s="306" t="s">
        <v>93</v>
      </c>
      <c r="AD381" s="306"/>
    </row>
    <row r="382" spans="1:30" customFormat="1" ht="15" hidden="1" customHeight="1">
      <c r="L382" s="91">
        <v>348</v>
      </c>
      <c r="M382" s="605" t="s">
        <v>1872</v>
      </c>
      <c r="N382" s="301" t="s">
        <v>122</v>
      </c>
      <c r="O382" s="715">
        <v>29742</v>
      </c>
      <c r="P382" s="95" t="s">
        <v>192</v>
      </c>
      <c r="Q382" s="91">
        <f t="shared" si="39"/>
        <v>713203</v>
      </c>
      <c r="R382" s="91" t="str">
        <f t="shared" si="40"/>
        <v>MOT.03.</v>
      </c>
      <c r="S382" s="596" t="str">
        <f t="shared" si="42"/>
        <v>Diagnozowanie i naprawa powłok lakierniczych</v>
      </c>
      <c r="T382" s="109" t="s">
        <v>2256</v>
      </c>
      <c r="U382" s="382">
        <v>10</v>
      </c>
      <c r="V382" s="583">
        <v>0</v>
      </c>
      <c r="W382" s="301" t="s">
        <v>2010</v>
      </c>
      <c r="X382" s="382">
        <v>10</v>
      </c>
      <c r="Y382" s="382">
        <v>0</v>
      </c>
      <c r="Z382" s="438" t="str">
        <f t="shared" si="41"/>
        <v>Centrum Kształcenia Zawodowego w Oleśnicy, ul. Wojska Polskiego 67</v>
      </c>
      <c r="AA382" s="230" t="s">
        <v>692</v>
      </c>
      <c r="AB382" s="184"/>
      <c r="AC382" s="306"/>
      <c r="AD382" s="306"/>
    </row>
    <row r="383" spans="1:30" customFormat="1" ht="15" hidden="1" customHeight="1">
      <c r="L383" s="91">
        <v>349</v>
      </c>
      <c r="M383" s="605" t="s">
        <v>1872</v>
      </c>
      <c r="N383" s="301" t="s">
        <v>122</v>
      </c>
      <c r="O383" s="715">
        <v>29742</v>
      </c>
      <c r="P383" s="95" t="s">
        <v>80</v>
      </c>
      <c r="Q383" s="91">
        <f t="shared" si="39"/>
        <v>752205</v>
      </c>
      <c r="R383" s="91" t="str">
        <f t="shared" si="40"/>
        <v>DRM.04.</v>
      </c>
      <c r="S383" s="596" t="str">
        <f t="shared" si="42"/>
        <v> Wytwarzanie wyrobów z drewna i materiałów drewnopochodnych</v>
      </c>
      <c r="T383" s="300" t="s">
        <v>2188</v>
      </c>
      <c r="U383" s="382">
        <v>6</v>
      </c>
      <c r="V383" s="382">
        <v>0</v>
      </c>
      <c r="W383" s="302" t="s">
        <v>2010</v>
      </c>
      <c r="X383" s="382">
        <v>6</v>
      </c>
      <c r="Y383" s="382">
        <v>0</v>
      </c>
      <c r="Z383" s="438" t="str">
        <f t="shared" si="41"/>
        <v>Centrum Kształcenia Zawodowego w Oleśnicy, ul. Wojska Polskiego 67</v>
      </c>
      <c r="AA383" s="230" t="s">
        <v>692</v>
      </c>
      <c r="AB383" s="184"/>
      <c r="AC383" s="306"/>
      <c r="AD383" s="306"/>
    </row>
    <row r="384" spans="1:30" customFormat="1" ht="15" hidden="1" customHeight="1">
      <c r="L384" s="91">
        <v>350</v>
      </c>
      <c r="M384" s="605" t="s">
        <v>1872</v>
      </c>
      <c r="N384" s="301" t="s">
        <v>122</v>
      </c>
      <c r="O384" s="715">
        <v>29742</v>
      </c>
      <c r="P384" s="95" t="s">
        <v>66</v>
      </c>
      <c r="Q384" s="91">
        <f t="shared" si="39"/>
        <v>723103</v>
      </c>
      <c r="R384" s="91" t="str">
        <f t="shared" si="40"/>
        <v>MOT.05.</v>
      </c>
      <c r="S384" s="596" t="str">
        <f t="shared" si="42"/>
        <v>Obsługa, diagnozowanie oraz naprawa pojazdów samochodowych</v>
      </c>
      <c r="T384" s="231" t="s">
        <v>2188</v>
      </c>
      <c r="U384" s="279">
        <v>20</v>
      </c>
      <c r="V384" s="279">
        <v>0</v>
      </c>
      <c r="W384" s="302" t="s">
        <v>2010</v>
      </c>
      <c r="X384" s="279">
        <v>20</v>
      </c>
      <c r="Y384" s="279">
        <v>0</v>
      </c>
      <c r="Z384" s="438" t="str">
        <f t="shared" si="41"/>
        <v>Zespół Szkół Ponadpodstawowych im. Hipolita Cegielskiego w Ziębicach ul. Wojska Polskiego 3, 57-220 Ziębice</v>
      </c>
      <c r="AA384" s="230" t="s">
        <v>32</v>
      </c>
      <c r="AB384" s="184"/>
      <c r="AC384" s="184"/>
      <c r="AD384" s="306"/>
    </row>
    <row r="385" spans="12:30" customFormat="1" ht="15" hidden="1" customHeight="1">
      <c r="L385" s="91">
        <v>351</v>
      </c>
      <c r="M385" s="605" t="s">
        <v>1872</v>
      </c>
      <c r="N385" s="301" t="s">
        <v>122</v>
      </c>
      <c r="O385" s="715">
        <v>29742</v>
      </c>
      <c r="P385" s="95" t="s">
        <v>211</v>
      </c>
      <c r="Q385" s="91">
        <f t="shared" si="39"/>
        <v>432106</v>
      </c>
      <c r="R385" s="91" t="str">
        <f t="shared" si="40"/>
        <v>SPL.01.</v>
      </c>
      <c r="S385" s="596" t="str">
        <f t="shared" si="42"/>
        <v>Obsługa magazynów</v>
      </c>
      <c r="T385" s="109" t="s">
        <v>2254</v>
      </c>
      <c r="U385" s="279">
        <v>7</v>
      </c>
      <c r="V385" s="279">
        <v>2</v>
      </c>
      <c r="W385" s="302" t="s">
        <v>2010</v>
      </c>
      <c r="X385" s="279">
        <v>2</v>
      </c>
      <c r="Y385" s="279">
        <v>2</v>
      </c>
      <c r="Z385" s="606" t="str">
        <f t="shared" si="41"/>
        <v>Zespół Szkół Ponadpodstawowych im. Hipolita Cegielskiego w Ziębicach ul. Wojska Polskiego 3, 57-220 Ziębice</v>
      </c>
      <c r="AA385" s="230" t="s">
        <v>32</v>
      </c>
      <c r="AB385" s="184"/>
      <c r="AC385" s="416"/>
      <c r="AD385" s="306"/>
    </row>
    <row r="386" spans="12:30" customFormat="1" ht="15" hidden="1" customHeight="1">
      <c r="L386" s="91">
        <v>352</v>
      </c>
      <c r="M386" s="95" t="s">
        <v>1808</v>
      </c>
      <c r="N386" s="91" t="s">
        <v>122</v>
      </c>
      <c r="O386" s="713">
        <v>30693</v>
      </c>
      <c r="P386" s="95" t="s">
        <v>175</v>
      </c>
      <c r="Q386" s="91">
        <f t="shared" si="39"/>
        <v>751201</v>
      </c>
      <c r="R386" s="91" t="str">
        <f t="shared" si="40"/>
        <v>SPC.01.</v>
      </c>
      <c r="S386" s="596" t="str">
        <f t="shared" si="42"/>
        <v>Produkcja wyrobów cukierniczych</v>
      </c>
      <c r="T386" s="109" t="s">
        <v>2193</v>
      </c>
      <c r="U386" s="382">
        <v>1</v>
      </c>
      <c r="V386" s="382">
        <v>1</v>
      </c>
      <c r="W386" s="430" t="s">
        <v>2010</v>
      </c>
      <c r="X386" s="382">
        <v>1</v>
      </c>
      <c r="Y386" s="382">
        <v>1</v>
      </c>
      <c r="Z386" s="399" t="str">
        <f t="shared" si="41"/>
        <v>Centrum Kształcenia Zawodowego w Oleśnicy, ul. Wojska Polskiego 67</v>
      </c>
      <c r="AA386" s="230" t="s">
        <v>692</v>
      </c>
      <c r="AB386" s="306"/>
      <c r="AC386" s="306"/>
      <c r="AD386" s="306"/>
    </row>
    <row r="387" spans="12:30" customFormat="1" ht="15" hidden="1" customHeight="1">
      <c r="L387" s="91">
        <v>353</v>
      </c>
      <c r="M387" s="95" t="s">
        <v>1808</v>
      </c>
      <c r="N387" s="91" t="s">
        <v>122</v>
      </c>
      <c r="O387" s="713">
        <v>30693</v>
      </c>
      <c r="P387" s="95" t="s">
        <v>191</v>
      </c>
      <c r="Q387" s="91">
        <f t="shared" si="39"/>
        <v>741201</v>
      </c>
      <c r="R387" s="91" t="str">
        <f t="shared" si="40"/>
        <v>ELE.01.</v>
      </c>
      <c r="S387" s="596" t="str">
        <f t="shared" si="42"/>
        <v> Montaż i obsługa maszyn i urządzeń elektrycznych</v>
      </c>
      <c r="T387" s="109"/>
      <c r="U387" s="260">
        <v>0</v>
      </c>
      <c r="V387" s="382">
        <v>0</v>
      </c>
      <c r="W387" s="302" t="s">
        <v>2010</v>
      </c>
      <c r="X387" s="382">
        <v>0</v>
      </c>
      <c r="Y387" s="382">
        <v>0</v>
      </c>
      <c r="Z387" s="399" t="str">
        <f t="shared" si="41"/>
        <v>Wojewódzki Zakład Doskonalenia Zawodowego w Opolu, ul. Małopolska 18,  45-301 Opole</v>
      </c>
      <c r="AA387" s="230" t="s">
        <v>1076</v>
      </c>
      <c r="AB387" s="306"/>
      <c r="AC387" s="306"/>
      <c r="AD387" s="306"/>
    </row>
    <row r="388" spans="12:30" customFormat="1" ht="15" hidden="1" customHeight="1">
      <c r="L388" s="91">
        <v>354</v>
      </c>
      <c r="M388" s="95" t="s">
        <v>1808</v>
      </c>
      <c r="N388" s="91" t="s">
        <v>122</v>
      </c>
      <c r="O388" s="713">
        <v>30693</v>
      </c>
      <c r="P388" s="95" t="s">
        <v>99</v>
      </c>
      <c r="Q388" s="91">
        <f t="shared" si="39"/>
        <v>514101</v>
      </c>
      <c r="R388" s="91" t="str">
        <f t="shared" si="40"/>
        <v>FRK.01.</v>
      </c>
      <c r="S388" s="596" t="str">
        <f t="shared" si="42"/>
        <v>Wykonywanie usług fryzjerskich</v>
      </c>
      <c r="T388" s="109" t="s">
        <v>2328</v>
      </c>
      <c r="U388" s="279">
        <v>8</v>
      </c>
      <c r="V388" s="279">
        <v>7</v>
      </c>
      <c r="W388" s="284" t="s">
        <v>2010</v>
      </c>
      <c r="X388" s="279">
        <v>8</v>
      </c>
      <c r="Y388" s="279">
        <v>7</v>
      </c>
      <c r="Z388" s="593" t="str">
        <f t="shared" ref="Z388:Z408" si="43">IFERROR(VLOOKUP(AA388,AH$8:AI$34,2,0),0)</f>
        <v>Centrum Kształcenia Zawodowego w Oleśnicy, ul. Wojska Polskiego 67</v>
      </c>
      <c r="AA388" s="230" t="s">
        <v>692</v>
      </c>
      <c r="AB388" s="442" t="s">
        <v>2090</v>
      </c>
      <c r="AC388" s="184"/>
      <c r="AD388" s="306"/>
    </row>
    <row r="389" spans="12:30" customFormat="1" ht="15" hidden="1" customHeight="1">
      <c r="L389" s="91">
        <v>355</v>
      </c>
      <c r="M389" s="95" t="s">
        <v>1808</v>
      </c>
      <c r="N389" s="91" t="s">
        <v>122</v>
      </c>
      <c r="O389" s="713">
        <v>30693</v>
      </c>
      <c r="P389" s="95" t="s">
        <v>70</v>
      </c>
      <c r="Q389" s="91">
        <f t="shared" si="39"/>
        <v>522301</v>
      </c>
      <c r="R389" s="91" t="str">
        <f t="shared" si="40"/>
        <v>HAN.01.</v>
      </c>
      <c r="S389" s="596" t="str">
        <f t="shared" si="42"/>
        <v>Prowadzenie sprzedaży</v>
      </c>
      <c r="T389" s="109" t="s">
        <v>2233</v>
      </c>
      <c r="U389" s="382">
        <v>7</v>
      </c>
      <c r="V389" s="382">
        <v>6</v>
      </c>
      <c r="W389" s="430" t="s">
        <v>2010</v>
      </c>
      <c r="X389" s="382">
        <v>7</v>
      </c>
      <c r="Y389" s="382">
        <v>6</v>
      </c>
      <c r="Z389" s="593" t="str">
        <f t="shared" si="43"/>
        <v>Centrum Kształcenia Zawodowego w Oleśnicy, ul. Wojska Polskiego 67</v>
      </c>
      <c r="AA389" s="230" t="s">
        <v>692</v>
      </c>
      <c r="AB389" s="416"/>
      <c r="AC389" s="184"/>
      <c r="AD389" s="306"/>
    </row>
    <row r="390" spans="12:30" customFormat="1" ht="15" hidden="1" customHeight="1">
      <c r="L390" s="91">
        <v>356</v>
      </c>
      <c r="M390" s="95" t="s">
        <v>1808</v>
      </c>
      <c r="N390" s="91" t="s">
        <v>122</v>
      </c>
      <c r="O390" s="713">
        <v>30693</v>
      </c>
      <c r="P390" s="95" t="s">
        <v>71</v>
      </c>
      <c r="Q390" s="91">
        <f t="shared" si="39"/>
        <v>512001</v>
      </c>
      <c r="R390" s="91" t="str">
        <f t="shared" si="40"/>
        <v>HGT.02.</v>
      </c>
      <c r="S390" s="596" t="str">
        <f t="shared" si="42"/>
        <v> Przygotowanie i wydawanie dań</v>
      </c>
      <c r="T390" s="109" t="s">
        <v>2256</v>
      </c>
      <c r="U390" s="382">
        <v>7</v>
      </c>
      <c r="V390" s="382">
        <v>5</v>
      </c>
      <c r="W390" s="430" t="s">
        <v>2010</v>
      </c>
      <c r="X390" s="382">
        <v>7</v>
      </c>
      <c r="Y390" s="382">
        <v>5</v>
      </c>
      <c r="Z390" s="438" t="str">
        <f t="shared" si="43"/>
        <v>Centrum Kształcenia Zawodowego w Oleśnicy, ul. Wojska Polskiego 67</v>
      </c>
      <c r="AA390" s="230" t="s">
        <v>692</v>
      </c>
      <c r="AB390" s="306"/>
      <c r="AC390" s="306"/>
      <c r="AD390" s="306"/>
    </row>
    <row r="391" spans="12:30" customFormat="1" ht="15" hidden="1" customHeight="1">
      <c r="L391" s="91">
        <v>357</v>
      </c>
      <c r="M391" s="95" t="s">
        <v>1808</v>
      </c>
      <c r="N391" s="91" t="s">
        <v>122</v>
      </c>
      <c r="O391" s="713">
        <v>30693</v>
      </c>
      <c r="P391" s="95" t="s">
        <v>73</v>
      </c>
      <c r="Q391" s="91">
        <f t="shared" si="39"/>
        <v>722307</v>
      </c>
      <c r="R391" s="91" t="str">
        <f t="shared" si="40"/>
        <v>MEC.05.</v>
      </c>
      <c r="S391" s="596" t="str">
        <f t="shared" si="42"/>
        <v> Użytkowanie obrabiarek skrawających</v>
      </c>
      <c r="T391" s="109" t="s">
        <v>2191</v>
      </c>
      <c r="U391" s="382">
        <v>16</v>
      </c>
      <c r="V391" s="382">
        <v>0</v>
      </c>
      <c r="W391" s="302" t="s">
        <v>2012</v>
      </c>
      <c r="X391" s="382">
        <v>16</v>
      </c>
      <c r="Y391" s="382">
        <v>0</v>
      </c>
      <c r="Z391" s="399" t="str">
        <f t="shared" si="43"/>
        <v>Centrum Kształcenia Zawodowego w Oleśnicy, ul. Wojska Polskiego 67</v>
      </c>
      <c r="AA391" s="230" t="s">
        <v>692</v>
      </c>
      <c r="AB391" s="306"/>
      <c r="AC391" s="306"/>
      <c r="AD391" s="306"/>
    </row>
    <row r="392" spans="12:30" customFormat="1" ht="15" customHeight="1">
      <c r="L392" s="91">
        <v>358</v>
      </c>
      <c r="M392" s="95" t="s">
        <v>1808</v>
      </c>
      <c r="N392" s="91" t="s">
        <v>122</v>
      </c>
      <c r="O392" s="713">
        <v>30693</v>
      </c>
      <c r="P392" s="95" t="s">
        <v>192</v>
      </c>
      <c r="Q392" s="91">
        <f t="shared" si="39"/>
        <v>713203</v>
      </c>
      <c r="R392" s="91" t="str">
        <f t="shared" si="40"/>
        <v>MOT.03.</v>
      </c>
      <c r="S392" s="596" t="str">
        <f t="shared" si="42"/>
        <v>Diagnozowanie i naprawa powłok lakierniczych</v>
      </c>
      <c r="T392" s="109" t="s">
        <v>2187</v>
      </c>
      <c r="U392" s="382">
        <v>3</v>
      </c>
      <c r="V392" s="382">
        <v>0</v>
      </c>
      <c r="W392" s="302" t="s">
        <v>2012</v>
      </c>
      <c r="X392" s="382">
        <v>3</v>
      </c>
      <c r="Y392" s="382">
        <v>0</v>
      </c>
      <c r="Z392" s="594" t="str">
        <f t="shared" si="43"/>
        <v>Centrum Kształcenia Zawodowego w Świdnicy, 58-105 Świdnica, ul. Gen. Władysława Sikorskiego 41</v>
      </c>
      <c r="AA392" s="230" t="s">
        <v>93</v>
      </c>
      <c r="AB392" s="306"/>
      <c r="AC392" s="306"/>
      <c r="AD392" s="306"/>
    </row>
    <row r="393" spans="12:30" customFormat="1" ht="15" customHeight="1">
      <c r="L393" s="91">
        <v>359</v>
      </c>
      <c r="M393" s="95" t="s">
        <v>1808</v>
      </c>
      <c r="N393" s="91" t="s">
        <v>122</v>
      </c>
      <c r="O393" s="713">
        <v>30693</v>
      </c>
      <c r="P393" s="95" t="s">
        <v>125</v>
      </c>
      <c r="Q393" s="91">
        <f t="shared" si="39"/>
        <v>712618</v>
      </c>
      <c r="R393" s="91" t="str">
        <f t="shared" si="40"/>
        <v>BUD.09.</v>
      </c>
      <c r="S393" s="596" t="str">
        <f t="shared" si="42"/>
        <v>Wykonywanie robót związanych z budową, montażem i eksploatacją sieci oraz instalacji sanitarnych</v>
      </c>
      <c r="T393" s="437" t="s">
        <v>2391</v>
      </c>
      <c r="U393" s="516">
        <v>1</v>
      </c>
      <c r="V393" s="516">
        <v>0</v>
      </c>
      <c r="W393" s="586" t="s">
        <v>2012</v>
      </c>
      <c r="X393" s="516">
        <v>1</v>
      </c>
      <c r="Y393" s="516">
        <v>0</v>
      </c>
      <c r="Z393" s="607" t="str">
        <f t="shared" si="43"/>
        <v>Centrum Kształcenia Zawodowego w Świdnicy, 58-105 Świdnica, ul. Gen. Władysława Sikorskiego 41</v>
      </c>
      <c r="AA393" s="230" t="s">
        <v>93</v>
      </c>
      <c r="AB393" s="519"/>
      <c r="AC393" s="519"/>
      <c r="AD393" s="519"/>
    </row>
    <row r="394" spans="12:30" customFormat="1" ht="15" hidden="1" customHeight="1">
      <c r="L394" s="91">
        <v>360</v>
      </c>
      <c r="M394" s="95" t="s">
        <v>1808</v>
      </c>
      <c r="N394" s="91" t="s">
        <v>122</v>
      </c>
      <c r="O394" s="713">
        <v>30693</v>
      </c>
      <c r="P394" s="95" t="s">
        <v>78</v>
      </c>
      <c r="Q394" s="91">
        <f t="shared" si="39"/>
        <v>741103</v>
      </c>
      <c r="R394" s="91" t="str">
        <f t="shared" si="40"/>
        <v>ELE.02.</v>
      </c>
      <c r="S394" s="515"/>
      <c r="T394" s="109" t="s">
        <v>2193</v>
      </c>
      <c r="U394" s="400">
        <v>1</v>
      </c>
      <c r="V394" s="400">
        <v>0</v>
      </c>
      <c r="W394" s="480" t="s">
        <v>2010</v>
      </c>
      <c r="X394" s="400">
        <v>1</v>
      </c>
      <c r="Y394" s="400">
        <v>0</v>
      </c>
      <c r="Z394" s="607" t="str">
        <f t="shared" si="43"/>
        <v>Centrum Kształcenia Zawodowego w Oleśnicy, ul. Wojska Polskiego 67</v>
      </c>
      <c r="AA394" s="230" t="s">
        <v>692</v>
      </c>
      <c r="AB394" s="520"/>
      <c r="AC394" s="520"/>
      <c r="AD394" s="519"/>
    </row>
    <row r="395" spans="12:30" customFormat="1" ht="15" hidden="1" customHeight="1">
      <c r="L395" s="91">
        <v>361</v>
      </c>
      <c r="M395" s="95" t="s">
        <v>1808</v>
      </c>
      <c r="N395" s="91" t="s">
        <v>122</v>
      </c>
      <c r="O395" s="713">
        <v>30693</v>
      </c>
      <c r="P395" s="95" t="s">
        <v>80</v>
      </c>
      <c r="Q395" s="91">
        <f t="shared" si="39"/>
        <v>752205</v>
      </c>
      <c r="R395" s="91" t="str">
        <f t="shared" si="40"/>
        <v>DRM.04.</v>
      </c>
      <c r="S395" s="515"/>
      <c r="T395" s="109" t="s">
        <v>2256</v>
      </c>
      <c r="U395" s="400">
        <v>1</v>
      </c>
      <c r="V395" s="400">
        <v>0</v>
      </c>
      <c r="W395" s="480" t="s">
        <v>2010</v>
      </c>
      <c r="X395" s="400">
        <v>1</v>
      </c>
      <c r="Y395" s="400">
        <v>0</v>
      </c>
      <c r="Z395" s="608" t="str">
        <f t="shared" si="43"/>
        <v>Centrum Kształcenia Zawodowego w Oleśnicy, ul. Wojska Polskiego 67</v>
      </c>
      <c r="AA395" s="230" t="s">
        <v>692</v>
      </c>
      <c r="AB395" s="521"/>
      <c r="AC395" s="574"/>
      <c r="AD395" s="519"/>
    </row>
    <row r="396" spans="12:30" customFormat="1" ht="15" hidden="1" customHeight="1">
      <c r="L396" s="91">
        <v>362</v>
      </c>
      <c r="M396" s="95" t="s">
        <v>1808</v>
      </c>
      <c r="N396" s="91" t="s">
        <v>122</v>
      </c>
      <c r="O396" s="713">
        <v>30693</v>
      </c>
      <c r="P396" s="95" t="s">
        <v>66</v>
      </c>
      <c r="Q396" s="91">
        <f t="shared" si="39"/>
        <v>723103</v>
      </c>
      <c r="R396" s="91" t="str">
        <f t="shared" si="40"/>
        <v>MOT.05.</v>
      </c>
      <c r="S396" s="596" t="str">
        <f>IFERROR(VLOOKUP(R396,D$8:G$119,2,0),0)</f>
        <v>Obsługa, diagnozowanie oraz naprawa pojazdów samochodowych</v>
      </c>
      <c r="T396" s="109" t="s">
        <v>2233</v>
      </c>
      <c r="U396" s="382">
        <v>12</v>
      </c>
      <c r="V396" s="382">
        <v>1</v>
      </c>
      <c r="W396" s="430" t="s">
        <v>2010</v>
      </c>
      <c r="X396" s="382">
        <v>12</v>
      </c>
      <c r="Y396" s="382">
        <v>1</v>
      </c>
      <c r="Z396" s="592" t="str">
        <f t="shared" si="43"/>
        <v>Centrum Kształcenia Zawodowego w Oleśnicy, ul. Wojska Polskiego 67</v>
      </c>
      <c r="AA396" s="230" t="s">
        <v>692</v>
      </c>
      <c r="AB396" s="184"/>
      <c r="AC396" s="306"/>
      <c r="AD396" s="306"/>
    </row>
    <row r="397" spans="12:30" customFormat="1" ht="15" customHeight="1">
      <c r="L397" s="91">
        <v>363</v>
      </c>
      <c r="M397" s="95" t="s">
        <v>1808</v>
      </c>
      <c r="N397" s="91" t="s">
        <v>122</v>
      </c>
      <c r="O397" s="713">
        <v>30693</v>
      </c>
      <c r="P397" s="95" t="s">
        <v>69</v>
      </c>
      <c r="Q397" s="91">
        <f t="shared" si="39"/>
        <v>741203</v>
      </c>
      <c r="R397" s="91" t="str">
        <f t="shared" si="40"/>
        <v>MOT.02.</v>
      </c>
      <c r="S397" s="596" t="str">
        <f>IFERROR(VLOOKUP(R397,D$8:G$119,2,0),0)</f>
        <v>Obsługa, diagnozowanie oraz naprawa mechatronicznych systemów pojazdów samochodowych</v>
      </c>
      <c r="T397" s="437" t="s">
        <v>2391</v>
      </c>
      <c r="U397" s="516">
        <v>4</v>
      </c>
      <c r="V397" s="516">
        <v>0</v>
      </c>
      <c r="W397" s="586" t="s">
        <v>2012</v>
      </c>
      <c r="X397" s="516">
        <v>4</v>
      </c>
      <c r="Y397" s="516">
        <v>0</v>
      </c>
      <c r="Z397" s="607" t="str">
        <f t="shared" si="43"/>
        <v>Centrum Kształcenia Zawodowego w Świdnicy, 58-105 Świdnica, ul. Gen. Władysława Sikorskiego 41</v>
      </c>
      <c r="AA397" s="230" t="s">
        <v>93</v>
      </c>
      <c r="AB397" s="519"/>
      <c r="AC397" s="519"/>
      <c r="AD397" s="519"/>
    </row>
    <row r="398" spans="12:30" customFormat="1" ht="15" hidden="1" customHeight="1">
      <c r="L398" s="91">
        <v>364</v>
      </c>
      <c r="M398" s="494" t="s">
        <v>2260</v>
      </c>
      <c r="N398" s="301" t="s">
        <v>122</v>
      </c>
      <c r="O398" s="715">
        <v>60251</v>
      </c>
      <c r="P398" s="95" t="s">
        <v>71</v>
      </c>
      <c r="Q398" s="91">
        <f t="shared" si="39"/>
        <v>512001</v>
      </c>
      <c r="R398" s="91" t="str">
        <f t="shared" si="40"/>
        <v>HGT.02.</v>
      </c>
      <c r="S398" s="596" t="str">
        <f>IFERROR(VLOOKUP(R398,D$8:G$119,2,0),0)</f>
        <v> Przygotowanie i wydawanie dań</v>
      </c>
      <c r="T398" s="109" t="s">
        <v>2308</v>
      </c>
      <c r="U398" s="382">
        <v>3</v>
      </c>
      <c r="V398" s="382">
        <v>0</v>
      </c>
      <c r="W398" s="302" t="s">
        <v>2010</v>
      </c>
      <c r="X398" s="279">
        <v>3</v>
      </c>
      <c r="Y398" s="279">
        <v>0</v>
      </c>
      <c r="Z398" s="438" t="str">
        <f t="shared" si="43"/>
        <v>Wojewódzki Zakład Doskonalenia Zawodowego w Opolu, ul. Małopolska 18,  45-301 Opole</v>
      </c>
      <c r="AA398" s="230" t="s">
        <v>1076</v>
      </c>
      <c r="AB398" s="184"/>
      <c r="AC398" s="306"/>
      <c r="AD398" s="306"/>
    </row>
    <row r="399" spans="12:30" customFormat="1" ht="15" hidden="1" customHeight="1">
      <c r="L399" s="91">
        <v>365</v>
      </c>
      <c r="M399" s="494" t="s">
        <v>2260</v>
      </c>
      <c r="N399" s="301" t="s">
        <v>122</v>
      </c>
      <c r="O399" s="715">
        <v>60251</v>
      </c>
      <c r="P399" s="95" t="s">
        <v>175</v>
      </c>
      <c r="Q399" s="91">
        <f t="shared" si="39"/>
        <v>751201</v>
      </c>
      <c r="R399" s="91" t="str">
        <f t="shared" si="40"/>
        <v>SPC.01.</v>
      </c>
      <c r="S399" s="596" t="str">
        <f>IFERROR(VLOOKUP(R399,D$8:G$119,2,0),0)</f>
        <v>Produkcja wyrobów cukierniczych</v>
      </c>
      <c r="T399" s="109" t="s">
        <v>2308</v>
      </c>
      <c r="U399" s="382">
        <v>1</v>
      </c>
      <c r="V399" s="382">
        <v>0</v>
      </c>
      <c r="W399" s="302" t="s">
        <v>2010</v>
      </c>
      <c r="X399" s="279">
        <v>1</v>
      </c>
      <c r="Y399" s="279">
        <v>0</v>
      </c>
      <c r="Z399" s="399" t="str">
        <f t="shared" si="43"/>
        <v>Wojewódzki Zakład Doskonalenia Zawodowego w Opolu, ul. Małopolska 18,  45-301 Opole</v>
      </c>
      <c r="AA399" s="230" t="s">
        <v>1076</v>
      </c>
      <c r="AB399" s="184"/>
      <c r="AC399" s="306"/>
      <c r="AD399" s="306"/>
    </row>
    <row r="400" spans="12:30" customFormat="1" ht="15" hidden="1" customHeight="1">
      <c r="L400" s="91"/>
      <c r="M400" s="494" t="s">
        <v>2260</v>
      </c>
      <c r="N400" s="301" t="s">
        <v>122</v>
      </c>
      <c r="O400" s="715">
        <v>60251</v>
      </c>
      <c r="P400" s="95" t="s">
        <v>99</v>
      </c>
      <c r="Q400" s="91">
        <f t="shared" si="39"/>
        <v>514101</v>
      </c>
      <c r="R400" s="91" t="str">
        <f t="shared" si="40"/>
        <v>FRK.01.</v>
      </c>
      <c r="S400" s="511"/>
      <c r="T400" s="109" t="s">
        <v>2308</v>
      </c>
      <c r="U400" s="382">
        <v>1</v>
      </c>
      <c r="V400" s="382">
        <v>1</v>
      </c>
      <c r="W400" s="302" t="s">
        <v>2010</v>
      </c>
      <c r="X400" s="279">
        <v>1</v>
      </c>
      <c r="Y400" s="279">
        <v>1</v>
      </c>
      <c r="Z400" s="399" t="str">
        <f t="shared" si="43"/>
        <v>Wojewódzki Zakład Doskonalenia Zawodowego w Opolu, ul. Małopolska 18,  45-301 Opole</v>
      </c>
      <c r="AA400" s="230" t="s">
        <v>1076</v>
      </c>
      <c r="AB400" s="184"/>
      <c r="AC400" s="306"/>
      <c r="AD400" s="306"/>
    </row>
    <row r="401" spans="12:31" customFormat="1" ht="15" hidden="1" customHeight="1">
      <c r="L401" s="91">
        <v>366</v>
      </c>
      <c r="M401" s="494" t="s">
        <v>2260</v>
      </c>
      <c r="N401" s="301" t="s">
        <v>122</v>
      </c>
      <c r="O401" s="715">
        <v>60251</v>
      </c>
      <c r="P401" s="95" t="s">
        <v>70</v>
      </c>
      <c r="Q401" s="91">
        <f t="shared" si="39"/>
        <v>522301</v>
      </c>
      <c r="R401" s="91" t="str">
        <f t="shared" si="40"/>
        <v>HAN.01.</v>
      </c>
      <c r="S401" s="596" t="str">
        <f t="shared" ref="S401:S428" si="44">IFERROR(VLOOKUP(R401,D$8:G$119,2,0),0)</f>
        <v>Prowadzenie sprzedaży</v>
      </c>
      <c r="T401" s="109" t="s">
        <v>2308</v>
      </c>
      <c r="U401" s="279">
        <v>1</v>
      </c>
      <c r="V401" s="279">
        <v>0</v>
      </c>
      <c r="W401" s="295" t="s">
        <v>2010</v>
      </c>
      <c r="X401" s="279">
        <v>1</v>
      </c>
      <c r="Y401" s="279">
        <v>0</v>
      </c>
      <c r="Z401" s="399" t="str">
        <f t="shared" si="43"/>
        <v>Wojewódzki Zakład Doskonalenia Zawodowego w Opolu, ul. Małopolska 18,  45-301 Opole</v>
      </c>
      <c r="AA401" s="230" t="s">
        <v>1076</v>
      </c>
      <c r="AB401" s="306"/>
      <c r="AC401" s="306"/>
      <c r="AD401" s="306"/>
    </row>
    <row r="402" spans="12:31" customFormat="1" ht="15" hidden="1" customHeight="1">
      <c r="L402" s="91">
        <v>367</v>
      </c>
      <c r="M402" s="88" t="s">
        <v>1870</v>
      </c>
      <c r="N402" s="104" t="s">
        <v>186</v>
      </c>
      <c r="O402" s="169">
        <v>40806</v>
      </c>
      <c r="P402" s="95" t="s">
        <v>69</v>
      </c>
      <c r="Q402" s="91">
        <f t="shared" si="39"/>
        <v>741203</v>
      </c>
      <c r="R402" s="91" t="str">
        <f t="shared" si="40"/>
        <v>MOT.02.</v>
      </c>
      <c r="S402" s="596" t="str">
        <f t="shared" si="44"/>
        <v>Obsługa, diagnozowanie oraz naprawa mechatronicznych systemów pojazdów samochodowych</v>
      </c>
      <c r="T402" s="300"/>
      <c r="U402" s="383">
        <v>0</v>
      </c>
      <c r="V402" s="382">
        <v>0</v>
      </c>
      <c r="W402" s="302" t="s">
        <v>2012</v>
      </c>
      <c r="X402" s="382">
        <v>0</v>
      </c>
      <c r="Y402" s="382">
        <v>0</v>
      </c>
      <c r="Z402" s="438">
        <f t="shared" si="43"/>
        <v>0</v>
      </c>
      <c r="AA402" s="230"/>
      <c r="AB402" s="306"/>
      <c r="AC402" s="306"/>
      <c r="AD402" s="306"/>
    </row>
    <row r="403" spans="12:31" customFormat="1" ht="15" hidden="1" customHeight="1">
      <c r="L403" s="91">
        <v>368</v>
      </c>
      <c r="M403" s="88" t="s">
        <v>1870</v>
      </c>
      <c r="N403" s="104" t="s">
        <v>186</v>
      </c>
      <c r="O403" s="169">
        <v>40806</v>
      </c>
      <c r="P403" s="95" t="s">
        <v>175</v>
      </c>
      <c r="Q403" s="91">
        <f t="shared" si="39"/>
        <v>751201</v>
      </c>
      <c r="R403" s="91" t="str">
        <f t="shared" si="40"/>
        <v>SPC.01.</v>
      </c>
      <c r="S403" s="596" t="str">
        <f t="shared" si="44"/>
        <v>Produkcja wyrobów cukierniczych</v>
      </c>
      <c r="T403" s="437" t="s">
        <v>2190</v>
      </c>
      <c r="U403" s="279">
        <v>2</v>
      </c>
      <c r="V403" s="279">
        <v>1</v>
      </c>
      <c r="W403" s="302" t="s">
        <v>2010</v>
      </c>
      <c r="X403" s="279"/>
      <c r="Y403" s="279"/>
      <c r="Z403" s="593" t="str">
        <f t="shared" si="43"/>
        <v>Centrum Kształcenia Zawodowego i Ustawicznego w Legnicy, ul. Lotnicza 26, 59-220 Legnica</v>
      </c>
      <c r="AA403" s="230" t="s">
        <v>691</v>
      </c>
      <c r="AB403" s="306"/>
      <c r="AC403" s="306"/>
      <c r="AD403" s="306"/>
    </row>
    <row r="404" spans="12:31" customFormat="1" ht="15" hidden="1" customHeight="1">
      <c r="L404" s="91">
        <v>369</v>
      </c>
      <c r="M404" s="88" t="s">
        <v>1870</v>
      </c>
      <c r="N404" s="104" t="s">
        <v>186</v>
      </c>
      <c r="O404" s="169">
        <v>40806</v>
      </c>
      <c r="P404" s="95" t="s">
        <v>191</v>
      </c>
      <c r="Q404" s="91">
        <f t="shared" ref="Q404:Q468" si="45">IFERROR(VLOOKUP(P404,B$8:E$119,2,0),0)</f>
        <v>741201</v>
      </c>
      <c r="R404" s="91" t="str">
        <f t="shared" ref="R404:R468" si="46">IFERROR(VLOOKUP(Q404,C$8:F$119,2,0),0)</f>
        <v>ELE.01.</v>
      </c>
      <c r="S404" s="596" t="str">
        <f t="shared" si="44"/>
        <v> Montaż i obsługa maszyn i urządzeń elektrycznych</v>
      </c>
      <c r="T404" s="737" t="s">
        <v>2388</v>
      </c>
      <c r="U404" s="382">
        <v>14</v>
      </c>
      <c r="V404" s="382">
        <v>0</v>
      </c>
      <c r="W404" s="302" t="s">
        <v>2010</v>
      </c>
      <c r="X404" s="382">
        <v>14</v>
      </c>
      <c r="Y404" s="382">
        <v>0</v>
      </c>
      <c r="Z404" s="592" t="str">
        <f t="shared" si="43"/>
        <v>Centrum Kształcenia Zawodowego i Ustawicznego, 67-400 Wschowa, Plac Kosynierów 1</v>
      </c>
      <c r="AA404" s="230" t="s">
        <v>679</v>
      </c>
      <c r="AB404" s="306"/>
      <c r="AC404" s="306"/>
      <c r="AD404" s="306"/>
    </row>
    <row r="405" spans="12:31" customFormat="1" ht="15" customHeight="1">
      <c r="L405" s="91">
        <v>370</v>
      </c>
      <c r="M405" s="88" t="s">
        <v>1870</v>
      </c>
      <c r="N405" s="104" t="s">
        <v>186</v>
      </c>
      <c r="O405" s="169">
        <v>40806</v>
      </c>
      <c r="P405" s="95" t="s">
        <v>78</v>
      </c>
      <c r="Q405" s="91">
        <f t="shared" si="45"/>
        <v>741103</v>
      </c>
      <c r="R405" s="91" t="str">
        <f t="shared" si="46"/>
        <v>ELE.02.</v>
      </c>
      <c r="S405" s="596" t="str">
        <f t="shared" si="44"/>
        <v>Montaż, uruchamianie i konserwacja instalacji, maszyn i urządzeń elektrycznych</v>
      </c>
      <c r="T405" s="300" t="s">
        <v>2233</v>
      </c>
      <c r="U405" s="382">
        <v>10</v>
      </c>
      <c r="V405" s="382">
        <v>1</v>
      </c>
      <c r="W405" s="302" t="s">
        <v>2012</v>
      </c>
      <c r="X405" s="382">
        <v>10</v>
      </c>
      <c r="Y405" s="382">
        <v>1</v>
      </c>
      <c r="Z405" s="399" t="str">
        <f t="shared" si="43"/>
        <v>Centrum Kształcenia Zawodowego w Świdnicy, 58-105 Świdnica, ul. Gen. Władysława Sikorskiego 41</v>
      </c>
      <c r="AA405" s="230" t="s">
        <v>93</v>
      </c>
      <c r="AB405" s="184"/>
      <c r="AC405" s="306"/>
      <c r="AD405" s="306"/>
    </row>
    <row r="406" spans="12:31" customFormat="1" ht="15" hidden="1" customHeight="1">
      <c r="L406" s="91">
        <v>371</v>
      </c>
      <c r="M406" s="88" t="s">
        <v>1870</v>
      </c>
      <c r="N406" s="104" t="s">
        <v>186</v>
      </c>
      <c r="O406" s="169">
        <v>40806</v>
      </c>
      <c r="P406" s="95" t="s">
        <v>99</v>
      </c>
      <c r="Q406" s="91">
        <f t="shared" si="45"/>
        <v>514101</v>
      </c>
      <c r="R406" s="91" t="str">
        <f t="shared" si="46"/>
        <v>FRK.01.</v>
      </c>
      <c r="S406" s="596" t="str">
        <f t="shared" si="44"/>
        <v>Wykonywanie usług fryzjerskich</v>
      </c>
      <c r="T406" s="109" t="s">
        <v>2231</v>
      </c>
      <c r="U406" s="382">
        <v>10</v>
      </c>
      <c r="V406" s="382">
        <v>8</v>
      </c>
      <c r="W406" s="302" t="s">
        <v>2010</v>
      </c>
      <c r="X406" s="382">
        <v>5</v>
      </c>
      <c r="Y406" s="382">
        <v>5</v>
      </c>
      <c r="Z406" s="399" t="str">
        <f t="shared" si="43"/>
        <v>Centrum Kształcenia Zawodowego i Ustawicznego w Legnicy, ul. Lotnicza 26, 59-220 Legnica</v>
      </c>
      <c r="AA406" s="230" t="s">
        <v>691</v>
      </c>
      <c r="AB406" s="184"/>
      <c r="AC406" s="306"/>
      <c r="AD406" s="306"/>
    </row>
    <row r="407" spans="12:31" customFormat="1" ht="15" hidden="1" customHeight="1">
      <c r="L407" s="91">
        <v>372</v>
      </c>
      <c r="M407" s="88" t="s">
        <v>1870</v>
      </c>
      <c r="N407" s="104" t="s">
        <v>186</v>
      </c>
      <c r="O407" s="169">
        <v>40806</v>
      </c>
      <c r="P407" s="95" t="s">
        <v>71</v>
      </c>
      <c r="Q407" s="91">
        <f t="shared" si="45"/>
        <v>512001</v>
      </c>
      <c r="R407" s="91" t="str">
        <f t="shared" si="46"/>
        <v>HGT.02.</v>
      </c>
      <c r="S407" s="596" t="str">
        <f t="shared" si="44"/>
        <v> Przygotowanie i wydawanie dań</v>
      </c>
      <c r="T407" s="109" t="s">
        <v>2355</v>
      </c>
      <c r="U407" s="382">
        <v>6</v>
      </c>
      <c r="V407" s="382">
        <v>4</v>
      </c>
      <c r="W407" s="302" t="s">
        <v>2010</v>
      </c>
      <c r="X407" s="382">
        <v>1</v>
      </c>
      <c r="Y407" s="382">
        <v>1</v>
      </c>
      <c r="Z407" s="438" t="str">
        <f t="shared" si="43"/>
        <v>Centrum Kształcenia Zawodowego i Ustawicznego w Legnicy, ul. Lotnicza 26, 59-220 Legnica</v>
      </c>
      <c r="AA407" s="230" t="s">
        <v>691</v>
      </c>
      <c r="AB407" s="184"/>
      <c r="AC407" s="306"/>
      <c r="AD407" s="306"/>
    </row>
    <row r="408" spans="12:31" customFormat="1" ht="15" hidden="1" customHeight="1">
      <c r="L408" s="91">
        <v>373</v>
      </c>
      <c r="M408" s="88" t="s">
        <v>1870</v>
      </c>
      <c r="N408" s="104" t="s">
        <v>186</v>
      </c>
      <c r="O408" s="169">
        <v>40806</v>
      </c>
      <c r="P408" s="95" t="s">
        <v>66</v>
      </c>
      <c r="Q408" s="91">
        <f t="shared" si="45"/>
        <v>723103</v>
      </c>
      <c r="R408" s="91" t="str">
        <f t="shared" si="46"/>
        <v>MOT.05.</v>
      </c>
      <c r="S408" s="596" t="str">
        <f t="shared" si="44"/>
        <v>Obsługa, diagnozowanie oraz naprawa pojazdów samochodowych</v>
      </c>
      <c r="T408" s="109" t="s">
        <v>2223</v>
      </c>
      <c r="U408" s="382">
        <v>9</v>
      </c>
      <c r="V408" s="382">
        <v>0</v>
      </c>
      <c r="W408" s="302" t="s">
        <v>2012</v>
      </c>
      <c r="X408" s="382">
        <v>0</v>
      </c>
      <c r="Y408" s="382">
        <v>0</v>
      </c>
      <c r="Z408" s="438" t="str">
        <f t="shared" si="43"/>
        <v>Głogowskie Centrum Kształcenia Zawodowego w Głogowie</v>
      </c>
      <c r="AA408" s="230" t="s">
        <v>475</v>
      </c>
      <c r="AB408" s="184"/>
      <c r="AC408" s="306"/>
      <c r="AD408" s="306"/>
    </row>
    <row r="409" spans="12:31" customFormat="1" ht="15" hidden="1" customHeight="1">
      <c r="L409" s="91">
        <v>374</v>
      </c>
      <c r="M409" s="194" t="s">
        <v>1870</v>
      </c>
      <c r="N409" s="254" t="s">
        <v>186</v>
      </c>
      <c r="O409" s="254">
        <v>40806</v>
      </c>
      <c r="P409" s="676" t="s">
        <v>543</v>
      </c>
      <c r="Q409" s="193">
        <f t="shared" si="45"/>
        <v>742202</v>
      </c>
      <c r="R409" s="193" t="str">
        <f t="shared" si="46"/>
        <v>INF.01.</v>
      </c>
      <c r="S409" s="687" t="str">
        <f t="shared" si="44"/>
        <v> Montaż i utrzymanie torów telekomunikacyjnych oraz urządzeń abonenckich</v>
      </c>
      <c r="T409" s="688"/>
      <c r="U409" s="204">
        <v>1</v>
      </c>
      <c r="V409" s="204">
        <v>0</v>
      </c>
      <c r="W409" s="693"/>
      <c r="X409" s="204">
        <v>0</v>
      </c>
      <c r="Y409" s="204">
        <v>0</v>
      </c>
      <c r="Z409" s="695" t="s">
        <v>1870</v>
      </c>
      <c r="AA409" s="677" t="s">
        <v>1840</v>
      </c>
      <c r="AB409" s="306"/>
      <c r="AC409" s="306"/>
      <c r="AD409" s="306"/>
      <c r="AE409" t="s">
        <v>2337</v>
      </c>
    </row>
    <row r="410" spans="12:31" customFormat="1" ht="15" customHeight="1">
      <c r="L410" s="91">
        <v>375</v>
      </c>
      <c r="M410" s="88" t="s">
        <v>1870</v>
      </c>
      <c r="N410" s="104" t="s">
        <v>186</v>
      </c>
      <c r="O410" s="169">
        <v>40806</v>
      </c>
      <c r="P410" s="95" t="s">
        <v>73</v>
      </c>
      <c r="Q410" s="91">
        <f t="shared" si="45"/>
        <v>722307</v>
      </c>
      <c r="R410" s="91" t="str">
        <f t="shared" si="46"/>
        <v>MEC.05.</v>
      </c>
      <c r="S410" s="596" t="str">
        <f t="shared" si="44"/>
        <v> Użytkowanie obrabiarek skrawających</v>
      </c>
      <c r="T410" s="109" t="s">
        <v>2187</v>
      </c>
      <c r="U410" s="279">
        <v>4</v>
      </c>
      <c r="V410" s="279">
        <v>0</v>
      </c>
      <c r="W410" s="302" t="s">
        <v>2012</v>
      </c>
      <c r="X410" s="279">
        <v>4</v>
      </c>
      <c r="Y410" s="279">
        <v>0</v>
      </c>
      <c r="Z410" s="438" t="str">
        <f t="shared" ref="Z410:Z425" si="47">IFERROR(VLOOKUP(AA410,AH$8:AI$34,2,0),0)</f>
        <v>Centrum Kształcenia Zawodowego w Świdnicy, 58-105 Świdnica, ul. Gen. Władysława Sikorskiego 41</v>
      </c>
      <c r="AA410" s="230" t="s">
        <v>93</v>
      </c>
      <c r="AB410" s="184"/>
      <c r="AC410" s="184"/>
      <c r="AD410" s="306"/>
    </row>
    <row r="411" spans="12:31" customFormat="1" ht="15" hidden="1" customHeight="1">
      <c r="L411" s="91"/>
      <c r="M411" s="88" t="s">
        <v>1870</v>
      </c>
      <c r="N411" s="104" t="s">
        <v>186</v>
      </c>
      <c r="O411" s="169">
        <v>40806</v>
      </c>
      <c r="P411" s="95" t="s">
        <v>70</v>
      </c>
      <c r="Q411" s="91">
        <f t="shared" si="45"/>
        <v>522301</v>
      </c>
      <c r="R411" s="91" t="str">
        <f t="shared" si="46"/>
        <v>HAN.01.</v>
      </c>
      <c r="S411" s="596" t="str">
        <f t="shared" si="44"/>
        <v>Prowadzenie sprzedaży</v>
      </c>
      <c r="T411" s="231" t="s">
        <v>2190</v>
      </c>
      <c r="U411" s="279">
        <v>9</v>
      </c>
      <c r="V411" s="283">
        <v>9</v>
      </c>
      <c r="W411" s="301" t="s">
        <v>2010</v>
      </c>
      <c r="X411" s="279">
        <v>5</v>
      </c>
      <c r="Y411" s="283">
        <v>7</v>
      </c>
      <c r="Z411" s="438" t="str">
        <f t="shared" si="47"/>
        <v>Centrum Kształcenia Zawodowego i Ustawicznego w Legnicy, ul. Lotnicza 26, 59-220 Legnica</v>
      </c>
      <c r="AA411" s="230" t="s">
        <v>691</v>
      </c>
      <c r="AB411" s="184"/>
      <c r="AC411" s="184"/>
      <c r="AD411" s="306"/>
    </row>
    <row r="412" spans="12:31" customFormat="1" ht="15" hidden="1" customHeight="1">
      <c r="L412" s="91"/>
      <c r="M412" s="88" t="s">
        <v>1870</v>
      </c>
      <c r="N412" s="104" t="s">
        <v>186</v>
      </c>
      <c r="O412" s="169">
        <v>40806</v>
      </c>
      <c r="P412" s="95" t="s">
        <v>70</v>
      </c>
      <c r="Q412" s="91">
        <f t="shared" si="45"/>
        <v>522301</v>
      </c>
      <c r="R412" s="91" t="str">
        <f t="shared" si="46"/>
        <v>HAN.01.</v>
      </c>
      <c r="S412" s="596" t="str">
        <f t="shared" si="44"/>
        <v>Prowadzenie sprzedaży</v>
      </c>
      <c r="T412" s="231" t="s">
        <v>2240</v>
      </c>
      <c r="U412" s="279">
        <v>11</v>
      </c>
      <c r="V412" s="283">
        <v>8</v>
      </c>
      <c r="W412" s="301" t="s">
        <v>2010</v>
      </c>
      <c r="X412" s="279">
        <v>3</v>
      </c>
      <c r="Y412" s="283">
        <v>2</v>
      </c>
      <c r="Z412" s="438" t="str">
        <f t="shared" si="47"/>
        <v>Centrum Kształcenia Zawodowego i Ustawicznego w Legnicy, ul. Lotnicza 26, 59-220 Legnica</v>
      </c>
      <c r="AA412" s="230" t="s">
        <v>691</v>
      </c>
      <c r="AB412" s="184"/>
      <c r="AC412" s="184"/>
      <c r="AD412" s="306"/>
    </row>
    <row r="413" spans="12:31" customFormat="1" hidden="1">
      <c r="L413" s="91">
        <v>376</v>
      </c>
      <c r="M413" s="88" t="s">
        <v>1870</v>
      </c>
      <c r="N413" s="104" t="s">
        <v>186</v>
      </c>
      <c r="O413" s="169">
        <v>40806</v>
      </c>
      <c r="P413" s="95" t="s">
        <v>70</v>
      </c>
      <c r="Q413" s="91">
        <f t="shared" si="45"/>
        <v>522301</v>
      </c>
      <c r="R413" s="91" t="str">
        <f t="shared" si="46"/>
        <v>HAN.01.</v>
      </c>
      <c r="S413" s="596" t="str">
        <f t="shared" si="44"/>
        <v>Prowadzenie sprzedaży</v>
      </c>
      <c r="T413" s="231" t="s">
        <v>2230</v>
      </c>
      <c r="U413" s="279">
        <v>8</v>
      </c>
      <c r="V413" s="283">
        <v>8</v>
      </c>
      <c r="W413" s="301" t="s">
        <v>2010</v>
      </c>
      <c r="X413" s="279">
        <v>0</v>
      </c>
      <c r="Y413" s="283">
        <v>0</v>
      </c>
      <c r="Z413" s="438" t="str">
        <f t="shared" si="47"/>
        <v>Centrum Kształcenia Zawodowego i Ustawicznego w Legnicy, ul. Lotnicza 26, 59-220 Legnica</v>
      </c>
      <c r="AA413" s="230" t="s">
        <v>691</v>
      </c>
      <c r="AB413" s="306"/>
      <c r="AC413" s="306"/>
      <c r="AD413" s="306"/>
    </row>
    <row r="414" spans="12:31" customFormat="1" ht="15" customHeight="1">
      <c r="L414" s="91">
        <v>377</v>
      </c>
      <c r="M414" s="88" t="s">
        <v>1870</v>
      </c>
      <c r="N414" s="104" t="s">
        <v>186</v>
      </c>
      <c r="O414" s="169">
        <v>40806</v>
      </c>
      <c r="P414" s="95" t="s">
        <v>80</v>
      </c>
      <c r="Q414" s="91">
        <f t="shared" si="45"/>
        <v>752205</v>
      </c>
      <c r="R414" s="91" t="str">
        <f t="shared" si="46"/>
        <v>DRM.04.</v>
      </c>
      <c r="S414" s="596" t="str">
        <f t="shared" si="44"/>
        <v> Wytwarzanie wyrobów z drewna i materiałów drewnopochodnych</v>
      </c>
      <c r="T414" s="109" t="s">
        <v>2233</v>
      </c>
      <c r="U414" s="279">
        <v>3</v>
      </c>
      <c r="V414" s="279">
        <v>0</v>
      </c>
      <c r="W414" s="302" t="s">
        <v>2012</v>
      </c>
      <c r="X414" s="279">
        <v>3</v>
      </c>
      <c r="Y414" s="279">
        <v>0</v>
      </c>
      <c r="Z414" s="399" t="str">
        <f t="shared" si="47"/>
        <v>Centrum Kształcenia Zawodowego w Świdnicy, 58-105 Świdnica, ul. Gen. Władysława Sikorskiego 41</v>
      </c>
      <c r="AA414" s="230" t="s">
        <v>93</v>
      </c>
      <c r="AB414" s="306"/>
      <c r="AC414" s="306"/>
      <c r="AD414" s="306"/>
    </row>
    <row r="415" spans="12:31" customFormat="1" ht="15" customHeight="1">
      <c r="L415" s="91">
        <v>378</v>
      </c>
      <c r="M415" s="88" t="s">
        <v>1870</v>
      </c>
      <c r="N415" s="104" t="s">
        <v>186</v>
      </c>
      <c r="O415" s="169">
        <v>40806</v>
      </c>
      <c r="P415" s="95" t="s">
        <v>177</v>
      </c>
      <c r="Q415" s="91">
        <f t="shared" si="45"/>
        <v>722204</v>
      </c>
      <c r="R415" s="91" t="str">
        <f t="shared" si="46"/>
        <v>MEC.08.</v>
      </c>
      <c r="S415" s="596" t="str">
        <f t="shared" si="44"/>
        <v>Wykonywanie i naprawa elementów maszyn, urządzeń i narzędzi</v>
      </c>
      <c r="T415" s="109" t="s">
        <v>2233</v>
      </c>
      <c r="U415" s="279">
        <v>2</v>
      </c>
      <c r="V415" s="279">
        <v>0</v>
      </c>
      <c r="W415" s="302" t="s">
        <v>2012</v>
      </c>
      <c r="X415" s="279">
        <v>2</v>
      </c>
      <c r="Y415" s="279">
        <v>0</v>
      </c>
      <c r="Z415" s="438" t="str">
        <f t="shared" si="47"/>
        <v>Centrum Kształcenia Zawodowego w Świdnicy, 58-105 Świdnica, ul. Gen. Władysława Sikorskiego 41</v>
      </c>
      <c r="AA415" s="230" t="s">
        <v>93</v>
      </c>
      <c r="AB415" s="306"/>
      <c r="AC415" s="306"/>
      <c r="AD415" s="306"/>
    </row>
    <row r="416" spans="12:31" customFormat="1" ht="15" hidden="1" customHeight="1">
      <c r="L416" s="91">
        <v>379</v>
      </c>
      <c r="M416" s="88" t="s">
        <v>1870</v>
      </c>
      <c r="N416" s="104" t="s">
        <v>186</v>
      </c>
      <c r="O416" s="169">
        <v>40806</v>
      </c>
      <c r="P416" s="95" t="s">
        <v>515</v>
      </c>
      <c r="Q416" s="91">
        <f t="shared" si="45"/>
        <v>723310</v>
      </c>
      <c r="R416" s="91" t="str">
        <f t="shared" si="46"/>
        <v>MEC.03.</v>
      </c>
      <c r="S416" s="596" t="str">
        <f t="shared" si="44"/>
        <v>Montaż i obsługa maszyn i urządzeń</v>
      </c>
      <c r="T416" s="109" t="s">
        <v>2193</v>
      </c>
      <c r="U416" s="382">
        <v>1</v>
      </c>
      <c r="V416" s="382">
        <v>0</v>
      </c>
      <c r="W416" s="302" t="s">
        <v>2010</v>
      </c>
      <c r="X416" s="382">
        <v>1</v>
      </c>
      <c r="Y416" s="382">
        <v>0</v>
      </c>
      <c r="Z416" s="594" t="str">
        <f t="shared" si="47"/>
        <v>Centrum Kształcenia Zawodowego nr 1 w Gliwicach Gliwickie Centrum Edukacji u.Stefana Okrzei 20</v>
      </c>
      <c r="AA416" s="230" t="s">
        <v>1993</v>
      </c>
      <c r="AB416" s="184"/>
      <c r="AC416" s="306"/>
      <c r="AD416" s="306"/>
    </row>
    <row r="417" spans="1:36" customFormat="1" ht="15" hidden="1" customHeight="1">
      <c r="L417" s="91">
        <v>380</v>
      </c>
      <c r="M417" s="132" t="s">
        <v>2032</v>
      </c>
      <c r="N417" s="91" t="s">
        <v>471</v>
      </c>
      <c r="O417" s="713">
        <v>106261</v>
      </c>
      <c r="P417" s="95" t="s">
        <v>71</v>
      </c>
      <c r="Q417" s="91">
        <f t="shared" si="45"/>
        <v>512001</v>
      </c>
      <c r="R417" s="91" t="str">
        <f t="shared" si="46"/>
        <v>HGT.02.</v>
      </c>
      <c r="S417" s="596" t="str">
        <f t="shared" si="44"/>
        <v> Przygotowanie i wydawanie dań</v>
      </c>
      <c r="T417" s="109" t="s">
        <v>2190</v>
      </c>
      <c r="U417" s="279">
        <v>4</v>
      </c>
      <c r="V417" s="279">
        <v>2</v>
      </c>
      <c r="W417" s="295" t="s">
        <v>2010</v>
      </c>
      <c r="X417" s="279">
        <v>4</v>
      </c>
      <c r="Y417" s="279">
        <v>2</v>
      </c>
      <c r="Z417" s="399" t="str">
        <f t="shared" si="47"/>
        <v>Centrum Kształcenia Zawodowego i Ustawicznego w Legnicy, ul. Lotnicza 26, 59-220 Legnica</v>
      </c>
      <c r="AA417" s="230" t="s">
        <v>691</v>
      </c>
      <c r="AB417" s="415"/>
      <c r="AC417" s="306"/>
      <c r="AD417" s="306"/>
    </row>
    <row r="418" spans="1:36" customFormat="1" hidden="1">
      <c r="L418" s="91">
        <v>381</v>
      </c>
      <c r="M418" s="132" t="s">
        <v>2032</v>
      </c>
      <c r="N418" s="91" t="s">
        <v>471</v>
      </c>
      <c r="O418" s="713">
        <v>106261</v>
      </c>
      <c r="P418" s="95" t="s">
        <v>70</v>
      </c>
      <c r="Q418" s="91">
        <f t="shared" si="45"/>
        <v>522301</v>
      </c>
      <c r="R418" s="91" t="str">
        <f t="shared" si="46"/>
        <v>HAN.01.</v>
      </c>
      <c r="S418" s="596" t="str">
        <f t="shared" si="44"/>
        <v>Prowadzenie sprzedaży</v>
      </c>
      <c r="T418" s="300" t="s">
        <v>2222</v>
      </c>
      <c r="U418" s="390">
        <v>4</v>
      </c>
      <c r="V418" s="279">
        <v>4</v>
      </c>
      <c r="W418" s="295" t="s">
        <v>2010</v>
      </c>
      <c r="X418" s="279">
        <v>4</v>
      </c>
      <c r="Y418" s="279">
        <v>4</v>
      </c>
      <c r="Z418" s="594" t="str">
        <f t="shared" si="47"/>
        <v>Centrum Kształcenia Zawodowego i Ustawicznego w Legnicy, ul. Lotnicza 26, 59-220 Legnica</v>
      </c>
      <c r="AA418" s="230" t="s">
        <v>691</v>
      </c>
      <c r="AB418" s="415"/>
      <c r="AC418" s="306"/>
      <c r="AD418" s="306"/>
    </row>
    <row r="419" spans="1:36" customFormat="1" ht="15" hidden="1" customHeight="1">
      <c r="L419" s="91">
        <v>382</v>
      </c>
      <c r="M419" s="132" t="s">
        <v>2032</v>
      </c>
      <c r="N419" s="91" t="s">
        <v>471</v>
      </c>
      <c r="O419" s="713">
        <v>106261</v>
      </c>
      <c r="P419" s="95" t="s">
        <v>175</v>
      </c>
      <c r="Q419" s="91">
        <f t="shared" si="45"/>
        <v>751201</v>
      </c>
      <c r="R419" s="91" t="str">
        <f t="shared" si="46"/>
        <v>SPC.01.</v>
      </c>
      <c r="S419" s="596" t="str">
        <f t="shared" si="44"/>
        <v>Produkcja wyrobów cukierniczych</v>
      </c>
      <c r="T419" s="89" t="s">
        <v>2221</v>
      </c>
      <c r="U419" s="279">
        <v>2</v>
      </c>
      <c r="V419" s="279">
        <v>0</v>
      </c>
      <c r="W419" s="295" t="s">
        <v>2010</v>
      </c>
      <c r="X419" s="279">
        <v>2</v>
      </c>
      <c r="Y419" s="279">
        <v>0</v>
      </c>
      <c r="Z419" s="609" t="str">
        <f t="shared" si="47"/>
        <v>Centrum Kształcenia Zawodowego i Ustawicznego w Legnicy, ul. Lotnicza 26, 59-220 Legnica</v>
      </c>
      <c r="AA419" s="230" t="s">
        <v>691</v>
      </c>
      <c r="AB419" s="415"/>
      <c r="AC419" s="306"/>
      <c r="AD419" s="306"/>
    </row>
    <row r="420" spans="1:36" customFormat="1" ht="15" hidden="1" customHeight="1">
      <c r="L420" s="91">
        <v>383</v>
      </c>
      <c r="M420" s="132" t="s">
        <v>2032</v>
      </c>
      <c r="N420" s="91" t="s">
        <v>471</v>
      </c>
      <c r="O420" s="713">
        <v>106261</v>
      </c>
      <c r="P420" s="95" t="s">
        <v>66</v>
      </c>
      <c r="Q420" s="91">
        <f t="shared" si="45"/>
        <v>723103</v>
      </c>
      <c r="R420" s="91" t="str">
        <f t="shared" si="46"/>
        <v>MOT.05.</v>
      </c>
      <c r="S420" s="596" t="str">
        <f t="shared" si="44"/>
        <v>Obsługa, diagnozowanie oraz naprawa pojazdów samochodowych</v>
      </c>
      <c r="T420" s="109" t="s">
        <v>2223</v>
      </c>
      <c r="U420" s="382">
        <v>3</v>
      </c>
      <c r="V420" s="382">
        <v>0</v>
      </c>
      <c r="W420" s="407" t="s">
        <v>2010</v>
      </c>
      <c r="X420" s="294">
        <v>0</v>
      </c>
      <c r="Y420" s="294">
        <v>0</v>
      </c>
      <c r="Z420" s="594" t="str">
        <f t="shared" si="47"/>
        <v>Głogowskie Centrum Kształcenia Zawodowego w Głogowie</v>
      </c>
      <c r="AA420" s="230" t="s">
        <v>475</v>
      </c>
      <c r="AB420" s="415"/>
      <c r="AC420" s="306"/>
      <c r="AD420" s="306"/>
    </row>
    <row r="421" spans="1:36" customFormat="1" ht="15" customHeight="1">
      <c r="L421" s="91">
        <v>384</v>
      </c>
      <c r="M421" s="132" t="s">
        <v>2032</v>
      </c>
      <c r="N421" s="91" t="s">
        <v>471</v>
      </c>
      <c r="O421" s="713">
        <v>106261</v>
      </c>
      <c r="P421" s="95" t="s">
        <v>73</v>
      </c>
      <c r="Q421" s="91">
        <f t="shared" si="45"/>
        <v>722307</v>
      </c>
      <c r="R421" s="91" t="str">
        <f t="shared" si="46"/>
        <v>MEC.05.</v>
      </c>
      <c r="S421" s="596" t="str">
        <f t="shared" si="44"/>
        <v> Użytkowanie obrabiarek skrawających</v>
      </c>
      <c r="T421" s="109" t="s">
        <v>2187</v>
      </c>
      <c r="U421" s="382">
        <v>1</v>
      </c>
      <c r="V421" s="382">
        <v>0</v>
      </c>
      <c r="W421" s="284" t="s">
        <v>2010</v>
      </c>
      <c r="X421" s="279">
        <v>1</v>
      </c>
      <c r="Y421" s="279">
        <v>0</v>
      </c>
      <c r="Z421" s="591" t="str">
        <f t="shared" si="47"/>
        <v>Centrum Kształcenia Zawodowego w Świdnicy, 58-105 Świdnica, ul. Gen. Władysława Sikorskiego 41</v>
      </c>
      <c r="AA421" s="230" t="s">
        <v>93</v>
      </c>
      <c r="AB421" s="415"/>
      <c r="AC421" s="306"/>
      <c r="AD421" s="306"/>
    </row>
    <row r="422" spans="1:36" ht="15" customHeight="1">
      <c r="A422" s="1"/>
      <c r="L422" s="91">
        <v>385</v>
      </c>
      <c r="M422" s="132" t="s">
        <v>2032</v>
      </c>
      <c r="N422" s="91" t="s">
        <v>471</v>
      </c>
      <c r="O422" s="713">
        <v>106261</v>
      </c>
      <c r="P422" s="95" t="s">
        <v>125</v>
      </c>
      <c r="Q422" s="91">
        <f t="shared" si="45"/>
        <v>712618</v>
      </c>
      <c r="R422" s="91" t="str">
        <f t="shared" si="46"/>
        <v>BUD.09.</v>
      </c>
      <c r="S422" s="596" t="str">
        <f t="shared" si="44"/>
        <v>Wykonywanie robót związanych z budową, montażem i eksploatacją sieci oraz instalacji sanitarnych</v>
      </c>
      <c r="T422" s="437" t="s">
        <v>2391</v>
      </c>
      <c r="U422" s="382">
        <v>3</v>
      </c>
      <c r="V422" s="382">
        <v>0</v>
      </c>
      <c r="W422" s="407" t="s">
        <v>2010</v>
      </c>
      <c r="X422" s="294">
        <v>3</v>
      </c>
      <c r="Y422" s="294">
        <v>0</v>
      </c>
      <c r="Z422" s="438" t="str">
        <f t="shared" si="47"/>
        <v>Centrum Kształcenia Zawodowego w Świdnicy, 58-105 Świdnica, ul. Gen. Władysława Sikorskiego 41</v>
      </c>
      <c r="AA422" s="230" t="s">
        <v>93</v>
      </c>
      <c r="AB422" s="306"/>
      <c r="AC422" s="415"/>
      <c r="AD422" s="306"/>
    </row>
    <row r="423" spans="1:36" ht="15" hidden="1" customHeight="1">
      <c r="A423" s="1"/>
      <c r="L423" s="91">
        <v>386</v>
      </c>
      <c r="M423" s="132" t="s">
        <v>2032</v>
      </c>
      <c r="N423" s="91" t="s">
        <v>471</v>
      </c>
      <c r="O423" s="713">
        <v>106261</v>
      </c>
      <c r="P423" s="95" t="s">
        <v>502</v>
      </c>
      <c r="Q423" s="91">
        <f t="shared" si="45"/>
        <v>742118</v>
      </c>
      <c r="R423" s="91" t="str">
        <f t="shared" si="46"/>
        <v>ELM.03.</v>
      </c>
      <c r="S423" s="596" t="str">
        <f t="shared" si="44"/>
        <v>Montaż, uruchamianie i konserwacja urządzeń i systemów mechatronicznych</v>
      </c>
      <c r="T423" s="742" t="s">
        <v>2394</v>
      </c>
      <c r="U423" s="382">
        <v>1</v>
      </c>
      <c r="V423" s="382">
        <v>0</v>
      </c>
      <c r="W423" s="407" t="s">
        <v>2010</v>
      </c>
      <c r="X423" s="294">
        <v>1</v>
      </c>
      <c r="Y423" s="294">
        <v>0</v>
      </c>
      <c r="Z423" s="594" t="str">
        <f t="shared" si="47"/>
        <v>Centrum Kształcenia Zawodowego i Ustawicznego, 67-400 Wschowa, Plac Kosynierów 1</v>
      </c>
      <c r="AA423" s="230" t="s">
        <v>679</v>
      </c>
      <c r="AB423" s="306"/>
      <c r="AC423" s="306"/>
      <c r="AD423" s="306"/>
    </row>
    <row r="424" spans="1:36" ht="15" hidden="1" customHeight="1">
      <c r="A424" s="1"/>
      <c r="L424" s="91">
        <v>387</v>
      </c>
      <c r="M424" s="88" t="s">
        <v>2290</v>
      </c>
      <c r="N424" s="91" t="s">
        <v>204</v>
      </c>
      <c r="O424" s="713">
        <v>84234</v>
      </c>
      <c r="P424" s="95" t="s">
        <v>99</v>
      </c>
      <c r="Q424" s="91">
        <f t="shared" si="45"/>
        <v>514101</v>
      </c>
      <c r="R424" s="91" t="str">
        <f t="shared" si="46"/>
        <v>FRK.01.</v>
      </c>
      <c r="S424" s="596" t="str">
        <f t="shared" si="44"/>
        <v>Wykonywanie usług fryzjerskich</v>
      </c>
      <c r="T424" s="109" t="s">
        <v>2188</v>
      </c>
      <c r="U424" s="382">
        <v>3</v>
      </c>
      <c r="V424" s="382">
        <v>2</v>
      </c>
      <c r="W424" s="295" t="s">
        <v>2012</v>
      </c>
      <c r="X424" s="382">
        <v>3</v>
      </c>
      <c r="Y424" s="382">
        <v>2</v>
      </c>
      <c r="Z424" s="132" t="str">
        <f t="shared" si="47"/>
        <v>Zespół Szkół Ponadpodstawowych im. Hipolita Cegielskiego w Ziębicach ul. Wojska Polskiego 3, 57-220 Ziębice</v>
      </c>
      <c r="AA424" s="230" t="s">
        <v>32</v>
      </c>
      <c r="AB424" s="184"/>
      <c r="AC424" s="184"/>
      <c r="AD424" s="306"/>
    </row>
    <row r="425" spans="1:36" ht="15" hidden="1" customHeight="1">
      <c r="A425" s="1"/>
      <c r="L425" s="91">
        <v>388</v>
      </c>
      <c r="M425" s="88" t="s">
        <v>2290</v>
      </c>
      <c r="N425" s="91" t="s">
        <v>204</v>
      </c>
      <c r="O425" s="713">
        <v>84234</v>
      </c>
      <c r="P425" s="95" t="s">
        <v>71</v>
      </c>
      <c r="Q425" s="91">
        <f t="shared" si="45"/>
        <v>512001</v>
      </c>
      <c r="R425" s="91" t="str">
        <f t="shared" si="46"/>
        <v>HGT.02.</v>
      </c>
      <c r="S425" s="596" t="str">
        <f t="shared" si="44"/>
        <v> Przygotowanie i wydawanie dań</v>
      </c>
      <c r="T425" s="109" t="s">
        <v>2239</v>
      </c>
      <c r="U425" s="382">
        <v>6</v>
      </c>
      <c r="V425" s="382">
        <v>4</v>
      </c>
      <c r="W425" s="295" t="s">
        <v>2012</v>
      </c>
      <c r="X425" s="382">
        <v>6</v>
      </c>
      <c r="Y425" s="382">
        <v>4</v>
      </c>
      <c r="Z425" s="399" t="str">
        <f t="shared" si="47"/>
        <v>Zespół Szkół Ponadpodstawowych im. Hipolita Cegielskiego w Ziębicach ul. Wojska Polskiego 3, 57-220 Ziębice</v>
      </c>
      <c r="AA425" s="230" t="s">
        <v>32</v>
      </c>
      <c r="AB425" s="184"/>
      <c r="AC425" s="184"/>
      <c r="AD425" s="306"/>
    </row>
    <row r="426" spans="1:36" customFormat="1" ht="15" hidden="1" customHeight="1">
      <c r="L426" s="91">
        <v>389</v>
      </c>
      <c r="M426" s="88" t="s">
        <v>2290</v>
      </c>
      <c r="N426" s="91" t="s">
        <v>204</v>
      </c>
      <c r="O426" s="713">
        <v>18886</v>
      </c>
      <c r="P426" s="95" t="s">
        <v>483</v>
      </c>
      <c r="Q426" s="91">
        <f t="shared" si="45"/>
        <v>711402</v>
      </c>
      <c r="R426" s="91" t="str">
        <f t="shared" si="46"/>
        <v>BUD.01.</v>
      </c>
      <c r="S426" s="596" t="str">
        <f t="shared" si="44"/>
        <v>Wykonywanie robót zbrojarskich i betoniarskich</v>
      </c>
      <c r="T426" s="109" t="s">
        <v>2408</v>
      </c>
      <c r="U426" s="382">
        <v>4</v>
      </c>
      <c r="V426" s="382">
        <v>0</v>
      </c>
      <c r="W426" s="91" t="s">
        <v>2012</v>
      </c>
      <c r="X426" s="382">
        <v>4</v>
      </c>
      <c r="Y426" s="382">
        <v>0</v>
      </c>
      <c r="Z426" s="399" t="str">
        <f>IFERROR(VLOOKUP(AA426,AH$8:AI$42,2,0),0)</f>
        <v>Centrum Kształcenia Zawodowego w Dębicy, ul. Rzeszowska 78, 39-200 Dębica, biuro@ckzdebica.pl</v>
      </c>
      <c r="AA426" s="230" t="s">
        <v>2282</v>
      </c>
      <c r="AB426" s="184"/>
      <c r="AC426" s="184"/>
      <c r="AD426" s="306"/>
      <c r="AJ426" t="s">
        <v>478</v>
      </c>
    </row>
    <row r="427" spans="1:36" customFormat="1" ht="15" customHeight="1">
      <c r="L427" s="91">
        <v>390</v>
      </c>
      <c r="M427" s="88" t="s">
        <v>2290</v>
      </c>
      <c r="N427" s="91" t="s">
        <v>204</v>
      </c>
      <c r="O427" s="713">
        <v>84234</v>
      </c>
      <c r="P427" s="95" t="s">
        <v>78</v>
      </c>
      <c r="Q427" s="91">
        <f t="shared" si="45"/>
        <v>741103</v>
      </c>
      <c r="R427" s="91" t="str">
        <f t="shared" si="46"/>
        <v>ELE.02.</v>
      </c>
      <c r="S427" s="596" t="str">
        <f t="shared" si="44"/>
        <v>Montaż, uruchamianie i konserwacja instalacji, maszyn i urządzeń elektrycznych</v>
      </c>
      <c r="T427" s="300" t="s">
        <v>2233</v>
      </c>
      <c r="U427" s="382">
        <v>1</v>
      </c>
      <c r="V427" s="382">
        <v>0</v>
      </c>
      <c r="W427" s="91" t="s">
        <v>2012</v>
      </c>
      <c r="X427" s="382">
        <v>1</v>
      </c>
      <c r="Y427" s="382">
        <v>0</v>
      </c>
      <c r="Z427" s="399" t="str">
        <f t="shared" ref="Z427:Z491" si="48">IFERROR(VLOOKUP(AA427,AH$8:AI$34,2,0),0)</f>
        <v>Centrum Kształcenia Zawodowego w Świdnicy, 58-105 Świdnica, ul. Gen. Władysława Sikorskiego 41</v>
      </c>
      <c r="AA427" s="230" t="s">
        <v>93</v>
      </c>
      <c r="AB427" s="184"/>
      <c r="AC427" s="184"/>
      <c r="AD427" s="306"/>
    </row>
    <row r="428" spans="1:36" customFormat="1" ht="15" hidden="1" customHeight="1">
      <c r="L428" s="91">
        <v>391</v>
      </c>
      <c r="M428" s="88" t="s">
        <v>2290</v>
      </c>
      <c r="N428" s="91" t="s">
        <v>204</v>
      </c>
      <c r="O428" s="713">
        <v>84234</v>
      </c>
      <c r="P428" s="95" t="s">
        <v>196</v>
      </c>
      <c r="Q428" s="91">
        <f t="shared" si="45"/>
        <v>613003</v>
      </c>
      <c r="R428" s="91" t="str">
        <f t="shared" si="46"/>
        <v>ROL.04.</v>
      </c>
      <c r="S428" s="596" t="str">
        <f t="shared" si="44"/>
        <v> Prowadzenie produkcji rolniczej</v>
      </c>
      <c r="T428" s="738" t="s">
        <v>2390</v>
      </c>
      <c r="U428" s="382">
        <v>1</v>
      </c>
      <c r="V428" s="382">
        <v>0</v>
      </c>
      <c r="W428" s="91" t="s">
        <v>2012</v>
      </c>
      <c r="X428" s="382">
        <v>1</v>
      </c>
      <c r="Y428" s="382">
        <v>0</v>
      </c>
      <c r="Z428" s="599" t="str">
        <f t="shared" si="48"/>
        <v>Centrum Kształcenia Zawodowego i Ustawicznego, 67-400 Wschowa, Plac Kosynierów 1</v>
      </c>
      <c r="AA428" s="230" t="s">
        <v>679</v>
      </c>
      <c r="AB428" s="184"/>
      <c r="AC428" s="416"/>
      <c r="AD428" s="306"/>
    </row>
    <row r="429" spans="1:36" customFormat="1" ht="15" hidden="1" customHeight="1">
      <c r="L429" s="91">
        <v>392</v>
      </c>
      <c r="M429" s="88" t="s">
        <v>2290</v>
      </c>
      <c r="N429" s="91" t="s">
        <v>204</v>
      </c>
      <c r="O429" s="713">
        <v>84234</v>
      </c>
      <c r="P429" s="95" t="s">
        <v>191</v>
      </c>
      <c r="Q429" s="91">
        <f t="shared" si="45"/>
        <v>741201</v>
      </c>
      <c r="R429" s="91" t="str">
        <f t="shared" si="46"/>
        <v>ELE.01.</v>
      </c>
      <c r="S429" s="511"/>
      <c r="T429" s="109" t="s">
        <v>2254</v>
      </c>
      <c r="U429" s="382">
        <v>1</v>
      </c>
      <c r="V429" s="382">
        <v>0</v>
      </c>
      <c r="W429" s="91" t="s">
        <v>2012</v>
      </c>
      <c r="X429" s="382">
        <v>1</v>
      </c>
      <c r="Y429" s="382">
        <v>0</v>
      </c>
      <c r="Z429" s="599" t="str">
        <f t="shared" si="48"/>
        <v>Ośrodek Dokształcania i Doskonalenia Zawodowego w Krotoszynie</v>
      </c>
      <c r="AA429" s="230" t="s">
        <v>680</v>
      </c>
      <c r="AB429" s="184"/>
      <c r="AC429" s="184"/>
      <c r="AD429" s="306"/>
    </row>
    <row r="430" spans="1:36" customFormat="1" ht="15" hidden="1" customHeight="1">
      <c r="L430" s="91">
        <v>393</v>
      </c>
      <c r="M430" s="88" t="s">
        <v>2290</v>
      </c>
      <c r="N430" s="91" t="s">
        <v>204</v>
      </c>
      <c r="O430" s="713">
        <v>84234</v>
      </c>
      <c r="P430" s="95" t="s">
        <v>66</v>
      </c>
      <c r="Q430" s="91">
        <f t="shared" si="45"/>
        <v>723103</v>
      </c>
      <c r="R430" s="91" t="str">
        <f t="shared" si="46"/>
        <v>MOT.05.</v>
      </c>
      <c r="S430" s="561"/>
      <c r="T430" s="231" t="s">
        <v>2188</v>
      </c>
      <c r="U430" s="382">
        <v>2</v>
      </c>
      <c r="V430" s="382">
        <v>0</v>
      </c>
      <c r="W430" s="91" t="s">
        <v>2012</v>
      </c>
      <c r="X430" s="382">
        <v>2</v>
      </c>
      <c r="Y430" s="382">
        <v>0</v>
      </c>
      <c r="Z430" s="158" t="str">
        <f t="shared" si="48"/>
        <v>Zespół Szkół Ponadpodstawowych im. Hipolita Cegielskiego w Ziębicach ul. Wojska Polskiego 3, 57-220 Ziębice</v>
      </c>
      <c r="AA430" s="230" t="s">
        <v>32</v>
      </c>
      <c r="AB430" s="557"/>
      <c r="AC430" s="557"/>
      <c r="AD430" s="558"/>
    </row>
    <row r="431" spans="1:36" customFormat="1" ht="60" hidden="1">
      <c r="L431" s="91">
        <v>394</v>
      </c>
      <c r="M431" s="95" t="s">
        <v>2290</v>
      </c>
      <c r="N431" s="91" t="s">
        <v>204</v>
      </c>
      <c r="O431" s="713">
        <v>84234</v>
      </c>
      <c r="P431" s="95" t="s">
        <v>541</v>
      </c>
      <c r="Q431" s="91">
        <f t="shared" si="45"/>
        <v>816003</v>
      </c>
      <c r="R431" s="91" t="str">
        <f t="shared" si="46"/>
        <v>SPC.02.</v>
      </c>
      <c r="S431" s="596" t="str">
        <f t="shared" ref="S431:S465" si="49">IFERROR(VLOOKUP(R431,D$8:G$119,2,0),0)</f>
        <v>Produkcja wyrobów spożywczych z wykorzystaniem maszyn i urządzeń</v>
      </c>
      <c r="T431" s="231" t="s">
        <v>2354</v>
      </c>
      <c r="U431" s="382">
        <v>1</v>
      </c>
      <c r="V431" s="382">
        <v>0</v>
      </c>
      <c r="W431" s="91" t="s">
        <v>2012</v>
      </c>
      <c r="X431" s="382">
        <v>1</v>
      </c>
      <c r="Y431" s="382">
        <v>0</v>
      </c>
      <c r="Z431" s="132" t="str">
        <f t="shared" si="48"/>
        <v>Centrum Kształcenia Zawodowego w Zespole Szkół i Placówek Kształcenia Zawodowego, ul.Botaniczna 66, 65-392  Zielona Góra</v>
      </c>
      <c r="AA431" s="230" t="s">
        <v>37</v>
      </c>
      <c r="AB431" s="557"/>
      <c r="AC431" s="557"/>
      <c r="AD431" s="558"/>
    </row>
    <row r="432" spans="1:36" customFormat="1" ht="15" hidden="1" customHeight="1">
      <c r="L432" s="91">
        <v>395</v>
      </c>
      <c r="M432" s="88" t="s">
        <v>2290</v>
      </c>
      <c r="N432" s="91" t="s">
        <v>204</v>
      </c>
      <c r="O432" s="713">
        <v>84234</v>
      </c>
      <c r="P432" s="95" t="s">
        <v>70</v>
      </c>
      <c r="Q432" s="91">
        <f t="shared" si="45"/>
        <v>522301</v>
      </c>
      <c r="R432" s="91" t="str">
        <f t="shared" si="46"/>
        <v>HAN.01.</v>
      </c>
      <c r="S432" s="596" t="str">
        <f t="shared" si="49"/>
        <v>Prowadzenie sprzedaży</v>
      </c>
      <c r="T432" s="109" t="s">
        <v>2187</v>
      </c>
      <c r="U432" s="382">
        <v>6</v>
      </c>
      <c r="V432" s="382">
        <v>4</v>
      </c>
      <c r="W432" s="91" t="s">
        <v>2010</v>
      </c>
      <c r="X432" s="382">
        <v>6</v>
      </c>
      <c r="Y432" s="382">
        <v>4</v>
      </c>
      <c r="Z432" s="399" t="str">
        <f t="shared" si="48"/>
        <v>Zespół Szkół Ponadpodstawowych im. Hipolita Cegielskiego w Ziębicach ul. Wojska Polskiego 3, 57-220 Ziębice</v>
      </c>
      <c r="AA432" s="230" t="s">
        <v>32</v>
      </c>
      <c r="AB432" s="184"/>
      <c r="AC432" s="184"/>
      <c r="AD432" s="306"/>
    </row>
    <row r="433" spans="12:30" customFormat="1" ht="15" customHeight="1">
      <c r="L433" s="91">
        <v>396</v>
      </c>
      <c r="M433" s="88" t="s">
        <v>1874</v>
      </c>
      <c r="N433" s="104" t="s">
        <v>454</v>
      </c>
      <c r="O433" s="169">
        <v>13181</v>
      </c>
      <c r="P433" s="95" t="s">
        <v>71</v>
      </c>
      <c r="Q433" s="91">
        <f t="shared" si="45"/>
        <v>512001</v>
      </c>
      <c r="R433" s="91" t="str">
        <f t="shared" si="46"/>
        <v>HGT.02.</v>
      </c>
      <c r="S433" s="596" t="str">
        <f t="shared" si="49"/>
        <v> Przygotowanie i wydawanie dań</v>
      </c>
      <c r="T433" s="109" t="s">
        <v>2391</v>
      </c>
      <c r="U433" s="279">
        <v>3</v>
      </c>
      <c r="V433" s="279">
        <v>1</v>
      </c>
      <c r="W433" s="91" t="s">
        <v>2012</v>
      </c>
      <c r="X433" s="279">
        <v>0</v>
      </c>
      <c r="Y433" s="279">
        <v>0</v>
      </c>
      <c r="Z433" s="132" t="str">
        <f t="shared" si="48"/>
        <v>Centrum Kształcenia Zawodowego w Świdnicy, 58-105 Świdnica, ul. Gen. Władysława Sikorskiego 41</v>
      </c>
      <c r="AA433" s="230" t="s">
        <v>93</v>
      </c>
      <c r="AB433" s="306"/>
      <c r="AC433" s="306"/>
      <c r="AD433" s="306"/>
    </row>
    <row r="434" spans="12:30" customFormat="1" ht="15" customHeight="1">
      <c r="L434" s="91">
        <v>397</v>
      </c>
      <c r="M434" s="88" t="s">
        <v>1874</v>
      </c>
      <c r="N434" s="104" t="s">
        <v>454</v>
      </c>
      <c r="O434" s="169">
        <v>13181</v>
      </c>
      <c r="P434" s="95" t="s">
        <v>99</v>
      </c>
      <c r="Q434" s="91">
        <f t="shared" si="45"/>
        <v>514101</v>
      </c>
      <c r="R434" s="91" t="str">
        <f t="shared" si="46"/>
        <v>FRK.01.</v>
      </c>
      <c r="S434" s="596" t="str">
        <f t="shared" si="49"/>
        <v>Wykonywanie usług fryzjerskich</v>
      </c>
      <c r="T434" s="109" t="s">
        <v>2391</v>
      </c>
      <c r="U434" s="382">
        <v>7</v>
      </c>
      <c r="V434" s="382">
        <v>6</v>
      </c>
      <c r="W434" s="301" t="s">
        <v>2012</v>
      </c>
      <c r="X434" s="382">
        <v>0</v>
      </c>
      <c r="Y434" s="382">
        <v>0</v>
      </c>
      <c r="Z434" s="598" t="str">
        <f t="shared" si="48"/>
        <v>Centrum Kształcenia Zawodowego w Świdnicy, 58-105 Świdnica, ul. Gen. Władysława Sikorskiego 41</v>
      </c>
      <c r="AA434" s="230" t="s">
        <v>93</v>
      </c>
      <c r="AB434" s="306"/>
      <c r="AC434" s="306"/>
      <c r="AD434" s="306"/>
    </row>
    <row r="435" spans="12:30" customFormat="1" ht="15" customHeight="1">
      <c r="L435" s="91">
        <v>398</v>
      </c>
      <c r="M435" s="88" t="s">
        <v>1874</v>
      </c>
      <c r="N435" s="104" t="s">
        <v>454</v>
      </c>
      <c r="O435" s="169">
        <v>13181</v>
      </c>
      <c r="P435" s="95" t="s">
        <v>70</v>
      </c>
      <c r="Q435" s="91">
        <f t="shared" si="45"/>
        <v>522301</v>
      </c>
      <c r="R435" s="91" t="str">
        <f t="shared" si="46"/>
        <v>HAN.01.</v>
      </c>
      <c r="S435" s="596" t="str">
        <f t="shared" si="49"/>
        <v>Prowadzenie sprzedaży</v>
      </c>
      <c r="T435" s="109" t="s">
        <v>2194</v>
      </c>
      <c r="U435" s="685">
        <v>8</v>
      </c>
      <c r="V435" s="685">
        <v>8</v>
      </c>
      <c r="W435" s="301" t="s">
        <v>2012</v>
      </c>
      <c r="X435" s="382">
        <v>0</v>
      </c>
      <c r="Y435" s="382">
        <v>0</v>
      </c>
      <c r="Z435" s="592" t="str">
        <f t="shared" si="48"/>
        <v>Centrum Kształcenia Zawodowego w Świdnicy, 58-105 Świdnica, ul. Gen. Władysława Sikorskiego 41</v>
      </c>
      <c r="AA435" s="230" t="s">
        <v>93</v>
      </c>
      <c r="AB435" s="306"/>
      <c r="AC435" s="306"/>
      <c r="AD435" s="306"/>
    </row>
    <row r="436" spans="12:30" customFormat="1" ht="15" customHeight="1">
      <c r="L436" s="91"/>
      <c r="M436" s="88" t="s">
        <v>1874</v>
      </c>
      <c r="N436" s="104" t="s">
        <v>454</v>
      </c>
      <c r="O436" s="169">
        <v>13181</v>
      </c>
      <c r="P436" s="95" t="s">
        <v>70</v>
      </c>
      <c r="Q436" s="91">
        <f t="shared" ref="Q436" si="50">IFERROR(VLOOKUP(P436,B$8:E$119,2,0),0)</f>
        <v>522301</v>
      </c>
      <c r="R436" s="91" t="str">
        <f t="shared" ref="R436" si="51">IFERROR(VLOOKUP(Q436,C$8:F$119,2,0),0)</f>
        <v>HAN.01.</v>
      </c>
      <c r="S436" s="511"/>
      <c r="T436" s="109" t="s">
        <v>2193</v>
      </c>
      <c r="U436" s="685">
        <v>1</v>
      </c>
      <c r="V436" s="685">
        <v>0</v>
      </c>
      <c r="W436" s="301" t="s">
        <v>2012</v>
      </c>
      <c r="X436" s="382">
        <v>0</v>
      </c>
      <c r="Y436" s="382">
        <v>0</v>
      </c>
      <c r="Z436" s="512" t="str">
        <f>IFERROR(VLOOKUP(AA436,AH$8:AI$34,2,0),0)</f>
        <v>Centrum Kształcenia Zawodowego w Świdnicy, 58-105 Świdnica, ul. Gen. Władysława Sikorskiego 41</v>
      </c>
      <c r="AA436" s="230" t="s">
        <v>93</v>
      </c>
      <c r="AB436" s="306"/>
      <c r="AC436" s="306"/>
      <c r="AD436" s="306"/>
    </row>
    <row r="437" spans="12:30" customFormat="1" ht="15" customHeight="1">
      <c r="L437" s="91">
        <v>399</v>
      </c>
      <c r="M437" s="88" t="s">
        <v>1874</v>
      </c>
      <c r="N437" s="104" t="s">
        <v>454</v>
      </c>
      <c r="O437" s="169">
        <v>13181</v>
      </c>
      <c r="P437" s="95" t="s">
        <v>66</v>
      </c>
      <c r="Q437" s="91">
        <f t="shared" si="45"/>
        <v>723103</v>
      </c>
      <c r="R437" s="91" t="str">
        <f t="shared" si="46"/>
        <v>MOT.05.</v>
      </c>
      <c r="S437" s="596" t="str">
        <f t="shared" si="49"/>
        <v>Obsługa, diagnozowanie oraz naprawa pojazdów samochodowych</v>
      </c>
      <c r="T437" s="109" t="s">
        <v>2189</v>
      </c>
      <c r="U437" s="382">
        <v>11</v>
      </c>
      <c r="V437" s="382">
        <v>0</v>
      </c>
      <c r="W437" s="423" t="s">
        <v>2012</v>
      </c>
      <c r="X437" s="382">
        <v>0</v>
      </c>
      <c r="Y437" s="382">
        <v>0</v>
      </c>
      <c r="Z437" s="438" t="str">
        <f t="shared" si="48"/>
        <v>Centrum Kształcenia Zawodowego w Świdnicy, 58-105 Świdnica, ul. Gen. Władysława Sikorskiego 41</v>
      </c>
      <c r="AA437" s="230" t="s">
        <v>93</v>
      </c>
      <c r="AB437" s="306"/>
      <c r="AC437" s="306"/>
      <c r="AD437" s="306"/>
    </row>
    <row r="438" spans="12:30" customFormat="1" ht="15" customHeight="1">
      <c r="L438" s="91">
        <v>400</v>
      </c>
      <c r="M438" s="88" t="s">
        <v>1874</v>
      </c>
      <c r="N438" s="104" t="s">
        <v>454</v>
      </c>
      <c r="O438" s="169">
        <v>114708</v>
      </c>
      <c r="P438" s="95" t="s">
        <v>175</v>
      </c>
      <c r="Q438" s="91">
        <f t="shared" si="45"/>
        <v>751201</v>
      </c>
      <c r="R438" s="91" t="str">
        <f t="shared" si="46"/>
        <v>SPC.01.</v>
      </c>
      <c r="S438" s="596" t="str">
        <f t="shared" si="49"/>
        <v>Produkcja wyrobów cukierniczych</v>
      </c>
      <c r="T438" s="437" t="s">
        <v>2391</v>
      </c>
      <c r="U438" s="382">
        <v>2</v>
      </c>
      <c r="V438" s="382">
        <v>0</v>
      </c>
      <c r="W438" s="301" t="s">
        <v>2012</v>
      </c>
      <c r="X438" s="382">
        <v>0</v>
      </c>
      <c r="Y438" s="382">
        <v>0</v>
      </c>
      <c r="Z438" s="438" t="str">
        <f t="shared" si="48"/>
        <v>Centrum Kształcenia Zawodowego w Świdnicy, 58-105 Świdnica, ul. Gen. Władysława Sikorskiego 41</v>
      </c>
      <c r="AA438" s="230" t="s">
        <v>93</v>
      </c>
      <c r="AB438" s="306"/>
      <c r="AC438" s="306"/>
      <c r="AD438" s="306"/>
    </row>
    <row r="439" spans="12:30" customFormat="1" ht="15" customHeight="1">
      <c r="L439" s="91">
        <v>401</v>
      </c>
      <c r="M439" s="88" t="s">
        <v>1874</v>
      </c>
      <c r="N439" s="104" t="s">
        <v>454</v>
      </c>
      <c r="O439" s="169">
        <v>13181</v>
      </c>
      <c r="P439" s="95" t="s">
        <v>78</v>
      </c>
      <c r="Q439" s="91">
        <f t="shared" si="45"/>
        <v>741103</v>
      </c>
      <c r="R439" s="91" t="str">
        <f t="shared" si="46"/>
        <v>ELE.02.</v>
      </c>
      <c r="S439" s="596" t="str">
        <f t="shared" si="49"/>
        <v>Montaż, uruchamianie i konserwacja instalacji, maszyn i urządzeń elektrycznych</v>
      </c>
      <c r="T439" s="109" t="s">
        <v>2194</v>
      </c>
      <c r="U439" s="382">
        <v>1</v>
      </c>
      <c r="V439" s="382">
        <v>0</v>
      </c>
      <c r="W439" s="301" t="s">
        <v>2012</v>
      </c>
      <c r="X439" s="382">
        <v>0</v>
      </c>
      <c r="Y439" s="382"/>
      <c r="Z439" s="594" t="str">
        <f t="shared" si="48"/>
        <v>Centrum Kształcenia Zawodowego w Świdnicy, 58-105 Świdnica, ul. Gen. Władysława Sikorskiego 41</v>
      </c>
      <c r="AA439" s="230" t="s">
        <v>93</v>
      </c>
      <c r="AB439" s="306"/>
      <c r="AC439" s="306"/>
      <c r="AD439" s="306"/>
    </row>
    <row r="440" spans="12:30" customFormat="1" ht="15" customHeight="1">
      <c r="L440" s="91">
        <v>402</v>
      </c>
      <c r="M440" s="88" t="s">
        <v>1874</v>
      </c>
      <c r="N440" s="104" t="s">
        <v>454</v>
      </c>
      <c r="O440" s="169">
        <v>13181</v>
      </c>
      <c r="P440" s="95" t="s">
        <v>125</v>
      </c>
      <c r="Q440" s="91">
        <f t="shared" si="45"/>
        <v>712618</v>
      </c>
      <c r="R440" s="91" t="str">
        <f t="shared" si="46"/>
        <v>BUD.09.</v>
      </c>
      <c r="S440" s="596" t="str">
        <f t="shared" si="49"/>
        <v>Wykonywanie robót związanych z budową, montażem i eksploatacją sieci oraz instalacji sanitarnych</v>
      </c>
      <c r="T440" s="109"/>
      <c r="U440" s="383">
        <v>0</v>
      </c>
      <c r="V440" s="382">
        <v>0</v>
      </c>
      <c r="W440" s="301" t="s">
        <v>2012</v>
      </c>
      <c r="X440" s="382">
        <v>0</v>
      </c>
      <c r="Y440" s="382">
        <v>0</v>
      </c>
      <c r="Z440" s="592" t="str">
        <f t="shared" si="48"/>
        <v>Centrum Kształcenia Zawodowego w Świdnicy, 58-105 Świdnica, ul. Gen. Władysława Sikorskiego 41</v>
      </c>
      <c r="AA440" s="230" t="s">
        <v>93</v>
      </c>
      <c r="AB440" s="306"/>
      <c r="AC440" s="306"/>
      <c r="AD440" s="306"/>
    </row>
    <row r="441" spans="12:30" customFormat="1" ht="15" customHeight="1">
      <c r="L441" s="91">
        <v>403</v>
      </c>
      <c r="M441" s="88" t="s">
        <v>1874</v>
      </c>
      <c r="N441" s="104" t="s">
        <v>454</v>
      </c>
      <c r="O441" s="169">
        <v>13181</v>
      </c>
      <c r="P441" s="95" t="s">
        <v>79</v>
      </c>
      <c r="Q441" s="91">
        <f t="shared" si="45"/>
        <v>751204</v>
      </c>
      <c r="R441" s="91" t="str">
        <f t="shared" si="46"/>
        <v>SPC.03.</v>
      </c>
      <c r="S441" s="596" t="str">
        <f t="shared" si="49"/>
        <v>Produkcja wyrobów piekarskich</v>
      </c>
      <c r="T441" s="109" t="s">
        <v>2233</v>
      </c>
      <c r="U441" s="279">
        <v>6</v>
      </c>
      <c r="V441" s="279">
        <v>0</v>
      </c>
      <c r="W441" s="301" t="s">
        <v>2012</v>
      </c>
      <c r="X441" s="279">
        <v>0</v>
      </c>
      <c r="Y441" s="279">
        <v>0</v>
      </c>
      <c r="Z441" s="594" t="str">
        <f t="shared" si="48"/>
        <v>Centrum Kształcenia Zawodowego w Świdnicy, 58-105 Świdnica, ul. Gen. Władysława Sikorskiego 41</v>
      </c>
      <c r="AA441" s="230" t="s">
        <v>93</v>
      </c>
      <c r="AB441" s="306"/>
      <c r="AC441" s="306"/>
      <c r="AD441" s="306"/>
    </row>
    <row r="442" spans="12:30" customFormat="1" ht="45" hidden="1">
      <c r="L442" s="91">
        <v>404</v>
      </c>
      <c r="M442" s="95" t="s">
        <v>1874</v>
      </c>
      <c r="N442" s="91" t="s">
        <v>454</v>
      </c>
      <c r="O442" s="713">
        <v>13181</v>
      </c>
      <c r="P442" s="95" t="s">
        <v>486</v>
      </c>
      <c r="Q442" s="91">
        <f t="shared" si="45"/>
        <v>711301</v>
      </c>
      <c r="R442" s="91" t="str">
        <f t="shared" si="46"/>
        <v>BUD.04.</v>
      </c>
      <c r="S442" s="596" t="str">
        <f t="shared" si="49"/>
        <v> Wykonywanie robót kamieniarskich</v>
      </c>
      <c r="T442" s="231" t="s">
        <v>2353</v>
      </c>
      <c r="U442" s="279">
        <v>1</v>
      </c>
      <c r="V442" s="279">
        <v>0</v>
      </c>
      <c r="W442" s="301" t="s">
        <v>2012</v>
      </c>
      <c r="X442" s="279">
        <v>1</v>
      </c>
      <c r="Y442" s="279">
        <v>0</v>
      </c>
      <c r="Z442" s="591" t="str">
        <f t="shared" si="48"/>
        <v>Centrum Kształcenia Zawodowego w Zespole Szkół i Placówek Kształcenia Zawodowego, ul.Botaniczna 66, 65-392  Zielona Góra</v>
      </c>
      <c r="AA442" s="230" t="s">
        <v>37</v>
      </c>
      <c r="AB442" s="184"/>
      <c r="AC442" s="306"/>
      <c r="AD442" s="306"/>
    </row>
    <row r="443" spans="12:30" customFormat="1" ht="15" customHeight="1">
      <c r="L443" s="91">
        <v>405</v>
      </c>
      <c r="M443" s="88" t="s">
        <v>1874</v>
      </c>
      <c r="N443" s="104" t="s">
        <v>454</v>
      </c>
      <c r="O443" s="169">
        <v>13181</v>
      </c>
      <c r="P443" s="95" t="s">
        <v>177</v>
      </c>
      <c r="Q443" s="91">
        <f t="shared" si="45"/>
        <v>722204</v>
      </c>
      <c r="R443" s="91" t="str">
        <f t="shared" si="46"/>
        <v>MEC.08.</v>
      </c>
      <c r="S443" s="596" t="str">
        <f t="shared" si="49"/>
        <v>Wykonywanie i naprawa elementów maszyn, urządzeń i narzędzi</v>
      </c>
      <c r="T443" s="109" t="s">
        <v>2233</v>
      </c>
      <c r="U443" s="279">
        <v>2</v>
      </c>
      <c r="V443" s="279">
        <v>0</v>
      </c>
      <c r="W443" s="91" t="s">
        <v>2012</v>
      </c>
      <c r="X443" s="279">
        <v>0</v>
      </c>
      <c r="Y443" s="279">
        <v>0</v>
      </c>
      <c r="Z443" s="399" t="str">
        <f t="shared" si="48"/>
        <v>Centrum Kształcenia Zawodowego w Świdnicy, 58-105 Świdnica, ul. Gen. Władysława Sikorskiego 41</v>
      </c>
      <c r="AA443" s="230" t="s">
        <v>93</v>
      </c>
      <c r="AB443" s="306"/>
      <c r="AC443" s="306"/>
      <c r="AD443" s="306"/>
    </row>
    <row r="444" spans="12:30" customFormat="1" ht="15" customHeight="1">
      <c r="L444" s="91">
        <v>406</v>
      </c>
      <c r="M444" s="88" t="s">
        <v>1874</v>
      </c>
      <c r="N444" s="104" t="s">
        <v>454</v>
      </c>
      <c r="O444" s="169">
        <v>13181</v>
      </c>
      <c r="P444" s="95" t="s">
        <v>80</v>
      </c>
      <c r="Q444" s="91">
        <f t="shared" si="45"/>
        <v>752205</v>
      </c>
      <c r="R444" s="91" t="str">
        <f t="shared" si="46"/>
        <v>DRM.04.</v>
      </c>
      <c r="S444" s="596" t="str">
        <f t="shared" si="49"/>
        <v> Wytwarzanie wyrobów z drewna i materiałów drewnopochodnych</v>
      </c>
      <c r="T444" s="109" t="s">
        <v>2233</v>
      </c>
      <c r="U444" s="279">
        <v>3</v>
      </c>
      <c r="V444" s="279">
        <v>0</v>
      </c>
      <c r="W444" s="91" t="s">
        <v>2012</v>
      </c>
      <c r="X444" s="279">
        <v>0</v>
      </c>
      <c r="Y444" s="279">
        <v>0</v>
      </c>
      <c r="Z444" s="132" t="str">
        <f t="shared" si="48"/>
        <v>Centrum Kształcenia Zawodowego w Świdnicy, 58-105 Świdnica, ul. Gen. Władysława Sikorskiego 41</v>
      </c>
      <c r="AA444" s="230" t="s">
        <v>93</v>
      </c>
      <c r="AB444" s="306"/>
      <c r="AC444" s="306"/>
      <c r="AD444" s="306"/>
    </row>
    <row r="445" spans="12:30" customFormat="1" ht="15" hidden="1" customHeight="1">
      <c r="L445" s="91">
        <v>407</v>
      </c>
      <c r="M445" s="88" t="s">
        <v>1874</v>
      </c>
      <c r="N445" s="104" t="s">
        <v>454</v>
      </c>
      <c r="O445" s="169">
        <v>13181</v>
      </c>
      <c r="P445" s="95" t="s">
        <v>515</v>
      </c>
      <c r="Q445" s="91">
        <f t="shared" si="45"/>
        <v>723310</v>
      </c>
      <c r="R445" s="91" t="str">
        <f t="shared" si="46"/>
        <v>MEC.03.</v>
      </c>
      <c r="S445" s="596" t="str">
        <f t="shared" si="49"/>
        <v>Montaż i obsługa maszyn i urządzeń</v>
      </c>
      <c r="T445" s="109" t="s">
        <v>2193</v>
      </c>
      <c r="U445" s="279">
        <v>1</v>
      </c>
      <c r="V445" s="279">
        <v>0</v>
      </c>
      <c r="W445" s="91" t="s">
        <v>2012</v>
      </c>
      <c r="X445" s="279">
        <v>1</v>
      </c>
      <c r="Y445" s="279">
        <v>0</v>
      </c>
      <c r="Z445" s="399" t="str">
        <f t="shared" si="48"/>
        <v>Centrum Kształcenia Zawodowego nr 1 w Gliwicach Gliwickie Centrum Edukacji u.Stefana Okrzei 20</v>
      </c>
      <c r="AA445" s="230" t="s">
        <v>1993</v>
      </c>
      <c r="AB445" s="306"/>
      <c r="AC445" s="306"/>
      <c r="AD445" s="306"/>
    </row>
    <row r="446" spans="12:30" customFormat="1" ht="15" customHeight="1">
      <c r="L446" s="91">
        <v>408</v>
      </c>
      <c r="M446" s="492" t="s">
        <v>2255</v>
      </c>
      <c r="N446" s="301" t="s">
        <v>98</v>
      </c>
      <c r="O446" s="715">
        <v>79824</v>
      </c>
      <c r="P446" s="95" t="s">
        <v>194</v>
      </c>
      <c r="Q446" s="91">
        <f t="shared" si="45"/>
        <v>711204</v>
      </c>
      <c r="R446" s="91" t="str">
        <f t="shared" si="46"/>
        <v>BUD.12.</v>
      </c>
      <c r="S446" s="596" t="str">
        <f t="shared" si="49"/>
        <v> Wykonywanie robót murarskich i tynkarskich</v>
      </c>
      <c r="T446" s="427" t="s">
        <v>2193</v>
      </c>
      <c r="U446" s="279">
        <v>1</v>
      </c>
      <c r="V446" s="279">
        <v>0</v>
      </c>
      <c r="W446" s="302" t="s">
        <v>2010</v>
      </c>
      <c r="X446" s="279">
        <v>1</v>
      </c>
      <c r="Y446" s="279">
        <v>0</v>
      </c>
      <c r="Z446" s="594" t="str">
        <f t="shared" si="48"/>
        <v>Centrum Kształcenia Zawodowego w Świdnicy, 58-105 Świdnica, ul. Gen. Władysława Sikorskiego 41</v>
      </c>
      <c r="AA446" s="230" t="s">
        <v>93</v>
      </c>
      <c r="AB446" s="184"/>
      <c r="AC446" s="184"/>
      <c r="AD446" s="306"/>
    </row>
    <row r="447" spans="12:30" customFormat="1" ht="15" hidden="1" customHeight="1">
      <c r="L447" s="91">
        <v>409</v>
      </c>
      <c r="M447" s="492" t="s">
        <v>2255</v>
      </c>
      <c r="N447" s="301" t="s">
        <v>98</v>
      </c>
      <c r="O447" s="301">
        <v>79824</v>
      </c>
      <c r="P447" s="95" t="s">
        <v>79</v>
      </c>
      <c r="Q447" s="290">
        <f t="shared" si="45"/>
        <v>751204</v>
      </c>
      <c r="R447" s="290" t="str">
        <f t="shared" si="46"/>
        <v>SPC.03.</v>
      </c>
      <c r="S447" s="596" t="str">
        <f t="shared" si="49"/>
        <v>Produkcja wyrobów piekarskich</v>
      </c>
      <c r="T447" s="109"/>
      <c r="U447" s="383">
        <v>0</v>
      </c>
      <c r="V447" s="571">
        <v>0</v>
      </c>
      <c r="W447" s="301" t="s">
        <v>2010</v>
      </c>
      <c r="X447" s="382">
        <v>0</v>
      </c>
      <c r="Y447" s="382">
        <v>0</v>
      </c>
      <c r="Z447" s="594" t="str">
        <f t="shared" si="48"/>
        <v>Centrum Kształcenia Zawodowego w Kłodzkiej Szkole Przedsiębiorczości w Kłodzku, ul. Szkolna 8, 57-300 Kłodzko</v>
      </c>
      <c r="AA447" s="230" t="s">
        <v>677</v>
      </c>
      <c r="AB447" s="184"/>
      <c r="AC447" s="306"/>
      <c r="AD447" s="306"/>
    </row>
    <row r="448" spans="12:30" customFormat="1" ht="15" hidden="1" customHeight="1">
      <c r="L448" s="91">
        <v>410</v>
      </c>
      <c r="M448" s="492" t="s">
        <v>2255</v>
      </c>
      <c r="N448" s="301" t="s">
        <v>98</v>
      </c>
      <c r="O448" s="715">
        <v>79824</v>
      </c>
      <c r="P448" s="95" t="s">
        <v>175</v>
      </c>
      <c r="Q448" s="91">
        <f t="shared" si="45"/>
        <v>751201</v>
      </c>
      <c r="R448" s="91" t="str">
        <f t="shared" si="46"/>
        <v>SPC.01.</v>
      </c>
      <c r="S448" s="596" t="str">
        <f t="shared" si="49"/>
        <v>Produkcja wyrobów cukierniczych</v>
      </c>
      <c r="T448" s="109" t="s">
        <v>2193</v>
      </c>
      <c r="U448" s="728">
        <v>1</v>
      </c>
      <c r="V448" s="728">
        <v>1</v>
      </c>
      <c r="W448" s="91" t="s">
        <v>2010</v>
      </c>
      <c r="X448" s="728">
        <v>1</v>
      </c>
      <c r="Y448" s="728">
        <v>1</v>
      </c>
      <c r="Z448" s="594" t="str">
        <f t="shared" si="48"/>
        <v>Centrum Kształcenia Zawodowego w Oleśnicy, ul. Wojska Polskiego 67</v>
      </c>
      <c r="AA448" s="230" t="s">
        <v>692</v>
      </c>
      <c r="AB448" s="184"/>
      <c r="AC448" s="306"/>
      <c r="AD448" s="306"/>
    </row>
    <row r="449" spans="12:30" customFormat="1" ht="15" hidden="1" customHeight="1">
      <c r="L449" s="91">
        <v>411</v>
      </c>
      <c r="M449" s="492" t="s">
        <v>2255</v>
      </c>
      <c r="N449" s="301" t="s">
        <v>98</v>
      </c>
      <c r="O449" s="715">
        <v>79824</v>
      </c>
      <c r="P449" s="95" t="s">
        <v>78</v>
      </c>
      <c r="Q449" s="91">
        <f t="shared" si="45"/>
        <v>741103</v>
      </c>
      <c r="R449" s="91" t="str">
        <f t="shared" si="46"/>
        <v>ELE.02.</v>
      </c>
      <c r="S449" s="596" t="str">
        <f t="shared" si="49"/>
        <v>Montaż, uruchamianie i konserwacja instalacji, maszyn i urządzeń elektrycznych</v>
      </c>
      <c r="T449" s="109" t="s">
        <v>2193</v>
      </c>
      <c r="U449" s="728">
        <v>3</v>
      </c>
      <c r="V449" s="279">
        <v>0</v>
      </c>
      <c r="W449" s="91" t="s">
        <v>2010</v>
      </c>
      <c r="X449" s="728">
        <v>3</v>
      </c>
      <c r="Y449" s="279">
        <v>0</v>
      </c>
      <c r="Z449" s="132" t="str">
        <f t="shared" si="48"/>
        <v>Centrum Kształcenia Zawodowego w Oleśnicy, ul. Wojska Polskiego 67</v>
      </c>
      <c r="AA449" s="230" t="s">
        <v>692</v>
      </c>
      <c r="AB449" s="416"/>
      <c r="AC449" s="184"/>
      <c r="AD449" s="306"/>
    </row>
    <row r="450" spans="12:30" customFormat="1" ht="15" hidden="1" customHeight="1">
      <c r="L450" s="91">
        <v>412</v>
      </c>
      <c r="M450" s="492" t="s">
        <v>2255</v>
      </c>
      <c r="N450" s="301" t="s">
        <v>98</v>
      </c>
      <c r="O450" s="715">
        <v>79824</v>
      </c>
      <c r="P450" s="95" t="s">
        <v>178</v>
      </c>
      <c r="Q450" s="91">
        <f t="shared" si="45"/>
        <v>753402</v>
      </c>
      <c r="R450" s="91" t="str">
        <f t="shared" si="46"/>
        <v>DRM.05.</v>
      </c>
      <c r="S450" s="596" t="str">
        <f t="shared" si="49"/>
        <v>Wykonywanie wyrobów tapicerowanych</v>
      </c>
      <c r="T450" s="109" t="s">
        <v>2194</v>
      </c>
      <c r="U450" s="279">
        <v>3</v>
      </c>
      <c r="V450" s="279">
        <v>0</v>
      </c>
      <c r="W450" s="91" t="s">
        <v>2010</v>
      </c>
      <c r="X450" s="279">
        <v>3</v>
      </c>
      <c r="Y450" s="279">
        <v>0</v>
      </c>
      <c r="Z450" s="399" t="str">
        <f t="shared" si="48"/>
        <v>Centrum Kształcenia Zawodowego w Oleśnicy, ul. Wojska Polskiego 67</v>
      </c>
      <c r="AA450" s="230" t="s">
        <v>692</v>
      </c>
      <c r="AB450" s="184"/>
      <c r="AC450" s="306"/>
      <c r="AD450" s="306"/>
    </row>
    <row r="451" spans="12:30" customFormat="1" ht="15" hidden="1" customHeight="1">
      <c r="L451" s="91">
        <v>413</v>
      </c>
      <c r="M451" s="492" t="s">
        <v>2255</v>
      </c>
      <c r="N451" s="301" t="s">
        <v>98</v>
      </c>
      <c r="O451" s="715">
        <v>79824</v>
      </c>
      <c r="P451" s="95" t="s">
        <v>80</v>
      </c>
      <c r="Q451" s="91">
        <f t="shared" si="45"/>
        <v>752205</v>
      </c>
      <c r="R451" s="91" t="str">
        <f t="shared" si="46"/>
        <v>DRM.04.</v>
      </c>
      <c r="S451" s="596" t="str">
        <f t="shared" si="49"/>
        <v> Wytwarzanie wyrobów z drewna i materiałów drewnopochodnych</v>
      </c>
      <c r="T451" s="300" t="s">
        <v>2188</v>
      </c>
      <c r="U451" s="279">
        <v>1</v>
      </c>
      <c r="V451" s="279">
        <v>0</v>
      </c>
      <c r="W451" s="91" t="s">
        <v>2010</v>
      </c>
      <c r="X451" s="279">
        <v>1</v>
      </c>
      <c r="Y451" s="279">
        <v>0</v>
      </c>
      <c r="Z451" s="132" t="str">
        <f t="shared" si="48"/>
        <v>Centrum Kształcenia Zawodowego w Oleśnicy, ul. Wojska Polskiego 67</v>
      </c>
      <c r="AA451" s="230" t="s">
        <v>692</v>
      </c>
      <c r="AB451" s="415"/>
      <c r="AC451" s="415"/>
      <c r="AD451" s="306"/>
    </row>
    <row r="452" spans="12:30" customFormat="1" ht="15" hidden="1" customHeight="1">
      <c r="L452" s="91">
        <v>414</v>
      </c>
      <c r="M452" s="492" t="s">
        <v>2255</v>
      </c>
      <c r="N452" s="301" t="s">
        <v>98</v>
      </c>
      <c r="O452" s="715">
        <v>79824</v>
      </c>
      <c r="P452" s="95" t="s">
        <v>71</v>
      </c>
      <c r="Q452" s="91">
        <f t="shared" si="45"/>
        <v>512001</v>
      </c>
      <c r="R452" s="91" t="str">
        <f t="shared" si="46"/>
        <v>HGT.02.</v>
      </c>
      <c r="S452" s="596" t="str">
        <f t="shared" si="49"/>
        <v> Przygotowanie i wydawanie dań</v>
      </c>
      <c r="T452" s="109" t="s">
        <v>2190</v>
      </c>
      <c r="U452" s="279">
        <v>3</v>
      </c>
      <c r="V452" s="279">
        <v>0</v>
      </c>
      <c r="W452" s="91" t="s">
        <v>2012</v>
      </c>
      <c r="X452" s="279">
        <v>3</v>
      </c>
      <c r="Y452" s="279">
        <v>0</v>
      </c>
      <c r="Z452" s="132" t="str">
        <f t="shared" si="48"/>
        <v>Zespół Szkół Ponadpodstawowych im. Hipolita Cegielskiego w Ziębicach ul. Wojska Polskiego 3, 57-220 Ziębice</v>
      </c>
      <c r="AA452" s="230" t="s">
        <v>32</v>
      </c>
      <c r="AB452" s="422"/>
      <c r="AC452" s="306"/>
      <c r="AD452" s="306"/>
    </row>
    <row r="453" spans="12:30" customFormat="1" ht="15" hidden="1" customHeight="1">
      <c r="L453" s="91">
        <v>415</v>
      </c>
      <c r="M453" s="492" t="s">
        <v>2255</v>
      </c>
      <c r="N453" s="301" t="s">
        <v>98</v>
      </c>
      <c r="O453" s="715">
        <v>79824</v>
      </c>
      <c r="P453" s="95" t="s">
        <v>99</v>
      </c>
      <c r="Q453" s="91">
        <f t="shared" si="45"/>
        <v>514101</v>
      </c>
      <c r="R453" s="91" t="str">
        <f t="shared" si="46"/>
        <v>FRK.01.</v>
      </c>
      <c r="S453" s="596" t="str">
        <f t="shared" si="49"/>
        <v>Wykonywanie usług fryzjerskich</v>
      </c>
      <c r="T453" s="109" t="s">
        <v>2188</v>
      </c>
      <c r="U453" s="279">
        <v>5</v>
      </c>
      <c r="V453" s="279">
        <v>5</v>
      </c>
      <c r="W453" s="295" t="s">
        <v>2012</v>
      </c>
      <c r="X453" s="279">
        <v>5</v>
      </c>
      <c r="Y453" s="279">
        <v>5</v>
      </c>
      <c r="Z453" s="594" t="str">
        <f t="shared" si="48"/>
        <v>Zespół Szkół Ponadpodstawowych im. Hipolita Cegielskiego w Ziębicach ul. Wojska Polskiego 3, 57-220 Ziębice</v>
      </c>
      <c r="AA453" s="230" t="s">
        <v>32</v>
      </c>
      <c r="AB453" s="415"/>
      <c r="AC453" s="306"/>
      <c r="AD453" s="306"/>
    </row>
    <row r="454" spans="12:30" customFormat="1" ht="15" hidden="1" customHeight="1">
      <c r="L454" s="91">
        <v>416</v>
      </c>
      <c r="M454" s="492" t="s">
        <v>2255</v>
      </c>
      <c r="N454" s="301" t="s">
        <v>98</v>
      </c>
      <c r="O454" s="715">
        <v>79824</v>
      </c>
      <c r="P454" s="95" t="s">
        <v>70</v>
      </c>
      <c r="Q454" s="91">
        <f t="shared" si="45"/>
        <v>522301</v>
      </c>
      <c r="R454" s="91" t="str">
        <f t="shared" si="46"/>
        <v>HAN.01.</v>
      </c>
      <c r="S454" s="596" t="str">
        <f t="shared" si="49"/>
        <v>Prowadzenie sprzedaży</v>
      </c>
      <c r="T454" s="109" t="s">
        <v>2187</v>
      </c>
      <c r="U454" s="279">
        <v>19</v>
      </c>
      <c r="V454" s="279">
        <v>15</v>
      </c>
      <c r="W454" s="91" t="s">
        <v>2010</v>
      </c>
      <c r="X454" s="279">
        <v>19</v>
      </c>
      <c r="Y454" s="279">
        <v>15</v>
      </c>
      <c r="Z454" s="594" t="str">
        <f t="shared" si="48"/>
        <v>Zespół Szkół Ponadpodstawowych im. Hipolita Cegielskiego w Ziębicach ul. Wojska Polskiego 3, 57-220 Ziębice</v>
      </c>
      <c r="AA454" s="230" t="s">
        <v>32</v>
      </c>
      <c r="AB454" s="415"/>
      <c r="AC454" s="306"/>
      <c r="AD454" s="306"/>
    </row>
    <row r="455" spans="12:30" customFormat="1" ht="15" hidden="1" customHeight="1">
      <c r="L455" s="91">
        <v>417</v>
      </c>
      <c r="M455" s="492" t="s">
        <v>1937</v>
      </c>
      <c r="N455" s="301" t="s">
        <v>174</v>
      </c>
      <c r="O455" s="715">
        <v>82519</v>
      </c>
      <c r="P455" s="95" t="s">
        <v>175</v>
      </c>
      <c r="Q455" s="91">
        <f t="shared" si="45"/>
        <v>751201</v>
      </c>
      <c r="R455" s="91" t="str">
        <f t="shared" si="46"/>
        <v>SPC.01.</v>
      </c>
      <c r="S455" s="596" t="str">
        <f t="shared" si="49"/>
        <v>Produkcja wyrobów cukierniczych</v>
      </c>
      <c r="T455" s="109" t="s">
        <v>2193</v>
      </c>
      <c r="U455" s="382">
        <v>9</v>
      </c>
      <c r="V455" s="382">
        <v>8</v>
      </c>
      <c r="W455" s="301" t="s">
        <v>2010</v>
      </c>
      <c r="X455" s="382">
        <v>0</v>
      </c>
      <c r="Y455" s="382">
        <v>0</v>
      </c>
      <c r="Z455" s="399" t="str">
        <f t="shared" si="48"/>
        <v>Centrum Kształcenia Zawodowego w Oleśnicy, ul. Wojska Polskiego 67</v>
      </c>
      <c r="AA455" s="230" t="s">
        <v>692</v>
      </c>
      <c r="AB455" s="230" t="s">
        <v>37</v>
      </c>
      <c r="AC455" s="306"/>
      <c r="AD455" s="306"/>
    </row>
    <row r="456" spans="12:30" customFormat="1" ht="45" hidden="1">
      <c r="L456" s="91">
        <v>418</v>
      </c>
      <c r="M456" s="492" t="s">
        <v>1937</v>
      </c>
      <c r="N456" s="301" t="s">
        <v>174</v>
      </c>
      <c r="O456" s="715">
        <v>82519</v>
      </c>
      <c r="P456" s="95" t="s">
        <v>176</v>
      </c>
      <c r="Q456" s="91">
        <f t="shared" si="45"/>
        <v>742117</v>
      </c>
      <c r="R456" s="91" t="str">
        <f t="shared" si="46"/>
        <v>ELM.02.</v>
      </c>
      <c r="S456" s="596" t="str">
        <f t="shared" si="49"/>
        <v>Montaż oraz instalowanie układów i urządzeń elektronicznych</v>
      </c>
      <c r="T456" s="231" t="s">
        <v>2353</v>
      </c>
      <c r="U456" s="382">
        <v>2</v>
      </c>
      <c r="V456" s="382">
        <v>0</v>
      </c>
      <c r="W456" s="301" t="s">
        <v>2010</v>
      </c>
      <c r="X456" s="382">
        <v>2</v>
      </c>
      <c r="Y456" s="382">
        <v>0</v>
      </c>
      <c r="Z456" s="132" t="str">
        <f t="shared" si="48"/>
        <v>Centrum Kształcenia Zawodowego w Zespole Szkół i Placówek Kształcenia Zawodowego, ul.Botaniczna 66, 65-392  Zielona Góra</v>
      </c>
      <c r="AA456" s="230" t="s">
        <v>37</v>
      </c>
      <c r="AB456" s="416" t="s">
        <v>37</v>
      </c>
      <c r="AC456" s="306"/>
      <c r="AD456" s="306"/>
    </row>
    <row r="457" spans="12:30" customFormat="1" ht="15" hidden="1" customHeight="1">
      <c r="L457" s="91">
        <v>419</v>
      </c>
      <c r="M457" s="492" t="s">
        <v>1937</v>
      </c>
      <c r="N457" s="301" t="s">
        <v>174</v>
      </c>
      <c r="O457" s="715">
        <v>82519</v>
      </c>
      <c r="P457" s="95" t="s">
        <v>78</v>
      </c>
      <c r="Q457" s="91">
        <f t="shared" si="45"/>
        <v>741103</v>
      </c>
      <c r="R457" s="91" t="str">
        <f t="shared" si="46"/>
        <v>ELE.02.</v>
      </c>
      <c r="S457" s="596" t="str">
        <f t="shared" si="49"/>
        <v>Montaż, uruchamianie i konserwacja instalacji, maszyn i urządzeń elektrycznych</v>
      </c>
      <c r="T457" s="109" t="s">
        <v>2193</v>
      </c>
      <c r="U457" s="382">
        <v>8</v>
      </c>
      <c r="V457" s="382">
        <v>0</v>
      </c>
      <c r="W457" s="301" t="s">
        <v>2010</v>
      </c>
      <c r="X457" s="382">
        <v>0</v>
      </c>
      <c r="Y457" s="382">
        <v>0</v>
      </c>
      <c r="Z457" s="132" t="str">
        <f t="shared" si="48"/>
        <v>Centrum Kształcenia Zawodowego w Oleśnicy, ul. Wojska Polskiego 67</v>
      </c>
      <c r="AA457" s="230" t="s">
        <v>692</v>
      </c>
      <c r="AB457" s="416" t="s">
        <v>37</v>
      </c>
      <c r="AC457" s="306"/>
      <c r="AD457" s="306"/>
    </row>
    <row r="458" spans="12:30" customFormat="1" ht="15" hidden="1" customHeight="1">
      <c r="L458" s="91">
        <v>420</v>
      </c>
      <c r="M458" s="492" t="s">
        <v>1937</v>
      </c>
      <c r="N458" s="301" t="s">
        <v>174</v>
      </c>
      <c r="O458" s="715">
        <v>82519</v>
      </c>
      <c r="P458" s="95" t="s">
        <v>99</v>
      </c>
      <c r="Q458" s="91">
        <f t="shared" si="45"/>
        <v>514101</v>
      </c>
      <c r="R458" s="91" t="str">
        <f t="shared" si="46"/>
        <v>FRK.01.</v>
      </c>
      <c r="S458" s="596" t="str">
        <f t="shared" si="49"/>
        <v>Wykonywanie usług fryzjerskich</v>
      </c>
      <c r="T458" s="109" t="s">
        <v>2328</v>
      </c>
      <c r="U458" s="382">
        <v>11</v>
      </c>
      <c r="V458" s="382">
        <v>9</v>
      </c>
      <c r="W458" s="301" t="s">
        <v>2010</v>
      </c>
      <c r="X458" s="382">
        <v>0</v>
      </c>
      <c r="Y458" s="382">
        <v>0</v>
      </c>
      <c r="Z458" s="399" t="str">
        <f t="shared" si="48"/>
        <v>Centrum Kształcenia Zawodowego w Oleśnicy, ul. Wojska Polskiego 67</v>
      </c>
      <c r="AA458" s="230" t="s">
        <v>692</v>
      </c>
      <c r="AB458" s="416" t="s">
        <v>37</v>
      </c>
      <c r="AC458" s="306"/>
      <c r="AD458" s="306"/>
    </row>
    <row r="459" spans="12:30" customFormat="1" ht="15" hidden="1" customHeight="1">
      <c r="L459" s="91">
        <v>421</v>
      </c>
      <c r="M459" s="492" t="s">
        <v>1937</v>
      </c>
      <c r="N459" s="301" t="s">
        <v>174</v>
      </c>
      <c r="O459" s="715">
        <v>82519</v>
      </c>
      <c r="P459" s="95" t="s">
        <v>66</v>
      </c>
      <c r="Q459" s="91">
        <f t="shared" si="45"/>
        <v>723103</v>
      </c>
      <c r="R459" s="91" t="str">
        <f t="shared" si="46"/>
        <v>MOT.05.</v>
      </c>
      <c r="S459" s="596" t="str">
        <f t="shared" si="49"/>
        <v>Obsługa, diagnozowanie oraz naprawa pojazdów samochodowych</v>
      </c>
      <c r="T459" s="109" t="s">
        <v>2193</v>
      </c>
      <c r="U459" s="382">
        <v>13</v>
      </c>
      <c r="V459" s="382">
        <v>0</v>
      </c>
      <c r="W459" s="301" t="s">
        <v>2010</v>
      </c>
      <c r="X459" s="382">
        <v>0</v>
      </c>
      <c r="Y459" s="382">
        <v>0</v>
      </c>
      <c r="Z459" s="132" t="str">
        <f t="shared" si="48"/>
        <v>Centrum Kształcenia Zawodowego w Oleśnicy, ul. Wojska Polskiego 67</v>
      </c>
      <c r="AA459" s="230" t="s">
        <v>692</v>
      </c>
      <c r="AB459" s="416" t="s">
        <v>37</v>
      </c>
      <c r="AC459" s="306"/>
      <c r="AD459" s="306"/>
    </row>
    <row r="460" spans="12:30" customFormat="1" ht="15" customHeight="1">
      <c r="L460" s="91">
        <v>422</v>
      </c>
      <c r="M460" s="492" t="s">
        <v>1937</v>
      </c>
      <c r="N460" s="301" t="s">
        <v>174</v>
      </c>
      <c r="O460" s="715">
        <v>82519</v>
      </c>
      <c r="P460" s="95" t="s">
        <v>125</v>
      </c>
      <c r="Q460" s="91">
        <f t="shared" si="45"/>
        <v>712618</v>
      </c>
      <c r="R460" s="91" t="str">
        <f t="shared" si="46"/>
        <v>BUD.09.</v>
      </c>
      <c r="S460" s="596" t="str">
        <f t="shared" si="49"/>
        <v>Wykonywanie robót związanych z budową, montażem i eksploatacją sieci oraz instalacji sanitarnych</v>
      </c>
      <c r="T460" s="437" t="s">
        <v>2391</v>
      </c>
      <c r="U460" s="382">
        <v>2</v>
      </c>
      <c r="V460" s="382">
        <v>0</v>
      </c>
      <c r="W460" s="301" t="s">
        <v>2010</v>
      </c>
      <c r="X460" s="382">
        <v>2</v>
      </c>
      <c r="Y460" s="382">
        <v>0</v>
      </c>
      <c r="Z460" s="132" t="str">
        <f t="shared" si="48"/>
        <v>Centrum Kształcenia Zawodowego w Świdnicy, 58-105 Świdnica, ul. Gen. Władysława Sikorskiego 41</v>
      </c>
      <c r="AA460" s="230" t="s">
        <v>93</v>
      </c>
      <c r="AB460" s="416" t="s">
        <v>37</v>
      </c>
      <c r="AC460" s="306"/>
      <c r="AD460" s="306"/>
    </row>
    <row r="461" spans="12:30" customFormat="1" ht="15" hidden="1" customHeight="1">
      <c r="L461" s="91">
        <v>423</v>
      </c>
      <c r="M461" s="492" t="s">
        <v>1937</v>
      </c>
      <c r="N461" s="301" t="s">
        <v>174</v>
      </c>
      <c r="O461" s="715">
        <v>82519</v>
      </c>
      <c r="P461" s="95" t="s">
        <v>70</v>
      </c>
      <c r="Q461" s="91">
        <f t="shared" si="45"/>
        <v>522301</v>
      </c>
      <c r="R461" s="91" t="str">
        <f t="shared" si="46"/>
        <v>HAN.01.</v>
      </c>
      <c r="S461" s="596" t="str">
        <f t="shared" si="49"/>
        <v>Prowadzenie sprzedaży</v>
      </c>
      <c r="T461" s="109" t="s">
        <v>2188</v>
      </c>
      <c r="U461" s="382">
        <v>19</v>
      </c>
      <c r="V461" s="382">
        <v>17</v>
      </c>
      <c r="W461" s="301" t="s">
        <v>2010</v>
      </c>
      <c r="X461" s="382">
        <v>0</v>
      </c>
      <c r="Y461" s="382">
        <v>0</v>
      </c>
      <c r="Z461" s="132" t="str">
        <f t="shared" si="48"/>
        <v>Centrum Kształcenia Zawodowego w Oleśnicy, ul. Wojska Polskiego 67</v>
      </c>
      <c r="AA461" s="230" t="s">
        <v>692</v>
      </c>
      <c r="AB461" s="184"/>
      <c r="AC461" s="415"/>
      <c r="AD461" s="306"/>
    </row>
    <row r="462" spans="12:30" customFormat="1" ht="15" hidden="1" customHeight="1">
      <c r="L462" s="91">
        <v>424</v>
      </c>
      <c r="M462" s="492" t="s">
        <v>1937</v>
      </c>
      <c r="N462" s="301" t="s">
        <v>174</v>
      </c>
      <c r="O462" s="715">
        <v>82519</v>
      </c>
      <c r="P462" s="95" t="s">
        <v>80</v>
      </c>
      <c r="Q462" s="91">
        <f t="shared" si="45"/>
        <v>752205</v>
      </c>
      <c r="R462" s="91" t="str">
        <f t="shared" si="46"/>
        <v>DRM.04.</v>
      </c>
      <c r="S462" s="596" t="str">
        <f t="shared" si="49"/>
        <v> Wytwarzanie wyrobów z drewna i materiałów drewnopochodnych</v>
      </c>
      <c r="T462" s="109" t="s">
        <v>2256</v>
      </c>
      <c r="U462" s="491">
        <v>6</v>
      </c>
      <c r="V462" s="382">
        <v>0</v>
      </c>
      <c r="W462" s="301" t="s">
        <v>2010</v>
      </c>
      <c r="X462" s="382">
        <v>0</v>
      </c>
      <c r="Y462" s="382">
        <v>0</v>
      </c>
      <c r="Z462" s="438" t="str">
        <f t="shared" si="48"/>
        <v>Centrum Kształcenia Zawodowego w Oleśnicy, ul. Wojska Polskiego 67</v>
      </c>
      <c r="AA462" s="230" t="s">
        <v>692</v>
      </c>
      <c r="AB462" s="184"/>
      <c r="AC462" s="415"/>
      <c r="AD462" s="306"/>
    </row>
    <row r="463" spans="12:30" customFormat="1" ht="15" hidden="1" customHeight="1">
      <c r="L463" s="91">
        <v>425</v>
      </c>
      <c r="M463" s="492" t="s">
        <v>1937</v>
      </c>
      <c r="N463" s="301" t="s">
        <v>174</v>
      </c>
      <c r="O463" s="715">
        <v>82519</v>
      </c>
      <c r="P463" s="95" t="s">
        <v>177</v>
      </c>
      <c r="Q463" s="91">
        <f t="shared" si="45"/>
        <v>722204</v>
      </c>
      <c r="R463" s="91" t="str">
        <f t="shared" si="46"/>
        <v>MEC.08.</v>
      </c>
      <c r="S463" s="596" t="str">
        <f t="shared" si="49"/>
        <v>Wykonywanie i naprawa elementów maszyn, urządzeń i narzędzi</v>
      </c>
      <c r="T463" s="300" t="s">
        <v>2208</v>
      </c>
      <c r="U463" s="382">
        <v>1</v>
      </c>
      <c r="V463" s="382">
        <v>0</v>
      </c>
      <c r="W463" s="301" t="s">
        <v>2010</v>
      </c>
      <c r="X463" s="382">
        <v>1</v>
      </c>
      <c r="Y463" s="382">
        <v>0</v>
      </c>
      <c r="Z463" s="593" t="str">
        <f t="shared" si="48"/>
        <v>Ośrodek Dokształcania i Doskonalenia Zawodowego w Krotoszynie</v>
      </c>
      <c r="AA463" s="230" t="s">
        <v>680</v>
      </c>
      <c r="AB463" s="306"/>
      <c r="AC463" s="415"/>
      <c r="AD463" s="306"/>
    </row>
    <row r="464" spans="12:30" customFormat="1" ht="15" hidden="1" customHeight="1">
      <c r="L464" s="91">
        <v>426</v>
      </c>
      <c r="M464" s="580" t="s">
        <v>1937</v>
      </c>
      <c r="N464" s="301" t="s">
        <v>174</v>
      </c>
      <c r="O464" s="715">
        <v>82519</v>
      </c>
      <c r="P464" s="95" t="s">
        <v>178</v>
      </c>
      <c r="Q464" s="91">
        <f t="shared" si="45"/>
        <v>753402</v>
      </c>
      <c r="R464" s="91" t="str">
        <f t="shared" si="46"/>
        <v>DRM.05.</v>
      </c>
      <c r="S464" s="596" t="str">
        <f t="shared" si="49"/>
        <v>Wykonywanie wyrobów tapicerowanych</v>
      </c>
      <c r="T464" s="109" t="s">
        <v>2194</v>
      </c>
      <c r="U464" s="382">
        <v>28</v>
      </c>
      <c r="V464" s="382">
        <v>1</v>
      </c>
      <c r="W464" s="301" t="s">
        <v>2010</v>
      </c>
      <c r="X464" s="382">
        <v>0</v>
      </c>
      <c r="Y464" s="382">
        <v>0</v>
      </c>
      <c r="Z464" s="399" t="str">
        <f t="shared" si="48"/>
        <v>Centrum Kształcenia Zawodowego w Oleśnicy, ul. Wojska Polskiego 67</v>
      </c>
      <c r="AA464" s="230" t="s">
        <v>692</v>
      </c>
      <c r="AB464" s="184"/>
      <c r="AC464" s="415"/>
      <c r="AD464" s="306"/>
    </row>
    <row r="465" spans="12:30" customFormat="1" ht="15" hidden="1" customHeight="1">
      <c r="L465" s="91">
        <v>427</v>
      </c>
      <c r="M465" s="492" t="s">
        <v>1937</v>
      </c>
      <c r="N465" s="301" t="s">
        <v>174</v>
      </c>
      <c r="O465" s="715">
        <v>82519</v>
      </c>
      <c r="P465" s="95" t="s">
        <v>79</v>
      </c>
      <c r="Q465" s="91">
        <f t="shared" si="45"/>
        <v>751204</v>
      </c>
      <c r="R465" s="91" t="str">
        <f t="shared" si="46"/>
        <v>SPC.03.</v>
      </c>
      <c r="S465" s="596" t="str">
        <f t="shared" si="49"/>
        <v>Produkcja wyrobów piekarskich</v>
      </c>
      <c r="T465" s="733" t="s">
        <v>2386</v>
      </c>
      <c r="U465" s="382">
        <v>2</v>
      </c>
      <c r="V465" s="301">
        <v>0</v>
      </c>
      <c r="W465" s="301" t="s">
        <v>2010</v>
      </c>
      <c r="X465" s="382">
        <v>2</v>
      </c>
      <c r="Y465" s="91">
        <v>0</v>
      </c>
      <c r="Z465" s="132" t="str">
        <f t="shared" si="48"/>
        <v>Centrum Kształcenia Zawodowego w Kłodzkiej Szkole Przedsiębiorczości w Kłodzku, ul. Szkolna 8, 57-300 Kłodzko</v>
      </c>
      <c r="AA465" s="230" t="s">
        <v>677</v>
      </c>
      <c r="AB465" s="184"/>
      <c r="AC465" s="306"/>
      <c r="AD465" s="306"/>
    </row>
    <row r="466" spans="12:30" customFormat="1" ht="15" hidden="1" customHeight="1">
      <c r="L466" s="91">
        <v>428</v>
      </c>
      <c r="M466" s="492" t="s">
        <v>1937</v>
      </c>
      <c r="N466" s="301" t="s">
        <v>174</v>
      </c>
      <c r="O466" s="715">
        <v>82519</v>
      </c>
      <c r="P466" s="95" t="s">
        <v>180</v>
      </c>
      <c r="Q466" s="91">
        <f t="shared" si="45"/>
        <v>712905</v>
      </c>
      <c r="R466" s="91" t="str">
        <f t="shared" si="46"/>
        <v>BUD.11.</v>
      </c>
      <c r="S466" s="561"/>
      <c r="T466" s="391" t="s">
        <v>2214</v>
      </c>
      <c r="U466" s="382">
        <v>1</v>
      </c>
      <c r="V466" s="301">
        <v>0</v>
      </c>
      <c r="W466" s="301" t="s">
        <v>2010</v>
      </c>
      <c r="X466" s="382">
        <v>1</v>
      </c>
      <c r="Y466" s="91">
        <v>0</v>
      </c>
      <c r="Z466" s="132" t="str">
        <f t="shared" si="48"/>
        <v>Ośrodek Dokształcania i Doskonalenia Zawodowego w Krotoszynie</v>
      </c>
      <c r="AA466" s="230" t="s">
        <v>680</v>
      </c>
      <c r="AB466" s="557"/>
      <c r="AC466" s="558"/>
      <c r="AD466" s="558"/>
    </row>
    <row r="467" spans="12:30" customFormat="1" ht="15" hidden="1" customHeight="1">
      <c r="L467" s="91">
        <v>429</v>
      </c>
      <c r="M467" s="696" t="s">
        <v>1937</v>
      </c>
      <c r="N467" s="683" t="s">
        <v>174</v>
      </c>
      <c r="O467" s="683">
        <v>82519</v>
      </c>
      <c r="P467" s="676" t="s">
        <v>522</v>
      </c>
      <c r="Q467" s="193">
        <f t="shared" si="45"/>
        <v>731305</v>
      </c>
      <c r="R467" s="193" t="str">
        <f t="shared" si="46"/>
        <v>MEP.05.</v>
      </c>
      <c r="S467" s="687" t="str">
        <f t="shared" ref="S467:S495" si="52">IFERROR(VLOOKUP(R467,D$8:G$119,2,0),0)</f>
        <v>Wykonywanie i naprawa wyrobów złotniczych i jubilerskich</v>
      </c>
      <c r="T467" s="688"/>
      <c r="U467" s="685">
        <v>1</v>
      </c>
      <c r="V467" s="685">
        <v>0</v>
      </c>
      <c r="W467" s="683" t="s">
        <v>2010</v>
      </c>
      <c r="X467" s="685">
        <v>1</v>
      </c>
      <c r="Y467" s="685">
        <v>0</v>
      </c>
      <c r="Z467" s="694">
        <f t="shared" si="48"/>
        <v>0</v>
      </c>
      <c r="AA467" s="677" t="s">
        <v>1840</v>
      </c>
      <c r="AB467" s="306"/>
      <c r="AC467" s="184"/>
      <c r="AD467" s="306"/>
    </row>
    <row r="468" spans="12:30" customFormat="1" ht="15" hidden="1" customHeight="1">
      <c r="L468" s="91">
        <v>430</v>
      </c>
      <c r="M468" s="95" t="s">
        <v>1875</v>
      </c>
      <c r="N468" s="91" t="s">
        <v>124</v>
      </c>
      <c r="O468" s="713">
        <v>22648</v>
      </c>
      <c r="P468" s="95" t="s">
        <v>99</v>
      </c>
      <c r="Q468" s="91">
        <f t="shared" si="45"/>
        <v>514101</v>
      </c>
      <c r="R468" s="91" t="str">
        <f t="shared" si="46"/>
        <v>FRK.01.</v>
      </c>
      <c r="S468" s="596" t="str">
        <f t="shared" si="52"/>
        <v>Wykonywanie usług fryzjerskich</v>
      </c>
      <c r="T468" s="300" t="s">
        <v>2222</v>
      </c>
      <c r="U468" s="279">
        <v>2</v>
      </c>
      <c r="V468" s="279">
        <v>2</v>
      </c>
      <c r="W468" s="401"/>
      <c r="X468" s="279">
        <v>2</v>
      </c>
      <c r="Y468" s="279">
        <v>2</v>
      </c>
      <c r="Z468" s="594" t="str">
        <f t="shared" si="48"/>
        <v>Centrum Kształcenia Zawodowego i Ustawicznego w Legnicy, ul. Lotnicza 26, 59-220 Legnica</v>
      </c>
      <c r="AA468" s="230" t="s">
        <v>691</v>
      </c>
      <c r="AB468" s="306"/>
      <c r="AC468" s="306"/>
      <c r="AD468" s="306"/>
    </row>
    <row r="469" spans="12:30" customFormat="1" ht="15" hidden="1" customHeight="1">
      <c r="L469" s="91">
        <v>431</v>
      </c>
      <c r="M469" s="95" t="s">
        <v>1875</v>
      </c>
      <c r="N469" s="91" t="s">
        <v>124</v>
      </c>
      <c r="O469" s="713">
        <v>22648</v>
      </c>
      <c r="P469" s="95" t="s">
        <v>70</v>
      </c>
      <c r="Q469" s="91">
        <f t="shared" ref="Q469:Q534" si="53">IFERROR(VLOOKUP(P469,B$8:E$119,2,0),0)</f>
        <v>522301</v>
      </c>
      <c r="R469" s="91" t="str">
        <f t="shared" ref="R469:R534" si="54">IFERROR(VLOOKUP(Q469,C$8:F$119,2,0),0)</f>
        <v>HAN.01.</v>
      </c>
      <c r="S469" s="596" t="str">
        <f t="shared" si="52"/>
        <v>Prowadzenie sprzedaży</v>
      </c>
      <c r="T469" s="109" t="s">
        <v>2230</v>
      </c>
      <c r="U469" s="279">
        <v>2</v>
      </c>
      <c r="V469" s="279">
        <v>1</v>
      </c>
      <c r="W469" s="401"/>
      <c r="X469" s="279">
        <v>2</v>
      </c>
      <c r="Y469" s="279">
        <v>1</v>
      </c>
      <c r="Z469" s="438" t="str">
        <f t="shared" si="48"/>
        <v>Centrum Kształcenia Zawodowego i Ustawicznego w Legnicy, ul. Lotnicza 26, 59-220 Legnica</v>
      </c>
      <c r="AA469" s="230" t="s">
        <v>691</v>
      </c>
      <c r="AB469" s="184"/>
      <c r="AC469" s="184"/>
      <c r="AD469" s="306"/>
    </row>
    <row r="470" spans="12:30" customFormat="1" ht="15" hidden="1" customHeight="1">
      <c r="L470" s="91">
        <v>432</v>
      </c>
      <c r="M470" s="95" t="s">
        <v>1875</v>
      </c>
      <c r="N470" s="91" t="s">
        <v>124</v>
      </c>
      <c r="O470" s="713">
        <v>22648</v>
      </c>
      <c r="P470" s="95" t="s">
        <v>175</v>
      </c>
      <c r="Q470" s="91">
        <f t="shared" si="53"/>
        <v>751201</v>
      </c>
      <c r="R470" s="91" t="str">
        <f t="shared" si="54"/>
        <v>SPC.01.</v>
      </c>
      <c r="S470" s="596" t="str">
        <f t="shared" si="52"/>
        <v>Produkcja wyrobów cukierniczych</v>
      </c>
      <c r="T470" s="89" t="s">
        <v>2221</v>
      </c>
      <c r="U470" s="279">
        <v>2</v>
      </c>
      <c r="V470" s="279">
        <v>2</v>
      </c>
      <c r="W470" s="402"/>
      <c r="X470" s="279">
        <v>2</v>
      </c>
      <c r="Y470" s="279">
        <v>2</v>
      </c>
      <c r="Z470" s="594" t="str">
        <f t="shared" si="48"/>
        <v>Centrum Kształcenia Zawodowego i Ustawicznego w Legnicy, ul. Lotnicza 26, 59-220 Legnica</v>
      </c>
      <c r="AA470" s="230" t="s">
        <v>691</v>
      </c>
      <c r="AB470" s="184"/>
      <c r="AC470" s="306"/>
      <c r="AD470" s="306"/>
    </row>
    <row r="471" spans="12:30" customFormat="1" ht="15" customHeight="1">
      <c r="L471" s="91">
        <v>433</v>
      </c>
      <c r="M471" s="95" t="s">
        <v>1875</v>
      </c>
      <c r="N471" s="91" t="s">
        <v>124</v>
      </c>
      <c r="O471" s="713">
        <v>22648</v>
      </c>
      <c r="P471" s="95" t="s">
        <v>194</v>
      </c>
      <c r="Q471" s="91">
        <f t="shared" si="53"/>
        <v>711204</v>
      </c>
      <c r="R471" s="91" t="str">
        <f t="shared" si="54"/>
        <v>BUD.12.</v>
      </c>
      <c r="S471" s="596" t="str">
        <f t="shared" si="52"/>
        <v> Wykonywanie robót murarskich i tynkarskich</v>
      </c>
      <c r="T471" s="427" t="s">
        <v>2193</v>
      </c>
      <c r="U471" s="382">
        <v>1</v>
      </c>
      <c r="V471" s="382">
        <v>0</v>
      </c>
      <c r="W471" s="301"/>
      <c r="X471" s="382">
        <v>1</v>
      </c>
      <c r="Y471" s="382">
        <v>0</v>
      </c>
      <c r="Z471" s="600" t="str">
        <f t="shared" si="48"/>
        <v>Centrum Kształcenia Zawodowego w Świdnicy, 58-105 Świdnica, ul. Gen. Władysława Sikorskiego 41</v>
      </c>
      <c r="AA471" s="230" t="s">
        <v>93</v>
      </c>
      <c r="AB471" s="416" t="s">
        <v>37</v>
      </c>
      <c r="AC471" s="184"/>
      <c r="AD471" s="306"/>
    </row>
    <row r="472" spans="12:30" customFormat="1" ht="15" hidden="1" customHeight="1">
      <c r="L472" s="91">
        <v>434</v>
      </c>
      <c r="M472" s="95" t="s">
        <v>1875</v>
      </c>
      <c r="N472" s="91" t="s">
        <v>124</v>
      </c>
      <c r="O472" s="713">
        <v>22648</v>
      </c>
      <c r="P472" s="95" t="s">
        <v>66</v>
      </c>
      <c r="Q472" s="91">
        <f t="shared" si="53"/>
        <v>723103</v>
      </c>
      <c r="R472" s="91" t="str">
        <f t="shared" si="54"/>
        <v>MOT.05.</v>
      </c>
      <c r="S472" s="596" t="str">
        <f t="shared" si="52"/>
        <v>Obsługa, diagnozowanie oraz naprawa pojazdów samochodowych</v>
      </c>
      <c r="T472" s="300" t="s">
        <v>2233</v>
      </c>
      <c r="U472" s="491">
        <v>7</v>
      </c>
      <c r="V472" s="382">
        <v>0</v>
      </c>
      <c r="W472" s="301"/>
      <c r="X472" s="382">
        <v>7</v>
      </c>
      <c r="Y472" s="382">
        <v>0</v>
      </c>
      <c r="Z472" s="594" t="str">
        <f t="shared" si="48"/>
        <v>Centrum Kształcenia Zawodowego w CKZiU,  ul. Tadeusza Kościuszki 27, 56-100 Wołów</v>
      </c>
      <c r="AA472" s="230" t="s">
        <v>190</v>
      </c>
      <c r="AB472" s="306"/>
      <c r="AC472" s="306"/>
      <c r="AD472" s="306"/>
    </row>
    <row r="473" spans="12:30" customFormat="1" ht="15" customHeight="1">
      <c r="L473" s="91">
        <v>435</v>
      </c>
      <c r="M473" s="492" t="s">
        <v>2027</v>
      </c>
      <c r="N473" s="301" t="s">
        <v>203</v>
      </c>
      <c r="O473" s="715">
        <v>21715</v>
      </c>
      <c r="P473" s="95" t="s">
        <v>76</v>
      </c>
      <c r="Q473" s="91">
        <f t="shared" si="53"/>
        <v>721306</v>
      </c>
      <c r="R473" s="91" t="str">
        <f t="shared" si="54"/>
        <v>MOT.01.</v>
      </c>
      <c r="S473" s="596" t="str">
        <f t="shared" si="52"/>
        <v>Diagnozowanie i naprawa nadwozi pojazdów samochodowych</v>
      </c>
      <c r="T473" s="437" t="s">
        <v>2233</v>
      </c>
      <c r="U473" s="382">
        <v>2</v>
      </c>
      <c r="V473" s="382">
        <v>0</v>
      </c>
      <c r="W473" s="301" t="s">
        <v>2012</v>
      </c>
      <c r="X473" s="382">
        <v>0</v>
      </c>
      <c r="Y473" s="382">
        <v>0</v>
      </c>
      <c r="Z473" s="399" t="str">
        <f t="shared" si="48"/>
        <v>Centrum Kształcenia Zawodowego w Świdnicy, 58-105 Świdnica, ul. Gen. Władysława Sikorskiego 41</v>
      </c>
      <c r="AA473" s="230" t="s">
        <v>93</v>
      </c>
      <c r="AB473" s="184"/>
      <c r="AC473" s="306"/>
      <c r="AD473" s="306"/>
    </row>
    <row r="474" spans="12:30" customFormat="1" ht="15" customHeight="1">
      <c r="L474" s="91">
        <v>436</v>
      </c>
      <c r="M474" s="492" t="s">
        <v>2027</v>
      </c>
      <c r="N474" s="301" t="s">
        <v>203</v>
      </c>
      <c r="O474" s="715">
        <v>21715</v>
      </c>
      <c r="P474" s="95" t="s">
        <v>175</v>
      </c>
      <c r="Q474" s="91">
        <f t="shared" si="53"/>
        <v>751201</v>
      </c>
      <c r="R474" s="91" t="str">
        <f t="shared" si="54"/>
        <v>SPC.01.</v>
      </c>
      <c r="S474" s="596" t="str">
        <f t="shared" si="52"/>
        <v>Produkcja wyrobów cukierniczych</v>
      </c>
      <c r="T474" s="437" t="s">
        <v>2391</v>
      </c>
      <c r="U474" s="382">
        <v>2</v>
      </c>
      <c r="V474" s="382">
        <v>2</v>
      </c>
      <c r="W474" s="301" t="s">
        <v>2012</v>
      </c>
      <c r="X474" s="382">
        <v>0</v>
      </c>
      <c r="Y474" s="382">
        <v>0</v>
      </c>
      <c r="Z474" s="132" t="str">
        <f t="shared" si="48"/>
        <v>Centrum Kształcenia Zawodowego w Świdnicy, 58-105 Świdnica, ul. Gen. Władysława Sikorskiego 41</v>
      </c>
      <c r="AA474" s="230" t="s">
        <v>93</v>
      </c>
      <c r="AB474" s="306"/>
      <c r="AC474" s="306"/>
      <c r="AD474" s="306"/>
    </row>
    <row r="475" spans="12:30" customFormat="1" ht="15" customHeight="1">
      <c r="L475" s="91">
        <v>437</v>
      </c>
      <c r="M475" s="492" t="s">
        <v>2027</v>
      </c>
      <c r="N475" s="301" t="s">
        <v>203</v>
      </c>
      <c r="O475" s="715">
        <v>21715</v>
      </c>
      <c r="P475" s="95" t="s">
        <v>99</v>
      </c>
      <c r="Q475" s="91">
        <f t="shared" si="53"/>
        <v>514101</v>
      </c>
      <c r="R475" s="91" t="str">
        <f t="shared" si="54"/>
        <v>FRK.01.</v>
      </c>
      <c r="S475" s="596" t="str">
        <f t="shared" si="52"/>
        <v>Wykonywanie usług fryzjerskich</v>
      </c>
      <c r="T475" s="109" t="s">
        <v>2391</v>
      </c>
      <c r="U475" s="382">
        <v>4</v>
      </c>
      <c r="V475" s="382">
        <v>2</v>
      </c>
      <c r="W475" s="301" t="s">
        <v>2012</v>
      </c>
      <c r="X475" s="382">
        <v>0</v>
      </c>
      <c r="Y475" s="382">
        <v>0</v>
      </c>
      <c r="Z475" s="132" t="str">
        <f t="shared" si="48"/>
        <v>Centrum Kształcenia Zawodowego w Świdnicy, 58-105 Świdnica, ul. Gen. Władysława Sikorskiego 41</v>
      </c>
      <c r="AA475" s="230" t="s">
        <v>93</v>
      </c>
      <c r="AB475" s="306"/>
      <c r="AC475" s="306"/>
      <c r="AD475" s="306"/>
    </row>
    <row r="476" spans="12:30" customFormat="1" ht="15" customHeight="1">
      <c r="L476" s="91">
        <v>438</v>
      </c>
      <c r="M476" s="492" t="s">
        <v>2027</v>
      </c>
      <c r="N476" s="301" t="s">
        <v>203</v>
      </c>
      <c r="O476" s="715">
        <v>21715</v>
      </c>
      <c r="P476" s="95" t="s">
        <v>71</v>
      </c>
      <c r="Q476" s="91">
        <f t="shared" si="53"/>
        <v>512001</v>
      </c>
      <c r="R476" s="91" t="str">
        <f t="shared" si="54"/>
        <v>HGT.02.</v>
      </c>
      <c r="S476" s="596" t="str">
        <f t="shared" si="52"/>
        <v> Przygotowanie i wydawanie dań</v>
      </c>
      <c r="T476" s="109" t="s">
        <v>2233</v>
      </c>
      <c r="U476" s="382">
        <v>9</v>
      </c>
      <c r="V476" s="382">
        <v>7</v>
      </c>
      <c r="W476" s="301" t="s">
        <v>2012</v>
      </c>
      <c r="X476" s="382">
        <v>0</v>
      </c>
      <c r="Y476" s="382">
        <v>0</v>
      </c>
      <c r="Z476" s="132" t="str">
        <f t="shared" si="48"/>
        <v>Centrum Kształcenia Zawodowego w Świdnicy, 58-105 Świdnica, ul. Gen. Władysława Sikorskiego 41</v>
      </c>
      <c r="AA476" s="230" t="s">
        <v>93</v>
      </c>
      <c r="AB476" s="306"/>
      <c r="AC476" s="306"/>
      <c r="AD476" s="306"/>
    </row>
    <row r="477" spans="12:30" customFormat="1" ht="15" customHeight="1">
      <c r="L477" s="91">
        <v>439</v>
      </c>
      <c r="M477" s="492" t="s">
        <v>2027</v>
      </c>
      <c r="N477" s="301" t="s">
        <v>203</v>
      </c>
      <c r="O477" s="715">
        <v>21715</v>
      </c>
      <c r="P477" s="95" t="s">
        <v>66</v>
      </c>
      <c r="Q477" s="91">
        <f t="shared" si="53"/>
        <v>723103</v>
      </c>
      <c r="R477" s="91" t="str">
        <f t="shared" si="54"/>
        <v>MOT.05.</v>
      </c>
      <c r="S477" s="596" t="str">
        <f t="shared" si="52"/>
        <v>Obsługa, diagnozowanie oraz naprawa pojazdów samochodowych</v>
      </c>
      <c r="T477" s="300" t="s">
        <v>2233</v>
      </c>
      <c r="U477" s="382">
        <v>7</v>
      </c>
      <c r="V477" s="382">
        <v>0</v>
      </c>
      <c r="W477" s="301" t="s">
        <v>2012</v>
      </c>
      <c r="X477" s="382">
        <v>0</v>
      </c>
      <c r="Y477" s="382">
        <v>0</v>
      </c>
      <c r="Z477" s="594" t="str">
        <f t="shared" si="48"/>
        <v>Centrum Kształcenia Zawodowego w Świdnicy, 58-105 Świdnica, ul. Gen. Władysława Sikorskiego 41</v>
      </c>
      <c r="AA477" s="230" t="s">
        <v>93</v>
      </c>
      <c r="AB477" s="306"/>
      <c r="AC477" s="184"/>
      <c r="AD477" s="306"/>
    </row>
    <row r="478" spans="12:30" customFormat="1" ht="15" customHeight="1">
      <c r="L478" s="91">
        <v>440</v>
      </c>
      <c r="M478" s="492" t="s">
        <v>2027</v>
      </c>
      <c r="N478" s="301" t="s">
        <v>203</v>
      </c>
      <c r="O478" s="715">
        <v>21715</v>
      </c>
      <c r="P478" s="95" t="s">
        <v>125</v>
      </c>
      <c r="Q478" s="91">
        <f t="shared" si="53"/>
        <v>712618</v>
      </c>
      <c r="R478" s="91" t="str">
        <f t="shared" si="54"/>
        <v>BUD.09.</v>
      </c>
      <c r="S478" s="596" t="str">
        <f t="shared" si="52"/>
        <v>Wykonywanie robót związanych z budową, montażem i eksploatacją sieci oraz instalacji sanitarnych</v>
      </c>
      <c r="T478" s="109"/>
      <c r="U478" s="260">
        <v>0</v>
      </c>
      <c r="V478" s="279">
        <v>0</v>
      </c>
      <c r="W478" s="295" t="s">
        <v>2012</v>
      </c>
      <c r="X478" s="279">
        <v>0</v>
      </c>
      <c r="Y478" s="279">
        <v>0</v>
      </c>
      <c r="Z478" s="132" t="str">
        <f t="shared" si="48"/>
        <v>Centrum Kształcenia Zawodowego w Świdnicy, 58-105 Świdnica, ul. Gen. Władysława Sikorskiego 41</v>
      </c>
      <c r="AA478" s="230" t="s">
        <v>93</v>
      </c>
      <c r="AB478" s="184"/>
      <c r="AC478" s="184"/>
      <c r="AD478" s="306"/>
    </row>
    <row r="479" spans="12:30" customFormat="1" ht="15" customHeight="1">
      <c r="L479" s="91">
        <v>441</v>
      </c>
      <c r="M479" s="492" t="s">
        <v>2027</v>
      </c>
      <c r="N479" s="301" t="s">
        <v>203</v>
      </c>
      <c r="O479" s="715">
        <v>21715</v>
      </c>
      <c r="P479" s="95" t="s">
        <v>194</v>
      </c>
      <c r="Q479" s="91">
        <f t="shared" si="53"/>
        <v>711204</v>
      </c>
      <c r="R479" s="91" t="str">
        <f t="shared" si="54"/>
        <v>BUD.12.</v>
      </c>
      <c r="S479" s="596" t="str">
        <f t="shared" si="52"/>
        <v> Wykonywanie robót murarskich i tynkarskich</v>
      </c>
      <c r="T479" s="109"/>
      <c r="U479" s="260">
        <v>0</v>
      </c>
      <c r="V479" s="279">
        <v>0</v>
      </c>
      <c r="W479" s="295" t="s">
        <v>2012</v>
      </c>
      <c r="X479" s="279">
        <v>0</v>
      </c>
      <c r="Y479" s="279">
        <v>0</v>
      </c>
      <c r="Z479" s="399" t="str">
        <f t="shared" si="48"/>
        <v>Centrum Kształcenia Zawodowego w Świdnicy, 58-105 Świdnica, ul. Gen. Władysława Sikorskiego 41</v>
      </c>
      <c r="AA479" s="230" t="s">
        <v>93</v>
      </c>
      <c r="AB479" s="184"/>
      <c r="AC479" s="184"/>
      <c r="AD479" s="306"/>
    </row>
    <row r="480" spans="12:30" customFormat="1" ht="15" customHeight="1">
      <c r="L480" s="91">
        <v>442</v>
      </c>
      <c r="M480" s="492" t="s">
        <v>2027</v>
      </c>
      <c r="N480" s="301" t="s">
        <v>203</v>
      </c>
      <c r="O480" s="715">
        <v>21715</v>
      </c>
      <c r="P480" s="95" t="s">
        <v>79</v>
      </c>
      <c r="Q480" s="91">
        <f t="shared" si="53"/>
        <v>751204</v>
      </c>
      <c r="R480" s="91" t="str">
        <f t="shared" si="54"/>
        <v>SPC.03.</v>
      </c>
      <c r="S480" s="596" t="str">
        <f t="shared" si="52"/>
        <v>Produkcja wyrobów piekarskich</v>
      </c>
      <c r="T480" s="109" t="s">
        <v>2233</v>
      </c>
      <c r="U480" s="279">
        <v>3</v>
      </c>
      <c r="V480" s="279">
        <v>0</v>
      </c>
      <c r="W480" s="407" t="s">
        <v>2012</v>
      </c>
      <c r="X480" s="294">
        <v>0</v>
      </c>
      <c r="Y480" s="294">
        <v>0</v>
      </c>
      <c r="Z480" s="591" t="str">
        <f t="shared" si="48"/>
        <v>Centrum Kształcenia Zawodowego w Świdnicy, 58-105 Świdnica, ul. Gen. Władysława Sikorskiego 41</v>
      </c>
      <c r="AA480" s="230" t="s">
        <v>93</v>
      </c>
      <c r="AB480" s="306"/>
      <c r="AC480" s="416"/>
      <c r="AD480" s="306"/>
    </row>
    <row r="481" spans="12:32" customFormat="1" ht="15" customHeight="1">
      <c r="L481" s="91">
        <v>443</v>
      </c>
      <c r="M481" s="492" t="s">
        <v>2027</v>
      </c>
      <c r="N481" s="301" t="s">
        <v>203</v>
      </c>
      <c r="O481" s="715">
        <v>21715</v>
      </c>
      <c r="P481" s="95" t="s">
        <v>70</v>
      </c>
      <c r="Q481" s="713">
        <f t="shared" si="53"/>
        <v>522301</v>
      </c>
      <c r="R481" s="91" t="str">
        <f t="shared" si="54"/>
        <v>HAN.01.</v>
      </c>
      <c r="S481" s="596" t="str">
        <f t="shared" si="52"/>
        <v>Prowadzenie sprzedaży</v>
      </c>
      <c r="T481" s="109" t="s">
        <v>2194</v>
      </c>
      <c r="U481" s="279">
        <v>12</v>
      </c>
      <c r="V481" s="279">
        <v>8</v>
      </c>
      <c r="W481" s="295" t="s">
        <v>2012</v>
      </c>
      <c r="X481" s="279">
        <v>0</v>
      </c>
      <c r="Y481" s="279">
        <v>0</v>
      </c>
      <c r="Z481" s="132" t="str">
        <f t="shared" si="48"/>
        <v>Centrum Kształcenia Zawodowego w Świdnicy, 58-105 Świdnica, ul. Gen. Władysława Sikorskiego 41</v>
      </c>
      <c r="AA481" s="230" t="s">
        <v>93</v>
      </c>
      <c r="AB481" s="306"/>
      <c r="AC481" s="415"/>
      <c r="AD481" s="306"/>
    </row>
    <row r="482" spans="12:32" customFormat="1" ht="15" customHeight="1">
      <c r="L482" s="91">
        <v>444</v>
      </c>
      <c r="M482" s="492" t="s">
        <v>2027</v>
      </c>
      <c r="N482" s="301" t="s">
        <v>203</v>
      </c>
      <c r="O482" s="715">
        <v>21715</v>
      </c>
      <c r="P482" s="95" t="s">
        <v>177</v>
      </c>
      <c r="Q482" s="91">
        <f t="shared" si="53"/>
        <v>722204</v>
      </c>
      <c r="R482" s="91" t="str">
        <f t="shared" si="54"/>
        <v>MEC.08.</v>
      </c>
      <c r="S482" s="596" t="str">
        <f t="shared" si="52"/>
        <v>Wykonywanie i naprawa elementów maszyn, urządzeń i narzędzi</v>
      </c>
      <c r="T482" s="231"/>
      <c r="U482" s="260">
        <v>0</v>
      </c>
      <c r="V482" s="279">
        <v>0</v>
      </c>
      <c r="W482" s="295" t="s">
        <v>2012</v>
      </c>
      <c r="X482" s="279">
        <v>0</v>
      </c>
      <c r="Y482" s="279">
        <v>0</v>
      </c>
      <c r="Z482" s="132" t="str">
        <f t="shared" si="48"/>
        <v>Centrum Kształcenia Zawodowego w Świdnicy, 58-105 Świdnica, ul. Gen. Władysława Sikorskiego 41</v>
      </c>
      <c r="AA482" s="230" t="s">
        <v>93</v>
      </c>
      <c r="AB482" s="184"/>
      <c r="AC482" s="184"/>
      <c r="AD482" s="306"/>
    </row>
    <row r="483" spans="12:32" customFormat="1" ht="15" customHeight="1">
      <c r="L483" s="91">
        <v>445</v>
      </c>
      <c r="M483" s="95" t="s">
        <v>2269</v>
      </c>
      <c r="N483" s="91" t="s">
        <v>203</v>
      </c>
      <c r="O483" s="713">
        <v>12321</v>
      </c>
      <c r="P483" s="95" t="s">
        <v>175</v>
      </c>
      <c r="Q483" s="91">
        <f t="shared" si="53"/>
        <v>751201</v>
      </c>
      <c r="R483" s="91" t="str">
        <f t="shared" si="54"/>
        <v>SPC.01.</v>
      </c>
      <c r="S483" s="596" t="str">
        <f t="shared" si="52"/>
        <v>Produkcja wyrobów cukierniczych</v>
      </c>
      <c r="T483" s="437" t="s">
        <v>2391</v>
      </c>
      <c r="U483" s="279">
        <v>6</v>
      </c>
      <c r="V483" s="279">
        <v>5</v>
      </c>
      <c r="W483" s="295" t="s">
        <v>2012</v>
      </c>
      <c r="X483" s="279">
        <v>0</v>
      </c>
      <c r="Y483" s="279">
        <v>0</v>
      </c>
      <c r="Z483" s="594" t="str">
        <f t="shared" si="48"/>
        <v>Centrum Kształcenia Zawodowego w Świdnicy, 58-105 Świdnica, ul. Gen. Władysława Sikorskiego 41</v>
      </c>
      <c r="AA483" s="230" t="s">
        <v>93</v>
      </c>
      <c r="AB483" s="306"/>
      <c r="AC483" s="306"/>
      <c r="AD483" s="306"/>
    </row>
    <row r="484" spans="12:32" customFormat="1" ht="45" hidden="1">
      <c r="L484" s="91">
        <v>446</v>
      </c>
      <c r="M484" s="95" t="s">
        <v>2269</v>
      </c>
      <c r="N484" s="301" t="s">
        <v>203</v>
      </c>
      <c r="O484" s="713">
        <v>12321</v>
      </c>
      <c r="P484" s="95" t="s">
        <v>485</v>
      </c>
      <c r="Q484" s="91">
        <f t="shared" si="53"/>
        <v>712101</v>
      </c>
      <c r="R484" s="91" t="str">
        <f t="shared" si="54"/>
        <v>BUD.03.</v>
      </c>
      <c r="S484" s="596" t="str">
        <f t="shared" si="52"/>
        <v>Wykonywanie robót dekarsko-blacharskich</v>
      </c>
      <c r="T484" s="300" t="s">
        <v>2370</v>
      </c>
      <c r="U484" s="382">
        <v>1</v>
      </c>
      <c r="V484" s="382">
        <v>0</v>
      </c>
      <c r="W484" s="302" t="s">
        <v>2012</v>
      </c>
      <c r="X484" s="382">
        <v>1</v>
      </c>
      <c r="Y484" s="382">
        <v>0</v>
      </c>
      <c r="Z484" s="594" t="str">
        <f t="shared" si="48"/>
        <v>Centrum Kształcenia Zawodowego w Zespole Szkół i Placówek Kształcenia Zawodowego, ul.Botaniczna 66, 65-392  Zielona Góra</v>
      </c>
      <c r="AA484" s="230" t="s">
        <v>37</v>
      </c>
      <c r="AB484" s="415"/>
      <c r="AC484" s="415"/>
      <c r="AD484" s="306"/>
    </row>
    <row r="485" spans="12:32" customFormat="1" ht="15" customHeight="1">
      <c r="L485" s="91">
        <v>447</v>
      </c>
      <c r="M485" s="95" t="s">
        <v>2269</v>
      </c>
      <c r="N485" s="301" t="s">
        <v>203</v>
      </c>
      <c r="O485" s="713">
        <v>12321</v>
      </c>
      <c r="P485" s="95" t="s">
        <v>78</v>
      </c>
      <c r="Q485" s="91">
        <f t="shared" si="53"/>
        <v>741103</v>
      </c>
      <c r="R485" s="91" t="str">
        <f t="shared" si="54"/>
        <v>ELE.02.</v>
      </c>
      <c r="S485" s="596" t="str">
        <f t="shared" si="52"/>
        <v>Montaż, uruchamianie i konserwacja instalacji, maszyn i urządzeń elektrycznych</v>
      </c>
      <c r="T485" s="437" t="s">
        <v>2194</v>
      </c>
      <c r="U485" s="383">
        <v>0</v>
      </c>
      <c r="V485" s="382">
        <v>0</v>
      </c>
      <c r="W485" s="302" t="s">
        <v>2012</v>
      </c>
      <c r="X485" s="382">
        <v>0</v>
      </c>
      <c r="Y485" s="382">
        <v>0</v>
      </c>
      <c r="Z485" s="594" t="str">
        <f t="shared" si="48"/>
        <v>Centrum Kształcenia Zawodowego w Świdnicy, 58-105 Świdnica, ul. Gen. Władysława Sikorskiego 41</v>
      </c>
      <c r="AA485" s="230" t="s">
        <v>93</v>
      </c>
      <c r="AB485" s="306"/>
      <c r="AC485" s="306"/>
      <c r="AD485" s="306"/>
    </row>
    <row r="486" spans="12:32" customFormat="1" ht="15" customHeight="1">
      <c r="L486" s="91">
        <v>448</v>
      </c>
      <c r="M486" s="95" t="s">
        <v>2269</v>
      </c>
      <c r="N486" s="301" t="s">
        <v>203</v>
      </c>
      <c r="O486" s="713">
        <v>12321</v>
      </c>
      <c r="P486" s="95" t="s">
        <v>99</v>
      </c>
      <c r="Q486" s="91">
        <f t="shared" si="53"/>
        <v>514101</v>
      </c>
      <c r="R486" s="91" t="str">
        <f t="shared" si="54"/>
        <v>FRK.01.</v>
      </c>
      <c r="S486" s="596" t="str">
        <f t="shared" si="52"/>
        <v>Wykonywanie usług fryzjerskich</v>
      </c>
      <c r="T486" s="109" t="s">
        <v>2193</v>
      </c>
      <c r="U486" s="382">
        <v>25</v>
      </c>
      <c r="V486" s="382">
        <v>22</v>
      </c>
      <c r="W486" s="430" t="s">
        <v>2012</v>
      </c>
      <c r="X486" s="382">
        <v>0</v>
      </c>
      <c r="Y486" s="382">
        <v>0</v>
      </c>
      <c r="Z486" s="594" t="str">
        <f t="shared" si="48"/>
        <v>Centrum Kształcenia Zawodowego w Świdnicy, 58-105 Świdnica, ul. Gen. Władysława Sikorskiego 41</v>
      </c>
      <c r="AA486" s="230" t="s">
        <v>93</v>
      </c>
      <c r="AB486" s="306"/>
      <c r="AC486" s="306"/>
      <c r="AD486" s="306"/>
    </row>
    <row r="487" spans="12:32" customFormat="1" ht="15" customHeight="1">
      <c r="L487" s="91">
        <v>449</v>
      </c>
      <c r="M487" s="95" t="s">
        <v>2269</v>
      </c>
      <c r="N487" s="301" t="s">
        <v>203</v>
      </c>
      <c r="O487" s="713">
        <v>12321</v>
      </c>
      <c r="P487" s="95" t="s">
        <v>71</v>
      </c>
      <c r="Q487" s="91">
        <f t="shared" si="53"/>
        <v>512001</v>
      </c>
      <c r="R487" s="91" t="str">
        <f t="shared" si="54"/>
        <v>HGT.02.</v>
      </c>
      <c r="S487" s="596" t="str">
        <f t="shared" si="52"/>
        <v> Przygotowanie i wydawanie dań</v>
      </c>
      <c r="T487" s="109" t="s">
        <v>2233</v>
      </c>
      <c r="U487" s="382">
        <v>22</v>
      </c>
      <c r="V487" s="382">
        <v>12</v>
      </c>
      <c r="W487" s="302" t="s">
        <v>2012</v>
      </c>
      <c r="X487" s="382">
        <v>0</v>
      </c>
      <c r="Y487" s="382">
        <v>0</v>
      </c>
      <c r="Z487" s="438" t="str">
        <f t="shared" si="48"/>
        <v>Centrum Kształcenia Zawodowego w Świdnicy, 58-105 Świdnica, ul. Gen. Władysława Sikorskiego 41</v>
      </c>
      <c r="AA487" s="230" t="s">
        <v>93</v>
      </c>
      <c r="AB487" s="306"/>
      <c r="AC487" s="306"/>
      <c r="AD487" s="306"/>
    </row>
    <row r="488" spans="12:32" customFormat="1" ht="15" customHeight="1">
      <c r="L488" s="91">
        <v>450</v>
      </c>
      <c r="M488" s="95" t="s">
        <v>2269</v>
      </c>
      <c r="N488" s="301" t="s">
        <v>203</v>
      </c>
      <c r="O488" s="713">
        <v>12321</v>
      </c>
      <c r="P488" s="95" t="s">
        <v>192</v>
      </c>
      <c r="Q488" s="91">
        <f t="shared" si="53"/>
        <v>713203</v>
      </c>
      <c r="R488" s="91" t="str">
        <f t="shared" si="54"/>
        <v>MOT.03.</v>
      </c>
      <c r="S488" s="596" t="str">
        <f t="shared" si="52"/>
        <v>Diagnozowanie i naprawa powłok lakierniczych</v>
      </c>
      <c r="T488" s="437" t="s">
        <v>2187</v>
      </c>
      <c r="U488" s="383">
        <v>0</v>
      </c>
      <c r="V488" s="382">
        <v>0</v>
      </c>
      <c r="W488" s="302" t="s">
        <v>2012</v>
      </c>
      <c r="X488" s="382">
        <v>0</v>
      </c>
      <c r="Y488" s="382">
        <v>0</v>
      </c>
      <c r="Z488" s="594" t="str">
        <f t="shared" si="48"/>
        <v>Centrum Kształcenia Zawodowego w Świdnicy, 58-105 Świdnica, ul. Gen. Władysława Sikorskiego 41</v>
      </c>
      <c r="AA488" s="230" t="s">
        <v>93</v>
      </c>
      <c r="AB488" s="306"/>
      <c r="AC488" s="306"/>
      <c r="AD488" s="306"/>
    </row>
    <row r="489" spans="12:32" customFormat="1" ht="15" hidden="1" customHeight="1">
      <c r="L489" s="91">
        <v>451</v>
      </c>
      <c r="M489" s="95" t="s">
        <v>2269</v>
      </c>
      <c r="N489" s="91" t="s">
        <v>203</v>
      </c>
      <c r="O489" s="713">
        <v>12321</v>
      </c>
      <c r="P489" s="95" t="s">
        <v>211</v>
      </c>
      <c r="Q489" s="91">
        <f t="shared" si="53"/>
        <v>432106</v>
      </c>
      <c r="R489" s="91" t="str">
        <f t="shared" si="54"/>
        <v>SPL.01.</v>
      </c>
      <c r="S489" s="596" t="str">
        <f t="shared" si="52"/>
        <v>Obsługa magazynów</v>
      </c>
      <c r="T489" s="109" t="s">
        <v>2254</v>
      </c>
      <c r="U489" s="279">
        <v>2</v>
      </c>
      <c r="V489" s="279">
        <v>0</v>
      </c>
      <c r="W489" s="295" t="s">
        <v>2012</v>
      </c>
      <c r="X489" s="279">
        <v>2</v>
      </c>
      <c r="Y489" s="279">
        <v>0</v>
      </c>
      <c r="Z489" s="399" t="str">
        <f t="shared" si="48"/>
        <v>Zespół Szkół Ponadpodstawowych im. Hipolita Cegielskiego w Ziębicach ul. Wojska Polskiego 3, 57-220 Ziębice</v>
      </c>
      <c r="AA489" s="230" t="s">
        <v>32</v>
      </c>
      <c r="AB489" s="306"/>
      <c r="AC489" s="306"/>
      <c r="AD489" s="306"/>
    </row>
    <row r="490" spans="12:32" customFormat="1" ht="15" customHeight="1">
      <c r="L490" s="91">
        <v>452</v>
      </c>
      <c r="M490" s="95" t="s">
        <v>2269</v>
      </c>
      <c r="N490" s="91" t="s">
        <v>203</v>
      </c>
      <c r="O490" s="713">
        <v>12321</v>
      </c>
      <c r="P490" s="95" t="s">
        <v>66</v>
      </c>
      <c r="Q490" s="91">
        <f t="shared" si="53"/>
        <v>723103</v>
      </c>
      <c r="R490" s="91" t="str">
        <f t="shared" si="54"/>
        <v>MOT.05.</v>
      </c>
      <c r="S490" s="596" t="str">
        <f t="shared" si="52"/>
        <v>Obsługa, diagnozowanie oraz naprawa pojazdów samochodowych</v>
      </c>
      <c r="T490" s="109" t="s">
        <v>2189</v>
      </c>
      <c r="U490" s="279">
        <v>9</v>
      </c>
      <c r="V490" s="279">
        <v>0</v>
      </c>
      <c r="W490" s="302" t="s">
        <v>2012</v>
      </c>
      <c r="X490" s="279">
        <v>0</v>
      </c>
      <c r="Y490" s="279">
        <v>0</v>
      </c>
      <c r="Z490" s="438" t="str">
        <f t="shared" si="48"/>
        <v>Centrum Kształcenia Zawodowego w Świdnicy, 58-105 Świdnica, ul. Gen. Władysława Sikorskiego 41</v>
      </c>
      <c r="AA490" s="230" t="s">
        <v>93</v>
      </c>
      <c r="AB490" s="306"/>
      <c r="AC490" s="306"/>
      <c r="AD490" s="306"/>
    </row>
    <row r="491" spans="12:32" customFormat="1" ht="15" customHeight="1">
      <c r="L491" s="91">
        <v>453</v>
      </c>
      <c r="M491" s="95" t="s">
        <v>2269</v>
      </c>
      <c r="N491" s="301" t="s">
        <v>203</v>
      </c>
      <c r="O491" s="713">
        <v>12321</v>
      </c>
      <c r="P491" s="95" t="s">
        <v>194</v>
      </c>
      <c r="Q491" s="91">
        <f t="shared" si="53"/>
        <v>711204</v>
      </c>
      <c r="R491" s="91" t="str">
        <f t="shared" si="54"/>
        <v>BUD.12.</v>
      </c>
      <c r="S491" s="596" t="str">
        <f t="shared" si="52"/>
        <v> Wykonywanie robót murarskich i tynkarskich</v>
      </c>
      <c r="T491" s="427" t="s">
        <v>2193</v>
      </c>
      <c r="U491" s="382">
        <v>2</v>
      </c>
      <c r="V491" s="382">
        <v>0</v>
      </c>
      <c r="W491" s="302" t="s">
        <v>2012</v>
      </c>
      <c r="X491" s="382">
        <v>0</v>
      </c>
      <c r="Y491" s="382">
        <v>0</v>
      </c>
      <c r="Z491" s="438" t="str">
        <f t="shared" si="48"/>
        <v>Centrum Kształcenia Zawodowego w Świdnicy, 58-105 Świdnica, ul. Gen. Władysława Sikorskiego 41</v>
      </c>
      <c r="AA491" s="230" t="s">
        <v>93</v>
      </c>
      <c r="AB491" s="306"/>
      <c r="AC491" s="306"/>
      <c r="AD491" s="306"/>
    </row>
    <row r="492" spans="12:32" customFormat="1" ht="15" customHeight="1">
      <c r="L492" s="91">
        <v>454</v>
      </c>
      <c r="M492" s="95" t="s">
        <v>2269</v>
      </c>
      <c r="N492" s="91" t="s">
        <v>203</v>
      </c>
      <c r="O492" s="713">
        <v>12321</v>
      </c>
      <c r="P492" s="95" t="s">
        <v>73</v>
      </c>
      <c r="Q492" s="91">
        <f t="shared" si="53"/>
        <v>722307</v>
      </c>
      <c r="R492" s="91" t="str">
        <f t="shared" si="54"/>
        <v>MEC.05.</v>
      </c>
      <c r="S492" s="596" t="str">
        <f t="shared" si="52"/>
        <v> Użytkowanie obrabiarek skrawających</v>
      </c>
      <c r="T492" s="437" t="s">
        <v>2391</v>
      </c>
      <c r="U492" s="279">
        <v>1</v>
      </c>
      <c r="V492" s="279">
        <v>0</v>
      </c>
      <c r="W492" s="295" t="s">
        <v>2012</v>
      </c>
      <c r="X492" s="279">
        <v>0</v>
      </c>
      <c r="Y492" s="279">
        <v>0</v>
      </c>
      <c r="Z492" s="438" t="str">
        <f t="shared" ref="Z492:Z557" si="55">IFERROR(VLOOKUP(AA492,AH$8:AI$34,2,0),0)</f>
        <v>Centrum Kształcenia Zawodowego w Świdnicy, 58-105 Świdnica, ul. Gen. Władysława Sikorskiego 41</v>
      </c>
      <c r="AA492" s="230" t="s">
        <v>93</v>
      </c>
      <c r="AB492" s="306"/>
      <c r="AC492" s="306"/>
      <c r="AD492" s="306"/>
      <c r="AF492" s="39"/>
    </row>
    <row r="493" spans="12:32" customFormat="1" ht="15" customHeight="1">
      <c r="L493" s="91">
        <v>455</v>
      </c>
      <c r="M493" s="95" t="s">
        <v>2269</v>
      </c>
      <c r="N493" s="91" t="s">
        <v>203</v>
      </c>
      <c r="O493" s="713">
        <v>12321</v>
      </c>
      <c r="P493" s="95" t="s">
        <v>79</v>
      </c>
      <c r="Q493" s="91">
        <f t="shared" si="53"/>
        <v>751204</v>
      </c>
      <c r="R493" s="91" t="str">
        <f t="shared" si="54"/>
        <v>SPC.03.</v>
      </c>
      <c r="S493" s="596" t="str">
        <f t="shared" si="52"/>
        <v>Produkcja wyrobów piekarskich</v>
      </c>
      <c r="T493" s="109" t="s">
        <v>2233</v>
      </c>
      <c r="U493" s="279">
        <v>1</v>
      </c>
      <c r="V493" s="279">
        <v>0</v>
      </c>
      <c r="W493" s="295" t="s">
        <v>2012</v>
      </c>
      <c r="X493" s="279">
        <v>0</v>
      </c>
      <c r="Y493" s="279">
        <v>0</v>
      </c>
      <c r="Z493" s="132" t="str">
        <f t="shared" si="55"/>
        <v>Centrum Kształcenia Zawodowego w Świdnicy, 58-105 Świdnica, ul. Gen. Władysława Sikorskiego 41</v>
      </c>
      <c r="AA493" s="230" t="s">
        <v>93</v>
      </c>
      <c r="AB493" s="306"/>
      <c r="AC493" s="415"/>
      <c r="AD493" s="306"/>
    </row>
    <row r="494" spans="12:32" customFormat="1" ht="15" customHeight="1">
      <c r="L494" s="91">
        <v>456</v>
      </c>
      <c r="M494" s="95" t="s">
        <v>2269</v>
      </c>
      <c r="N494" s="91" t="s">
        <v>203</v>
      </c>
      <c r="O494" s="713">
        <v>12321</v>
      </c>
      <c r="P494" s="95" t="s">
        <v>70</v>
      </c>
      <c r="Q494" s="91">
        <f t="shared" si="53"/>
        <v>522301</v>
      </c>
      <c r="R494" s="91" t="str">
        <f t="shared" si="54"/>
        <v>HAN.01.</v>
      </c>
      <c r="S494" s="596" t="str">
        <f t="shared" si="52"/>
        <v>Prowadzenie sprzedaży</v>
      </c>
      <c r="T494" s="109" t="s">
        <v>2194</v>
      </c>
      <c r="U494" s="279">
        <v>16</v>
      </c>
      <c r="V494" s="204">
        <v>13</v>
      </c>
      <c r="W494" s="295" t="s">
        <v>2012</v>
      </c>
      <c r="X494" s="279">
        <v>0</v>
      </c>
      <c r="Y494" s="279">
        <v>0</v>
      </c>
      <c r="Z494" s="132" t="str">
        <f t="shared" si="55"/>
        <v>Centrum Kształcenia Zawodowego w Świdnicy, 58-105 Świdnica, ul. Gen. Władysława Sikorskiego 41</v>
      </c>
      <c r="AA494" s="230" t="s">
        <v>93</v>
      </c>
      <c r="AB494" s="306"/>
      <c r="AC494" s="306"/>
      <c r="AD494" s="306"/>
    </row>
    <row r="495" spans="12:32" customFormat="1" ht="15" hidden="1" customHeight="1">
      <c r="L495" s="91">
        <v>457</v>
      </c>
      <c r="M495" s="95" t="s">
        <v>2269</v>
      </c>
      <c r="N495" s="301" t="s">
        <v>203</v>
      </c>
      <c r="O495" s="713">
        <v>12321</v>
      </c>
      <c r="P495" s="95" t="s">
        <v>180</v>
      </c>
      <c r="Q495" s="91">
        <f t="shared" si="53"/>
        <v>712905</v>
      </c>
      <c r="R495" s="91" t="str">
        <f t="shared" si="54"/>
        <v>BUD.11.</v>
      </c>
      <c r="S495" s="596" t="str">
        <f t="shared" si="52"/>
        <v> Wykonywanie robót montażowych, okładzinowych i wykończeniowych</v>
      </c>
      <c r="T495" s="109"/>
      <c r="U495" s="260">
        <v>0</v>
      </c>
      <c r="V495" s="279">
        <v>0</v>
      </c>
      <c r="W495" s="295" t="s">
        <v>2012</v>
      </c>
      <c r="X495" s="279">
        <v>0</v>
      </c>
      <c r="Y495" s="279">
        <v>0</v>
      </c>
      <c r="Z495" s="132" t="str">
        <f t="shared" si="55"/>
        <v>Centrum Kształcenia Zawodowego i Ustawicznego, 67-400 Wschowa, Plac Kosynierów 1</v>
      </c>
      <c r="AA495" s="230" t="s">
        <v>679</v>
      </c>
      <c r="AB495" s="306"/>
      <c r="AC495" s="306"/>
      <c r="AD495" s="306"/>
    </row>
    <row r="496" spans="12:32" customFormat="1" ht="15" customHeight="1">
      <c r="L496" s="91">
        <v>458</v>
      </c>
      <c r="M496" s="95" t="s">
        <v>2269</v>
      </c>
      <c r="N496" s="301" t="s">
        <v>203</v>
      </c>
      <c r="O496" s="713">
        <v>12321</v>
      </c>
      <c r="P496" s="95" t="s">
        <v>76</v>
      </c>
      <c r="Q496" s="511">
        <f t="shared" si="53"/>
        <v>721306</v>
      </c>
      <c r="R496" s="91" t="str">
        <f t="shared" si="54"/>
        <v>MOT.01.</v>
      </c>
      <c r="S496" s="511"/>
      <c r="T496" s="437" t="s">
        <v>2233</v>
      </c>
      <c r="U496" s="279">
        <v>3</v>
      </c>
      <c r="V496" s="279">
        <v>0</v>
      </c>
      <c r="W496" s="91" t="s">
        <v>2012</v>
      </c>
      <c r="X496" s="279">
        <v>0</v>
      </c>
      <c r="Y496" s="279">
        <v>0</v>
      </c>
      <c r="Z496" s="569" t="str">
        <f t="shared" si="55"/>
        <v>Centrum Kształcenia Zawodowego w Świdnicy, 58-105 Świdnica, ul. Gen. Władysława Sikorskiego 41</v>
      </c>
      <c r="AA496" s="230" t="s">
        <v>93</v>
      </c>
      <c r="AB496" s="306"/>
      <c r="AC496" s="306"/>
      <c r="AD496" s="306"/>
    </row>
    <row r="497" spans="12:30" customFormat="1" ht="15" customHeight="1">
      <c r="L497" s="91">
        <v>459</v>
      </c>
      <c r="M497" s="95" t="s">
        <v>2269</v>
      </c>
      <c r="N497" s="91" t="s">
        <v>203</v>
      </c>
      <c r="O497" s="713">
        <v>12321</v>
      </c>
      <c r="P497" s="95" t="s">
        <v>69</v>
      </c>
      <c r="Q497" s="91">
        <f t="shared" si="53"/>
        <v>741203</v>
      </c>
      <c r="R497" s="91" t="str">
        <f t="shared" si="54"/>
        <v>MOT.02.</v>
      </c>
      <c r="S497" s="596" t="str">
        <f t="shared" ref="S497:S539" si="56">IFERROR(VLOOKUP(R497,D$8:G$119,2,0),0)</f>
        <v>Obsługa, diagnozowanie oraz naprawa mechatronicznych systemów pojazdów samochodowych</v>
      </c>
      <c r="T497" s="437" t="s">
        <v>2391</v>
      </c>
      <c r="U497" s="279">
        <v>2</v>
      </c>
      <c r="V497" s="279">
        <v>0</v>
      </c>
      <c r="W497" s="301" t="s">
        <v>2012</v>
      </c>
      <c r="X497" s="279">
        <v>0</v>
      </c>
      <c r="Y497" s="279">
        <v>0</v>
      </c>
      <c r="Z497" s="599" t="str">
        <f t="shared" si="55"/>
        <v>Centrum Kształcenia Zawodowego w Świdnicy, 58-105 Świdnica, ul. Gen. Władysława Sikorskiego 41</v>
      </c>
      <c r="AA497" s="230" t="s">
        <v>93</v>
      </c>
      <c r="AB497" s="184"/>
      <c r="AC497" s="416"/>
      <c r="AD497" s="306"/>
    </row>
    <row r="498" spans="12:30" customFormat="1" ht="15" customHeight="1">
      <c r="L498" s="91">
        <v>460</v>
      </c>
      <c r="M498" s="95" t="s">
        <v>2277</v>
      </c>
      <c r="N498" s="91" t="s">
        <v>952</v>
      </c>
      <c r="O498" s="713">
        <v>14928</v>
      </c>
      <c r="P498" s="95" t="s">
        <v>99</v>
      </c>
      <c r="Q498" s="91">
        <f t="shared" si="53"/>
        <v>514101</v>
      </c>
      <c r="R498" s="91" t="str">
        <f t="shared" si="54"/>
        <v>FRK.01.</v>
      </c>
      <c r="S498" s="596" t="str">
        <f t="shared" si="56"/>
        <v>Wykonywanie usług fryzjerskich</v>
      </c>
      <c r="T498" s="109" t="s">
        <v>2391</v>
      </c>
      <c r="U498" s="382">
        <v>5</v>
      </c>
      <c r="V498" s="382">
        <v>5</v>
      </c>
      <c r="W498" s="91" t="s">
        <v>2010</v>
      </c>
      <c r="X498" s="382">
        <v>0</v>
      </c>
      <c r="Y498" s="382">
        <v>0</v>
      </c>
      <c r="Z498" s="132" t="str">
        <f t="shared" si="55"/>
        <v>Centrum Kształcenia Zawodowego w Świdnicy, 58-105 Świdnica, ul. Gen. Władysława Sikorskiego 41</v>
      </c>
      <c r="AA498" s="230" t="s">
        <v>93</v>
      </c>
      <c r="AB498" s="184"/>
      <c r="AC498" s="306"/>
      <c r="AD498" s="306"/>
    </row>
    <row r="499" spans="12:30" customFormat="1" ht="15" customHeight="1">
      <c r="L499" s="91">
        <v>461</v>
      </c>
      <c r="M499" s="95" t="s">
        <v>2277</v>
      </c>
      <c r="N499" s="91" t="s">
        <v>952</v>
      </c>
      <c r="O499" s="713">
        <v>14928</v>
      </c>
      <c r="P499" s="95" t="s">
        <v>70</v>
      </c>
      <c r="Q499" s="91">
        <f t="shared" si="53"/>
        <v>522301</v>
      </c>
      <c r="R499" s="91" t="str">
        <f t="shared" si="54"/>
        <v>HAN.01.</v>
      </c>
      <c r="S499" s="596" t="str">
        <f t="shared" si="56"/>
        <v>Prowadzenie sprzedaży</v>
      </c>
      <c r="T499" s="109" t="s">
        <v>2193</v>
      </c>
      <c r="U499" s="382">
        <v>13</v>
      </c>
      <c r="V499" s="382">
        <v>10</v>
      </c>
      <c r="W499" s="91" t="s">
        <v>2010</v>
      </c>
      <c r="X499" s="382">
        <v>0</v>
      </c>
      <c r="Y499" s="382">
        <v>0</v>
      </c>
      <c r="Z499" s="594" t="str">
        <f t="shared" si="55"/>
        <v>Centrum Kształcenia Zawodowego w Świdnicy, 58-105 Świdnica, ul. Gen. Władysława Sikorskiego 41</v>
      </c>
      <c r="AA499" s="230" t="s">
        <v>93</v>
      </c>
      <c r="AB499" s="184"/>
      <c r="AC499" s="306"/>
      <c r="AD499" s="306"/>
    </row>
    <row r="500" spans="12:30" customFormat="1" ht="15" customHeight="1">
      <c r="L500" s="91">
        <v>462</v>
      </c>
      <c r="M500" s="95" t="s">
        <v>2277</v>
      </c>
      <c r="N500" s="91" t="s">
        <v>952</v>
      </c>
      <c r="O500" s="713">
        <v>14928</v>
      </c>
      <c r="P500" s="95" t="s">
        <v>177</v>
      </c>
      <c r="Q500" s="91">
        <f t="shared" si="53"/>
        <v>722204</v>
      </c>
      <c r="R500" s="91" t="str">
        <f t="shared" si="54"/>
        <v>MEC.08.</v>
      </c>
      <c r="S500" s="596" t="str">
        <f t="shared" si="56"/>
        <v>Wykonywanie i naprawa elementów maszyn, urządzeń i narzędzi</v>
      </c>
      <c r="T500" s="109" t="s">
        <v>2233</v>
      </c>
      <c r="U500" s="766">
        <v>2</v>
      </c>
      <c r="V500" s="382">
        <v>0</v>
      </c>
      <c r="W500" s="91" t="s">
        <v>2010</v>
      </c>
      <c r="X500" s="382">
        <v>0</v>
      </c>
      <c r="Y500" s="382">
        <v>0</v>
      </c>
      <c r="Z500" s="132" t="str">
        <f t="shared" si="55"/>
        <v>Centrum Kształcenia Zawodowego w Świdnicy, 58-105 Świdnica, ul. Gen. Władysława Sikorskiego 41</v>
      </c>
      <c r="AA500" s="230" t="s">
        <v>93</v>
      </c>
      <c r="AB500" s="184"/>
      <c r="AC500" s="184"/>
      <c r="AD500" s="306"/>
    </row>
    <row r="501" spans="12:30" customFormat="1" ht="15" customHeight="1">
      <c r="L501" s="91">
        <v>463</v>
      </c>
      <c r="M501" s="95" t="s">
        <v>2277</v>
      </c>
      <c r="N501" s="91" t="s">
        <v>952</v>
      </c>
      <c r="O501" s="713">
        <v>14928</v>
      </c>
      <c r="P501" s="95" t="s">
        <v>78</v>
      </c>
      <c r="Q501" s="91">
        <f t="shared" si="53"/>
        <v>741103</v>
      </c>
      <c r="R501" s="91" t="str">
        <f t="shared" si="54"/>
        <v>ELE.02.</v>
      </c>
      <c r="S501" s="596" t="str">
        <f t="shared" si="56"/>
        <v>Montaż, uruchamianie i konserwacja instalacji, maszyn i urządzeń elektrycznych</v>
      </c>
      <c r="T501" s="437" t="s">
        <v>2194</v>
      </c>
      <c r="U501" s="382">
        <v>8</v>
      </c>
      <c r="V501" s="387">
        <v>0</v>
      </c>
      <c r="W501" s="301" t="s">
        <v>2010</v>
      </c>
      <c r="X501" s="382">
        <v>0</v>
      </c>
      <c r="Y501" s="387">
        <v>0</v>
      </c>
      <c r="Z501" s="132" t="str">
        <f t="shared" si="55"/>
        <v>Centrum Kształcenia Zawodowego w Świdnicy, 58-105 Świdnica, ul. Gen. Władysława Sikorskiego 41</v>
      </c>
      <c r="AA501" s="230" t="s">
        <v>93</v>
      </c>
      <c r="AB501" s="416" t="s">
        <v>37</v>
      </c>
      <c r="AC501" s="306"/>
      <c r="AD501" s="306"/>
    </row>
    <row r="502" spans="12:30" customFormat="1" ht="15" customHeight="1">
      <c r="L502" s="91">
        <v>464</v>
      </c>
      <c r="M502" s="95" t="s">
        <v>2277</v>
      </c>
      <c r="N502" s="91" t="s">
        <v>952</v>
      </c>
      <c r="O502" s="713">
        <v>14928</v>
      </c>
      <c r="P502" s="95" t="s">
        <v>80</v>
      </c>
      <c r="Q502" s="91">
        <f t="shared" si="53"/>
        <v>752205</v>
      </c>
      <c r="R502" s="91" t="str">
        <f t="shared" si="54"/>
        <v>DRM.04.</v>
      </c>
      <c r="S502" s="596" t="str">
        <f t="shared" si="56"/>
        <v> Wytwarzanie wyrobów z drewna i materiałów drewnopochodnych</v>
      </c>
      <c r="T502" s="109" t="s">
        <v>2233</v>
      </c>
      <c r="U502" s="279">
        <v>2</v>
      </c>
      <c r="V502" s="279">
        <v>0</v>
      </c>
      <c r="W502" s="91" t="s">
        <v>2010</v>
      </c>
      <c r="X502" s="279">
        <v>0</v>
      </c>
      <c r="Y502" s="279">
        <v>0</v>
      </c>
      <c r="Z502" s="594" t="str">
        <f t="shared" si="55"/>
        <v>Centrum Kształcenia Zawodowego w Świdnicy, 58-105 Świdnica, ul. Gen. Władysława Sikorskiego 41</v>
      </c>
      <c r="AA502" s="230" t="s">
        <v>93</v>
      </c>
      <c r="AB502" s="416" t="s">
        <v>37</v>
      </c>
      <c r="AC502" s="306"/>
      <c r="AD502" s="306"/>
    </row>
    <row r="503" spans="12:30" customFormat="1" ht="15" customHeight="1">
      <c r="L503" s="91">
        <v>465</v>
      </c>
      <c r="M503" s="95" t="s">
        <v>2277</v>
      </c>
      <c r="N503" s="91" t="s">
        <v>952</v>
      </c>
      <c r="O503" s="713">
        <v>14928</v>
      </c>
      <c r="P503" s="95" t="s">
        <v>73</v>
      </c>
      <c r="Q503" s="91">
        <f t="shared" si="53"/>
        <v>722307</v>
      </c>
      <c r="R503" s="91" t="str">
        <f t="shared" si="54"/>
        <v>MEC.05.</v>
      </c>
      <c r="S503" s="596" t="str">
        <f t="shared" si="56"/>
        <v> Użytkowanie obrabiarek skrawających</v>
      </c>
      <c r="T503" s="109" t="s">
        <v>2391</v>
      </c>
      <c r="U503" s="279">
        <v>16</v>
      </c>
      <c r="V503" s="279">
        <v>1</v>
      </c>
      <c r="W503" s="91" t="s">
        <v>2010</v>
      </c>
      <c r="X503" s="279">
        <v>0</v>
      </c>
      <c r="Y503" s="279">
        <v>0</v>
      </c>
      <c r="Z503" s="600" t="str">
        <f t="shared" si="55"/>
        <v>Centrum Kształcenia Zawodowego w Świdnicy, 58-105 Świdnica, ul. Gen. Władysława Sikorskiego 41</v>
      </c>
      <c r="AA503" s="230" t="s">
        <v>93</v>
      </c>
      <c r="AB503" s="416" t="s">
        <v>37</v>
      </c>
      <c r="AC503" s="306"/>
      <c r="AD503" s="306"/>
    </row>
    <row r="504" spans="12:30" customFormat="1" ht="60" hidden="1">
      <c r="L504" s="91">
        <v>466</v>
      </c>
      <c r="M504" s="95" t="s">
        <v>2277</v>
      </c>
      <c r="N504" s="91" t="s">
        <v>952</v>
      </c>
      <c r="O504" s="713">
        <v>14928</v>
      </c>
      <c r="P504" s="95" t="s">
        <v>510</v>
      </c>
      <c r="Q504" s="91">
        <f t="shared" si="53"/>
        <v>513101</v>
      </c>
      <c r="R504" s="668" t="str">
        <f t="shared" si="54"/>
        <v>HGT.01.</v>
      </c>
      <c r="S504" s="596" t="str">
        <f t="shared" si="56"/>
        <v>Wykonywanie usług kelnerskich</v>
      </c>
      <c r="T504" s="231" t="s">
        <v>2354</v>
      </c>
      <c r="U504" s="727">
        <v>0</v>
      </c>
      <c r="V504" s="279">
        <v>0</v>
      </c>
      <c r="W504" s="91" t="s">
        <v>2010</v>
      </c>
      <c r="X504" s="390">
        <v>0</v>
      </c>
      <c r="Y504" s="279">
        <v>0</v>
      </c>
      <c r="Z504" s="132" t="str">
        <f t="shared" si="55"/>
        <v>Centrum Kształcenia Zawodowego w Zespole Szkół i Placówek Kształcenia Zawodowego, ul.Botaniczna 66, 65-392  Zielona Góra</v>
      </c>
      <c r="AA504" s="230" t="s">
        <v>37</v>
      </c>
      <c r="AB504" s="416" t="s">
        <v>37</v>
      </c>
      <c r="AC504" s="184"/>
      <c r="AD504" s="306"/>
    </row>
    <row r="505" spans="12:30" customFormat="1" ht="15" customHeight="1">
      <c r="L505" s="91">
        <v>467</v>
      </c>
      <c r="M505" s="95" t="s">
        <v>2277</v>
      </c>
      <c r="N505" s="91" t="s">
        <v>952</v>
      </c>
      <c r="O505" s="713">
        <v>14928</v>
      </c>
      <c r="P505" s="95" t="s">
        <v>71</v>
      </c>
      <c r="Q505" s="91">
        <f t="shared" si="53"/>
        <v>512001</v>
      </c>
      <c r="R505" s="91" t="str">
        <f t="shared" si="54"/>
        <v>HGT.02.</v>
      </c>
      <c r="S505" s="596" t="str">
        <f t="shared" si="56"/>
        <v> Przygotowanie i wydawanie dań</v>
      </c>
      <c r="T505" s="109" t="s">
        <v>2233</v>
      </c>
      <c r="U505" s="382">
        <v>4</v>
      </c>
      <c r="V505" s="382">
        <v>3</v>
      </c>
      <c r="W505" s="301" t="s">
        <v>2010</v>
      </c>
      <c r="X505" s="382">
        <v>0</v>
      </c>
      <c r="Y505" s="382">
        <v>0</v>
      </c>
      <c r="Z505" s="591" t="str">
        <f t="shared" si="55"/>
        <v>Centrum Kształcenia Zawodowego w Świdnicy, 58-105 Świdnica, ul. Gen. Władysława Sikorskiego 41</v>
      </c>
      <c r="AA505" s="230" t="s">
        <v>93</v>
      </c>
      <c r="AB505" s="184"/>
      <c r="AC505" s="416"/>
      <c r="AD505" s="306"/>
    </row>
    <row r="506" spans="12:30" customFormat="1" ht="15" customHeight="1">
      <c r="L506" s="91">
        <v>468</v>
      </c>
      <c r="M506" s="95" t="s">
        <v>2277</v>
      </c>
      <c r="N506" s="91" t="s">
        <v>952</v>
      </c>
      <c r="O506" s="713">
        <v>14928</v>
      </c>
      <c r="P506" s="95" t="s">
        <v>66</v>
      </c>
      <c r="Q506" s="91">
        <f t="shared" si="53"/>
        <v>723103</v>
      </c>
      <c r="R506" s="91" t="str">
        <f t="shared" si="54"/>
        <v>MOT.05.</v>
      </c>
      <c r="S506" s="596" t="str">
        <f t="shared" si="56"/>
        <v>Obsługa, diagnozowanie oraz naprawa pojazdów samochodowych</v>
      </c>
      <c r="T506" s="300" t="s">
        <v>2233</v>
      </c>
      <c r="U506" s="382">
        <v>7</v>
      </c>
      <c r="V506" s="382">
        <v>1</v>
      </c>
      <c r="W506" s="301" t="s">
        <v>2010</v>
      </c>
      <c r="X506" s="382">
        <v>0</v>
      </c>
      <c r="Y506" s="382">
        <v>0</v>
      </c>
      <c r="Z506" s="594" t="str">
        <f t="shared" si="55"/>
        <v>Centrum Kształcenia Zawodowego w Świdnicy, 58-105 Świdnica, ul. Gen. Władysława Sikorskiego 41</v>
      </c>
      <c r="AA506" s="230" t="s">
        <v>93</v>
      </c>
      <c r="AB506" s="184"/>
      <c r="AC506" s="306"/>
      <c r="AD506" s="306"/>
    </row>
    <row r="507" spans="12:30" customFormat="1" ht="15" customHeight="1">
      <c r="L507" s="91">
        <v>469</v>
      </c>
      <c r="M507" s="95" t="s">
        <v>2277</v>
      </c>
      <c r="N507" s="91" t="s">
        <v>952</v>
      </c>
      <c r="O507" s="713">
        <v>14928</v>
      </c>
      <c r="P507" s="95" t="s">
        <v>175</v>
      </c>
      <c r="Q507" s="91">
        <f t="shared" si="53"/>
        <v>751201</v>
      </c>
      <c r="R507" s="91" t="str">
        <f t="shared" si="54"/>
        <v>SPC.01.</v>
      </c>
      <c r="S507" s="596" t="str">
        <f t="shared" si="56"/>
        <v>Produkcja wyrobów cukierniczych</v>
      </c>
      <c r="T507" s="437" t="s">
        <v>2391</v>
      </c>
      <c r="U507" s="382">
        <v>1</v>
      </c>
      <c r="V507" s="382">
        <v>1</v>
      </c>
      <c r="W507" s="301" t="s">
        <v>2010</v>
      </c>
      <c r="X507" s="382">
        <v>0</v>
      </c>
      <c r="Y507" s="382">
        <v>0</v>
      </c>
      <c r="Z507" s="594" t="str">
        <f t="shared" si="55"/>
        <v>Centrum Kształcenia Zawodowego w Świdnicy, 58-105 Świdnica, ul. Gen. Władysława Sikorskiego 41</v>
      </c>
      <c r="AA507" s="230" t="s">
        <v>93</v>
      </c>
      <c r="AB507" s="306"/>
      <c r="AC507" s="184"/>
      <c r="AD507" s="306"/>
    </row>
    <row r="508" spans="12:30" customFormat="1" ht="15" customHeight="1">
      <c r="L508" s="91">
        <v>470</v>
      </c>
      <c r="M508" s="95" t="s">
        <v>2289</v>
      </c>
      <c r="N508" s="91" t="s">
        <v>95</v>
      </c>
      <c r="O508" s="713">
        <v>34791</v>
      </c>
      <c r="P508" s="95" t="s">
        <v>76</v>
      </c>
      <c r="Q508" s="91">
        <f t="shared" si="53"/>
        <v>721306</v>
      </c>
      <c r="R508" s="91" t="str">
        <f t="shared" si="54"/>
        <v>MOT.01.</v>
      </c>
      <c r="S508" s="596" t="str">
        <f t="shared" si="56"/>
        <v>Diagnozowanie i naprawa nadwozi pojazdów samochodowych</v>
      </c>
      <c r="T508" s="437" t="s">
        <v>2233</v>
      </c>
      <c r="U508" s="382">
        <v>2</v>
      </c>
      <c r="V508" s="382">
        <v>0</v>
      </c>
      <c r="W508" s="301" t="s">
        <v>2010</v>
      </c>
      <c r="X508" s="382">
        <v>2</v>
      </c>
      <c r="Y508" s="382">
        <v>0</v>
      </c>
      <c r="Z508" s="132" t="str">
        <f t="shared" si="55"/>
        <v>Centrum Kształcenia Zawodowego w Świdnicy, 58-105 Świdnica, ul. Gen. Władysława Sikorskiego 41</v>
      </c>
      <c r="AA508" s="230" t="s">
        <v>93</v>
      </c>
      <c r="AB508" s="184"/>
      <c r="AC508" s="306"/>
      <c r="AD508" s="306"/>
    </row>
    <row r="509" spans="12:30" customFormat="1" ht="15" hidden="1" customHeight="1">
      <c r="L509" s="91">
        <v>471</v>
      </c>
      <c r="M509" s="95" t="s">
        <v>2289</v>
      </c>
      <c r="N509" s="91" t="s">
        <v>95</v>
      </c>
      <c r="O509" s="713">
        <v>34791</v>
      </c>
      <c r="P509" s="95" t="s">
        <v>175</v>
      </c>
      <c r="Q509" s="91">
        <f t="shared" si="53"/>
        <v>751201</v>
      </c>
      <c r="R509" s="91" t="str">
        <f t="shared" si="54"/>
        <v>SPC.01.</v>
      </c>
      <c r="S509" s="596" t="str">
        <f t="shared" si="56"/>
        <v>Produkcja wyrobów cukierniczych</v>
      </c>
      <c r="T509" s="109" t="s">
        <v>2193</v>
      </c>
      <c r="U509" s="382">
        <v>7</v>
      </c>
      <c r="V509" s="382">
        <v>5</v>
      </c>
      <c r="W509" s="301" t="s">
        <v>2010</v>
      </c>
      <c r="X509" s="382">
        <v>7</v>
      </c>
      <c r="Y509" s="382">
        <v>5</v>
      </c>
      <c r="Z509" s="591" t="str">
        <f t="shared" si="55"/>
        <v>Centrum Kształcenia Zawodowego w Oleśnicy, ul. Wojska Polskiego 67</v>
      </c>
      <c r="AA509" s="230" t="s">
        <v>692</v>
      </c>
      <c r="AB509" s="184"/>
      <c r="AC509" s="416"/>
      <c r="AD509" s="306"/>
    </row>
    <row r="510" spans="12:30" customFormat="1" ht="15" hidden="1" customHeight="1">
      <c r="L510" s="91">
        <v>472</v>
      </c>
      <c r="M510" s="95" t="s">
        <v>2289</v>
      </c>
      <c r="N510" s="91" t="s">
        <v>95</v>
      </c>
      <c r="O510" s="713">
        <v>34791</v>
      </c>
      <c r="P510" s="95" t="s">
        <v>191</v>
      </c>
      <c r="Q510" s="91">
        <f t="shared" si="53"/>
        <v>741201</v>
      </c>
      <c r="R510" s="91" t="str">
        <f t="shared" si="54"/>
        <v>ELE.01.</v>
      </c>
      <c r="S510" s="596" t="str">
        <f t="shared" si="56"/>
        <v> Montaż i obsługa maszyn i urządzeń elektrycznych</v>
      </c>
      <c r="T510" s="737" t="s">
        <v>2388</v>
      </c>
      <c r="U510" s="382">
        <v>5</v>
      </c>
      <c r="V510" s="382">
        <v>0</v>
      </c>
      <c r="W510" s="301" t="s">
        <v>2010</v>
      </c>
      <c r="X510" s="382">
        <v>5</v>
      </c>
      <c r="Y510" s="382">
        <v>0</v>
      </c>
      <c r="Z510" s="132" t="str">
        <f t="shared" si="55"/>
        <v>Centrum Kształcenia Zawodowego i Ustawicznego, 67-400 Wschowa, Plac Kosynierów 1</v>
      </c>
      <c r="AA510" s="230" t="s">
        <v>679</v>
      </c>
      <c r="AB510" s="184"/>
      <c r="AC510" s="306"/>
      <c r="AD510" s="306"/>
    </row>
    <row r="511" spans="12:30" customFormat="1" ht="15" hidden="1" customHeight="1">
      <c r="L511" s="91">
        <v>473</v>
      </c>
      <c r="M511" s="95" t="s">
        <v>2289</v>
      </c>
      <c r="N511" s="91" t="s">
        <v>95</v>
      </c>
      <c r="O511" s="713">
        <v>34791</v>
      </c>
      <c r="P511" s="95" t="s">
        <v>78</v>
      </c>
      <c r="Q511" s="91">
        <f t="shared" si="53"/>
        <v>741103</v>
      </c>
      <c r="R511" s="91" t="str">
        <f t="shared" si="54"/>
        <v>ELE.02.</v>
      </c>
      <c r="S511" s="596" t="str">
        <f t="shared" si="56"/>
        <v>Montaż, uruchamianie i konserwacja instalacji, maszyn i urządzeń elektrycznych</v>
      </c>
      <c r="T511" s="109" t="s">
        <v>2190</v>
      </c>
      <c r="U511" s="382">
        <v>14</v>
      </c>
      <c r="V511" s="382">
        <v>0</v>
      </c>
      <c r="W511" s="301" t="s">
        <v>2010</v>
      </c>
      <c r="X511" s="382">
        <v>14</v>
      </c>
      <c r="Y511" s="382">
        <v>0</v>
      </c>
      <c r="Z511" s="132" t="str">
        <f t="shared" si="55"/>
        <v>Centrum Kształcenia Zawodowego w Oleśnicy, ul. Wojska Polskiego 67</v>
      </c>
      <c r="AA511" s="230" t="s">
        <v>692</v>
      </c>
      <c r="AB511" s="184"/>
      <c r="AC511" s="306"/>
      <c r="AD511" s="306"/>
    </row>
    <row r="512" spans="12:30" customFormat="1" ht="15" hidden="1" customHeight="1">
      <c r="L512" s="91">
        <v>474</v>
      </c>
      <c r="M512" s="95" t="s">
        <v>2289</v>
      </c>
      <c r="N512" s="91" t="s">
        <v>95</v>
      </c>
      <c r="O512" s="713">
        <v>34791</v>
      </c>
      <c r="P512" s="95" t="s">
        <v>99</v>
      </c>
      <c r="Q512" s="91">
        <f t="shared" si="53"/>
        <v>514101</v>
      </c>
      <c r="R512" s="91" t="str">
        <f t="shared" si="54"/>
        <v>FRK.01.</v>
      </c>
      <c r="S512" s="596" t="str">
        <f t="shared" si="56"/>
        <v>Wykonywanie usług fryzjerskich</v>
      </c>
      <c r="T512" s="109" t="s">
        <v>2256</v>
      </c>
      <c r="U512" s="382">
        <v>12</v>
      </c>
      <c r="V512" s="382">
        <v>12</v>
      </c>
      <c r="W512" s="301" t="s">
        <v>2010</v>
      </c>
      <c r="X512" s="382">
        <v>12</v>
      </c>
      <c r="Y512" s="382">
        <v>12</v>
      </c>
      <c r="Z512" s="132" t="str">
        <f t="shared" si="55"/>
        <v>Centrum Kształcenia Zawodowego w Oleśnicy, ul. Wojska Polskiego 67</v>
      </c>
      <c r="AA512" s="230" t="s">
        <v>692</v>
      </c>
      <c r="AB512" s="184"/>
      <c r="AC512" s="184"/>
      <c r="AD512" s="306"/>
    </row>
    <row r="513" spans="1:31" customFormat="1" ht="15" hidden="1" customHeight="1">
      <c r="L513" s="91">
        <v>475</v>
      </c>
      <c r="M513" s="95" t="s">
        <v>2289</v>
      </c>
      <c r="N513" s="91" t="s">
        <v>95</v>
      </c>
      <c r="O513" s="713">
        <v>34791</v>
      </c>
      <c r="P513" s="95" t="s">
        <v>71</v>
      </c>
      <c r="Q513" s="91">
        <f t="shared" si="53"/>
        <v>512001</v>
      </c>
      <c r="R513" s="91" t="str">
        <f t="shared" si="54"/>
        <v>HGT.02.</v>
      </c>
      <c r="S513" s="596" t="str">
        <f t="shared" si="56"/>
        <v> Przygotowanie i wydawanie dań</v>
      </c>
      <c r="T513" s="109" t="s">
        <v>2227</v>
      </c>
      <c r="U513" s="382">
        <v>12</v>
      </c>
      <c r="V513" s="382">
        <v>7</v>
      </c>
      <c r="W513" s="301" t="s">
        <v>2010</v>
      </c>
      <c r="X513" s="382">
        <v>12</v>
      </c>
      <c r="Y513" s="382">
        <v>7</v>
      </c>
      <c r="Z513" s="594" t="str">
        <f t="shared" si="55"/>
        <v>Centrum Kształcenia Zawodowego w CKZiU,  ul. Tadeusza Kościuszki 27, 56-100 Wołów</v>
      </c>
      <c r="AA513" s="230" t="s">
        <v>190</v>
      </c>
      <c r="AB513" s="184"/>
      <c r="AC513" s="184"/>
      <c r="AD513" s="306"/>
    </row>
    <row r="514" spans="1:31" ht="15" hidden="1" customHeight="1">
      <c r="A514" s="1"/>
      <c r="L514" s="91">
        <v>476</v>
      </c>
      <c r="M514" s="95" t="s">
        <v>2289</v>
      </c>
      <c r="N514" s="91" t="s">
        <v>95</v>
      </c>
      <c r="O514" s="713">
        <v>34791</v>
      </c>
      <c r="P514" s="95" t="s">
        <v>192</v>
      </c>
      <c r="Q514" s="91">
        <f t="shared" si="53"/>
        <v>713203</v>
      </c>
      <c r="R514" s="91" t="str">
        <f t="shared" si="54"/>
        <v>MOT.03.</v>
      </c>
      <c r="S514" s="596" t="str">
        <f t="shared" si="56"/>
        <v>Diagnozowanie i naprawa powłok lakierniczych</v>
      </c>
      <c r="T514" s="109" t="s">
        <v>2392</v>
      </c>
      <c r="U514" s="382">
        <v>4</v>
      </c>
      <c r="V514" s="382">
        <v>0</v>
      </c>
      <c r="W514" s="302" t="s">
        <v>2010</v>
      </c>
      <c r="X514" s="382">
        <v>4</v>
      </c>
      <c r="Y514" s="382">
        <v>0</v>
      </c>
      <c r="Z514" s="158" t="str">
        <f t="shared" si="55"/>
        <v>Centrum Kształcenia Zawodowego i Ustawicznego, 67-400 Wschowa, Plac Kosynierów 1</v>
      </c>
      <c r="AA514" s="230" t="s">
        <v>679</v>
      </c>
      <c r="AB514" s="184"/>
      <c r="AC514" s="416"/>
      <c r="AD514" s="306"/>
    </row>
    <row r="515" spans="1:31" ht="15" hidden="1" customHeight="1">
      <c r="A515" s="1"/>
      <c r="L515" s="91">
        <v>477</v>
      </c>
      <c r="M515" s="95" t="s">
        <v>2289</v>
      </c>
      <c r="N515" s="91" t="s">
        <v>95</v>
      </c>
      <c r="O515" s="713">
        <v>34791</v>
      </c>
      <c r="P515" s="95" t="s">
        <v>211</v>
      </c>
      <c r="Q515" s="91">
        <f t="shared" si="53"/>
        <v>432106</v>
      </c>
      <c r="R515" s="91" t="str">
        <f t="shared" si="54"/>
        <v>SPL.01.</v>
      </c>
      <c r="S515" s="596" t="str">
        <f t="shared" si="56"/>
        <v>Obsługa magazynów</v>
      </c>
      <c r="T515" s="109" t="s">
        <v>2254</v>
      </c>
      <c r="U515" s="382">
        <v>1</v>
      </c>
      <c r="V515" s="382">
        <v>0</v>
      </c>
      <c r="W515" s="302" t="s">
        <v>2010</v>
      </c>
      <c r="X515" s="382">
        <v>1</v>
      </c>
      <c r="Y515" s="382">
        <v>0</v>
      </c>
      <c r="Z515" s="594" t="str">
        <f t="shared" si="55"/>
        <v>Zespół Szkół Ponadpodstawowych im. Hipolita Cegielskiego w Ziębicach ul. Wojska Polskiego 3, 57-220 Ziębice</v>
      </c>
      <c r="AA515" s="230" t="s">
        <v>32</v>
      </c>
      <c r="AB515" s="184"/>
      <c r="AC515" s="306"/>
      <c r="AD515" s="306"/>
    </row>
    <row r="516" spans="1:31" customFormat="1" ht="15" hidden="1" customHeight="1">
      <c r="L516" s="91">
        <v>478</v>
      </c>
      <c r="M516" s="95" t="s">
        <v>2289</v>
      </c>
      <c r="N516" s="91" t="s">
        <v>95</v>
      </c>
      <c r="O516" s="713">
        <v>34791</v>
      </c>
      <c r="P516" s="95" t="s">
        <v>193</v>
      </c>
      <c r="Q516" s="91">
        <f t="shared" si="53"/>
        <v>834103</v>
      </c>
      <c r="R516" s="91" t="str">
        <f t="shared" si="54"/>
        <v>ROL.02.</v>
      </c>
      <c r="S516" s="596" t="str">
        <f t="shared" si="56"/>
        <v> Eksploatacja pojazdów, maszyn, urządzeń i narzędzi stosowanych w rolnictwie</v>
      </c>
      <c r="T516" s="745" t="s">
        <v>2391</v>
      </c>
      <c r="U516" s="382">
        <v>5</v>
      </c>
      <c r="V516" s="382">
        <v>0</v>
      </c>
      <c r="W516" s="302" t="s">
        <v>2010</v>
      </c>
      <c r="X516" s="382">
        <v>5</v>
      </c>
      <c r="Y516" s="382">
        <v>0</v>
      </c>
      <c r="Z516" s="594" t="str">
        <f t="shared" si="55"/>
        <v>Centrum Kształcenia Zawodowego i Ustawicznego, 67-400 Wschowa, Plac Kosynierów 1</v>
      </c>
      <c r="AA516" s="230" t="s">
        <v>679</v>
      </c>
      <c r="AB516" s="184"/>
      <c r="AC516" s="306"/>
      <c r="AD516" s="306"/>
    </row>
    <row r="517" spans="1:31" customFormat="1" ht="15" hidden="1" customHeight="1">
      <c r="L517" s="91">
        <v>479</v>
      </c>
      <c r="M517" s="95" t="s">
        <v>2289</v>
      </c>
      <c r="N517" s="91" t="s">
        <v>95</v>
      </c>
      <c r="O517" s="713">
        <v>34791</v>
      </c>
      <c r="P517" s="95" t="s">
        <v>66</v>
      </c>
      <c r="Q517" s="91">
        <f t="shared" si="53"/>
        <v>723103</v>
      </c>
      <c r="R517" s="91" t="str">
        <f t="shared" si="54"/>
        <v>MOT.05.</v>
      </c>
      <c r="S517" s="596" t="str">
        <f t="shared" si="56"/>
        <v>Obsługa, diagnozowanie oraz naprawa pojazdów samochodowych</v>
      </c>
      <c r="T517" s="300" t="s">
        <v>2233</v>
      </c>
      <c r="U517" s="491">
        <v>16</v>
      </c>
      <c r="V517" s="382">
        <v>0</v>
      </c>
      <c r="W517" s="302" t="s">
        <v>2010</v>
      </c>
      <c r="X517" s="491">
        <v>16</v>
      </c>
      <c r="Y517" s="382">
        <v>0</v>
      </c>
      <c r="Z517" s="594" t="str">
        <f t="shared" si="55"/>
        <v>Centrum Kształcenia Zawodowego w CKZiU,  ul. Tadeusza Kościuszki 27, 56-100 Wołów</v>
      </c>
      <c r="AA517" s="230" t="s">
        <v>190</v>
      </c>
      <c r="AB517" s="184"/>
      <c r="AC517" s="306"/>
      <c r="AD517" s="306"/>
    </row>
    <row r="518" spans="1:31" customFormat="1" ht="15" hidden="1" customHeight="1">
      <c r="L518" s="91">
        <v>480</v>
      </c>
      <c r="M518" s="95" t="s">
        <v>2289</v>
      </c>
      <c r="N518" s="91" t="s">
        <v>95</v>
      </c>
      <c r="O518" s="713">
        <v>34791</v>
      </c>
      <c r="P518" s="95" t="s">
        <v>519</v>
      </c>
      <c r="Q518" s="91">
        <f t="shared" si="53"/>
        <v>731103</v>
      </c>
      <c r="R518" s="91" t="str">
        <f t="shared" si="54"/>
        <v>MEP.01.</v>
      </c>
      <c r="S518" s="687" t="str">
        <f t="shared" si="56"/>
        <v>Montaż i naprawa maszyn i urządzeń precyzyjnych</v>
      </c>
      <c r="T518" s="109" t="s">
        <v>2394</v>
      </c>
      <c r="U518" s="382">
        <v>3</v>
      </c>
      <c r="V518" s="382">
        <v>0</v>
      </c>
      <c r="W518" s="302" t="s">
        <v>2010</v>
      </c>
      <c r="X518" s="382">
        <v>3</v>
      </c>
      <c r="Y518" s="382">
        <v>0</v>
      </c>
      <c r="Z518" s="694" t="str">
        <f t="shared" si="55"/>
        <v>Centrum Kształcenia Zawodowego i Ustawicznego, 67-400 Wschowa, Plac Kosynierów 1</v>
      </c>
      <c r="AA518" s="230" t="s">
        <v>679</v>
      </c>
      <c r="AB518" s="184"/>
      <c r="AC518" s="306"/>
      <c r="AD518" s="306"/>
    </row>
    <row r="519" spans="1:31" customFormat="1" ht="15" hidden="1" customHeight="1">
      <c r="L519" s="91">
        <v>481</v>
      </c>
      <c r="M519" s="95" t="s">
        <v>2289</v>
      </c>
      <c r="N519" s="91" t="s">
        <v>95</v>
      </c>
      <c r="O519" s="713">
        <v>34791</v>
      </c>
      <c r="P519" s="95" t="s">
        <v>502</v>
      </c>
      <c r="Q519" s="91">
        <f t="shared" si="53"/>
        <v>742118</v>
      </c>
      <c r="R519" s="91" t="str">
        <f t="shared" si="54"/>
        <v>ELM.03.</v>
      </c>
      <c r="S519" s="596" t="str">
        <f t="shared" si="56"/>
        <v>Montaż, uruchamianie i konserwacja urządzeń i systemów mechatronicznych</v>
      </c>
      <c r="T519" s="738" t="s">
        <v>2394</v>
      </c>
      <c r="U519" s="382">
        <v>1</v>
      </c>
      <c r="V519" s="382">
        <v>0</v>
      </c>
      <c r="W519" s="302" t="s">
        <v>2010</v>
      </c>
      <c r="X519" s="382">
        <v>1</v>
      </c>
      <c r="Y519" s="382">
        <v>0</v>
      </c>
      <c r="Z519" s="438" t="str">
        <f t="shared" si="55"/>
        <v>Centrum Kształcenia Zawodowego i Ustawicznego, 67-400 Wschowa, Plac Kosynierów 1</v>
      </c>
      <c r="AA519" s="230" t="s">
        <v>679</v>
      </c>
      <c r="AB519" s="184"/>
      <c r="AC519" s="184"/>
      <c r="AD519" s="306"/>
    </row>
    <row r="520" spans="1:31" customFormat="1" ht="15" hidden="1" customHeight="1">
      <c r="L520" s="91">
        <v>482</v>
      </c>
      <c r="M520" s="95" t="s">
        <v>2289</v>
      </c>
      <c r="N520" s="91" t="s">
        <v>95</v>
      </c>
      <c r="O520" s="713">
        <v>34791</v>
      </c>
      <c r="P520" s="95" t="s">
        <v>180</v>
      </c>
      <c r="Q520" s="91">
        <f t="shared" si="53"/>
        <v>712905</v>
      </c>
      <c r="R520" s="91" t="str">
        <f t="shared" si="54"/>
        <v>BUD.11.</v>
      </c>
      <c r="S520" s="596" t="str">
        <f t="shared" si="56"/>
        <v> Wykonywanie robót montażowych, okładzinowych i wykończeniowych</v>
      </c>
      <c r="T520" s="738" t="s">
        <v>2394</v>
      </c>
      <c r="U520" s="382">
        <v>1</v>
      </c>
      <c r="V520" s="382">
        <v>0</v>
      </c>
      <c r="W520" s="302" t="s">
        <v>2010</v>
      </c>
      <c r="X520" s="382">
        <v>1</v>
      </c>
      <c r="Y520" s="382">
        <v>0</v>
      </c>
      <c r="Z520" s="132" t="str">
        <f t="shared" si="55"/>
        <v>Centrum Kształcenia Zawodowego i Ustawicznego, 67-400 Wschowa, Plac Kosynierów 1</v>
      </c>
      <c r="AA520" s="230" t="s">
        <v>679</v>
      </c>
      <c r="AB520" s="416"/>
      <c r="AC520" s="184"/>
      <c r="AD520" s="306"/>
    </row>
    <row r="521" spans="1:31" customFormat="1" ht="15" hidden="1" customHeight="1">
      <c r="L521" s="91">
        <v>483</v>
      </c>
      <c r="M521" s="95" t="s">
        <v>2289</v>
      </c>
      <c r="N521" s="91" t="s">
        <v>95</v>
      </c>
      <c r="O521" s="713">
        <v>34791</v>
      </c>
      <c r="P521" s="95" t="s">
        <v>125</v>
      </c>
      <c r="Q521" s="91">
        <f t="shared" si="53"/>
        <v>712618</v>
      </c>
      <c r="R521" s="91" t="str">
        <f t="shared" si="54"/>
        <v>BUD.09.</v>
      </c>
      <c r="S521" s="596" t="str">
        <f t="shared" si="56"/>
        <v>Wykonywanie robót związanych z budową, montażem i eksploatacją sieci oraz instalacji sanitarnych</v>
      </c>
      <c r="T521" s="109" t="s">
        <v>2391</v>
      </c>
      <c r="U521" s="684">
        <v>0</v>
      </c>
      <c r="V521" s="382">
        <v>0</v>
      </c>
      <c r="W521" s="302" t="s">
        <v>2010</v>
      </c>
      <c r="X521" s="684">
        <v>0</v>
      </c>
      <c r="Y521" s="382">
        <v>0</v>
      </c>
      <c r="Z521" s="132" t="str">
        <f t="shared" si="55"/>
        <v>Centrum Kształcenia Zawodowego i Ustawicznego, 67-400 Wschowa, Plac Kosynierów 1</v>
      </c>
      <c r="AA521" s="230" t="s">
        <v>679</v>
      </c>
      <c r="AB521" s="184"/>
      <c r="AC521" s="306"/>
      <c r="AD521" s="306"/>
    </row>
    <row r="522" spans="1:31" customFormat="1" ht="15" customHeight="1">
      <c r="L522" s="91">
        <v>484</v>
      </c>
      <c r="M522" s="95" t="s">
        <v>2289</v>
      </c>
      <c r="N522" s="91" t="s">
        <v>95</v>
      </c>
      <c r="O522" s="713">
        <v>34791</v>
      </c>
      <c r="P522" s="95" t="s">
        <v>73</v>
      </c>
      <c r="Q522" s="91">
        <f t="shared" si="53"/>
        <v>722307</v>
      </c>
      <c r="R522" s="91" t="str">
        <f t="shared" si="54"/>
        <v>MEC.05.</v>
      </c>
      <c r="S522" s="596" t="str">
        <f t="shared" si="56"/>
        <v> Użytkowanie obrabiarek skrawających</v>
      </c>
      <c r="T522" s="109"/>
      <c r="U522" s="383">
        <v>0</v>
      </c>
      <c r="V522" s="382">
        <v>0</v>
      </c>
      <c r="W522" s="302" t="s">
        <v>2010</v>
      </c>
      <c r="X522" s="382">
        <v>0</v>
      </c>
      <c r="Y522" s="382">
        <v>0</v>
      </c>
      <c r="Z522" s="610" t="str">
        <f t="shared" si="55"/>
        <v>Centrum Kształcenia Zawodowego w Świdnicy, 58-105 Świdnica, ul. Gen. Władysława Sikorskiego 41</v>
      </c>
      <c r="AA522" s="230" t="s">
        <v>93</v>
      </c>
      <c r="AB522" s="184"/>
      <c r="AC522" s="184" t="s">
        <v>93</v>
      </c>
      <c r="AD522" s="306"/>
    </row>
    <row r="523" spans="1:31" customFormat="1" ht="15" hidden="1" customHeight="1">
      <c r="L523" s="91">
        <v>485</v>
      </c>
      <c r="M523" s="95" t="s">
        <v>2289</v>
      </c>
      <c r="N523" s="91" t="s">
        <v>95</v>
      </c>
      <c r="O523" s="713">
        <v>34791</v>
      </c>
      <c r="P523" s="95" t="s">
        <v>79</v>
      </c>
      <c r="Q523" s="91">
        <f t="shared" si="53"/>
        <v>751204</v>
      </c>
      <c r="R523" s="91" t="str">
        <f t="shared" si="54"/>
        <v>SPC.03.</v>
      </c>
      <c r="S523" s="596" t="str">
        <f t="shared" si="56"/>
        <v>Produkcja wyrobów piekarskich</v>
      </c>
      <c r="T523" s="733" t="s">
        <v>2386</v>
      </c>
      <c r="U523" s="382">
        <v>1</v>
      </c>
      <c r="V523" s="382">
        <v>0</v>
      </c>
      <c r="W523" s="301" t="s">
        <v>2010</v>
      </c>
      <c r="X523" s="382">
        <v>1</v>
      </c>
      <c r="Y523" s="382">
        <v>0</v>
      </c>
      <c r="Z523" s="132" t="str">
        <f t="shared" si="55"/>
        <v>Centrum Kształcenia Zawodowego w Kłodzkiej Szkole Przedsiębiorczości w Kłodzku, ul. Szkolna 8, 57-300 Kłodzko</v>
      </c>
      <c r="AA523" s="230" t="s">
        <v>677</v>
      </c>
      <c r="AB523" s="184"/>
      <c r="AC523" s="306" t="s">
        <v>93</v>
      </c>
      <c r="AD523" s="306"/>
    </row>
    <row r="524" spans="1:31" customFormat="1" ht="15" hidden="1" customHeight="1">
      <c r="L524" s="91">
        <v>486</v>
      </c>
      <c r="M524" s="95" t="s">
        <v>2289</v>
      </c>
      <c r="N524" s="91" t="s">
        <v>95</v>
      </c>
      <c r="O524" s="713">
        <v>34791</v>
      </c>
      <c r="P524" s="95" t="s">
        <v>195</v>
      </c>
      <c r="Q524" s="91">
        <f t="shared" si="53"/>
        <v>911205</v>
      </c>
      <c r="R524" s="91" t="str">
        <f t="shared" si="54"/>
        <v>HGT.05.</v>
      </c>
      <c r="S524" s="596" t="str">
        <f t="shared" si="56"/>
        <v>Wykonywanie prac pomocniczych w obiektach świadczących usługi hotelarskie</v>
      </c>
      <c r="T524" s="733" t="s">
        <v>2384</v>
      </c>
      <c r="U524" s="382">
        <v>1</v>
      </c>
      <c r="V524" s="382">
        <v>1</v>
      </c>
      <c r="W524" s="302" t="s">
        <v>2010</v>
      </c>
      <c r="X524" s="382">
        <v>1</v>
      </c>
      <c r="Y524" s="382">
        <v>1</v>
      </c>
      <c r="Z524" s="132" t="str">
        <f t="shared" si="55"/>
        <v>Centrum Kształcenia Zawodowego w Kłodzkiej Szkole Przedsiębiorczości w Kłodzku, ul. Szkolna 8, 57-300 Kłodzko</v>
      </c>
      <c r="AA524" s="230" t="s">
        <v>677</v>
      </c>
      <c r="AB524" s="184"/>
      <c r="AC524" s="306"/>
      <c r="AD524" s="306"/>
    </row>
    <row r="525" spans="1:31" customFormat="1" ht="15" hidden="1" customHeight="1">
      <c r="L525" s="91">
        <v>487</v>
      </c>
      <c r="M525" s="95" t="s">
        <v>2289</v>
      </c>
      <c r="N525" s="91" t="s">
        <v>95</v>
      </c>
      <c r="O525" s="713">
        <v>34791</v>
      </c>
      <c r="P525" s="95" t="s">
        <v>80</v>
      </c>
      <c r="Q525" s="91">
        <f t="shared" si="53"/>
        <v>752205</v>
      </c>
      <c r="R525" s="91" t="str">
        <f t="shared" si="54"/>
        <v>DRM.04.</v>
      </c>
      <c r="S525" s="596" t="str">
        <f t="shared" si="56"/>
        <v> Wytwarzanie wyrobów z drewna i materiałów drewnopochodnych</v>
      </c>
      <c r="T525" s="300" t="s">
        <v>2188</v>
      </c>
      <c r="U525" s="382">
        <v>2</v>
      </c>
      <c r="V525" s="382">
        <v>0</v>
      </c>
      <c r="W525" s="302" t="s">
        <v>2010</v>
      </c>
      <c r="X525" s="382">
        <v>2</v>
      </c>
      <c r="Y525" s="382">
        <v>0</v>
      </c>
      <c r="Z525" s="132" t="str">
        <f t="shared" si="55"/>
        <v>Centrum Kształcenia Zawodowego w Oleśnicy, ul. Wojska Polskiego 67</v>
      </c>
      <c r="AA525" s="230" t="s">
        <v>692</v>
      </c>
      <c r="AB525" s="184"/>
      <c r="AC525" s="306"/>
      <c r="AD525" s="306"/>
    </row>
    <row r="526" spans="1:31" customFormat="1" ht="15" hidden="1" customHeight="1">
      <c r="L526" s="91">
        <v>488</v>
      </c>
      <c r="M526" s="95" t="s">
        <v>2289</v>
      </c>
      <c r="N526" s="91" t="s">
        <v>95</v>
      </c>
      <c r="O526" s="713">
        <v>34791</v>
      </c>
      <c r="P526" s="712" t="s">
        <v>70</v>
      </c>
      <c r="Q526" s="91">
        <f t="shared" si="53"/>
        <v>522301</v>
      </c>
      <c r="R526" s="91" t="str">
        <f t="shared" si="54"/>
        <v>HAN.01.</v>
      </c>
      <c r="S526" s="596" t="str">
        <f t="shared" si="56"/>
        <v>Prowadzenie sprzedaży</v>
      </c>
      <c r="T526" s="109" t="s">
        <v>2233</v>
      </c>
      <c r="U526" s="382">
        <v>2</v>
      </c>
      <c r="V526" s="382">
        <v>1</v>
      </c>
      <c r="W526" s="301" t="s">
        <v>2010</v>
      </c>
      <c r="X526" s="382">
        <v>2</v>
      </c>
      <c r="Y526" s="382">
        <v>1</v>
      </c>
      <c r="Z526" s="132" t="str">
        <f t="shared" si="55"/>
        <v>Centrum Kształcenia Zawodowego w Oleśnicy, ul. Wojska Polskiego 67</v>
      </c>
      <c r="AA526" s="230" t="s">
        <v>692</v>
      </c>
      <c r="AB526" s="184"/>
      <c r="AC526" s="306"/>
      <c r="AD526" s="306"/>
    </row>
    <row r="527" spans="1:31" customFormat="1" ht="15" hidden="1" customHeight="1">
      <c r="L527" s="91">
        <v>489</v>
      </c>
      <c r="M527" s="676" t="s">
        <v>2289</v>
      </c>
      <c r="N527" s="193" t="s">
        <v>95</v>
      </c>
      <c r="O527" s="193">
        <v>34791</v>
      </c>
      <c r="P527" s="676" t="s">
        <v>543</v>
      </c>
      <c r="Q527" s="193">
        <f t="shared" si="53"/>
        <v>742202</v>
      </c>
      <c r="R527" s="193" t="str">
        <f t="shared" si="54"/>
        <v>INF.01.</v>
      </c>
      <c r="S527" s="687" t="str">
        <f t="shared" si="56"/>
        <v> Montaż i utrzymanie torów telekomunikacyjnych oraz urządzeń abonenckich</v>
      </c>
      <c r="T527" s="675"/>
      <c r="U527" s="685">
        <v>1</v>
      </c>
      <c r="V527" s="685">
        <v>0</v>
      </c>
      <c r="W527" s="693" t="s">
        <v>2010</v>
      </c>
      <c r="X527" s="685">
        <v>1</v>
      </c>
      <c r="Y527" s="685">
        <v>0</v>
      </c>
      <c r="Z527" s="694">
        <f t="shared" si="55"/>
        <v>0</v>
      </c>
      <c r="AA527" s="677" t="s">
        <v>1840</v>
      </c>
      <c r="AB527" s="415"/>
      <c r="AC527" s="415"/>
      <c r="AD527" s="306"/>
      <c r="AE527" t="s">
        <v>2337</v>
      </c>
    </row>
    <row r="528" spans="1:31" customFormat="1" ht="15" hidden="1" customHeight="1">
      <c r="L528" s="91">
        <v>490</v>
      </c>
      <c r="M528" s="95" t="s">
        <v>2289</v>
      </c>
      <c r="N528" s="91" t="s">
        <v>95</v>
      </c>
      <c r="O528" s="713">
        <v>34791</v>
      </c>
      <c r="P528" s="95" t="s">
        <v>196</v>
      </c>
      <c r="Q528" s="91">
        <f t="shared" si="53"/>
        <v>613003</v>
      </c>
      <c r="R528" s="91" t="str">
        <f t="shared" si="54"/>
        <v>ROL.04.</v>
      </c>
      <c r="S528" s="596" t="str">
        <f t="shared" si="56"/>
        <v> Prowadzenie produkcji rolniczej</v>
      </c>
      <c r="T528" s="742" t="s">
        <v>2390</v>
      </c>
      <c r="U528" s="382">
        <v>1</v>
      </c>
      <c r="V528" s="382">
        <v>0</v>
      </c>
      <c r="W528" s="301" t="s">
        <v>2010</v>
      </c>
      <c r="X528" s="382">
        <v>1</v>
      </c>
      <c r="Y528" s="382">
        <v>0</v>
      </c>
      <c r="Z528" s="132" t="str">
        <f t="shared" si="55"/>
        <v>Centrum Kształcenia Zawodowego i Ustawicznego, 67-400 Wschowa, Plac Kosynierów 1</v>
      </c>
      <c r="AA528" s="230" t="s">
        <v>679</v>
      </c>
      <c r="AB528" s="184"/>
      <c r="AC528" s="184"/>
      <c r="AD528" s="306"/>
    </row>
    <row r="529" spans="12:39" customFormat="1" ht="15" hidden="1" customHeight="1">
      <c r="L529" s="91">
        <v>491</v>
      </c>
      <c r="M529" s="95" t="s">
        <v>2289</v>
      </c>
      <c r="N529" s="91" t="s">
        <v>95</v>
      </c>
      <c r="O529" s="713">
        <v>34791</v>
      </c>
      <c r="P529" s="95" t="s">
        <v>172</v>
      </c>
      <c r="Q529" s="91">
        <f t="shared" si="53"/>
        <v>722204</v>
      </c>
      <c r="R529" s="91" t="str">
        <f t="shared" si="54"/>
        <v>MEC.08.</v>
      </c>
      <c r="S529" s="596" t="str">
        <f t="shared" si="56"/>
        <v>Wykonywanie i naprawa elementów maszyn, urządzeń i narzędzi</v>
      </c>
      <c r="T529" s="300" t="s">
        <v>2233</v>
      </c>
      <c r="U529" s="382">
        <v>13</v>
      </c>
      <c r="V529" s="382">
        <v>0</v>
      </c>
      <c r="W529" s="302" t="s">
        <v>2010</v>
      </c>
      <c r="X529" s="382">
        <v>13</v>
      </c>
      <c r="Y529" s="382">
        <v>0</v>
      </c>
      <c r="Z529" s="594" t="str">
        <f t="shared" si="55"/>
        <v>Centrum Kształcenia Zawodowego w CKZiU,  ul. Tadeusza Kościuszki 27, 56-100 Wołów</v>
      </c>
      <c r="AA529" s="230" t="s">
        <v>190</v>
      </c>
      <c r="AB529" s="184"/>
      <c r="AC529" s="184"/>
      <c r="AD529" s="306"/>
    </row>
    <row r="530" spans="12:39" customFormat="1" ht="15" hidden="1" customHeight="1">
      <c r="L530" s="700"/>
      <c r="M530" s="95" t="s">
        <v>1849</v>
      </c>
      <c r="N530" s="91" t="s">
        <v>95</v>
      </c>
      <c r="O530" s="713">
        <v>92542</v>
      </c>
      <c r="P530" s="778" t="s">
        <v>177</v>
      </c>
      <c r="Q530" s="561">
        <f>IFERROR(VLOOKUP(P530,B$8:E$119,2,0),0)</f>
        <v>722204</v>
      </c>
      <c r="R530" s="561"/>
      <c r="S530" s="561"/>
      <c r="T530" s="89" t="s">
        <v>2233</v>
      </c>
      <c r="U530" s="791">
        <v>1</v>
      </c>
      <c r="V530" s="791">
        <v>0</v>
      </c>
      <c r="W530" s="792" t="s">
        <v>2010</v>
      </c>
      <c r="X530" s="791">
        <v>0</v>
      </c>
      <c r="Y530" s="791">
        <v>0</v>
      </c>
      <c r="Z530" s="562" t="str">
        <f>IFERROR(VLOOKUP(AA530,AH$8:AI$34,2,0),0)</f>
        <v>Centrum Kształcenia Zawodowego w CKZiU,  ul. Tadeusza Kościuszki 27, 56-100 Wołów</v>
      </c>
      <c r="AA530" s="778" t="s">
        <v>190</v>
      </c>
      <c r="AB530" s="557"/>
      <c r="AC530" s="557"/>
      <c r="AD530" s="558"/>
    </row>
    <row r="531" spans="12:39" customFormat="1" ht="15" hidden="1" customHeight="1">
      <c r="L531" s="700"/>
      <c r="M531" s="95" t="s">
        <v>1849</v>
      </c>
      <c r="N531" s="91" t="s">
        <v>95</v>
      </c>
      <c r="O531" s="713">
        <v>92542</v>
      </c>
      <c r="P531" s="778" t="s">
        <v>70</v>
      </c>
      <c r="Q531" s="561">
        <f>IFERROR(VLOOKUP(P531,B$8:E$119,2,0),0)</f>
        <v>522301</v>
      </c>
      <c r="R531" s="561"/>
      <c r="S531" s="561"/>
      <c r="T531" s="300" t="s">
        <v>2233</v>
      </c>
      <c r="U531" s="791">
        <v>2</v>
      </c>
      <c r="V531" s="791">
        <v>2</v>
      </c>
      <c r="W531" s="792" t="s">
        <v>2010</v>
      </c>
      <c r="X531" s="791">
        <v>0</v>
      </c>
      <c r="Y531" s="791">
        <v>0</v>
      </c>
      <c r="Z531" s="562" t="str">
        <f>IFERROR(VLOOKUP(AA531,AH$8:AI$34,2,0),0)</f>
        <v>Centrum Kształcenia Zawodowego w CKZiU,  ul. Tadeusza Kościuszki 27, 56-100 Wołów</v>
      </c>
      <c r="AA531" s="778" t="s">
        <v>190</v>
      </c>
      <c r="AB531" s="557"/>
      <c r="AC531" s="557"/>
      <c r="AD531" s="558"/>
    </row>
    <row r="532" spans="12:39" customFormat="1" ht="15" hidden="1" customHeight="1">
      <c r="L532" s="91">
        <v>492</v>
      </c>
      <c r="M532" s="497" t="s">
        <v>2275</v>
      </c>
      <c r="N532" s="301" t="s">
        <v>173</v>
      </c>
      <c r="O532" s="715">
        <v>81656</v>
      </c>
      <c r="P532" s="95" t="s">
        <v>80</v>
      </c>
      <c r="Q532" s="91">
        <f t="shared" si="53"/>
        <v>752205</v>
      </c>
      <c r="R532" s="91" t="str">
        <f t="shared" si="54"/>
        <v>DRM.04.</v>
      </c>
      <c r="S532" s="596" t="str">
        <f t="shared" si="56"/>
        <v> Wytwarzanie wyrobów z drewna i materiałów drewnopochodnych</v>
      </c>
      <c r="T532" s="109" t="s">
        <v>2256</v>
      </c>
      <c r="U532" s="382">
        <v>12</v>
      </c>
      <c r="V532" s="387">
        <v>0</v>
      </c>
      <c r="W532" s="301" t="s">
        <v>2010</v>
      </c>
      <c r="X532" s="382">
        <v>0</v>
      </c>
      <c r="Y532" s="387">
        <v>0</v>
      </c>
      <c r="Z532" s="132" t="str">
        <f t="shared" si="55"/>
        <v>Centrum Kształcenia Zawodowego w Oleśnicy, ul. Wojska Polskiego 67</v>
      </c>
      <c r="AA532" s="230" t="s">
        <v>692</v>
      </c>
      <c r="AB532" s="306"/>
      <c r="AC532" s="306"/>
      <c r="AD532" s="306"/>
    </row>
    <row r="533" spans="12:39" customFormat="1" ht="15" hidden="1" customHeight="1">
      <c r="L533" s="91">
        <v>493</v>
      </c>
      <c r="M533" s="497" t="s">
        <v>2275</v>
      </c>
      <c r="N533" s="301" t="s">
        <v>173</v>
      </c>
      <c r="O533" s="715">
        <v>81656</v>
      </c>
      <c r="P533" s="95" t="s">
        <v>515</v>
      </c>
      <c r="Q533" s="91">
        <f t="shared" si="53"/>
        <v>723310</v>
      </c>
      <c r="R533" s="91" t="str">
        <f t="shared" si="54"/>
        <v>MEC.03.</v>
      </c>
      <c r="S533" s="596" t="str">
        <f t="shared" si="56"/>
        <v>Montaż i obsługa maszyn i urządzeń</v>
      </c>
      <c r="T533" s="109" t="s">
        <v>2193</v>
      </c>
      <c r="U533" s="382">
        <v>2</v>
      </c>
      <c r="V533" s="382">
        <v>0</v>
      </c>
      <c r="W533" s="302" t="s">
        <v>2010</v>
      </c>
      <c r="X533" s="382">
        <v>2</v>
      </c>
      <c r="Y533" s="382">
        <v>0</v>
      </c>
      <c r="Z533" s="611" t="str">
        <f t="shared" si="55"/>
        <v>Centrum Kształcenia Zawodowego nr 1 w Gliwicach Gliwickie Centrum Edukacji u.Stefana Okrzei 20</v>
      </c>
      <c r="AA533" s="230" t="s">
        <v>1993</v>
      </c>
      <c r="AB533" s="184"/>
      <c r="AC533" s="306"/>
      <c r="AD533" s="306"/>
    </row>
    <row r="534" spans="12:39" customFormat="1" ht="15" hidden="1" customHeight="1">
      <c r="L534" s="91">
        <v>494</v>
      </c>
      <c r="M534" s="497" t="s">
        <v>2275</v>
      </c>
      <c r="N534" s="301" t="s">
        <v>173</v>
      </c>
      <c r="O534" s="715">
        <v>81656</v>
      </c>
      <c r="P534" s="95" t="s">
        <v>78</v>
      </c>
      <c r="Q534" s="91">
        <f t="shared" si="53"/>
        <v>741103</v>
      </c>
      <c r="R534" s="91" t="str">
        <f t="shared" si="54"/>
        <v>ELE.02.</v>
      </c>
      <c r="S534" s="596" t="str">
        <f t="shared" si="56"/>
        <v>Montaż, uruchamianie i konserwacja instalacji, maszyn i urządzeń elektrycznych</v>
      </c>
      <c r="T534" s="437" t="s">
        <v>2190</v>
      </c>
      <c r="U534" s="382">
        <v>4</v>
      </c>
      <c r="V534" s="382">
        <v>0</v>
      </c>
      <c r="W534" s="301" t="s">
        <v>2010</v>
      </c>
      <c r="X534" s="382">
        <v>0</v>
      </c>
      <c r="Y534" s="382">
        <v>0</v>
      </c>
      <c r="Z534" s="611" t="str">
        <f t="shared" si="55"/>
        <v>Centrum Kształcenia Zawodowego w Oleśnicy, ul. Wojska Polskiego 67</v>
      </c>
      <c r="AA534" s="230" t="s">
        <v>692</v>
      </c>
      <c r="AB534" s="184"/>
      <c r="AC534" s="306"/>
      <c r="AD534" s="306"/>
    </row>
    <row r="535" spans="12:39" customFormat="1" ht="15" hidden="1" customHeight="1">
      <c r="L535" s="91">
        <v>495</v>
      </c>
      <c r="M535" s="497" t="s">
        <v>2275</v>
      </c>
      <c r="N535" s="301" t="s">
        <v>173</v>
      </c>
      <c r="O535" s="715">
        <v>81656</v>
      </c>
      <c r="P535" s="95" t="s">
        <v>178</v>
      </c>
      <c r="Q535" s="91">
        <f t="shared" ref="Q535:Q599" si="57">IFERROR(VLOOKUP(P535,B$8:E$119,2,0),0)</f>
        <v>753402</v>
      </c>
      <c r="R535" s="91" t="str">
        <f t="shared" ref="R535:R599" si="58">IFERROR(VLOOKUP(Q535,C$8:F$119,2,0),0)</f>
        <v>DRM.05.</v>
      </c>
      <c r="S535" s="596" t="str">
        <f t="shared" si="56"/>
        <v>Wykonywanie wyrobów tapicerowanych</v>
      </c>
      <c r="T535" s="109" t="s">
        <v>2256</v>
      </c>
      <c r="U535" s="382">
        <v>5</v>
      </c>
      <c r="V535" s="382">
        <v>0</v>
      </c>
      <c r="W535" s="302" t="s">
        <v>2010</v>
      </c>
      <c r="X535" s="382">
        <v>0</v>
      </c>
      <c r="Y535" s="382">
        <v>0</v>
      </c>
      <c r="Z535" s="611" t="str">
        <f t="shared" si="55"/>
        <v>Centrum Kształcenia Zawodowego w Oleśnicy, ul. Wojska Polskiego 67</v>
      </c>
      <c r="AA535" s="230" t="s">
        <v>692</v>
      </c>
      <c r="AB535" s="184"/>
      <c r="AC535" s="306"/>
      <c r="AD535" s="306"/>
    </row>
    <row r="536" spans="12:39" customFormat="1" ht="15" hidden="1" customHeight="1">
      <c r="L536" s="91">
        <v>496</v>
      </c>
      <c r="M536" s="497" t="s">
        <v>2275</v>
      </c>
      <c r="N536" s="301" t="s">
        <v>173</v>
      </c>
      <c r="O536" s="715">
        <v>81656</v>
      </c>
      <c r="P536" s="95" t="s">
        <v>70</v>
      </c>
      <c r="Q536" s="91">
        <f t="shared" si="57"/>
        <v>522301</v>
      </c>
      <c r="R536" s="91" t="str">
        <f t="shared" si="58"/>
        <v>HAN.01.</v>
      </c>
      <c r="S536" s="596" t="str">
        <f t="shared" si="56"/>
        <v>Prowadzenie sprzedaży</v>
      </c>
      <c r="T536" s="109" t="s">
        <v>2233</v>
      </c>
      <c r="U536" s="382">
        <v>5</v>
      </c>
      <c r="V536" s="382">
        <v>4</v>
      </c>
      <c r="W536" s="301" t="s">
        <v>2010</v>
      </c>
      <c r="X536" s="382">
        <v>0</v>
      </c>
      <c r="Y536" s="382">
        <v>0</v>
      </c>
      <c r="Z536" s="611" t="str">
        <f t="shared" si="55"/>
        <v>Centrum Kształcenia Zawodowego w Oleśnicy, ul. Wojska Polskiego 67</v>
      </c>
      <c r="AA536" s="230" t="s">
        <v>692</v>
      </c>
      <c r="AB536" s="184"/>
      <c r="AC536" s="184"/>
      <c r="AD536" s="306"/>
    </row>
    <row r="537" spans="12:39" customFormat="1" ht="15" hidden="1" customHeight="1">
      <c r="L537" s="91">
        <v>497</v>
      </c>
      <c r="M537" s="497" t="s">
        <v>2275</v>
      </c>
      <c r="N537" s="301" t="s">
        <v>173</v>
      </c>
      <c r="O537" s="715">
        <v>81656</v>
      </c>
      <c r="P537" s="95" t="s">
        <v>66</v>
      </c>
      <c r="Q537" s="91">
        <f t="shared" si="57"/>
        <v>723103</v>
      </c>
      <c r="R537" s="91" t="str">
        <f t="shared" si="58"/>
        <v>MOT.05.</v>
      </c>
      <c r="S537" s="596" t="str">
        <f t="shared" si="56"/>
        <v>Obsługa, diagnozowanie oraz naprawa pojazdów samochodowych</v>
      </c>
      <c r="T537" s="109" t="s">
        <v>2233</v>
      </c>
      <c r="U537" s="279">
        <v>5</v>
      </c>
      <c r="V537" s="279">
        <v>0</v>
      </c>
      <c r="W537" s="295" t="s">
        <v>2010</v>
      </c>
      <c r="X537" s="279">
        <v>0</v>
      </c>
      <c r="Y537" s="279">
        <v>0</v>
      </c>
      <c r="Z537" s="594" t="str">
        <f t="shared" si="55"/>
        <v>Centrum Kształcenia Zawodowego w Oleśnicy, ul. Wojska Polskiego 67</v>
      </c>
      <c r="AA537" s="230" t="s">
        <v>692</v>
      </c>
      <c r="AB537" s="184"/>
      <c r="AC537" s="306"/>
      <c r="AD537" s="306"/>
      <c r="AF537" s="560" t="s">
        <v>2337</v>
      </c>
      <c r="AJ537" s="39"/>
      <c r="AK537" s="39"/>
      <c r="AL537" s="39"/>
      <c r="AM537" s="39"/>
    </row>
    <row r="538" spans="12:39" customFormat="1" ht="15" hidden="1" customHeight="1">
      <c r="L538" s="91">
        <v>498</v>
      </c>
      <c r="M538" s="497" t="s">
        <v>2275</v>
      </c>
      <c r="N538" s="301" t="s">
        <v>173</v>
      </c>
      <c r="O538" s="715">
        <v>81656</v>
      </c>
      <c r="P538" s="95" t="s">
        <v>73</v>
      </c>
      <c r="Q538" s="91">
        <f t="shared" si="57"/>
        <v>722307</v>
      </c>
      <c r="R538" s="91" t="str">
        <f t="shared" si="58"/>
        <v>MEC.05.</v>
      </c>
      <c r="S538" s="596" t="str">
        <f t="shared" si="56"/>
        <v> Użytkowanie obrabiarek skrawających</v>
      </c>
      <c r="T538" s="109" t="s">
        <v>2191</v>
      </c>
      <c r="U538" s="279">
        <v>3</v>
      </c>
      <c r="V538" s="279">
        <v>0</v>
      </c>
      <c r="W538" s="91" t="s">
        <v>2010</v>
      </c>
      <c r="X538" s="279">
        <v>0</v>
      </c>
      <c r="Y538" s="279">
        <v>0</v>
      </c>
      <c r="Z538" s="132" t="str">
        <f t="shared" si="55"/>
        <v>Centrum Kształcenia Zawodowego w Oleśnicy, ul. Wojska Polskiego 67</v>
      </c>
      <c r="AA538" s="230" t="s">
        <v>692</v>
      </c>
      <c r="AB538" s="306"/>
      <c r="AC538" s="306"/>
      <c r="AD538" s="306"/>
    </row>
    <row r="539" spans="12:39" customFormat="1" ht="15" hidden="1" customHeight="1">
      <c r="L539" s="91">
        <v>499</v>
      </c>
      <c r="M539" s="497" t="s">
        <v>2275</v>
      </c>
      <c r="N539" s="301" t="s">
        <v>173</v>
      </c>
      <c r="O539" s="715">
        <v>81656</v>
      </c>
      <c r="P539" s="95" t="s">
        <v>71</v>
      </c>
      <c r="Q539" s="91">
        <f t="shared" si="57"/>
        <v>512001</v>
      </c>
      <c r="R539" s="91" t="str">
        <f t="shared" si="58"/>
        <v>HGT.02.</v>
      </c>
      <c r="S539" s="596" t="str">
        <f t="shared" si="56"/>
        <v> Przygotowanie i wydawanie dań</v>
      </c>
      <c r="T539" s="109" t="s">
        <v>2256</v>
      </c>
      <c r="U539" s="279">
        <v>1</v>
      </c>
      <c r="V539" s="279">
        <v>1</v>
      </c>
      <c r="W539" s="295" t="s">
        <v>2010</v>
      </c>
      <c r="X539" s="279">
        <v>0</v>
      </c>
      <c r="Y539" s="279">
        <v>0</v>
      </c>
      <c r="Z539" s="591" t="str">
        <f t="shared" si="55"/>
        <v>Centrum Kształcenia Zawodowego w Oleśnicy, ul. Wojska Polskiego 67</v>
      </c>
      <c r="AA539" s="230" t="s">
        <v>692</v>
      </c>
      <c r="AB539" s="184"/>
      <c r="AC539" s="184" t="s">
        <v>93</v>
      </c>
      <c r="AD539" s="306"/>
    </row>
    <row r="540" spans="12:39" customFormat="1" ht="15" hidden="1" customHeight="1">
      <c r="L540" s="91">
        <v>500</v>
      </c>
      <c r="M540" s="497" t="s">
        <v>2275</v>
      </c>
      <c r="N540" s="301" t="s">
        <v>173</v>
      </c>
      <c r="O540" s="715">
        <v>81656</v>
      </c>
      <c r="P540" s="95" t="s">
        <v>532</v>
      </c>
      <c r="Q540" s="91">
        <f t="shared" si="57"/>
        <v>753105</v>
      </c>
      <c r="R540" s="91" t="str">
        <f t="shared" si="58"/>
        <v>MOD.03.</v>
      </c>
      <c r="S540" s="511"/>
      <c r="T540" s="300" t="s">
        <v>2208</v>
      </c>
      <c r="U540" s="279">
        <v>1</v>
      </c>
      <c r="V540" s="279">
        <v>1</v>
      </c>
      <c r="W540" s="295" t="s">
        <v>2010</v>
      </c>
      <c r="X540" s="279">
        <v>0</v>
      </c>
      <c r="Y540" s="279">
        <v>0</v>
      </c>
      <c r="Z540" s="569" t="str">
        <f t="shared" si="55"/>
        <v>Ośrodek Dokształcania i Doskonalenia Zawodowego w Krotoszynie</v>
      </c>
      <c r="AA540" s="230" t="s">
        <v>680</v>
      </c>
      <c r="AB540" s="184"/>
      <c r="AC540" s="184"/>
      <c r="AD540" s="306"/>
    </row>
    <row r="541" spans="12:39" customFormat="1" ht="15" hidden="1" customHeight="1">
      <c r="L541" s="91">
        <v>501</v>
      </c>
      <c r="M541" s="497" t="s">
        <v>2275</v>
      </c>
      <c r="N541" s="301" t="s">
        <v>173</v>
      </c>
      <c r="O541" s="715">
        <v>81656</v>
      </c>
      <c r="P541" s="95" t="s">
        <v>79</v>
      </c>
      <c r="Q541" s="91">
        <f t="shared" si="57"/>
        <v>751204</v>
      </c>
      <c r="R541" s="91" t="str">
        <f t="shared" si="58"/>
        <v>SPC.03.</v>
      </c>
      <c r="S541" s="596" t="str">
        <f t="shared" ref="S541:S589" si="59">IFERROR(VLOOKUP(R541,D$8:G$119,2,0),0)</f>
        <v>Produkcja wyrobów piekarskich</v>
      </c>
      <c r="T541" s="437"/>
      <c r="U541" s="260">
        <v>0</v>
      </c>
      <c r="V541" s="279">
        <v>0</v>
      </c>
      <c r="W541" s="301" t="s">
        <v>2010</v>
      </c>
      <c r="X541" s="279">
        <v>0</v>
      </c>
      <c r="Y541" s="279">
        <v>0</v>
      </c>
      <c r="Z541" s="132" t="str">
        <f t="shared" si="55"/>
        <v>Centrum Kształcenia Zawodowego w Kłodzkiej Szkole Przedsiębiorczości w Kłodzku, ul. Szkolna 8, 57-300 Kłodzko</v>
      </c>
      <c r="AA541" s="230" t="s">
        <v>677</v>
      </c>
      <c r="AB541" s="184"/>
      <c r="AC541" s="306"/>
      <c r="AD541" s="306"/>
    </row>
    <row r="542" spans="12:39" customFormat="1" ht="15" hidden="1" customHeight="1">
      <c r="L542" s="91">
        <v>502</v>
      </c>
      <c r="M542" s="95" t="s">
        <v>2303</v>
      </c>
      <c r="N542" s="91" t="s">
        <v>686</v>
      </c>
      <c r="O542" s="713">
        <v>6896</v>
      </c>
      <c r="P542" s="95" t="s">
        <v>76</v>
      </c>
      <c r="Q542" s="91">
        <f t="shared" si="57"/>
        <v>721306</v>
      </c>
      <c r="R542" s="91" t="str">
        <f t="shared" si="58"/>
        <v>MOT.01.</v>
      </c>
      <c r="S542" s="596" t="str">
        <f t="shared" si="59"/>
        <v>Diagnozowanie i naprawa nadwozi pojazdów samochodowych</v>
      </c>
      <c r="T542" s="109" t="s">
        <v>2256</v>
      </c>
      <c r="U542" s="279">
        <v>3</v>
      </c>
      <c r="V542" s="279">
        <v>0</v>
      </c>
      <c r="W542" s="295" t="s">
        <v>2010</v>
      </c>
      <c r="X542" s="279">
        <v>0</v>
      </c>
      <c r="Y542" s="279">
        <v>0</v>
      </c>
      <c r="Z542" s="132">
        <f t="shared" si="55"/>
        <v>0</v>
      </c>
      <c r="AA542" s="230" t="s">
        <v>1840</v>
      </c>
      <c r="AB542" s="184"/>
      <c r="AC542" s="184"/>
      <c r="AD542" s="306"/>
      <c r="AF542" t="s">
        <v>2357</v>
      </c>
      <c r="AJ542" t="s">
        <v>2403</v>
      </c>
    </row>
    <row r="543" spans="12:39" customFormat="1" ht="15" customHeight="1">
      <c r="L543" s="91">
        <v>503</v>
      </c>
      <c r="M543" s="95" t="s">
        <v>2267</v>
      </c>
      <c r="N543" s="91" t="s">
        <v>686</v>
      </c>
      <c r="O543" s="713">
        <v>7215</v>
      </c>
      <c r="P543" s="95" t="s">
        <v>80</v>
      </c>
      <c r="Q543" s="91">
        <f t="shared" si="57"/>
        <v>752205</v>
      </c>
      <c r="R543" s="91" t="str">
        <f t="shared" si="58"/>
        <v>DRM.04.</v>
      </c>
      <c r="S543" s="596" t="str">
        <f t="shared" si="59"/>
        <v> Wytwarzanie wyrobów z drewna i materiałów drewnopochodnych</v>
      </c>
      <c r="T543" s="109" t="s">
        <v>2233</v>
      </c>
      <c r="U543" s="382">
        <v>2</v>
      </c>
      <c r="V543" s="382">
        <v>0</v>
      </c>
      <c r="W543" s="301" t="s">
        <v>2012</v>
      </c>
      <c r="X543" s="382">
        <v>0</v>
      </c>
      <c r="Y543" s="382">
        <v>0</v>
      </c>
      <c r="Z543" s="399" t="str">
        <f t="shared" si="55"/>
        <v>Centrum Kształcenia Zawodowego w Świdnicy, 58-105 Świdnica, ul. Gen. Władysława Sikorskiego 41</v>
      </c>
      <c r="AA543" s="230" t="s">
        <v>93</v>
      </c>
      <c r="AB543" s="306"/>
      <c r="AC543" s="306"/>
      <c r="AD543" s="306"/>
    </row>
    <row r="544" spans="12:39" customFormat="1" ht="30" hidden="1">
      <c r="L544" s="91">
        <v>504</v>
      </c>
      <c r="M544" s="95" t="s">
        <v>2267</v>
      </c>
      <c r="N544" s="91" t="s">
        <v>686</v>
      </c>
      <c r="O544" s="713">
        <v>7215</v>
      </c>
      <c r="P544" s="95" t="s">
        <v>180</v>
      </c>
      <c r="Q544" s="91">
        <f t="shared" si="57"/>
        <v>712905</v>
      </c>
      <c r="R544" s="91" t="str">
        <f t="shared" si="58"/>
        <v>BUD.11.</v>
      </c>
      <c r="S544" s="596" t="str">
        <f t="shared" si="59"/>
        <v> Wykonywanie robót montażowych, okładzinowych i wykończeniowych</v>
      </c>
      <c r="T544" s="89" t="s">
        <v>2349</v>
      </c>
      <c r="U544" s="382">
        <v>3</v>
      </c>
      <c r="V544" s="382">
        <v>0</v>
      </c>
      <c r="W544" s="301" t="s">
        <v>2010</v>
      </c>
      <c r="X544" s="382">
        <v>0</v>
      </c>
      <c r="Y544" s="382">
        <v>0</v>
      </c>
      <c r="Z544" s="399" t="str">
        <f t="shared" si="55"/>
        <v>Rzemieślnicza Branżowa Szkoła I st im Stanisława Palucha w Wałbrzychu</v>
      </c>
      <c r="AA544" s="230" t="s">
        <v>688</v>
      </c>
      <c r="AB544" s="306"/>
      <c r="AC544" s="306"/>
      <c r="AD544" s="306"/>
    </row>
    <row r="545" spans="12:30" customFormat="1" hidden="1">
      <c r="L545" s="91">
        <v>505</v>
      </c>
      <c r="M545" s="95" t="s">
        <v>2267</v>
      </c>
      <c r="N545" s="91" t="s">
        <v>686</v>
      </c>
      <c r="O545" s="713">
        <v>7215</v>
      </c>
      <c r="P545" s="95" t="s">
        <v>70</v>
      </c>
      <c r="Q545" s="91">
        <f t="shared" si="57"/>
        <v>522301</v>
      </c>
      <c r="R545" s="91" t="str">
        <f t="shared" si="58"/>
        <v>HAN.01.</v>
      </c>
      <c r="S545" s="596" t="str">
        <f t="shared" si="59"/>
        <v>Prowadzenie sprzedaży</v>
      </c>
      <c r="T545" s="109" t="s">
        <v>2254</v>
      </c>
      <c r="U545" s="382">
        <v>27</v>
      </c>
      <c r="V545" s="382">
        <v>22</v>
      </c>
      <c r="W545" s="301" t="s">
        <v>2010</v>
      </c>
      <c r="X545" s="382">
        <v>0</v>
      </c>
      <c r="Y545" s="382">
        <v>0</v>
      </c>
      <c r="Z545" s="399" t="str">
        <f t="shared" si="55"/>
        <v>Rzemieślnicza Branżowa Szkoła I st im Stanisława Palucha w Wałbrzychu</v>
      </c>
      <c r="AA545" s="230" t="s">
        <v>688</v>
      </c>
      <c r="AB545" s="306"/>
      <c r="AC545" s="306"/>
      <c r="AD545" s="306"/>
    </row>
    <row r="546" spans="12:30" customFormat="1" hidden="1">
      <c r="L546" s="91">
        <v>506</v>
      </c>
      <c r="M546" s="95" t="s">
        <v>2267</v>
      </c>
      <c r="N546" s="91" t="s">
        <v>686</v>
      </c>
      <c r="O546" s="713">
        <v>7215</v>
      </c>
      <c r="P546" s="95" t="s">
        <v>510</v>
      </c>
      <c r="Q546" s="91">
        <f t="shared" si="57"/>
        <v>513101</v>
      </c>
      <c r="R546" s="91" t="str">
        <f t="shared" si="58"/>
        <v>HGT.01.</v>
      </c>
      <c r="S546" s="596" t="str">
        <f t="shared" si="59"/>
        <v>Wykonywanie usług kelnerskich</v>
      </c>
      <c r="T546" s="109" t="s">
        <v>2254</v>
      </c>
      <c r="U546" s="382">
        <v>5</v>
      </c>
      <c r="V546" s="382">
        <v>5</v>
      </c>
      <c r="W546" s="301" t="s">
        <v>2010</v>
      </c>
      <c r="X546" s="382">
        <v>0</v>
      </c>
      <c r="Y546" s="382">
        <v>0</v>
      </c>
      <c r="Z546" s="399" t="str">
        <f t="shared" si="55"/>
        <v>Rzemieślnicza Branżowa Szkoła I st im Stanisława Palucha w Wałbrzychu</v>
      </c>
      <c r="AA546" s="230" t="s">
        <v>688</v>
      </c>
      <c r="AB546" s="306"/>
      <c r="AC546" s="306"/>
      <c r="AD546" s="306"/>
    </row>
    <row r="547" spans="12:30" customFormat="1" ht="15" customHeight="1">
      <c r="L547" s="91">
        <v>507</v>
      </c>
      <c r="M547" s="95" t="s">
        <v>2267</v>
      </c>
      <c r="N547" s="91" t="s">
        <v>686</v>
      </c>
      <c r="O547" s="713">
        <v>7215</v>
      </c>
      <c r="P547" s="95" t="s">
        <v>76</v>
      </c>
      <c r="Q547" s="91">
        <f t="shared" si="57"/>
        <v>721306</v>
      </c>
      <c r="R547" s="91" t="str">
        <f t="shared" si="58"/>
        <v>MOT.01.</v>
      </c>
      <c r="S547" s="596" t="str">
        <f t="shared" si="59"/>
        <v>Diagnozowanie i naprawa nadwozi pojazdów samochodowych</v>
      </c>
      <c r="T547" s="109"/>
      <c r="U547" s="786">
        <v>0</v>
      </c>
      <c r="V547" s="279">
        <v>0</v>
      </c>
      <c r="W547" s="401" t="s">
        <v>2012</v>
      </c>
      <c r="X547" s="279">
        <v>0</v>
      </c>
      <c r="Y547" s="279">
        <v>0</v>
      </c>
      <c r="Z547" s="132" t="str">
        <f t="shared" si="55"/>
        <v>Centrum Kształcenia Zawodowego w Świdnicy, 58-105 Świdnica, ul. Gen. Władysława Sikorskiego 41</v>
      </c>
      <c r="AA547" s="230" t="s">
        <v>93</v>
      </c>
      <c r="AB547" s="306"/>
      <c r="AC547" s="306"/>
      <c r="AD547" s="306"/>
    </row>
    <row r="548" spans="12:30" customFormat="1" ht="15" customHeight="1">
      <c r="L548" s="91">
        <v>508</v>
      </c>
      <c r="M548" s="95" t="s">
        <v>2267</v>
      </c>
      <c r="N548" s="91" t="s">
        <v>686</v>
      </c>
      <c r="O548" s="713">
        <v>7215</v>
      </c>
      <c r="P548" s="95" t="s">
        <v>192</v>
      </c>
      <c r="Q548" s="91">
        <f t="shared" si="57"/>
        <v>713203</v>
      </c>
      <c r="R548" s="91" t="str">
        <f t="shared" si="58"/>
        <v>MOT.03.</v>
      </c>
      <c r="S548" s="596" t="str">
        <f t="shared" si="59"/>
        <v>Diagnozowanie i naprawa powłok lakierniczych</v>
      </c>
      <c r="T548" s="437" t="s">
        <v>2187</v>
      </c>
      <c r="U548" s="279">
        <v>2</v>
      </c>
      <c r="V548" s="279">
        <v>0</v>
      </c>
      <c r="W548" s="401" t="s">
        <v>2012</v>
      </c>
      <c r="X548" s="390">
        <v>0</v>
      </c>
      <c r="Y548" s="390">
        <v>0</v>
      </c>
      <c r="Z548" s="132" t="str">
        <f t="shared" si="55"/>
        <v>Centrum Kształcenia Zawodowego w Świdnicy, 58-105 Świdnica, ul. Gen. Władysława Sikorskiego 41</v>
      </c>
      <c r="AA548" s="230" t="s">
        <v>93</v>
      </c>
      <c r="AB548" s="306"/>
      <c r="AC548" s="306"/>
      <c r="AD548" s="306"/>
    </row>
    <row r="549" spans="12:30" customFormat="1" ht="15" hidden="1" customHeight="1">
      <c r="L549" s="91">
        <v>509</v>
      </c>
      <c r="M549" s="95" t="s">
        <v>2267</v>
      </c>
      <c r="N549" s="91" t="s">
        <v>686</v>
      </c>
      <c r="O549" s="713">
        <v>7215</v>
      </c>
      <c r="P549" s="95" t="s">
        <v>66</v>
      </c>
      <c r="Q549" s="91">
        <f t="shared" si="57"/>
        <v>723103</v>
      </c>
      <c r="R549" s="91" t="str">
        <f t="shared" si="58"/>
        <v>MOT.05.</v>
      </c>
      <c r="S549" s="596" t="str">
        <f t="shared" si="59"/>
        <v>Obsługa, diagnozowanie oraz naprawa pojazdów samochodowych</v>
      </c>
      <c r="T549" s="109" t="s">
        <v>2223</v>
      </c>
      <c r="U549" s="279">
        <v>20</v>
      </c>
      <c r="V549" s="279">
        <v>0</v>
      </c>
      <c r="W549" s="401" t="s">
        <v>2010</v>
      </c>
      <c r="X549" s="279">
        <v>0</v>
      </c>
      <c r="Y549" s="279">
        <v>0</v>
      </c>
      <c r="Z549" s="399" t="str">
        <f t="shared" si="55"/>
        <v>Rzemieślnicza Branżowa Szkoła I st im Stanisława Palucha w Wałbrzychu</v>
      </c>
      <c r="AA549" s="230" t="s">
        <v>688</v>
      </c>
      <c r="AB549" s="558"/>
      <c r="AC549" s="558"/>
      <c r="AD549" s="558"/>
    </row>
    <row r="550" spans="12:30" customFormat="1" ht="30" hidden="1">
      <c r="L550" s="91">
        <v>510</v>
      </c>
      <c r="M550" s="95" t="s">
        <v>2267</v>
      </c>
      <c r="N550" s="91" t="s">
        <v>686</v>
      </c>
      <c r="O550" s="713">
        <v>7215</v>
      </c>
      <c r="P550" s="95" t="s">
        <v>66</v>
      </c>
      <c r="Q550" s="91">
        <f t="shared" si="57"/>
        <v>723103</v>
      </c>
      <c r="R550" s="91" t="str">
        <f t="shared" si="58"/>
        <v>MOT.05.</v>
      </c>
      <c r="S550" s="596" t="str">
        <f t="shared" si="59"/>
        <v>Obsługa, diagnozowanie oraz naprawa pojazdów samochodowych</v>
      </c>
      <c r="T550" s="109" t="s">
        <v>2254</v>
      </c>
      <c r="U550" s="279">
        <v>19</v>
      </c>
      <c r="V550" s="279">
        <v>0</v>
      </c>
      <c r="W550" s="401" t="s">
        <v>2010</v>
      </c>
      <c r="X550" s="279">
        <v>0</v>
      </c>
      <c r="Y550" s="279">
        <v>0</v>
      </c>
      <c r="Z550" s="399" t="str">
        <f t="shared" si="55"/>
        <v>Rzemieślnicza Branżowa Szkoła I st im Stanisława Palucha w Wałbrzychu</v>
      </c>
      <c r="AA550" s="230" t="s">
        <v>688</v>
      </c>
      <c r="AB550" s="306"/>
      <c r="AC550" s="306"/>
      <c r="AD550" s="306"/>
    </row>
    <row r="551" spans="12:30" customFormat="1" hidden="1">
      <c r="L551" s="91">
        <v>511</v>
      </c>
      <c r="M551" s="95" t="s">
        <v>2267</v>
      </c>
      <c r="N551" s="91" t="s">
        <v>686</v>
      </c>
      <c r="O551" s="713">
        <v>7215</v>
      </c>
      <c r="P551" s="95" t="s">
        <v>175</v>
      </c>
      <c r="Q551" s="91">
        <f t="shared" si="57"/>
        <v>751201</v>
      </c>
      <c r="R551" s="91" t="str">
        <f t="shared" si="58"/>
        <v>SPC.01.</v>
      </c>
      <c r="S551" s="596" t="str">
        <f t="shared" si="59"/>
        <v>Produkcja wyrobów cukierniczych</v>
      </c>
      <c r="T551" s="437" t="s">
        <v>2223</v>
      </c>
      <c r="U551" s="279">
        <v>17</v>
      </c>
      <c r="V551" s="478">
        <v>12</v>
      </c>
      <c r="W551" s="401" t="s">
        <v>2010</v>
      </c>
      <c r="X551" s="279">
        <v>0</v>
      </c>
      <c r="Y551" s="279">
        <v>0</v>
      </c>
      <c r="Z551" s="399" t="str">
        <f t="shared" si="55"/>
        <v>Rzemieślnicza Branżowa Szkoła I st im Stanisława Palucha w Wałbrzychu</v>
      </c>
      <c r="AA551" s="230" t="s">
        <v>688</v>
      </c>
      <c r="AB551" s="306"/>
      <c r="AC551" s="306"/>
      <c r="AD551" s="306"/>
    </row>
    <row r="552" spans="12:30" customFormat="1" ht="15" customHeight="1">
      <c r="L552" s="91">
        <v>512</v>
      </c>
      <c r="M552" s="95" t="s">
        <v>2267</v>
      </c>
      <c r="N552" s="91" t="s">
        <v>686</v>
      </c>
      <c r="O552" s="713">
        <v>7215</v>
      </c>
      <c r="P552" s="95" t="s">
        <v>79</v>
      </c>
      <c r="Q552" s="91">
        <f t="shared" si="57"/>
        <v>751204</v>
      </c>
      <c r="R552" s="91" t="str">
        <f t="shared" si="58"/>
        <v>SPC.03.</v>
      </c>
      <c r="S552" s="596" t="str">
        <f t="shared" si="59"/>
        <v>Produkcja wyrobów piekarskich</v>
      </c>
      <c r="T552" s="109" t="s">
        <v>2233</v>
      </c>
      <c r="U552" s="279">
        <v>2</v>
      </c>
      <c r="V552" s="279">
        <v>0</v>
      </c>
      <c r="W552" s="401" t="s">
        <v>2012</v>
      </c>
      <c r="X552" s="279">
        <v>0</v>
      </c>
      <c r="Y552" s="279">
        <v>0</v>
      </c>
      <c r="Z552" s="132" t="str">
        <f t="shared" si="55"/>
        <v>Centrum Kształcenia Zawodowego w Świdnicy, 58-105 Świdnica, ul. Gen. Władysława Sikorskiego 41</v>
      </c>
      <c r="AA552" s="230" t="s">
        <v>93</v>
      </c>
      <c r="AB552" s="306"/>
      <c r="AC552" s="306"/>
      <c r="AD552" s="306"/>
    </row>
    <row r="553" spans="12:30" customFormat="1" ht="15" hidden="1" customHeight="1">
      <c r="L553" s="91">
        <v>513</v>
      </c>
      <c r="M553" s="492" t="s">
        <v>2284</v>
      </c>
      <c r="N553" s="301" t="s">
        <v>1749</v>
      </c>
      <c r="O553" s="715">
        <v>104111</v>
      </c>
      <c r="P553" s="95" t="s">
        <v>71</v>
      </c>
      <c r="Q553" s="91">
        <f t="shared" si="57"/>
        <v>512001</v>
      </c>
      <c r="R553" s="91" t="str">
        <f t="shared" si="58"/>
        <v>HGT.02.</v>
      </c>
      <c r="S553" s="596" t="str">
        <f t="shared" si="59"/>
        <v> Przygotowanie i wydawanie dań</v>
      </c>
      <c r="T553" s="109" t="s">
        <v>2227</v>
      </c>
      <c r="U553" s="382">
        <v>2</v>
      </c>
      <c r="V553" s="382">
        <v>0</v>
      </c>
      <c r="W553" s="91" t="s">
        <v>2012</v>
      </c>
      <c r="X553" s="382">
        <v>2</v>
      </c>
      <c r="Y553" s="382">
        <v>0</v>
      </c>
      <c r="Z553" s="132" t="str">
        <f t="shared" si="55"/>
        <v>Centrum Kształcenia Zawodowego w CKZiU,  ul. Tadeusza Kościuszki 27, 56-100 Wołów</v>
      </c>
      <c r="AA553" s="230" t="s">
        <v>190</v>
      </c>
      <c r="AB553" s="306"/>
      <c r="AC553" s="306"/>
      <c r="AD553" s="306"/>
    </row>
    <row r="554" spans="12:30" customFormat="1" ht="15" customHeight="1">
      <c r="L554" s="91">
        <v>514</v>
      </c>
      <c r="M554" s="95" t="s">
        <v>2281</v>
      </c>
      <c r="N554" s="91" t="s">
        <v>188</v>
      </c>
      <c r="O554" s="713">
        <v>60237</v>
      </c>
      <c r="P554" s="95" t="s">
        <v>125</v>
      </c>
      <c r="Q554" s="91">
        <f t="shared" si="57"/>
        <v>712618</v>
      </c>
      <c r="R554" s="91" t="str">
        <f t="shared" si="58"/>
        <v>BUD.09.</v>
      </c>
      <c r="S554" s="596" t="str">
        <f t="shared" si="59"/>
        <v>Wykonywanie robót związanych z budową, montażem i eksploatacją sieci oraz instalacji sanitarnych</v>
      </c>
      <c r="T554" s="437" t="s">
        <v>2391</v>
      </c>
      <c r="U554" s="384">
        <v>1</v>
      </c>
      <c r="V554" s="384">
        <v>0</v>
      </c>
      <c r="W554" s="301" t="s">
        <v>2012</v>
      </c>
      <c r="X554" s="294">
        <v>1</v>
      </c>
      <c r="Y554" s="294">
        <v>0</v>
      </c>
      <c r="Z554" s="132" t="str">
        <f t="shared" si="55"/>
        <v>Centrum Kształcenia Zawodowego w Świdnicy, 58-105 Świdnica, ul. Gen. Władysława Sikorskiego 41</v>
      </c>
      <c r="AA554" s="230" t="s">
        <v>93</v>
      </c>
      <c r="AB554" s="184"/>
      <c r="AC554" s="306"/>
      <c r="AD554" s="306"/>
    </row>
    <row r="555" spans="12:30" customFormat="1" ht="15" hidden="1" customHeight="1">
      <c r="L555" s="91">
        <v>515</v>
      </c>
      <c r="M555" s="95" t="s">
        <v>2281</v>
      </c>
      <c r="N555" s="91" t="s">
        <v>188</v>
      </c>
      <c r="O555" s="713">
        <v>60237</v>
      </c>
      <c r="P555" s="95" t="s">
        <v>180</v>
      </c>
      <c r="Q555" s="91">
        <f t="shared" si="57"/>
        <v>712905</v>
      </c>
      <c r="R555" s="91" t="str">
        <f t="shared" si="58"/>
        <v>BUD.11.</v>
      </c>
      <c r="S555" s="596" t="str">
        <f t="shared" si="59"/>
        <v> Wykonywanie robót montażowych, okładzinowych i wykończeniowych</v>
      </c>
      <c r="T555" s="740" t="s">
        <v>2394</v>
      </c>
      <c r="U555" s="383">
        <v>0</v>
      </c>
      <c r="V555" s="382">
        <v>0</v>
      </c>
      <c r="W555" s="301" t="s">
        <v>2010</v>
      </c>
      <c r="X555" s="279">
        <v>0</v>
      </c>
      <c r="Y555" s="279">
        <v>0</v>
      </c>
      <c r="Z555" s="132" t="str">
        <f t="shared" si="55"/>
        <v>Centrum Kształcenia Zawodowego i Ustawicznego, 67-400 Wschowa, Plac Kosynierów 1</v>
      </c>
      <c r="AA555" s="230" t="s">
        <v>679</v>
      </c>
      <c r="AB555" s="184"/>
      <c r="AC555" s="306"/>
      <c r="AD555" s="306"/>
    </row>
    <row r="556" spans="12:30" customFormat="1" ht="15" customHeight="1">
      <c r="L556" s="91">
        <v>516</v>
      </c>
      <c r="M556" s="95" t="s">
        <v>2281</v>
      </c>
      <c r="N556" s="91" t="s">
        <v>188</v>
      </c>
      <c r="O556" s="713">
        <v>60237</v>
      </c>
      <c r="P556" s="95" t="s">
        <v>78</v>
      </c>
      <c r="Q556" s="91">
        <f t="shared" si="57"/>
        <v>741103</v>
      </c>
      <c r="R556" s="91" t="str">
        <f t="shared" si="58"/>
        <v>ELE.02.</v>
      </c>
      <c r="S556" s="596" t="str">
        <f t="shared" si="59"/>
        <v>Montaż, uruchamianie i konserwacja instalacji, maszyn i urządzeń elektrycznych</v>
      </c>
      <c r="T556" s="109" t="s">
        <v>2391</v>
      </c>
      <c r="U556" s="384">
        <v>3</v>
      </c>
      <c r="V556" s="384">
        <v>0</v>
      </c>
      <c r="W556" s="301" t="s">
        <v>2012</v>
      </c>
      <c r="X556" s="294">
        <v>3</v>
      </c>
      <c r="Y556" s="294">
        <v>0</v>
      </c>
      <c r="Z556" s="132" t="str">
        <f t="shared" si="55"/>
        <v>Centrum Kształcenia Zawodowego w Świdnicy, 58-105 Świdnica, ul. Gen. Władysława Sikorskiego 41</v>
      </c>
      <c r="AA556" s="230" t="s">
        <v>93</v>
      </c>
      <c r="AB556" s="184"/>
      <c r="AC556" s="184"/>
      <c r="AD556" s="306"/>
    </row>
    <row r="557" spans="12:30" customFormat="1" ht="15" customHeight="1">
      <c r="L557" s="91">
        <v>517</v>
      </c>
      <c r="M557" s="95" t="s">
        <v>2281</v>
      </c>
      <c r="N557" s="91" t="s">
        <v>188</v>
      </c>
      <c r="O557" s="713">
        <v>60237</v>
      </c>
      <c r="P557" s="95" t="s">
        <v>99</v>
      </c>
      <c r="Q557" s="91">
        <f t="shared" si="57"/>
        <v>514101</v>
      </c>
      <c r="R557" s="91" t="str">
        <f t="shared" si="58"/>
        <v>FRK.01.</v>
      </c>
      <c r="S557" s="596" t="str">
        <f t="shared" si="59"/>
        <v>Wykonywanie usług fryzjerskich</v>
      </c>
      <c r="T557" s="109" t="s">
        <v>2391</v>
      </c>
      <c r="U557" s="382">
        <v>7</v>
      </c>
      <c r="V557" s="382">
        <v>7</v>
      </c>
      <c r="W557" s="301" t="s">
        <v>2012</v>
      </c>
      <c r="X557" s="294">
        <v>7</v>
      </c>
      <c r="Y557" s="294">
        <v>7</v>
      </c>
      <c r="Z557" s="399" t="str">
        <f t="shared" si="55"/>
        <v>Centrum Kształcenia Zawodowego w Świdnicy, 58-105 Świdnica, ul. Gen. Władysława Sikorskiego 41</v>
      </c>
      <c r="AA557" s="230" t="s">
        <v>93</v>
      </c>
      <c r="AB557" s="184"/>
      <c r="AC557" s="184"/>
      <c r="AD557" s="306"/>
    </row>
    <row r="558" spans="12:30" customFormat="1" ht="15" hidden="1" customHeight="1">
      <c r="L558" s="91">
        <v>518</v>
      </c>
      <c r="M558" s="95" t="s">
        <v>2281</v>
      </c>
      <c r="N558" s="91" t="s">
        <v>188</v>
      </c>
      <c r="O558" s="713">
        <v>60237</v>
      </c>
      <c r="P558" s="95" t="s">
        <v>70</v>
      </c>
      <c r="Q558" s="91">
        <f t="shared" si="57"/>
        <v>522301</v>
      </c>
      <c r="R558" s="91" t="str">
        <f t="shared" si="58"/>
        <v>HAN.01.</v>
      </c>
      <c r="S558" s="596" t="str">
        <f t="shared" si="59"/>
        <v>Prowadzenie sprzedaży</v>
      </c>
      <c r="T558" s="300" t="s">
        <v>2233</v>
      </c>
      <c r="U558" s="382">
        <v>8</v>
      </c>
      <c r="V558" s="382">
        <v>5</v>
      </c>
      <c r="W558" s="301" t="s">
        <v>2012</v>
      </c>
      <c r="X558" s="294">
        <v>0</v>
      </c>
      <c r="Y558" s="294">
        <v>0</v>
      </c>
      <c r="Z558" s="399" t="str">
        <f t="shared" ref="Z558:Z622" si="60">IFERROR(VLOOKUP(AA558,AH$8:AI$34,2,0),0)</f>
        <v>Centrum Kształcenia Zawodowego w CKZiU,  ul. Tadeusza Kościuszki 27, 56-100 Wołów</v>
      </c>
      <c r="AA558" s="230" t="s">
        <v>190</v>
      </c>
      <c r="AB558" s="184"/>
      <c r="AC558" s="306"/>
      <c r="AD558" s="306"/>
    </row>
    <row r="559" spans="12:30" customFormat="1" ht="60" hidden="1">
      <c r="L559" s="91">
        <v>519</v>
      </c>
      <c r="M559" s="95" t="s">
        <v>2281</v>
      </c>
      <c r="N559" s="91" t="s">
        <v>188</v>
      </c>
      <c r="O559" s="713">
        <v>60237</v>
      </c>
      <c r="P559" s="95" t="s">
        <v>510</v>
      </c>
      <c r="Q559" s="91">
        <f t="shared" si="57"/>
        <v>513101</v>
      </c>
      <c r="R559" s="91" t="str">
        <f t="shared" si="58"/>
        <v>HGT.01.</v>
      </c>
      <c r="S559" s="596" t="str">
        <f t="shared" si="59"/>
        <v>Wykonywanie usług kelnerskich</v>
      </c>
      <c r="T559" s="231" t="s">
        <v>2354</v>
      </c>
      <c r="U559" s="383">
        <v>0</v>
      </c>
      <c r="V559" s="382">
        <v>0</v>
      </c>
      <c r="W559" s="301" t="s">
        <v>2010</v>
      </c>
      <c r="X559" s="294">
        <v>0</v>
      </c>
      <c r="Y559" s="294">
        <v>0</v>
      </c>
      <c r="Z559" s="399" t="str">
        <f t="shared" si="60"/>
        <v>Centrum Kształcenia Zawodowego w Zespole Szkół i Placówek Kształcenia Zawodowego, ul.Botaniczna 66, 65-392  Zielona Góra</v>
      </c>
      <c r="AA559" s="230" t="s">
        <v>37</v>
      </c>
      <c r="AB559" s="306"/>
      <c r="AC559" s="306"/>
      <c r="AD559" s="306"/>
    </row>
    <row r="560" spans="12:30" customFormat="1" ht="15" hidden="1" customHeight="1">
      <c r="L560" s="91">
        <v>520</v>
      </c>
      <c r="M560" s="95" t="s">
        <v>2281</v>
      </c>
      <c r="N560" s="91" t="s">
        <v>188</v>
      </c>
      <c r="O560" s="713">
        <v>60237</v>
      </c>
      <c r="P560" s="95" t="s">
        <v>71</v>
      </c>
      <c r="Q560" s="91">
        <f t="shared" si="57"/>
        <v>512001</v>
      </c>
      <c r="R560" s="91" t="str">
        <f t="shared" si="58"/>
        <v>HGT.02.</v>
      </c>
      <c r="S560" s="596" t="str">
        <f t="shared" si="59"/>
        <v> Przygotowanie i wydawanie dań</v>
      </c>
      <c r="T560" s="109" t="s">
        <v>2227</v>
      </c>
      <c r="U560" s="382">
        <v>1</v>
      </c>
      <c r="V560" s="382">
        <v>1</v>
      </c>
      <c r="W560" s="301" t="s">
        <v>2012</v>
      </c>
      <c r="X560" s="279">
        <v>0</v>
      </c>
      <c r="Y560" s="279">
        <v>0</v>
      </c>
      <c r="Z560" s="399" t="str">
        <f t="shared" si="60"/>
        <v>Centrum Kształcenia Zawodowego w CKZiU,  ul. Tadeusza Kościuszki 27, 56-100 Wołów</v>
      </c>
      <c r="AA560" s="230" t="s">
        <v>190</v>
      </c>
      <c r="AB560" s="184"/>
      <c r="AC560" s="184"/>
      <c r="AD560" s="306"/>
    </row>
    <row r="561" spans="12:16372" customFormat="1" ht="15" hidden="1" customHeight="1">
      <c r="L561" s="91">
        <v>521</v>
      </c>
      <c r="M561" s="95" t="s">
        <v>2281</v>
      </c>
      <c r="N561" s="91" t="s">
        <v>188</v>
      </c>
      <c r="O561" s="713">
        <v>60237</v>
      </c>
      <c r="P561" s="95" t="s">
        <v>177</v>
      </c>
      <c r="Q561" s="91">
        <f t="shared" si="57"/>
        <v>722204</v>
      </c>
      <c r="R561" s="91" t="str">
        <f t="shared" si="58"/>
        <v>MEC.08.</v>
      </c>
      <c r="S561" s="596" t="str">
        <f t="shared" si="59"/>
        <v>Wykonywanie i naprawa elementów maszyn, urządzeń i narzędzi</v>
      </c>
      <c r="T561" s="300" t="s">
        <v>2233</v>
      </c>
      <c r="U561" s="384">
        <v>7</v>
      </c>
      <c r="V561" s="384">
        <v>0</v>
      </c>
      <c r="W561" s="301" t="s">
        <v>2012</v>
      </c>
      <c r="X561" s="294">
        <v>0</v>
      </c>
      <c r="Y561" s="294">
        <v>0</v>
      </c>
      <c r="Z561" s="399" t="str">
        <f t="shared" si="60"/>
        <v>Centrum Kształcenia Zawodowego w CKZiU,  ul. Tadeusza Kościuszki 27, 56-100 Wołów</v>
      </c>
      <c r="AA561" s="230" t="s">
        <v>190</v>
      </c>
      <c r="AB561" s="416" t="s">
        <v>37</v>
      </c>
      <c r="AC561" s="306"/>
      <c r="AD561" s="306"/>
    </row>
    <row r="562" spans="12:16372" customFormat="1" ht="15" hidden="1" customHeight="1">
      <c r="L562" s="91">
        <v>522</v>
      </c>
      <c r="M562" s="95" t="s">
        <v>2281</v>
      </c>
      <c r="N562" s="91" t="s">
        <v>188</v>
      </c>
      <c r="O562" s="713">
        <v>60237</v>
      </c>
      <c r="P562" s="95" t="s">
        <v>192</v>
      </c>
      <c r="Q562" s="91">
        <f t="shared" si="57"/>
        <v>713203</v>
      </c>
      <c r="R562" s="91" t="str">
        <f t="shared" si="58"/>
        <v>MOT.03.</v>
      </c>
      <c r="S562" s="596" t="str">
        <f t="shared" si="59"/>
        <v>Diagnozowanie i naprawa powłok lakierniczych</v>
      </c>
      <c r="T562" s="109" t="s">
        <v>2256</v>
      </c>
      <c r="U562" s="699">
        <v>0</v>
      </c>
      <c r="V562" s="491">
        <v>0</v>
      </c>
      <c r="W562" s="301" t="s">
        <v>2010</v>
      </c>
      <c r="X562" s="382">
        <v>0</v>
      </c>
      <c r="Y562" s="382">
        <v>0</v>
      </c>
      <c r="Z562" s="132" t="str">
        <f t="shared" si="60"/>
        <v>Centrum Kształcenia Zawodowego w Oleśnicy, ul. Wojska Polskiego 67</v>
      </c>
      <c r="AA562" s="230" t="s">
        <v>692</v>
      </c>
      <c r="AB562" s="416" t="s">
        <v>37</v>
      </c>
      <c r="AC562" s="306"/>
      <c r="AD562" s="306"/>
    </row>
    <row r="563" spans="12:16372" customFormat="1" ht="15" hidden="1" customHeight="1">
      <c r="L563" s="91">
        <v>523</v>
      </c>
      <c r="M563" s="95" t="s">
        <v>2281</v>
      </c>
      <c r="N563" s="91" t="s">
        <v>188</v>
      </c>
      <c r="O563" s="713">
        <v>60237</v>
      </c>
      <c r="P563" s="95" t="s">
        <v>66</v>
      </c>
      <c r="Q563" s="91">
        <f t="shared" si="57"/>
        <v>723103</v>
      </c>
      <c r="R563" s="91" t="str">
        <f t="shared" si="58"/>
        <v>MOT.05.</v>
      </c>
      <c r="S563" s="596" t="str">
        <f t="shared" si="59"/>
        <v>Obsługa, diagnozowanie oraz naprawa pojazdów samochodowych</v>
      </c>
      <c r="T563" s="300" t="s">
        <v>2233</v>
      </c>
      <c r="U563" s="491">
        <v>4</v>
      </c>
      <c r="V563" s="491">
        <v>0</v>
      </c>
      <c r="W563" s="301" t="s">
        <v>2012</v>
      </c>
      <c r="X563" s="382">
        <v>0</v>
      </c>
      <c r="Y563" s="382">
        <v>0</v>
      </c>
      <c r="Z563" s="132" t="str">
        <f t="shared" si="60"/>
        <v>Centrum Kształcenia Zawodowego w CKZiU,  ul. Tadeusza Kościuszki 27, 56-100 Wołów</v>
      </c>
      <c r="AA563" s="230" t="s">
        <v>190</v>
      </c>
      <c r="AB563" s="416" t="s">
        <v>37</v>
      </c>
      <c r="AC563" s="184"/>
      <c r="AD563" s="306"/>
    </row>
    <row r="564" spans="12:16372" customFormat="1" ht="15" hidden="1" customHeight="1">
      <c r="L564" s="91">
        <v>524</v>
      </c>
      <c r="M564" s="95" t="s">
        <v>2281</v>
      </c>
      <c r="N564" s="91" t="s">
        <v>188</v>
      </c>
      <c r="O564" s="713">
        <v>60237</v>
      </c>
      <c r="P564" s="95" t="s">
        <v>196</v>
      </c>
      <c r="Q564" s="91">
        <f t="shared" si="57"/>
        <v>613003</v>
      </c>
      <c r="R564" s="91" t="str">
        <f t="shared" si="58"/>
        <v>ROL.04.</v>
      </c>
      <c r="S564" s="596" t="str">
        <f t="shared" si="59"/>
        <v> Prowadzenie produkcji rolniczej</v>
      </c>
      <c r="T564" s="743" t="s">
        <v>2390</v>
      </c>
      <c r="U564" s="491">
        <v>4</v>
      </c>
      <c r="V564" s="382">
        <v>1</v>
      </c>
      <c r="W564" s="301" t="s">
        <v>2010</v>
      </c>
      <c r="X564" s="382">
        <v>4</v>
      </c>
      <c r="Y564" s="382">
        <v>1</v>
      </c>
      <c r="Z564" s="594" t="str">
        <f t="shared" si="60"/>
        <v>Centrum Kształcenia Zawodowego i Ustawicznego, 67-400 Wschowa, Plac Kosynierów 1</v>
      </c>
      <c r="AA564" s="230" t="s">
        <v>679</v>
      </c>
      <c r="AB564" s="441" t="s">
        <v>37</v>
      </c>
      <c r="AC564" s="184"/>
      <c r="AD564" s="306"/>
      <c r="AF564" t="s">
        <v>2336</v>
      </c>
    </row>
    <row r="565" spans="12:16372" customFormat="1" ht="15" hidden="1" customHeight="1">
      <c r="L565" s="91"/>
      <c r="M565" s="95" t="s">
        <v>2281</v>
      </c>
      <c r="N565" s="91" t="s">
        <v>188</v>
      </c>
      <c r="O565" s="713">
        <v>60237</v>
      </c>
      <c r="P565" s="95" t="s">
        <v>483</v>
      </c>
      <c r="Q565" s="91">
        <f t="shared" si="57"/>
        <v>711402</v>
      </c>
      <c r="R565" s="91" t="str">
        <f t="shared" si="58"/>
        <v>BUD.01.</v>
      </c>
      <c r="S565" s="596" t="str">
        <f t="shared" si="59"/>
        <v>Wykonywanie robót zbrojarskich i betoniarskich</v>
      </c>
      <c r="T565" s="109" t="s">
        <v>2408</v>
      </c>
      <c r="U565" s="382">
        <v>1</v>
      </c>
      <c r="V565" s="382">
        <v>0</v>
      </c>
      <c r="W565" s="301" t="s">
        <v>2012</v>
      </c>
      <c r="X565" s="382">
        <v>1</v>
      </c>
      <c r="Y565" s="382">
        <v>0</v>
      </c>
      <c r="Z565" s="399" t="str">
        <f>IFERROR(VLOOKUP(AA565,AH$8:AI$42,2,0),0)</f>
        <v>Centrum Kształcenia Zawodowego w Dębicy, ul. Rzeszowska 78, 39-200 Dębica, biuro@ckzdebica.pl</v>
      </c>
      <c r="AA565" s="230" t="s">
        <v>2282</v>
      </c>
      <c r="AB565" s="184"/>
      <c r="AC565" s="184"/>
      <c r="AD565" s="306"/>
      <c r="AJ565" t="s">
        <v>478</v>
      </c>
    </row>
    <row r="566" spans="12:16372" customFormat="1" ht="15" customHeight="1">
      <c r="L566" s="91">
        <v>525</v>
      </c>
      <c r="M566" s="95" t="s">
        <v>2281</v>
      </c>
      <c r="N566" s="91" t="s">
        <v>188</v>
      </c>
      <c r="O566" s="713">
        <v>60237</v>
      </c>
      <c r="P566" s="95" t="s">
        <v>175</v>
      </c>
      <c r="Q566" s="91">
        <f t="shared" si="57"/>
        <v>751201</v>
      </c>
      <c r="R566" s="91" t="str">
        <f t="shared" si="58"/>
        <v>SPC.01.</v>
      </c>
      <c r="S566" s="596" t="str">
        <f t="shared" si="59"/>
        <v>Produkcja wyrobów cukierniczych</v>
      </c>
      <c r="T566" s="437" t="s">
        <v>2391</v>
      </c>
      <c r="U566" s="491">
        <v>1</v>
      </c>
      <c r="V566" s="382">
        <v>1</v>
      </c>
      <c r="W566" s="301" t="s">
        <v>2012</v>
      </c>
      <c r="X566" s="382">
        <v>1</v>
      </c>
      <c r="Y566" s="382">
        <v>1</v>
      </c>
      <c r="Z566" s="594" t="str">
        <f t="shared" si="60"/>
        <v>Centrum Kształcenia Zawodowego w Świdnicy, 58-105 Świdnica, ul. Gen. Władysława Sikorskiego 41</v>
      </c>
      <c r="AA566" s="230" t="s">
        <v>93</v>
      </c>
      <c r="AB566" s="416" t="s">
        <v>37</v>
      </c>
      <c r="AC566" s="306"/>
      <c r="AD566" s="306"/>
    </row>
    <row r="567" spans="12:16372" customFormat="1" ht="15" hidden="1" customHeight="1">
      <c r="L567" s="91">
        <v>526</v>
      </c>
      <c r="M567" s="493" t="s">
        <v>2257</v>
      </c>
      <c r="N567" s="403" t="s">
        <v>46</v>
      </c>
      <c r="O567" s="719">
        <v>90635</v>
      </c>
      <c r="P567" s="95" t="s">
        <v>80</v>
      </c>
      <c r="Q567" s="91">
        <f t="shared" si="57"/>
        <v>752205</v>
      </c>
      <c r="R567" s="91" t="str">
        <f t="shared" si="58"/>
        <v>DRM.04.</v>
      </c>
      <c r="S567" s="596" t="str">
        <f t="shared" si="59"/>
        <v> Wytwarzanie wyrobów z drewna i materiałów drewnopochodnych</v>
      </c>
      <c r="T567" s="427" t="s">
        <v>2188</v>
      </c>
      <c r="U567" s="279">
        <v>2</v>
      </c>
      <c r="V567" s="279">
        <v>0</v>
      </c>
      <c r="W567" s="91" t="s">
        <v>2012</v>
      </c>
      <c r="X567" s="279">
        <v>0</v>
      </c>
      <c r="Y567" s="279">
        <v>0</v>
      </c>
      <c r="Z567" s="594" t="str">
        <f t="shared" si="60"/>
        <v>Centrum Kształcenia Zawodowego w Oleśnicy, ul. Wojska Polskiego 67</v>
      </c>
      <c r="AA567" s="230" t="s">
        <v>692</v>
      </c>
      <c r="AB567" s="306"/>
      <c r="AC567" s="306"/>
      <c r="AD567" s="306"/>
    </row>
    <row r="568" spans="12:16372" s="160" customFormat="1" ht="15" customHeight="1">
      <c r="L568" s="91">
        <v>527</v>
      </c>
      <c r="M568" s="492" t="s">
        <v>1970</v>
      </c>
      <c r="N568" s="301" t="s">
        <v>46</v>
      </c>
      <c r="O568" s="715">
        <v>274961</v>
      </c>
      <c r="P568" s="95" t="s">
        <v>78</v>
      </c>
      <c r="Q568" s="91">
        <f t="shared" si="57"/>
        <v>741103</v>
      </c>
      <c r="R568" s="91" t="str">
        <f t="shared" si="58"/>
        <v>ELE.02.</v>
      </c>
      <c r="S568" s="596" t="str">
        <f t="shared" si="59"/>
        <v>Montaż, uruchamianie i konserwacja instalacji, maszyn i urządzeń elektrycznych</v>
      </c>
      <c r="T568" s="437" t="s">
        <v>2194</v>
      </c>
      <c r="U568" s="382">
        <v>3</v>
      </c>
      <c r="V568" s="382">
        <v>0</v>
      </c>
      <c r="W568" s="301" t="s">
        <v>2012</v>
      </c>
      <c r="X568" s="382">
        <v>0</v>
      </c>
      <c r="Y568" s="382">
        <v>0</v>
      </c>
      <c r="Z568" s="594" t="str">
        <f t="shared" si="60"/>
        <v>Centrum Kształcenia Zawodowego w Świdnicy, 58-105 Świdnica, ul. Gen. Władysława Sikorskiego 41</v>
      </c>
      <c r="AA568" s="230" t="s">
        <v>93</v>
      </c>
      <c r="AB568" s="306"/>
      <c r="AC568" s="306"/>
      <c r="AD568" s="306"/>
      <c r="AE568" s="57"/>
      <c r="AF568" s="159"/>
      <c r="AG568" s="57"/>
      <c r="AH568" s="159"/>
      <c r="AI568" s="57"/>
      <c r="AJ568" s="159"/>
      <c r="AK568" s="57"/>
      <c r="AL568" s="159"/>
      <c r="AM568" s="57"/>
      <c r="AN568" s="159"/>
      <c r="AO568" s="57"/>
      <c r="AP568" s="159"/>
      <c r="AQ568" s="57"/>
      <c r="AR568" s="159"/>
      <c r="AS568" s="57"/>
      <c r="AT568" s="159"/>
      <c r="AU568" s="57"/>
      <c r="AV568" s="159"/>
      <c r="AW568" s="57"/>
      <c r="AX568" s="159"/>
      <c r="AY568" s="57"/>
      <c r="AZ568" s="159"/>
      <c r="BA568" s="57"/>
      <c r="BB568" s="159"/>
      <c r="BC568" s="57"/>
      <c r="BD568" s="159"/>
      <c r="BE568" s="57"/>
      <c r="BF568" s="159"/>
      <c r="BG568" s="57"/>
      <c r="BH568" s="159"/>
      <c r="BI568" s="57"/>
      <c r="BJ568" s="159"/>
      <c r="BK568" s="57"/>
      <c r="BL568" s="159"/>
      <c r="BM568" s="57"/>
      <c r="BN568" s="159"/>
      <c r="BO568" s="57"/>
      <c r="BP568" s="159"/>
      <c r="BQ568" s="57"/>
      <c r="BR568" s="159"/>
      <c r="BS568" s="57"/>
      <c r="BT568" s="159"/>
      <c r="BU568" s="57"/>
      <c r="BV568" s="159"/>
      <c r="BW568" s="57"/>
      <c r="BX568" s="159"/>
      <c r="BY568" s="57"/>
      <c r="BZ568" s="159"/>
      <c r="CA568" s="57"/>
      <c r="CB568" s="159"/>
      <c r="CC568" s="57"/>
      <c r="CD568" s="159"/>
      <c r="CE568" s="57"/>
      <c r="CF568" s="159"/>
      <c r="CG568" s="57"/>
      <c r="CH568" s="159"/>
      <c r="CI568" s="57"/>
      <c r="CJ568" s="159"/>
      <c r="CK568" s="57"/>
      <c r="CL568" s="159"/>
      <c r="CM568" s="57"/>
      <c r="CN568" s="159"/>
      <c r="CO568" s="57"/>
      <c r="CP568" s="159"/>
      <c r="CQ568" s="57"/>
      <c r="CR568" s="159"/>
      <c r="CS568" s="57"/>
      <c r="CT568" s="159"/>
      <c r="CU568" s="57"/>
      <c r="CV568" s="159"/>
      <c r="CW568" s="57"/>
      <c r="CX568" s="159"/>
      <c r="CY568" s="57"/>
      <c r="CZ568" s="159"/>
      <c r="DA568" s="57"/>
      <c r="DB568" s="159"/>
      <c r="DC568" s="57"/>
      <c r="DD568" s="159"/>
      <c r="DE568" s="57"/>
      <c r="DF568" s="159"/>
      <c r="DG568" s="57"/>
      <c r="DH568" s="159"/>
      <c r="DI568" s="57"/>
      <c r="DJ568" s="159"/>
      <c r="DK568" s="57"/>
      <c r="DL568" s="159"/>
      <c r="DM568" s="57"/>
      <c r="DN568" s="159"/>
      <c r="DO568" s="57"/>
      <c r="DP568" s="159"/>
      <c r="DQ568" s="57"/>
      <c r="DR568" s="159"/>
      <c r="DS568" s="57"/>
      <c r="DT568" s="159"/>
      <c r="DU568" s="57"/>
      <c r="DV568" s="159"/>
      <c r="DW568" s="57"/>
      <c r="DX568" s="159"/>
      <c r="DY568" s="57"/>
      <c r="DZ568" s="159"/>
      <c r="EA568" s="57"/>
      <c r="EB568" s="159"/>
      <c r="EC568" s="57"/>
      <c r="ED568" s="159"/>
      <c r="EE568" s="57"/>
      <c r="EF568" s="159"/>
      <c r="EG568" s="57"/>
      <c r="EH568" s="159"/>
      <c r="EI568" s="57"/>
      <c r="EJ568" s="159"/>
      <c r="EK568" s="57"/>
      <c r="EL568" s="159"/>
      <c r="EM568" s="57"/>
      <c r="EN568" s="159"/>
      <c r="EO568" s="57"/>
      <c r="EP568" s="159"/>
      <c r="EQ568" s="57"/>
      <c r="ER568" s="159"/>
      <c r="ES568" s="57"/>
      <c r="ET568" s="159"/>
      <c r="EU568" s="57"/>
      <c r="EV568" s="159"/>
      <c r="EW568" s="57"/>
      <c r="EX568" s="159"/>
      <c r="EY568" s="57"/>
      <c r="EZ568" s="159"/>
      <c r="FA568" s="57"/>
      <c r="FB568" s="159"/>
      <c r="FC568" s="57"/>
      <c r="FD568" s="159"/>
      <c r="FE568" s="57"/>
      <c r="FF568" s="159"/>
      <c r="FG568" s="57"/>
      <c r="FH568" s="159"/>
      <c r="FI568" s="57"/>
      <c r="FJ568" s="159"/>
      <c r="FK568" s="57"/>
      <c r="FL568" s="159"/>
      <c r="FM568" s="57"/>
      <c r="FN568" s="159"/>
      <c r="FO568" s="57"/>
      <c r="FP568" s="159"/>
      <c r="FQ568" s="57"/>
      <c r="FR568" s="159"/>
      <c r="FS568" s="57"/>
      <c r="FT568" s="159"/>
      <c r="FU568" s="57"/>
      <c r="FV568" s="159"/>
      <c r="FW568" s="57"/>
      <c r="FX568" s="159"/>
      <c r="FY568" s="57"/>
      <c r="FZ568" s="159"/>
      <c r="GA568" s="57"/>
      <c r="GB568" s="159"/>
      <c r="GC568" s="57"/>
      <c r="GD568" s="159"/>
      <c r="GE568" s="57"/>
      <c r="GF568" s="159"/>
      <c r="GG568" s="57"/>
      <c r="GH568" s="159"/>
      <c r="GI568" s="57"/>
      <c r="GJ568" s="159"/>
      <c r="GK568" s="57"/>
      <c r="GL568" s="159"/>
      <c r="GM568" s="57"/>
      <c r="GN568" s="159"/>
      <c r="GO568" s="57"/>
      <c r="GP568" s="159"/>
      <c r="GQ568" s="57"/>
      <c r="GR568" s="159"/>
      <c r="GS568" s="57"/>
      <c r="GT568" s="159"/>
      <c r="GU568" s="57"/>
      <c r="GV568" s="159"/>
      <c r="GW568" s="57"/>
      <c r="GX568" s="159"/>
      <c r="GY568" s="57"/>
      <c r="GZ568" s="159"/>
      <c r="HA568" s="57"/>
      <c r="HB568" s="159"/>
      <c r="HC568" s="57"/>
      <c r="HD568" s="159"/>
      <c r="HE568" s="57"/>
      <c r="HF568" s="159"/>
      <c r="HG568" s="57"/>
      <c r="HH568" s="159"/>
      <c r="HI568" s="57"/>
      <c r="HJ568" s="159"/>
      <c r="HK568" s="57"/>
      <c r="HL568" s="159"/>
      <c r="HM568" s="57"/>
      <c r="HN568" s="159"/>
      <c r="HO568" s="57"/>
      <c r="HP568" s="159"/>
      <c r="HQ568" s="57"/>
      <c r="HR568" s="159"/>
      <c r="HS568" s="57"/>
      <c r="HT568" s="159"/>
      <c r="HU568" s="57"/>
      <c r="HV568" s="159"/>
      <c r="HW568" s="57"/>
      <c r="HX568" s="159"/>
      <c r="HY568" s="57"/>
      <c r="HZ568" s="159"/>
      <c r="IA568" s="57"/>
      <c r="IB568" s="159"/>
      <c r="IC568" s="57"/>
      <c r="ID568" s="159"/>
      <c r="IE568" s="57"/>
      <c r="IF568" s="159"/>
      <c r="IG568" s="57"/>
      <c r="IH568" s="159"/>
      <c r="II568" s="57"/>
      <c r="IJ568" s="159"/>
      <c r="IK568" s="57"/>
      <c r="IL568" s="159"/>
      <c r="IM568" s="57"/>
      <c r="IN568" s="159"/>
      <c r="IO568" s="57"/>
      <c r="IP568" s="159"/>
      <c r="IQ568" s="57"/>
      <c r="IR568" s="159"/>
      <c r="IS568" s="57"/>
      <c r="IT568" s="159"/>
      <c r="IU568" s="57"/>
      <c r="IV568" s="159"/>
      <c r="IW568" s="57"/>
      <c r="IX568" s="159"/>
      <c r="IY568" s="57"/>
      <c r="IZ568" s="159"/>
      <c r="JA568" s="57"/>
      <c r="JB568" s="159"/>
      <c r="JC568" s="57"/>
      <c r="JD568" s="159"/>
      <c r="JE568" s="57"/>
      <c r="JF568" s="159"/>
      <c r="JG568" s="57"/>
      <c r="JH568" s="159"/>
      <c r="JI568" s="57"/>
      <c r="JJ568" s="159"/>
      <c r="JK568" s="57"/>
      <c r="JL568" s="159"/>
      <c r="JM568" s="57"/>
      <c r="JN568" s="159"/>
      <c r="JO568" s="57"/>
      <c r="JP568" s="159"/>
      <c r="JQ568" s="57"/>
      <c r="JR568" s="159"/>
      <c r="JS568" s="57"/>
      <c r="JT568" s="159"/>
      <c r="JU568" s="57"/>
      <c r="JV568" s="159"/>
      <c r="JW568" s="57"/>
      <c r="JX568" s="159"/>
      <c r="JY568" s="57"/>
      <c r="JZ568" s="159"/>
      <c r="KA568" s="57"/>
      <c r="KB568" s="159"/>
      <c r="KC568" s="57"/>
      <c r="KD568" s="159"/>
      <c r="KE568" s="57"/>
      <c r="KF568" s="159"/>
      <c r="KG568" s="57"/>
      <c r="KH568" s="159"/>
      <c r="KI568" s="57"/>
      <c r="KJ568" s="159"/>
      <c r="KK568" s="57"/>
      <c r="KL568" s="159"/>
      <c r="KM568" s="57"/>
      <c r="KN568" s="159"/>
      <c r="KO568" s="57"/>
      <c r="KP568" s="159"/>
      <c r="KQ568" s="57"/>
      <c r="KR568" s="159"/>
      <c r="KS568" s="57"/>
      <c r="KT568" s="159"/>
      <c r="KU568" s="57"/>
      <c r="KV568" s="159"/>
      <c r="KW568" s="57"/>
      <c r="KX568" s="159"/>
      <c r="KY568" s="57"/>
      <c r="KZ568" s="159"/>
      <c r="LA568" s="57"/>
      <c r="LB568" s="159"/>
      <c r="LC568" s="57"/>
      <c r="LD568" s="159"/>
      <c r="LE568" s="57"/>
      <c r="LF568" s="159"/>
      <c r="LG568" s="57"/>
      <c r="LH568" s="159"/>
      <c r="LI568" s="57"/>
      <c r="LJ568" s="159"/>
      <c r="LK568" s="57"/>
      <c r="LL568" s="159"/>
      <c r="LM568" s="57"/>
      <c r="LN568" s="159"/>
      <c r="LO568" s="57"/>
      <c r="LP568" s="159"/>
      <c r="LQ568" s="57"/>
      <c r="LR568" s="159"/>
      <c r="LS568" s="57"/>
      <c r="LT568" s="159"/>
      <c r="LU568" s="57"/>
      <c r="LV568" s="159"/>
      <c r="LW568" s="57"/>
      <c r="LX568" s="159"/>
      <c r="LY568" s="57"/>
      <c r="LZ568" s="159"/>
      <c r="MA568" s="57"/>
      <c r="MB568" s="159"/>
      <c r="MC568" s="57"/>
      <c r="MD568" s="159"/>
      <c r="ME568" s="57"/>
      <c r="MF568" s="159"/>
      <c r="MG568" s="57"/>
      <c r="MH568" s="159"/>
      <c r="MI568" s="57"/>
      <c r="MJ568" s="159"/>
      <c r="MK568" s="57"/>
      <c r="ML568" s="159"/>
      <c r="MM568" s="57"/>
      <c r="MN568" s="159"/>
      <c r="MO568" s="57"/>
      <c r="MP568" s="159"/>
      <c r="MQ568" s="57"/>
      <c r="MR568" s="159"/>
      <c r="MS568" s="57"/>
      <c r="MT568" s="159"/>
      <c r="MU568" s="57"/>
      <c r="MV568" s="159"/>
      <c r="MW568" s="57"/>
      <c r="MX568" s="159"/>
      <c r="MY568" s="57"/>
      <c r="MZ568" s="159"/>
      <c r="NA568" s="57"/>
      <c r="NB568" s="159"/>
      <c r="NC568" s="57"/>
      <c r="ND568" s="159"/>
      <c r="NE568" s="57"/>
      <c r="NF568" s="159"/>
      <c r="NG568" s="57"/>
      <c r="NH568" s="159"/>
      <c r="NI568" s="57"/>
      <c r="NJ568" s="159"/>
      <c r="NK568" s="57"/>
      <c r="NL568" s="159"/>
      <c r="NM568" s="57"/>
      <c r="NN568" s="159"/>
      <c r="NO568" s="57"/>
      <c r="NP568" s="159"/>
      <c r="NQ568" s="57"/>
      <c r="NR568" s="159"/>
      <c r="NS568" s="57"/>
      <c r="NT568" s="159"/>
      <c r="NU568" s="57"/>
      <c r="NV568" s="159"/>
      <c r="NW568" s="57"/>
      <c r="NX568" s="159"/>
      <c r="NY568" s="57"/>
      <c r="NZ568" s="159"/>
      <c r="OA568" s="57"/>
      <c r="OB568" s="159"/>
      <c r="OC568" s="57"/>
      <c r="OD568" s="159"/>
      <c r="OE568" s="57"/>
      <c r="OF568" s="159"/>
      <c r="OG568" s="57"/>
      <c r="OH568" s="159"/>
      <c r="OI568" s="57"/>
      <c r="OJ568" s="159"/>
      <c r="OK568" s="57"/>
      <c r="OL568" s="159"/>
      <c r="OM568" s="57"/>
      <c r="ON568" s="159"/>
      <c r="OO568" s="57"/>
      <c r="OP568" s="159"/>
      <c r="OQ568" s="57"/>
      <c r="OR568" s="159"/>
      <c r="OS568" s="57"/>
      <c r="OT568" s="159"/>
      <c r="OU568" s="57"/>
      <c r="OV568" s="159"/>
      <c r="OW568" s="57"/>
      <c r="OX568" s="159"/>
      <c r="OY568" s="57"/>
      <c r="OZ568" s="159"/>
      <c r="PA568" s="57"/>
      <c r="PB568" s="159"/>
      <c r="PC568" s="57"/>
      <c r="PD568" s="159"/>
      <c r="PE568" s="57"/>
      <c r="PF568" s="159"/>
      <c r="PG568" s="57"/>
      <c r="PH568" s="159"/>
      <c r="PI568" s="57"/>
      <c r="PJ568" s="159"/>
      <c r="PK568" s="57"/>
      <c r="PL568" s="159"/>
      <c r="PM568" s="57"/>
      <c r="PN568" s="159"/>
      <c r="PO568" s="57"/>
      <c r="PP568" s="159"/>
      <c r="PQ568" s="57"/>
      <c r="PR568" s="159"/>
      <c r="PS568" s="57"/>
      <c r="PT568" s="159"/>
      <c r="PU568" s="57"/>
      <c r="PV568" s="159"/>
      <c r="PW568" s="57"/>
      <c r="PX568" s="159"/>
      <c r="PY568" s="57"/>
      <c r="PZ568" s="159"/>
      <c r="QA568" s="57"/>
      <c r="QB568" s="159"/>
      <c r="QC568" s="57"/>
      <c r="QD568" s="159"/>
      <c r="QE568" s="57"/>
      <c r="QF568" s="159"/>
      <c r="QG568" s="57"/>
      <c r="QH568" s="159"/>
      <c r="QI568" s="57"/>
      <c r="QJ568" s="159"/>
      <c r="QK568" s="57"/>
      <c r="QL568" s="159"/>
      <c r="QM568" s="57"/>
      <c r="QN568" s="159"/>
      <c r="QO568" s="57"/>
      <c r="QP568" s="159"/>
      <c r="QQ568" s="57"/>
      <c r="QR568" s="159"/>
      <c r="QS568" s="57"/>
      <c r="QT568" s="159"/>
      <c r="QU568" s="57"/>
      <c r="QV568" s="159"/>
      <c r="QW568" s="57"/>
      <c r="QX568" s="159"/>
      <c r="QY568" s="57"/>
      <c r="QZ568" s="159"/>
      <c r="RA568" s="57"/>
      <c r="RB568" s="159"/>
      <c r="RC568" s="57"/>
      <c r="RD568" s="159"/>
      <c r="RE568" s="57"/>
      <c r="RF568" s="159"/>
      <c r="RG568" s="57"/>
      <c r="RH568" s="159"/>
      <c r="RI568" s="57"/>
      <c r="RJ568" s="159"/>
      <c r="RK568" s="57"/>
      <c r="RL568" s="159"/>
      <c r="RM568" s="57"/>
      <c r="RN568" s="159"/>
      <c r="RO568" s="57"/>
      <c r="RP568" s="159"/>
      <c r="RQ568" s="57"/>
      <c r="RR568" s="159"/>
      <c r="RS568" s="57"/>
      <c r="RT568" s="159"/>
      <c r="RU568" s="57"/>
      <c r="RV568" s="159"/>
      <c r="RW568" s="57"/>
      <c r="RX568" s="159"/>
      <c r="RY568" s="57"/>
      <c r="RZ568" s="159"/>
      <c r="SA568" s="57"/>
      <c r="SB568" s="159"/>
      <c r="SC568" s="57"/>
      <c r="SD568" s="159"/>
      <c r="SE568" s="57"/>
      <c r="SF568" s="159"/>
      <c r="SG568" s="57"/>
      <c r="SH568" s="159"/>
      <c r="SI568" s="57"/>
      <c r="SJ568" s="159"/>
      <c r="SK568" s="57"/>
      <c r="SL568" s="159"/>
      <c r="SM568" s="57"/>
      <c r="SN568" s="159"/>
      <c r="SO568" s="57"/>
      <c r="SP568" s="159"/>
      <c r="SQ568" s="57"/>
      <c r="SR568" s="159"/>
      <c r="SS568" s="57"/>
      <c r="ST568" s="159"/>
      <c r="SU568" s="57"/>
      <c r="SV568" s="159"/>
      <c r="SW568" s="57"/>
      <c r="SX568" s="159"/>
      <c r="SY568" s="57"/>
      <c r="SZ568" s="159"/>
      <c r="TA568" s="57"/>
      <c r="TB568" s="159"/>
      <c r="TC568" s="57"/>
      <c r="TD568" s="159"/>
      <c r="TE568" s="57"/>
      <c r="TF568" s="159"/>
      <c r="TG568" s="57"/>
      <c r="TH568" s="159"/>
      <c r="TI568" s="57"/>
      <c r="TJ568" s="159"/>
      <c r="TK568" s="57"/>
      <c r="TL568" s="159"/>
      <c r="TM568" s="57"/>
      <c r="TN568" s="159"/>
      <c r="TO568" s="57"/>
      <c r="TP568" s="159"/>
      <c r="TQ568" s="57"/>
      <c r="TR568" s="159"/>
      <c r="TS568" s="57"/>
      <c r="TT568" s="159"/>
      <c r="TU568" s="57"/>
      <c r="TV568" s="159"/>
      <c r="TW568" s="57"/>
      <c r="TX568" s="159"/>
      <c r="TY568" s="57"/>
      <c r="TZ568" s="159"/>
      <c r="UA568" s="57"/>
      <c r="UB568" s="159"/>
      <c r="UC568" s="57"/>
      <c r="UD568" s="159"/>
      <c r="UE568" s="57"/>
      <c r="UF568" s="159"/>
      <c r="UG568" s="57"/>
      <c r="UH568" s="159"/>
      <c r="UI568" s="57"/>
      <c r="UJ568" s="159"/>
      <c r="UK568" s="57"/>
      <c r="UL568" s="159"/>
      <c r="UM568" s="57"/>
      <c r="UN568" s="159"/>
      <c r="UO568" s="57"/>
      <c r="UP568" s="159"/>
      <c r="UQ568" s="57"/>
      <c r="UR568" s="159"/>
      <c r="US568" s="57"/>
      <c r="UT568" s="159"/>
      <c r="UU568" s="57"/>
      <c r="UV568" s="159"/>
      <c r="UW568" s="57"/>
      <c r="UX568" s="159"/>
      <c r="UY568" s="57"/>
      <c r="UZ568" s="159"/>
      <c r="VA568" s="57"/>
      <c r="VB568" s="159"/>
      <c r="VC568" s="57"/>
      <c r="VD568" s="159"/>
      <c r="VE568" s="57"/>
      <c r="VF568" s="159"/>
      <c r="VG568" s="57"/>
      <c r="VH568" s="159"/>
      <c r="VI568" s="57"/>
      <c r="VJ568" s="159"/>
      <c r="VK568" s="57"/>
      <c r="VL568" s="159"/>
      <c r="VM568" s="57"/>
      <c r="VN568" s="159"/>
      <c r="VO568" s="57"/>
      <c r="VP568" s="159"/>
      <c r="VQ568" s="57"/>
      <c r="VR568" s="159"/>
      <c r="VS568" s="57"/>
      <c r="VT568" s="159"/>
      <c r="VU568" s="57"/>
      <c r="VV568" s="159"/>
      <c r="VW568" s="57"/>
      <c r="VX568" s="159"/>
      <c r="VY568" s="57"/>
      <c r="VZ568" s="159"/>
      <c r="WA568" s="57"/>
      <c r="WB568" s="159"/>
      <c r="WC568" s="57"/>
      <c r="WD568" s="159"/>
      <c r="WE568" s="57"/>
      <c r="WF568" s="159"/>
      <c r="WG568" s="57"/>
      <c r="WH568" s="159"/>
      <c r="WI568" s="57"/>
      <c r="WJ568" s="159"/>
      <c r="WK568" s="57"/>
      <c r="WL568" s="159"/>
      <c r="WM568" s="57"/>
      <c r="WN568" s="159"/>
      <c r="WO568" s="57"/>
      <c r="WP568" s="159"/>
      <c r="WQ568" s="57"/>
      <c r="WR568" s="159"/>
      <c r="WS568" s="57"/>
      <c r="WT568" s="159"/>
      <c r="WU568" s="57"/>
      <c r="WV568" s="159"/>
      <c r="WW568" s="57"/>
      <c r="WX568" s="159"/>
      <c r="WY568" s="57"/>
      <c r="WZ568" s="159"/>
      <c r="XA568" s="57"/>
      <c r="XB568" s="159"/>
      <c r="XC568" s="57"/>
      <c r="XD568" s="159"/>
      <c r="XE568" s="57"/>
      <c r="XF568" s="159"/>
      <c r="XG568" s="57"/>
      <c r="XH568" s="159"/>
      <c r="XI568" s="57"/>
      <c r="XJ568" s="159"/>
      <c r="XK568" s="57"/>
      <c r="XL568" s="159"/>
      <c r="XM568" s="57"/>
      <c r="XN568" s="159"/>
      <c r="XO568" s="57"/>
      <c r="XP568" s="159"/>
      <c r="XQ568" s="57"/>
      <c r="XR568" s="159"/>
      <c r="XS568" s="57"/>
      <c r="XT568" s="159"/>
      <c r="XU568" s="57"/>
      <c r="XV568" s="159"/>
      <c r="XW568" s="57"/>
      <c r="XX568" s="159"/>
      <c r="XY568" s="57"/>
      <c r="XZ568" s="159"/>
      <c r="YA568" s="57"/>
      <c r="YB568" s="159"/>
      <c r="YC568" s="57"/>
      <c r="YD568" s="159"/>
      <c r="YE568" s="57"/>
      <c r="YF568" s="159"/>
      <c r="YG568" s="57"/>
      <c r="YH568" s="159"/>
      <c r="YI568" s="57"/>
      <c r="YJ568" s="159"/>
      <c r="YK568" s="57"/>
      <c r="YL568" s="159"/>
      <c r="YM568" s="57"/>
      <c r="YN568" s="159"/>
      <c r="YO568" s="57"/>
      <c r="YP568" s="159"/>
      <c r="YQ568" s="57"/>
      <c r="YR568" s="159"/>
      <c r="YS568" s="57"/>
      <c r="YT568" s="159"/>
      <c r="YU568" s="57"/>
      <c r="YV568" s="159"/>
      <c r="YW568" s="57"/>
      <c r="YX568" s="159"/>
      <c r="YY568" s="57"/>
      <c r="YZ568" s="159"/>
      <c r="ZA568" s="57"/>
      <c r="ZB568" s="159"/>
      <c r="ZC568" s="57"/>
      <c r="ZD568" s="159"/>
      <c r="ZE568" s="57"/>
      <c r="ZF568" s="159"/>
      <c r="ZG568" s="57"/>
      <c r="ZH568" s="159"/>
      <c r="ZI568" s="57"/>
      <c r="ZJ568" s="159"/>
      <c r="ZK568" s="57"/>
      <c r="ZL568" s="159"/>
      <c r="ZM568" s="57"/>
      <c r="ZN568" s="159"/>
      <c r="ZO568" s="57"/>
      <c r="ZP568" s="159"/>
      <c r="ZQ568" s="57"/>
      <c r="ZR568" s="159"/>
      <c r="ZS568" s="57"/>
      <c r="ZT568" s="159"/>
      <c r="ZU568" s="57"/>
      <c r="ZV568" s="159"/>
      <c r="ZW568" s="57"/>
      <c r="ZX568" s="159"/>
      <c r="ZY568" s="57"/>
      <c r="ZZ568" s="159"/>
      <c r="AAA568" s="57"/>
      <c r="AAB568" s="159"/>
      <c r="AAC568" s="57"/>
      <c r="AAD568" s="159"/>
      <c r="AAE568" s="57"/>
      <c r="AAF568" s="159"/>
      <c r="AAG568" s="57"/>
      <c r="AAH568" s="159"/>
      <c r="AAI568" s="57"/>
      <c r="AAJ568" s="159"/>
      <c r="AAK568" s="57"/>
      <c r="AAL568" s="159"/>
      <c r="AAM568" s="57"/>
      <c r="AAN568" s="159"/>
      <c r="AAO568" s="57"/>
      <c r="AAP568" s="159"/>
      <c r="AAQ568" s="57"/>
      <c r="AAR568" s="159"/>
      <c r="AAS568" s="57"/>
      <c r="AAT568" s="159"/>
      <c r="AAU568" s="57"/>
      <c r="AAV568" s="159"/>
      <c r="AAW568" s="57"/>
      <c r="AAX568" s="159"/>
      <c r="AAY568" s="57"/>
      <c r="AAZ568" s="159"/>
      <c r="ABA568" s="57"/>
      <c r="ABB568" s="159"/>
      <c r="ABC568" s="57"/>
      <c r="ABD568" s="159"/>
      <c r="ABE568" s="57"/>
      <c r="ABF568" s="159"/>
      <c r="ABG568" s="57"/>
      <c r="ABH568" s="159"/>
      <c r="ABI568" s="57"/>
      <c r="ABJ568" s="159"/>
      <c r="ABK568" s="57"/>
      <c r="ABL568" s="159"/>
      <c r="ABM568" s="57"/>
      <c r="ABN568" s="159"/>
      <c r="ABO568" s="57"/>
      <c r="ABP568" s="159"/>
      <c r="ABQ568" s="57"/>
      <c r="ABR568" s="159"/>
      <c r="ABS568" s="57"/>
      <c r="ABT568" s="159"/>
      <c r="ABU568" s="57"/>
      <c r="ABV568" s="159"/>
      <c r="ABW568" s="57"/>
      <c r="ABX568" s="159"/>
      <c r="ABY568" s="57"/>
      <c r="ABZ568" s="159"/>
      <c r="ACA568" s="57"/>
      <c r="ACB568" s="159"/>
      <c r="ACC568" s="57"/>
      <c r="ACD568" s="159"/>
      <c r="ACE568" s="57"/>
      <c r="ACF568" s="159"/>
      <c r="ACG568" s="57"/>
      <c r="ACH568" s="159"/>
      <c r="ACI568" s="57"/>
      <c r="ACJ568" s="159"/>
      <c r="ACK568" s="57"/>
      <c r="ACL568" s="159"/>
      <c r="ACM568" s="57"/>
      <c r="ACN568" s="159"/>
      <c r="ACO568" s="57"/>
      <c r="ACP568" s="159"/>
      <c r="ACQ568" s="57"/>
      <c r="ACR568" s="159"/>
      <c r="ACS568" s="57"/>
      <c r="ACT568" s="159"/>
      <c r="ACU568" s="57"/>
      <c r="ACV568" s="159"/>
      <c r="ACW568" s="57"/>
      <c r="ACX568" s="159"/>
      <c r="ACY568" s="57"/>
      <c r="ACZ568" s="159"/>
      <c r="ADA568" s="57"/>
      <c r="ADB568" s="159"/>
      <c r="ADC568" s="57"/>
      <c r="ADD568" s="159"/>
      <c r="ADE568" s="57"/>
      <c r="ADF568" s="159"/>
      <c r="ADG568" s="57"/>
      <c r="ADH568" s="159"/>
      <c r="ADI568" s="57"/>
      <c r="ADJ568" s="159"/>
      <c r="ADK568" s="57"/>
      <c r="ADL568" s="159"/>
      <c r="ADM568" s="57"/>
      <c r="ADN568" s="159"/>
      <c r="ADO568" s="57"/>
      <c r="ADP568" s="159"/>
      <c r="ADQ568" s="57"/>
      <c r="ADR568" s="159"/>
      <c r="ADS568" s="57"/>
      <c r="ADT568" s="159"/>
      <c r="ADU568" s="57"/>
      <c r="ADV568" s="159"/>
      <c r="ADW568" s="57"/>
      <c r="ADX568" s="159"/>
      <c r="ADY568" s="57"/>
      <c r="ADZ568" s="159"/>
      <c r="AEA568" s="57"/>
      <c r="AEB568" s="159"/>
      <c r="AEC568" s="57"/>
      <c r="AED568" s="159"/>
      <c r="AEE568" s="57"/>
      <c r="AEF568" s="159"/>
      <c r="AEG568" s="57"/>
      <c r="AEH568" s="159"/>
      <c r="AEI568" s="57"/>
      <c r="AEJ568" s="159"/>
      <c r="AEK568" s="57"/>
      <c r="AEL568" s="159"/>
      <c r="AEM568" s="57"/>
      <c r="AEN568" s="159"/>
      <c r="AEO568" s="57"/>
      <c r="AEP568" s="159"/>
      <c r="AEQ568" s="57"/>
      <c r="AER568" s="159"/>
      <c r="AES568" s="57"/>
      <c r="AET568" s="159"/>
      <c r="AEU568" s="57"/>
      <c r="AEV568" s="159"/>
      <c r="AEW568" s="57"/>
      <c r="AEX568" s="159"/>
      <c r="AEY568" s="57"/>
      <c r="AEZ568" s="159"/>
      <c r="AFA568" s="57"/>
      <c r="AFB568" s="159"/>
      <c r="AFC568" s="57"/>
      <c r="AFD568" s="159"/>
      <c r="AFE568" s="57"/>
      <c r="AFF568" s="159"/>
      <c r="AFG568" s="57"/>
      <c r="AFH568" s="159"/>
      <c r="AFI568" s="57"/>
      <c r="AFJ568" s="159"/>
      <c r="AFK568" s="57"/>
      <c r="AFL568" s="159"/>
      <c r="AFM568" s="57"/>
      <c r="AFN568" s="159"/>
      <c r="AFO568" s="57"/>
      <c r="AFP568" s="159"/>
      <c r="AFQ568" s="57"/>
      <c r="AFR568" s="159"/>
      <c r="AFS568" s="57"/>
      <c r="AFT568" s="159"/>
      <c r="AFU568" s="57"/>
      <c r="AFV568" s="159"/>
      <c r="AFW568" s="57"/>
      <c r="AFX568" s="159"/>
      <c r="AFY568" s="57"/>
      <c r="AFZ568" s="159"/>
      <c r="AGA568" s="57"/>
      <c r="AGB568" s="159"/>
      <c r="AGC568" s="57"/>
      <c r="AGD568" s="159"/>
      <c r="AGE568" s="57"/>
      <c r="AGF568" s="159"/>
      <c r="AGG568" s="57"/>
      <c r="AGH568" s="159"/>
      <c r="AGI568" s="57"/>
      <c r="AGJ568" s="159"/>
      <c r="AGK568" s="57"/>
      <c r="AGL568" s="159"/>
      <c r="AGM568" s="57"/>
      <c r="AGN568" s="159"/>
      <c r="AGO568" s="57"/>
      <c r="AGP568" s="159"/>
      <c r="AGQ568" s="57"/>
      <c r="AGR568" s="159"/>
      <c r="AGS568" s="57"/>
      <c r="AGT568" s="159"/>
      <c r="AGU568" s="57"/>
      <c r="AGV568" s="159"/>
      <c r="AGW568" s="57"/>
      <c r="AGX568" s="159"/>
      <c r="AGY568" s="57"/>
      <c r="AGZ568" s="159"/>
      <c r="AHA568" s="57"/>
      <c r="AHB568" s="159"/>
      <c r="AHC568" s="57"/>
      <c r="AHD568" s="159"/>
      <c r="AHE568" s="57"/>
      <c r="AHF568" s="159"/>
      <c r="AHG568" s="57"/>
      <c r="AHH568" s="159"/>
      <c r="AHI568" s="57"/>
      <c r="AHJ568" s="159"/>
      <c r="AHK568" s="57"/>
      <c r="AHL568" s="159"/>
      <c r="AHM568" s="57"/>
      <c r="AHN568" s="159"/>
      <c r="AHO568" s="57"/>
      <c r="AHP568" s="159"/>
      <c r="AHQ568" s="57"/>
      <c r="AHR568" s="159"/>
      <c r="AHS568" s="57"/>
      <c r="AHT568" s="159"/>
      <c r="AHU568" s="57"/>
      <c r="AHV568" s="159"/>
      <c r="AHW568" s="57"/>
      <c r="AHX568" s="159"/>
      <c r="AHY568" s="57"/>
      <c r="AHZ568" s="159"/>
      <c r="AIA568" s="57"/>
      <c r="AIB568" s="159"/>
      <c r="AIC568" s="57"/>
      <c r="AID568" s="159"/>
      <c r="AIE568" s="57"/>
      <c r="AIF568" s="159"/>
      <c r="AIG568" s="57"/>
      <c r="AIH568" s="159"/>
      <c r="AII568" s="57"/>
      <c r="AIJ568" s="159"/>
      <c r="AIK568" s="57"/>
      <c r="AIL568" s="159"/>
      <c r="AIM568" s="57"/>
      <c r="AIN568" s="159"/>
      <c r="AIO568" s="57"/>
      <c r="AIP568" s="159"/>
      <c r="AIQ568" s="57"/>
      <c r="AIR568" s="159"/>
      <c r="AIS568" s="57"/>
      <c r="AIT568" s="159"/>
      <c r="AIU568" s="57"/>
      <c r="AIV568" s="159"/>
      <c r="AIW568" s="57"/>
      <c r="AIX568" s="159"/>
      <c r="AIY568" s="57"/>
      <c r="AIZ568" s="159"/>
      <c r="AJA568" s="57"/>
      <c r="AJB568" s="159"/>
      <c r="AJC568" s="57"/>
      <c r="AJD568" s="159"/>
      <c r="AJE568" s="57"/>
      <c r="AJF568" s="159"/>
      <c r="AJG568" s="57"/>
      <c r="AJH568" s="159"/>
      <c r="AJI568" s="57"/>
      <c r="AJJ568" s="159"/>
      <c r="AJK568" s="57"/>
      <c r="AJL568" s="159"/>
      <c r="AJM568" s="57"/>
      <c r="AJN568" s="159"/>
      <c r="AJO568" s="57"/>
      <c r="AJP568" s="159"/>
      <c r="AJQ568" s="57"/>
      <c r="AJR568" s="159"/>
      <c r="AJS568" s="57"/>
      <c r="AJT568" s="159"/>
      <c r="AJU568" s="57"/>
      <c r="AJV568" s="159"/>
      <c r="AJW568" s="57"/>
      <c r="AJX568" s="159"/>
      <c r="AJY568" s="57"/>
      <c r="AJZ568" s="159"/>
      <c r="AKA568" s="57"/>
      <c r="AKB568" s="159"/>
      <c r="AKC568" s="57"/>
      <c r="AKD568" s="159"/>
      <c r="AKE568" s="57"/>
      <c r="AKF568" s="159"/>
      <c r="AKG568" s="57"/>
      <c r="AKH568" s="159"/>
      <c r="AKI568" s="57"/>
      <c r="AKJ568" s="159"/>
      <c r="AKK568" s="57"/>
      <c r="AKL568" s="159"/>
      <c r="AKM568" s="57"/>
      <c r="AKN568" s="159"/>
      <c r="AKO568" s="57"/>
      <c r="AKP568" s="159"/>
      <c r="AKQ568" s="57"/>
      <c r="AKR568" s="159"/>
      <c r="AKS568" s="57"/>
      <c r="AKT568" s="159"/>
      <c r="AKU568" s="57"/>
      <c r="AKV568" s="159"/>
      <c r="AKW568" s="57"/>
      <c r="AKX568" s="159"/>
      <c r="AKY568" s="57"/>
      <c r="AKZ568" s="159"/>
      <c r="ALA568" s="57"/>
      <c r="ALB568" s="159"/>
      <c r="ALC568" s="57"/>
      <c r="ALD568" s="159"/>
      <c r="ALE568" s="57"/>
      <c r="ALF568" s="159"/>
      <c r="ALG568" s="57"/>
      <c r="ALH568" s="159"/>
      <c r="ALI568" s="57"/>
      <c r="ALJ568" s="159"/>
      <c r="ALK568" s="57"/>
      <c r="ALL568" s="159"/>
      <c r="ALM568" s="57"/>
      <c r="ALN568" s="159"/>
      <c r="ALO568" s="57"/>
      <c r="ALP568" s="159"/>
      <c r="ALQ568" s="57"/>
      <c r="ALR568" s="159"/>
      <c r="ALS568" s="57"/>
      <c r="ALT568" s="159"/>
      <c r="ALU568" s="57"/>
      <c r="ALV568" s="159"/>
      <c r="ALW568" s="57"/>
      <c r="ALX568" s="159"/>
      <c r="ALY568" s="57"/>
      <c r="ALZ568" s="159"/>
      <c r="AMA568" s="57"/>
      <c r="AMB568" s="159"/>
      <c r="AMC568" s="57"/>
      <c r="AMD568" s="159"/>
      <c r="AME568" s="57"/>
      <c r="AMF568" s="159"/>
      <c r="AMG568" s="57"/>
      <c r="AMH568" s="159"/>
      <c r="AMI568" s="57"/>
      <c r="AMJ568" s="159"/>
      <c r="AMK568" s="57"/>
      <c r="AML568" s="159"/>
      <c r="AMM568" s="57"/>
      <c r="AMN568" s="159"/>
      <c r="AMO568" s="57"/>
      <c r="AMP568" s="159"/>
      <c r="AMQ568" s="57"/>
      <c r="AMR568" s="159"/>
      <c r="AMS568" s="57"/>
      <c r="AMT568" s="159"/>
      <c r="AMU568" s="57"/>
      <c r="AMV568" s="159"/>
      <c r="AMW568" s="57"/>
      <c r="AMX568" s="159"/>
      <c r="AMY568" s="57"/>
      <c r="AMZ568" s="159"/>
      <c r="ANA568" s="57"/>
      <c r="ANB568" s="159"/>
      <c r="ANC568" s="57"/>
      <c r="AND568" s="159"/>
      <c r="ANE568" s="57"/>
      <c r="ANF568" s="159"/>
      <c r="ANG568" s="57"/>
      <c r="ANH568" s="159"/>
      <c r="ANI568" s="57"/>
      <c r="ANJ568" s="159"/>
      <c r="ANK568" s="57"/>
      <c r="ANL568" s="159"/>
      <c r="ANM568" s="57"/>
      <c r="ANN568" s="159"/>
      <c r="ANO568" s="57"/>
      <c r="ANP568" s="159"/>
      <c r="ANQ568" s="57"/>
      <c r="ANR568" s="159"/>
      <c r="ANS568" s="57"/>
      <c r="ANT568" s="159"/>
      <c r="ANU568" s="57"/>
      <c r="ANV568" s="159"/>
      <c r="ANW568" s="57"/>
      <c r="ANX568" s="159"/>
      <c r="ANY568" s="57"/>
      <c r="ANZ568" s="159"/>
      <c r="AOA568" s="57"/>
      <c r="AOB568" s="159"/>
      <c r="AOC568" s="57"/>
      <c r="AOD568" s="159"/>
      <c r="AOE568" s="57"/>
      <c r="AOF568" s="159"/>
      <c r="AOG568" s="57"/>
      <c r="AOH568" s="159"/>
      <c r="AOI568" s="57"/>
      <c r="AOJ568" s="159"/>
      <c r="AOK568" s="57"/>
      <c r="AOL568" s="159"/>
      <c r="AOM568" s="57"/>
      <c r="AON568" s="159"/>
      <c r="AOO568" s="57"/>
      <c r="AOP568" s="159"/>
      <c r="AOQ568" s="57"/>
      <c r="AOR568" s="159"/>
      <c r="AOS568" s="57"/>
      <c r="AOT568" s="159"/>
      <c r="AOU568" s="57"/>
      <c r="AOV568" s="159"/>
      <c r="AOW568" s="57"/>
      <c r="AOX568" s="159"/>
      <c r="AOY568" s="57"/>
      <c r="AOZ568" s="159"/>
      <c r="APA568" s="57"/>
      <c r="APB568" s="159"/>
      <c r="APC568" s="57"/>
      <c r="APD568" s="159"/>
      <c r="APE568" s="57"/>
      <c r="APF568" s="159"/>
      <c r="APG568" s="57"/>
      <c r="APH568" s="159"/>
      <c r="API568" s="57"/>
      <c r="APJ568" s="159"/>
      <c r="APK568" s="57"/>
      <c r="APL568" s="159"/>
      <c r="APM568" s="57"/>
      <c r="APN568" s="159"/>
      <c r="APO568" s="57"/>
      <c r="APP568" s="159"/>
      <c r="APQ568" s="57"/>
      <c r="APR568" s="159"/>
      <c r="APS568" s="57"/>
      <c r="APT568" s="159"/>
      <c r="APU568" s="57"/>
      <c r="APV568" s="159"/>
      <c r="APW568" s="57"/>
      <c r="APX568" s="159"/>
      <c r="APY568" s="57"/>
      <c r="APZ568" s="159"/>
      <c r="AQA568" s="57"/>
      <c r="AQB568" s="159"/>
      <c r="AQC568" s="57"/>
      <c r="AQD568" s="159"/>
      <c r="AQE568" s="57"/>
      <c r="AQF568" s="159"/>
      <c r="AQG568" s="57"/>
      <c r="AQH568" s="159"/>
      <c r="AQI568" s="57"/>
      <c r="AQJ568" s="159"/>
      <c r="AQK568" s="57"/>
      <c r="AQL568" s="159"/>
      <c r="AQM568" s="57"/>
      <c r="AQN568" s="159"/>
      <c r="AQO568" s="57"/>
      <c r="AQP568" s="159"/>
      <c r="AQQ568" s="57"/>
      <c r="AQR568" s="159"/>
      <c r="AQS568" s="57"/>
      <c r="AQT568" s="159"/>
      <c r="AQU568" s="57"/>
      <c r="AQV568" s="159"/>
      <c r="AQW568" s="57"/>
      <c r="AQX568" s="159"/>
      <c r="AQY568" s="57"/>
      <c r="AQZ568" s="159"/>
      <c r="ARA568" s="57"/>
      <c r="ARB568" s="159"/>
      <c r="ARC568" s="57"/>
      <c r="ARD568" s="159"/>
      <c r="ARE568" s="57"/>
      <c r="ARF568" s="159"/>
      <c r="ARG568" s="57"/>
      <c r="ARH568" s="159"/>
      <c r="ARI568" s="57"/>
      <c r="ARJ568" s="159"/>
      <c r="ARK568" s="57"/>
      <c r="ARL568" s="159"/>
      <c r="ARM568" s="57"/>
      <c r="ARN568" s="159"/>
      <c r="ARO568" s="57"/>
      <c r="ARP568" s="159"/>
      <c r="ARQ568" s="57"/>
      <c r="ARR568" s="159"/>
      <c r="ARS568" s="57"/>
      <c r="ART568" s="159"/>
      <c r="ARU568" s="57"/>
      <c r="ARV568" s="159"/>
      <c r="ARW568" s="57"/>
      <c r="ARX568" s="159"/>
      <c r="ARY568" s="57"/>
      <c r="ARZ568" s="159"/>
      <c r="ASA568" s="57"/>
      <c r="ASB568" s="159"/>
      <c r="ASC568" s="57"/>
      <c r="ASD568" s="159"/>
      <c r="ASE568" s="57"/>
      <c r="ASF568" s="159"/>
      <c r="ASG568" s="57"/>
      <c r="ASH568" s="159"/>
      <c r="ASI568" s="57"/>
      <c r="ASJ568" s="159"/>
      <c r="ASK568" s="57"/>
      <c r="ASL568" s="159"/>
      <c r="ASM568" s="57"/>
      <c r="ASN568" s="159"/>
      <c r="ASO568" s="57"/>
      <c r="ASP568" s="159"/>
      <c r="ASQ568" s="57"/>
      <c r="ASR568" s="159"/>
      <c r="ASS568" s="57"/>
      <c r="AST568" s="159"/>
      <c r="ASU568" s="57"/>
      <c r="ASV568" s="159"/>
      <c r="ASW568" s="57"/>
      <c r="ASX568" s="159"/>
      <c r="ASY568" s="57"/>
      <c r="ASZ568" s="159"/>
      <c r="ATA568" s="57"/>
      <c r="ATB568" s="159"/>
      <c r="ATC568" s="57"/>
      <c r="ATD568" s="159"/>
      <c r="ATE568" s="57"/>
      <c r="ATF568" s="159"/>
      <c r="ATG568" s="57"/>
      <c r="ATH568" s="159"/>
      <c r="ATI568" s="57"/>
      <c r="ATJ568" s="159"/>
      <c r="ATK568" s="57"/>
      <c r="ATL568" s="159"/>
      <c r="ATM568" s="57"/>
      <c r="ATN568" s="159"/>
      <c r="ATO568" s="57"/>
      <c r="ATP568" s="159"/>
      <c r="ATQ568" s="57"/>
      <c r="ATR568" s="159"/>
      <c r="ATS568" s="57"/>
      <c r="ATT568" s="159"/>
      <c r="ATU568" s="57"/>
      <c r="ATV568" s="159"/>
      <c r="ATW568" s="57"/>
      <c r="ATX568" s="159"/>
      <c r="ATY568" s="57"/>
      <c r="ATZ568" s="159"/>
      <c r="AUA568" s="57"/>
      <c r="AUB568" s="159"/>
      <c r="AUC568" s="57"/>
      <c r="AUD568" s="159"/>
      <c r="AUE568" s="57"/>
      <c r="AUF568" s="159"/>
      <c r="AUG568" s="57"/>
      <c r="AUH568" s="159"/>
      <c r="AUI568" s="57"/>
      <c r="AUJ568" s="159"/>
      <c r="AUK568" s="57"/>
      <c r="AUL568" s="159"/>
      <c r="AUM568" s="57"/>
      <c r="AUN568" s="159"/>
      <c r="AUO568" s="57"/>
      <c r="AUP568" s="159"/>
      <c r="AUQ568" s="57"/>
      <c r="AUR568" s="159"/>
      <c r="AUS568" s="57"/>
      <c r="AUT568" s="159"/>
      <c r="AUU568" s="57"/>
      <c r="AUV568" s="159"/>
      <c r="AUW568" s="57"/>
      <c r="AUX568" s="159"/>
      <c r="AUY568" s="57"/>
      <c r="AUZ568" s="159"/>
      <c r="AVA568" s="57"/>
      <c r="AVB568" s="159"/>
      <c r="AVC568" s="57"/>
      <c r="AVD568" s="159"/>
      <c r="AVE568" s="57"/>
      <c r="AVF568" s="159"/>
      <c r="AVG568" s="57"/>
      <c r="AVH568" s="159"/>
      <c r="AVI568" s="57"/>
      <c r="AVJ568" s="159"/>
      <c r="AVK568" s="57"/>
      <c r="AVL568" s="159"/>
      <c r="AVM568" s="57"/>
      <c r="AVN568" s="159"/>
      <c r="AVO568" s="57"/>
      <c r="AVP568" s="159"/>
      <c r="AVQ568" s="57"/>
      <c r="AVR568" s="159"/>
      <c r="AVS568" s="57"/>
      <c r="AVT568" s="159"/>
      <c r="AVU568" s="57"/>
      <c r="AVV568" s="159"/>
      <c r="AVW568" s="57"/>
      <c r="AVX568" s="159"/>
      <c r="AVY568" s="57"/>
      <c r="AVZ568" s="159"/>
      <c r="AWA568" s="57"/>
      <c r="AWB568" s="159"/>
      <c r="AWC568" s="57"/>
      <c r="AWD568" s="159"/>
      <c r="AWE568" s="57"/>
      <c r="AWF568" s="159"/>
      <c r="AWG568" s="57"/>
      <c r="AWH568" s="159"/>
      <c r="AWI568" s="57"/>
      <c r="AWJ568" s="159"/>
      <c r="AWK568" s="57"/>
      <c r="AWL568" s="159"/>
      <c r="AWM568" s="57"/>
      <c r="AWN568" s="159"/>
      <c r="AWO568" s="57"/>
      <c r="AWP568" s="159"/>
      <c r="AWQ568" s="57"/>
      <c r="AWR568" s="159"/>
      <c r="AWS568" s="57"/>
      <c r="AWT568" s="159"/>
      <c r="AWU568" s="57"/>
      <c r="AWV568" s="159"/>
      <c r="AWW568" s="57"/>
      <c r="AWX568" s="159"/>
      <c r="AWY568" s="57"/>
      <c r="AWZ568" s="159"/>
      <c r="AXA568" s="57"/>
      <c r="AXB568" s="159"/>
      <c r="AXC568" s="57"/>
      <c r="AXD568" s="159"/>
      <c r="AXE568" s="57"/>
      <c r="AXF568" s="159"/>
      <c r="AXG568" s="57"/>
      <c r="AXH568" s="159"/>
      <c r="AXI568" s="57"/>
      <c r="AXJ568" s="159"/>
      <c r="AXK568" s="57"/>
      <c r="AXL568" s="159"/>
      <c r="AXM568" s="57"/>
      <c r="AXN568" s="159"/>
      <c r="AXO568" s="57"/>
      <c r="AXP568" s="159"/>
      <c r="AXQ568" s="57"/>
      <c r="AXR568" s="159"/>
      <c r="AXS568" s="57"/>
      <c r="AXT568" s="159"/>
      <c r="AXU568" s="57"/>
      <c r="AXV568" s="159"/>
      <c r="AXW568" s="57"/>
      <c r="AXX568" s="159"/>
      <c r="AXY568" s="57"/>
      <c r="AXZ568" s="159"/>
      <c r="AYA568" s="57"/>
      <c r="AYB568" s="159"/>
      <c r="AYC568" s="57"/>
      <c r="AYD568" s="159"/>
      <c r="AYE568" s="57"/>
      <c r="AYF568" s="159"/>
      <c r="AYG568" s="57"/>
      <c r="AYH568" s="159"/>
      <c r="AYI568" s="57"/>
      <c r="AYJ568" s="159"/>
      <c r="AYK568" s="57"/>
      <c r="AYL568" s="159"/>
      <c r="AYM568" s="57"/>
      <c r="AYN568" s="159"/>
      <c r="AYO568" s="57"/>
      <c r="AYP568" s="159"/>
      <c r="AYQ568" s="57"/>
      <c r="AYR568" s="159"/>
      <c r="AYS568" s="57"/>
      <c r="AYT568" s="159"/>
      <c r="AYU568" s="57"/>
      <c r="AYV568" s="159"/>
      <c r="AYW568" s="57"/>
      <c r="AYX568" s="159"/>
      <c r="AYY568" s="57"/>
      <c r="AYZ568" s="159"/>
      <c r="AZA568" s="57"/>
      <c r="AZB568" s="159"/>
      <c r="AZC568" s="57"/>
      <c r="AZD568" s="159"/>
      <c r="AZE568" s="57"/>
      <c r="AZF568" s="159"/>
      <c r="AZG568" s="57"/>
      <c r="AZH568" s="159"/>
      <c r="AZI568" s="57"/>
      <c r="AZJ568" s="159"/>
      <c r="AZK568" s="57"/>
      <c r="AZL568" s="159"/>
      <c r="AZM568" s="57"/>
      <c r="AZN568" s="159"/>
      <c r="AZO568" s="57"/>
      <c r="AZP568" s="159"/>
      <c r="AZQ568" s="57"/>
      <c r="AZR568" s="159"/>
      <c r="AZS568" s="57"/>
      <c r="AZT568" s="159"/>
      <c r="AZU568" s="57"/>
      <c r="AZV568" s="159"/>
      <c r="AZW568" s="57"/>
      <c r="AZX568" s="159"/>
      <c r="AZY568" s="57"/>
      <c r="AZZ568" s="159"/>
      <c r="BAA568" s="57"/>
      <c r="BAB568" s="159"/>
      <c r="BAC568" s="57"/>
      <c r="BAD568" s="159"/>
      <c r="BAE568" s="57"/>
      <c r="BAF568" s="159"/>
      <c r="BAG568" s="57"/>
      <c r="BAH568" s="159"/>
      <c r="BAI568" s="57"/>
      <c r="BAJ568" s="159"/>
      <c r="BAK568" s="57"/>
      <c r="BAL568" s="159"/>
      <c r="BAM568" s="57"/>
      <c r="BAN568" s="159"/>
      <c r="BAO568" s="57"/>
      <c r="BAP568" s="159"/>
      <c r="BAQ568" s="57"/>
      <c r="BAR568" s="159"/>
      <c r="BAS568" s="57"/>
      <c r="BAT568" s="159"/>
      <c r="BAU568" s="57"/>
      <c r="BAV568" s="159"/>
      <c r="BAW568" s="57"/>
      <c r="BAX568" s="159"/>
      <c r="BAY568" s="57"/>
      <c r="BAZ568" s="159"/>
      <c r="BBA568" s="57"/>
      <c r="BBB568" s="159"/>
      <c r="BBC568" s="57"/>
      <c r="BBD568" s="159"/>
      <c r="BBE568" s="57"/>
      <c r="BBF568" s="159"/>
      <c r="BBG568" s="57"/>
      <c r="BBH568" s="159"/>
      <c r="BBI568" s="57"/>
      <c r="BBJ568" s="159"/>
      <c r="BBK568" s="57"/>
      <c r="BBL568" s="159"/>
      <c r="BBM568" s="57"/>
      <c r="BBN568" s="159"/>
      <c r="BBO568" s="57"/>
      <c r="BBP568" s="159"/>
      <c r="BBQ568" s="57"/>
      <c r="BBR568" s="159"/>
      <c r="BBS568" s="57"/>
      <c r="BBT568" s="159"/>
      <c r="BBU568" s="57"/>
      <c r="BBV568" s="159"/>
      <c r="BBW568" s="57"/>
      <c r="BBX568" s="159"/>
      <c r="BBY568" s="57"/>
      <c r="BBZ568" s="159"/>
      <c r="BCA568" s="57"/>
      <c r="BCB568" s="159"/>
      <c r="BCC568" s="57"/>
      <c r="BCD568" s="159"/>
      <c r="BCE568" s="57"/>
      <c r="BCF568" s="159"/>
      <c r="BCG568" s="57"/>
      <c r="BCH568" s="159"/>
      <c r="BCI568" s="57"/>
      <c r="BCJ568" s="159"/>
      <c r="BCK568" s="57"/>
      <c r="BCL568" s="159"/>
      <c r="BCM568" s="57"/>
      <c r="BCN568" s="159"/>
      <c r="BCO568" s="57"/>
      <c r="BCP568" s="159"/>
      <c r="BCQ568" s="57"/>
      <c r="BCR568" s="159"/>
      <c r="BCS568" s="57"/>
      <c r="BCT568" s="159"/>
      <c r="BCU568" s="57"/>
      <c r="BCV568" s="159"/>
      <c r="BCW568" s="57"/>
      <c r="BCX568" s="159"/>
      <c r="BCY568" s="57"/>
      <c r="BCZ568" s="159"/>
      <c r="BDA568" s="57"/>
      <c r="BDB568" s="159"/>
      <c r="BDC568" s="57"/>
      <c r="BDD568" s="159"/>
      <c r="BDE568" s="57"/>
      <c r="BDF568" s="159"/>
      <c r="BDG568" s="57"/>
      <c r="BDH568" s="159"/>
      <c r="BDI568" s="57"/>
      <c r="BDJ568" s="159"/>
      <c r="BDK568" s="57"/>
      <c r="BDL568" s="159"/>
      <c r="BDM568" s="57"/>
      <c r="BDN568" s="159"/>
      <c r="BDO568" s="57"/>
      <c r="BDP568" s="159"/>
      <c r="BDQ568" s="57"/>
      <c r="BDR568" s="159"/>
      <c r="BDS568" s="57"/>
      <c r="BDT568" s="159"/>
      <c r="BDU568" s="57"/>
      <c r="BDV568" s="159"/>
      <c r="BDW568" s="57"/>
      <c r="BDX568" s="159"/>
      <c r="BDY568" s="57"/>
      <c r="BDZ568" s="159"/>
      <c r="BEA568" s="57"/>
      <c r="BEB568" s="159"/>
      <c r="BEC568" s="57"/>
      <c r="BED568" s="159"/>
      <c r="BEE568" s="57"/>
      <c r="BEF568" s="159"/>
      <c r="BEG568" s="57"/>
      <c r="BEH568" s="159"/>
      <c r="BEI568" s="57"/>
      <c r="BEJ568" s="159"/>
      <c r="BEK568" s="57"/>
      <c r="BEL568" s="159"/>
      <c r="BEM568" s="57"/>
      <c r="BEN568" s="159"/>
      <c r="BEO568" s="57"/>
      <c r="BEP568" s="159"/>
      <c r="BEQ568" s="57"/>
      <c r="BER568" s="159"/>
      <c r="BES568" s="57"/>
      <c r="BET568" s="159"/>
      <c r="BEU568" s="57"/>
      <c r="BEV568" s="159"/>
      <c r="BEW568" s="57"/>
      <c r="BEX568" s="159"/>
      <c r="BEY568" s="57"/>
      <c r="BEZ568" s="159"/>
      <c r="BFA568" s="57"/>
      <c r="BFB568" s="159"/>
      <c r="BFC568" s="57"/>
      <c r="BFD568" s="159"/>
      <c r="BFE568" s="57"/>
      <c r="BFF568" s="159"/>
      <c r="BFG568" s="57"/>
      <c r="BFH568" s="159"/>
      <c r="BFI568" s="57"/>
      <c r="BFJ568" s="159"/>
      <c r="BFK568" s="57"/>
      <c r="BFL568" s="159"/>
      <c r="BFM568" s="57"/>
      <c r="BFN568" s="159"/>
      <c r="BFO568" s="57"/>
      <c r="BFP568" s="159"/>
      <c r="BFQ568" s="57"/>
      <c r="BFR568" s="159"/>
      <c r="BFS568" s="57"/>
      <c r="BFT568" s="159"/>
      <c r="BFU568" s="57"/>
      <c r="BFV568" s="159"/>
      <c r="BFW568" s="57"/>
      <c r="BFX568" s="159"/>
      <c r="BFY568" s="57"/>
      <c r="BFZ568" s="159"/>
      <c r="BGA568" s="57"/>
      <c r="BGB568" s="159"/>
      <c r="BGC568" s="57"/>
      <c r="BGD568" s="159"/>
      <c r="BGE568" s="57"/>
      <c r="BGF568" s="159"/>
      <c r="BGG568" s="57"/>
      <c r="BGH568" s="159"/>
      <c r="BGI568" s="57"/>
      <c r="BGJ568" s="159"/>
      <c r="BGK568" s="57"/>
      <c r="BGL568" s="159"/>
      <c r="BGM568" s="57"/>
      <c r="BGN568" s="159"/>
      <c r="BGO568" s="57"/>
      <c r="BGP568" s="159"/>
      <c r="BGQ568" s="57"/>
      <c r="BGR568" s="159"/>
      <c r="BGS568" s="57"/>
      <c r="BGT568" s="159"/>
      <c r="BGU568" s="57"/>
      <c r="BGV568" s="159"/>
      <c r="BGW568" s="57"/>
      <c r="BGX568" s="159"/>
      <c r="BGY568" s="57"/>
      <c r="BGZ568" s="159"/>
      <c r="BHA568" s="57"/>
      <c r="BHB568" s="159"/>
      <c r="BHC568" s="57"/>
      <c r="BHD568" s="159"/>
      <c r="BHE568" s="57"/>
      <c r="BHF568" s="159"/>
      <c r="BHG568" s="57"/>
      <c r="BHH568" s="159"/>
      <c r="BHI568" s="57"/>
      <c r="BHJ568" s="159"/>
      <c r="BHK568" s="57"/>
      <c r="BHL568" s="159"/>
      <c r="BHM568" s="57"/>
      <c r="BHN568" s="159"/>
      <c r="BHO568" s="57"/>
      <c r="BHP568" s="159"/>
      <c r="BHQ568" s="57"/>
      <c r="BHR568" s="159"/>
      <c r="BHS568" s="57"/>
      <c r="BHT568" s="159"/>
      <c r="BHU568" s="57"/>
      <c r="BHV568" s="159"/>
      <c r="BHW568" s="57"/>
      <c r="BHX568" s="159"/>
      <c r="BHY568" s="57"/>
      <c r="BHZ568" s="159"/>
      <c r="BIA568" s="57"/>
      <c r="BIB568" s="159"/>
      <c r="BIC568" s="57"/>
      <c r="BID568" s="159"/>
      <c r="BIE568" s="57"/>
      <c r="BIF568" s="159"/>
      <c r="BIG568" s="57"/>
      <c r="BIH568" s="159"/>
      <c r="BII568" s="57"/>
      <c r="BIJ568" s="159"/>
      <c r="BIK568" s="57"/>
      <c r="BIL568" s="159"/>
      <c r="BIM568" s="57"/>
      <c r="BIN568" s="159"/>
      <c r="BIO568" s="57"/>
      <c r="BIP568" s="159"/>
      <c r="BIQ568" s="57"/>
      <c r="BIR568" s="159"/>
      <c r="BIS568" s="57"/>
      <c r="BIT568" s="159"/>
      <c r="BIU568" s="57"/>
      <c r="BIV568" s="159"/>
      <c r="BIW568" s="57"/>
      <c r="BIX568" s="159"/>
      <c r="BIY568" s="57"/>
      <c r="BIZ568" s="159"/>
      <c r="BJA568" s="57"/>
      <c r="BJB568" s="159"/>
      <c r="BJC568" s="57"/>
      <c r="BJD568" s="159"/>
      <c r="BJE568" s="57"/>
      <c r="BJF568" s="159"/>
      <c r="BJG568" s="57"/>
      <c r="BJH568" s="159"/>
      <c r="BJI568" s="57"/>
      <c r="BJJ568" s="159"/>
      <c r="BJK568" s="57"/>
      <c r="BJL568" s="159"/>
      <c r="BJM568" s="57"/>
      <c r="BJN568" s="159"/>
      <c r="BJO568" s="57"/>
      <c r="BJP568" s="159"/>
      <c r="BJQ568" s="57"/>
      <c r="BJR568" s="159"/>
      <c r="BJS568" s="57"/>
      <c r="BJT568" s="159"/>
      <c r="BJU568" s="57"/>
      <c r="BJV568" s="159"/>
      <c r="BJW568" s="57"/>
      <c r="BJX568" s="159"/>
      <c r="BJY568" s="57"/>
      <c r="BJZ568" s="159"/>
      <c r="BKA568" s="57"/>
      <c r="BKB568" s="159"/>
      <c r="BKC568" s="57"/>
      <c r="BKD568" s="159"/>
      <c r="BKE568" s="57"/>
      <c r="BKF568" s="159"/>
      <c r="BKG568" s="57"/>
      <c r="BKH568" s="159"/>
      <c r="BKI568" s="57"/>
      <c r="BKJ568" s="159"/>
      <c r="BKK568" s="57"/>
      <c r="BKL568" s="159"/>
      <c r="BKM568" s="57"/>
      <c r="BKN568" s="159"/>
      <c r="BKO568" s="57"/>
      <c r="BKP568" s="159"/>
      <c r="BKQ568" s="57"/>
      <c r="BKR568" s="159"/>
      <c r="BKS568" s="57"/>
      <c r="BKT568" s="159"/>
      <c r="BKU568" s="57"/>
      <c r="BKV568" s="159"/>
      <c r="BKW568" s="57"/>
      <c r="BKX568" s="159"/>
      <c r="BKY568" s="57"/>
      <c r="BKZ568" s="159"/>
      <c r="BLA568" s="57"/>
      <c r="BLB568" s="159"/>
      <c r="BLC568" s="57"/>
      <c r="BLD568" s="159"/>
      <c r="BLE568" s="57"/>
      <c r="BLF568" s="159"/>
      <c r="BLG568" s="57"/>
      <c r="BLH568" s="159"/>
      <c r="BLI568" s="57"/>
      <c r="BLJ568" s="159"/>
      <c r="BLK568" s="57"/>
      <c r="BLL568" s="159"/>
      <c r="BLM568" s="57"/>
      <c r="BLN568" s="159"/>
      <c r="BLO568" s="57"/>
      <c r="BLP568" s="159"/>
      <c r="BLQ568" s="57"/>
      <c r="BLR568" s="159"/>
      <c r="BLS568" s="57"/>
      <c r="BLT568" s="159"/>
      <c r="BLU568" s="57"/>
      <c r="BLV568" s="159"/>
      <c r="BLW568" s="57"/>
      <c r="BLX568" s="159"/>
      <c r="BLY568" s="57"/>
      <c r="BLZ568" s="159"/>
      <c r="BMA568" s="57"/>
      <c r="BMB568" s="159"/>
      <c r="BMC568" s="57"/>
      <c r="BMD568" s="159"/>
      <c r="BME568" s="57"/>
      <c r="BMF568" s="159"/>
      <c r="BMG568" s="57"/>
      <c r="BMH568" s="159"/>
      <c r="BMI568" s="57"/>
      <c r="BMJ568" s="159"/>
      <c r="BMK568" s="57"/>
      <c r="BML568" s="159"/>
      <c r="BMM568" s="57"/>
      <c r="BMN568" s="159"/>
      <c r="BMO568" s="57"/>
      <c r="BMP568" s="159"/>
      <c r="BMQ568" s="57"/>
      <c r="BMR568" s="159"/>
      <c r="BMS568" s="57"/>
      <c r="BMT568" s="159"/>
      <c r="BMU568" s="57"/>
      <c r="BMV568" s="159"/>
      <c r="BMW568" s="57"/>
      <c r="BMX568" s="159"/>
      <c r="BMY568" s="57"/>
      <c r="BMZ568" s="159"/>
      <c r="BNA568" s="57"/>
      <c r="BNB568" s="159"/>
      <c r="BNC568" s="57"/>
      <c r="BND568" s="159"/>
      <c r="BNE568" s="57"/>
      <c r="BNF568" s="159"/>
      <c r="BNG568" s="57"/>
      <c r="BNH568" s="159"/>
      <c r="BNI568" s="57"/>
      <c r="BNJ568" s="159"/>
      <c r="BNK568" s="57"/>
      <c r="BNL568" s="159"/>
      <c r="BNM568" s="57"/>
      <c r="BNN568" s="159"/>
      <c r="BNO568" s="57"/>
      <c r="BNP568" s="159"/>
      <c r="BNQ568" s="57"/>
      <c r="BNR568" s="159"/>
      <c r="BNS568" s="57"/>
      <c r="BNT568" s="159"/>
      <c r="BNU568" s="57"/>
      <c r="BNV568" s="159"/>
      <c r="BNW568" s="57"/>
      <c r="BNX568" s="159"/>
      <c r="BNY568" s="57"/>
      <c r="BNZ568" s="159"/>
      <c r="BOA568" s="57"/>
      <c r="BOB568" s="159"/>
      <c r="BOC568" s="57"/>
      <c r="BOD568" s="159"/>
      <c r="BOE568" s="57"/>
      <c r="BOF568" s="159"/>
      <c r="BOG568" s="57"/>
      <c r="BOH568" s="159"/>
      <c r="BOI568" s="57"/>
      <c r="BOJ568" s="159"/>
      <c r="BOK568" s="57"/>
      <c r="BOL568" s="159"/>
      <c r="BOM568" s="57"/>
      <c r="BON568" s="159"/>
      <c r="BOO568" s="57"/>
      <c r="BOP568" s="159"/>
      <c r="BOQ568" s="57"/>
      <c r="BOR568" s="159"/>
      <c r="BOS568" s="57"/>
      <c r="BOT568" s="159"/>
      <c r="BOU568" s="57"/>
      <c r="BOV568" s="159"/>
      <c r="BOW568" s="57"/>
      <c r="BOX568" s="159"/>
      <c r="BOY568" s="57"/>
      <c r="BOZ568" s="159"/>
      <c r="BPA568" s="57"/>
      <c r="BPB568" s="159"/>
      <c r="BPC568" s="57"/>
      <c r="BPD568" s="159"/>
      <c r="BPE568" s="57"/>
      <c r="BPF568" s="159"/>
      <c r="BPG568" s="57"/>
      <c r="BPH568" s="159"/>
      <c r="BPI568" s="57"/>
      <c r="BPJ568" s="159"/>
      <c r="BPK568" s="57"/>
      <c r="BPL568" s="159"/>
      <c r="BPM568" s="57"/>
      <c r="BPN568" s="159"/>
      <c r="BPO568" s="57"/>
      <c r="BPP568" s="159"/>
      <c r="BPQ568" s="57"/>
      <c r="BPR568" s="159"/>
      <c r="BPS568" s="57"/>
      <c r="BPT568" s="159"/>
      <c r="BPU568" s="57"/>
      <c r="BPV568" s="159"/>
      <c r="BPW568" s="57"/>
      <c r="BPX568" s="159"/>
      <c r="BPY568" s="57"/>
      <c r="BPZ568" s="159"/>
      <c r="BQA568" s="57"/>
      <c r="BQB568" s="159"/>
      <c r="BQC568" s="57"/>
      <c r="BQD568" s="159"/>
      <c r="BQE568" s="57"/>
      <c r="BQF568" s="159"/>
      <c r="BQG568" s="57"/>
      <c r="BQH568" s="159"/>
      <c r="BQI568" s="57"/>
      <c r="BQJ568" s="159"/>
      <c r="BQK568" s="57"/>
      <c r="BQL568" s="159"/>
      <c r="BQM568" s="57"/>
      <c r="BQN568" s="159"/>
      <c r="BQO568" s="57"/>
      <c r="BQP568" s="159"/>
      <c r="BQQ568" s="57"/>
      <c r="BQR568" s="159"/>
      <c r="BQS568" s="57"/>
      <c r="BQT568" s="159"/>
      <c r="BQU568" s="57"/>
      <c r="BQV568" s="159"/>
      <c r="BQW568" s="57"/>
      <c r="BQX568" s="159"/>
      <c r="BQY568" s="57"/>
      <c r="BQZ568" s="159"/>
      <c r="BRA568" s="57"/>
      <c r="BRB568" s="159"/>
      <c r="BRC568" s="57"/>
      <c r="BRD568" s="159"/>
      <c r="BRE568" s="57"/>
      <c r="BRF568" s="159"/>
      <c r="BRG568" s="57"/>
      <c r="BRH568" s="159"/>
      <c r="BRI568" s="57"/>
      <c r="BRJ568" s="159"/>
      <c r="BRK568" s="57"/>
      <c r="BRL568" s="159"/>
      <c r="BRM568" s="57"/>
      <c r="BRN568" s="159"/>
      <c r="BRO568" s="57"/>
      <c r="BRP568" s="159"/>
      <c r="BRQ568" s="57"/>
      <c r="BRR568" s="159"/>
      <c r="BRS568" s="57"/>
      <c r="BRT568" s="159"/>
      <c r="BRU568" s="57"/>
      <c r="BRV568" s="159"/>
      <c r="BRW568" s="57"/>
      <c r="BRX568" s="159"/>
      <c r="BRY568" s="57"/>
      <c r="BRZ568" s="159"/>
      <c r="BSA568" s="57"/>
      <c r="BSB568" s="159"/>
      <c r="BSC568" s="57"/>
      <c r="BSD568" s="159"/>
      <c r="BSE568" s="57"/>
      <c r="BSF568" s="159"/>
      <c r="BSG568" s="57"/>
      <c r="BSH568" s="159"/>
      <c r="BSI568" s="57"/>
      <c r="BSJ568" s="159"/>
      <c r="BSK568" s="57"/>
      <c r="BSL568" s="159"/>
      <c r="BSM568" s="57"/>
      <c r="BSN568" s="159"/>
      <c r="BSO568" s="57"/>
      <c r="BSP568" s="159"/>
      <c r="BSQ568" s="57"/>
      <c r="BSR568" s="159"/>
      <c r="BSS568" s="57"/>
      <c r="BST568" s="159"/>
      <c r="BSU568" s="57"/>
      <c r="BSV568" s="159"/>
      <c r="BSW568" s="57"/>
      <c r="BSX568" s="159"/>
      <c r="BSY568" s="57"/>
      <c r="BSZ568" s="159"/>
      <c r="BTA568" s="57"/>
      <c r="BTB568" s="159"/>
      <c r="BTC568" s="57"/>
      <c r="BTD568" s="159"/>
      <c r="BTE568" s="57"/>
      <c r="BTF568" s="159"/>
      <c r="BTG568" s="57"/>
      <c r="BTH568" s="159"/>
      <c r="BTI568" s="57"/>
      <c r="BTJ568" s="159"/>
      <c r="BTK568" s="57"/>
      <c r="BTL568" s="159"/>
      <c r="BTM568" s="57"/>
      <c r="BTN568" s="159"/>
      <c r="BTO568" s="57"/>
      <c r="BTP568" s="159"/>
      <c r="BTQ568" s="57"/>
      <c r="BTR568" s="159"/>
      <c r="BTS568" s="57"/>
      <c r="BTT568" s="159"/>
      <c r="BTU568" s="57"/>
      <c r="BTV568" s="159"/>
      <c r="BTW568" s="57"/>
      <c r="BTX568" s="159"/>
      <c r="BTY568" s="57"/>
      <c r="BTZ568" s="159"/>
      <c r="BUA568" s="57"/>
      <c r="BUB568" s="159"/>
      <c r="BUC568" s="57"/>
      <c r="BUD568" s="159"/>
      <c r="BUE568" s="57"/>
      <c r="BUF568" s="159"/>
      <c r="BUG568" s="57"/>
      <c r="BUH568" s="159"/>
      <c r="BUI568" s="57"/>
      <c r="BUJ568" s="159"/>
      <c r="BUK568" s="57"/>
      <c r="BUL568" s="159"/>
      <c r="BUM568" s="57"/>
      <c r="BUN568" s="159"/>
      <c r="BUO568" s="57"/>
      <c r="BUP568" s="159"/>
      <c r="BUQ568" s="57"/>
      <c r="BUR568" s="159"/>
      <c r="BUS568" s="57"/>
      <c r="BUT568" s="159"/>
      <c r="BUU568" s="57"/>
      <c r="BUV568" s="159"/>
      <c r="BUW568" s="57"/>
      <c r="BUX568" s="159"/>
      <c r="BUY568" s="57"/>
      <c r="BUZ568" s="159"/>
      <c r="BVA568" s="57"/>
      <c r="BVB568" s="159"/>
      <c r="BVC568" s="57"/>
      <c r="BVD568" s="159"/>
      <c r="BVE568" s="57"/>
      <c r="BVF568" s="159"/>
      <c r="BVG568" s="57"/>
      <c r="BVH568" s="159"/>
      <c r="BVI568" s="57"/>
      <c r="BVJ568" s="159"/>
      <c r="BVK568" s="57"/>
      <c r="BVL568" s="159"/>
      <c r="BVM568" s="57"/>
      <c r="BVN568" s="159"/>
      <c r="BVO568" s="57"/>
      <c r="BVP568" s="159"/>
      <c r="BVQ568" s="57"/>
      <c r="BVR568" s="159"/>
      <c r="BVS568" s="57"/>
      <c r="BVT568" s="159"/>
      <c r="BVU568" s="57"/>
      <c r="BVV568" s="159"/>
      <c r="BVW568" s="57"/>
      <c r="BVX568" s="159"/>
      <c r="BVY568" s="57"/>
      <c r="BVZ568" s="159"/>
      <c r="BWA568" s="57"/>
      <c r="BWB568" s="159"/>
      <c r="BWC568" s="57"/>
      <c r="BWD568" s="159"/>
      <c r="BWE568" s="57"/>
      <c r="BWF568" s="159"/>
      <c r="BWG568" s="57"/>
      <c r="BWH568" s="159"/>
      <c r="BWI568" s="57"/>
      <c r="BWJ568" s="159"/>
      <c r="BWK568" s="57"/>
      <c r="BWL568" s="159"/>
      <c r="BWM568" s="57"/>
      <c r="BWN568" s="159"/>
      <c r="BWO568" s="57"/>
      <c r="BWP568" s="159"/>
      <c r="BWQ568" s="57"/>
      <c r="BWR568" s="159"/>
      <c r="BWS568" s="57"/>
      <c r="BWT568" s="159"/>
      <c r="BWU568" s="57"/>
      <c r="BWV568" s="159"/>
      <c r="BWW568" s="57"/>
      <c r="BWX568" s="159"/>
      <c r="BWY568" s="57"/>
      <c r="BWZ568" s="159"/>
      <c r="BXA568" s="57"/>
      <c r="BXB568" s="159"/>
      <c r="BXC568" s="57"/>
      <c r="BXD568" s="159"/>
      <c r="BXE568" s="57"/>
      <c r="BXF568" s="159"/>
      <c r="BXG568" s="57"/>
      <c r="BXH568" s="159"/>
      <c r="BXI568" s="57"/>
      <c r="BXJ568" s="159"/>
      <c r="BXK568" s="57"/>
      <c r="BXL568" s="159"/>
      <c r="BXM568" s="57"/>
      <c r="BXN568" s="159"/>
      <c r="BXO568" s="57"/>
      <c r="BXP568" s="159"/>
      <c r="BXQ568" s="57"/>
      <c r="BXR568" s="159"/>
      <c r="BXS568" s="57"/>
      <c r="BXT568" s="159"/>
      <c r="BXU568" s="57"/>
      <c r="BXV568" s="159"/>
      <c r="BXW568" s="57"/>
      <c r="BXX568" s="159"/>
      <c r="BXY568" s="57"/>
      <c r="BXZ568" s="159"/>
      <c r="BYA568" s="57"/>
      <c r="BYB568" s="159"/>
      <c r="BYC568" s="57"/>
      <c r="BYD568" s="159"/>
      <c r="BYE568" s="57"/>
      <c r="BYF568" s="159"/>
      <c r="BYG568" s="57"/>
      <c r="BYH568" s="159"/>
      <c r="BYI568" s="57"/>
      <c r="BYJ568" s="159"/>
      <c r="BYK568" s="57"/>
      <c r="BYL568" s="159"/>
      <c r="BYM568" s="57"/>
      <c r="BYN568" s="159"/>
      <c r="BYO568" s="57"/>
      <c r="BYP568" s="159"/>
      <c r="BYQ568" s="57"/>
      <c r="BYR568" s="159"/>
      <c r="BYS568" s="57"/>
      <c r="BYT568" s="159"/>
      <c r="BYU568" s="57"/>
      <c r="BYV568" s="159"/>
      <c r="BYW568" s="57"/>
      <c r="BYX568" s="159"/>
      <c r="BYY568" s="57"/>
      <c r="BYZ568" s="159"/>
      <c r="BZA568" s="57"/>
      <c r="BZB568" s="159"/>
      <c r="BZC568" s="57"/>
      <c r="BZD568" s="159"/>
      <c r="BZE568" s="57"/>
      <c r="BZF568" s="159"/>
      <c r="BZG568" s="57"/>
      <c r="BZH568" s="159"/>
      <c r="BZI568" s="57"/>
      <c r="BZJ568" s="159"/>
      <c r="BZK568" s="57"/>
      <c r="BZL568" s="159"/>
      <c r="BZM568" s="57"/>
      <c r="BZN568" s="159"/>
      <c r="BZO568" s="57"/>
      <c r="BZP568" s="159"/>
      <c r="BZQ568" s="57"/>
      <c r="BZR568" s="159"/>
      <c r="BZS568" s="57"/>
      <c r="BZT568" s="159"/>
      <c r="BZU568" s="57"/>
      <c r="BZV568" s="159"/>
      <c r="BZW568" s="57"/>
      <c r="BZX568" s="159"/>
      <c r="BZY568" s="57"/>
      <c r="BZZ568" s="159"/>
      <c r="CAA568" s="57"/>
      <c r="CAB568" s="159"/>
      <c r="CAC568" s="57"/>
      <c r="CAD568" s="159"/>
      <c r="CAE568" s="57"/>
      <c r="CAF568" s="159"/>
      <c r="CAG568" s="57"/>
      <c r="CAH568" s="159"/>
      <c r="CAI568" s="57"/>
      <c r="CAJ568" s="159"/>
      <c r="CAK568" s="57"/>
      <c r="CAL568" s="159"/>
      <c r="CAM568" s="57"/>
      <c r="CAN568" s="159"/>
      <c r="CAO568" s="57"/>
      <c r="CAP568" s="159"/>
      <c r="CAQ568" s="57"/>
      <c r="CAR568" s="159"/>
      <c r="CAS568" s="57"/>
      <c r="CAT568" s="159"/>
      <c r="CAU568" s="57"/>
      <c r="CAV568" s="159"/>
      <c r="CAW568" s="57"/>
      <c r="CAX568" s="159"/>
      <c r="CAY568" s="57"/>
      <c r="CAZ568" s="159"/>
      <c r="CBA568" s="57"/>
      <c r="CBB568" s="159"/>
      <c r="CBC568" s="57"/>
      <c r="CBD568" s="159"/>
      <c r="CBE568" s="57"/>
      <c r="CBF568" s="159"/>
      <c r="CBG568" s="57"/>
      <c r="CBH568" s="159"/>
      <c r="CBI568" s="57"/>
      <c r="CBJ568" s="159"/>
      <c r="CBK568" s="57"/>
      <c r="CBL568" s="159"/>
      <c r="CBM568" s="57"/>
      <c r="CBN568" s="159"/>
      <c r="CBO568" s="57"/>
      <c r="CBP568" s="159"/>
      <c r="CBQ568" s="57"/>
      <c r="CBR568" s="159"/>
      <c r="CBS568" s="57"/>
      <c r="CBT568" s="159"/>
      <c r="CBU568" s="57"/>
      <c r="CBV568" s="159"/>
      <c r="CBW568" s="57"/>
      <c r="CBX568" s="159"/>
      <c r="CBY568" s="57"/>
      <c r="CBZ568" s="159"/>
      <c r="CCA568" s="57"/>
      <c r="CCB568" s="159"/>
      <c r="CCC568" s="57"/>
      <c r="CCD568" s="159"/>
      <c r="CCE568" s="57"/>
      <c r="CCF568" s="159"/>
      <c r="CCG568" s="57"/>
      <c r="CCH568" s="159"/>
      <c r="CCI568" s="57"/>
      <c r="CCJ568" s="159"/>
      <c r="CCK568" s="57"/>
      <c r="CCL568" s="159"/>
      <c r="CCM568" s="57"/>
      <c r="CCN568" s="159"/>
      <c r="CCO568" s="57"/>
      <c r="CCP568" s="159"/>
      <c r="CCQ568" s="57"/>
      <c r="CCR568" s="159"/>
      <c r="CCS568" s="57"/>
      <c r="CCT568" s="159"/>
      <c r="CCU568" s="57"/>
      <c r="CCV568" s="159"/>
      <c r="CCW568" s="57"/>
      <c r="CCX568" s="159"/>
      <c r="CCY568" s="57"/>
      <c r="CCZ568" s="159"/>
      <c r="CDA568" s="57"/>
      <c r="CDB568" s="159"/>
      <c r="CDC568" s="57"/>
      <c r="CDD568" s="159"/>
      <c r="CDE568" s="57"/>
      <c r="CDF568" s="159"/>
      <c r="CDG568" s="57"/>
      <c r="CDH568" s="159"/>
      <c r="CDI568" s="57"/>
      <c r="CDJ568" s="159"/>
      <c r="CDK568" s="57"/>
      <c r="CDL568" s="159"/>
      <c r="CDM568" s="57"/>
      <c r="CDN568" s="159"/>
      <c r="CDO568" s="57"/>
      <c r="CDP568" s="159"/>
      <c r="CDQ568" s="57"/>
      <c r="CDR568" s="159"/>
      <c r="CDS568" s="57"/>
      <c r="CDT568" s="159"/>
      <c r="CDU568" s="57"/>
      <c r="CDV568" s="159"/>
      <c r="CDW568" s="57"/>
      <c r="CDX568" s="159"/>
      <c r="CDY568" s="57"/>
      <c r="CDZ568" s="159"/>
      <c r="CEA568" s="57"/>
      <c r="CEB568" s="159"/>
      <c r="CEC568" s="57"/>
      <c r="CED568" s="159"/>
      <c r="CEE568" s="57"/>
      <c r="CEF568" s="159"/>
      <c r="CEG568" s="57"/>
      <c r="CEH568" s="159"/>
      <c r="CEI568" s="57"/>
      <c r="CEJ568" s="159"/>
      <c r="CEK568" s="57"/>
      <c r="CEL568" s="159"/>
      <c r="CEM568" s="57"/>
      <c r="CEN568" s="159"/>
      <c r="CEO568" s="57"/>
      <c r="CEP568" s="159"/>
      <c r="CEQ568" s="57"/>
      <c r="CER568" s="159"/>
      <c r="CES568" s="57"/>
      <c r="CET568" s="159"/>
      <c r="CEU568" s="57"/>
      <c r="CEV568" s="159"/>
      <c r="CEW568" s="57"/>
      <c r="CEX568" s="159"/>
      <c r="CEY568" s="57"/>
      <c r="CEZ568" s="159"/>
      <c r="CFA568" s="57"/>
      <c r="CFB568" s="159"/>
      <c r="CFC568" s="57"/>
      <c r="CFD568" s="159"/>
      <c r="CFE568" s="57"/>
      <c r="CFF568" s="159"/>
      <c r="CFG568" s="57"/>
      <c r="CFH568" s="159"/>
      <c r="CFI568" s="57"/>
      <c r="CFJ568" s="159"/>
      <c r="CFK568" s="57"/>
      <c r="CFL568" s="159"/>
      <c r="CFM568" s="57"/>
      <c r="CFN568" s="159"/>
      <c r="CFO568" s="57"/>
      <c r="CFP568" s="159"/>
      <c r="CFQ568" s="57"/>
      <c r="CFR568" s="159"/>
      <c r="CFS568" s="57"/>
      <c r="CFT568" s="159"/>
      <c r="CFU568" s="57"/>
      <c r="CFV568" s="159"/>
      <c r="CFW568" s="57"/>
      <c r="CFX568" s="159"/>
      <c r="CFY568" s="57"/>
      <c r="CFZ568" s="159"/>
      <c r="CGA568" s="57"/>
      <c r="CGB568" s="159"/>
      <c r="CGC568" s="57"/>
      <c r="CGD568" s="159"/>
      <c r="CGE568" s="57"/>
      <c r="CGF568" s="159"/>
      <c r="CGG568" s="57"/>
      <c r="CGH568" s="159"/>
      <c r="CGI568" s="57"/>
      <c r="CGJ568" s="159"/>
      <c r="CGK568" s="57"/>
      <c r="CGL568" s="159"/>
      <c r="CGM568" s="57"/>
      <c r="CGN568" s="159"/>
      <c r="CGO568" s="57"/>
      <c r="CGP568" s="159"/>
      <c r="CGQ568" s="57"/>
      <c r="CGR568" s="159"/>
      <c r="CGS568" s="57"/>
      <c r="CGT568" s="159"/>
      <c r="CGU568" s="57"/>
      <c r="CGV568" s="159"/>
      <c r="CGW568" s="57"/>
      <c r="CGX568" s="159"/>
      <c r="CGY568" s="57"/>
      <c r="CGZ568" s="159"/>
      <c r="CHA568" s="57"/>
      <c r="CHB568" s="159"/>
      <c r="CHC568" s="57"/>
      <c r="CHD568" s="159"/>
      <c r="CHE568" s="57"/>
      <c r="CHF568" s="159"/>
      <c r="CHG568" s="57"/>
      <c r="CHH568" s="159"/>
      <c r="CHI568" s="57"/>
      <c r="CHJ568" s="159"/>
      <c r="CHK568" s="57"/>
      <c r="CHL568" s="159"/>
      <c r="CHM568" s="57"/>
      <c r="CHN568" s="159"/>
      <c r="CHO568" s="57"/>
      <c r="CHP568" s="159"/>
      <c r="CHQ568" s="57"/>
      <c r="CHR568" s="159"/>
      <c r="CHS568" s="57"/>
      <c r="CHT568" s="159"/>
      <c r="CHU568" s="57"/>
      <c r="CHV568" s="159"/>
      <c r="CHW568" s="57"/>
      <c r="CHX568" s="159"/>
      <c r="CHY568" s="57"/>
      <c r="CHZ568" s="159"/>
      <c r="CIA568" s="57"/>
      <c r="CIB568" s="159"/>
      <c r="CIC568" s="57"/>
      <c r="CID568" s="159"/>
      <c r="CIE568" s="57"/>
      <c r="CIF568" s="159"/>
      <c r="CIG568" s="57"/>
      <c r="CIH568" s="159"/>
      <c r="CII568" s="57"/>
      <c r="CIJ568" s="159"/>
      <c r="CIK568" s="57"/>
      <c r="CIL568" s="159"/>
      <c r="CIM568" s="57"/>
      <c r="CIN568" s="159"/>
      <c r="CIO568" s="57"/>
      <c r="CIP568" s="159"/>
      <c r="CIQ568" s="57"/>
      <c r="CIR568" s="159"/>
      <c r="CIS568" s="57"/>
      <c r="CIT568" s="159"/>
      <c r="CIU568" s="57"/>
      <c r="CIV568" s="159"/>
      <c r="CIW568" s="57"/>
      <c r="CIX568" s="159"/>
      <c r="CIY568" s="57"/>
      <c r="CIZ568" s="159"/>
      <c r="CJA568" s="57"/>
      <c r="CJB568" s="159"/>
      <c r="CJC568" s="57"/>
      <c r="CJD568" s="159"/>
      <c r="CJE568" s="57"/>
      <c r="CJF568" s="159"/>
      <c r="CJG568" s="57"/>
      <c r="CJH568" s="159"/>
      <c r="CJI568" s="57"/>
      <c r="CJJ568" s="159"/>
      <c r="CJK568" s="57"/>
      <c r="CJL568" s="159"/>
      <c r="CJM568" s="57"/>
      <c r="CJN568" s="159"/>
      <c r="CJO568" s="57"/>
      <c r="CJP568" s="159"/>
      <c r="CJQ568" s="57"/>
      <c r="CJR568" s="159"/>
      <c r="CJS568" s="57"/>
      <c r="CJT568" s="159"/>
      <c r="CJU568" s="57"/>
      <c r="CJV568" s="159"/>
      <c r="CJW568" s="57"/>
      <c r="CJX568" s="159"/>
      <c r="CJY568" s="57"/>
      <c r="CJZ568" s="159"/>
      <c r="CKA568" s="57"/>
      <c r="CKB568" s="159"/>
      <c r="CKC568" s="57"/>
      <c r="CKD568" s="159"/>
      <c r="CKE568" s="57"/>
      <c r="CKF568" s="159"/>
      <c r="CKG568" s="57"/>
      <c r="CKH568" s="159"/>
      <c r="CKI568" s="57"/>
      <c r="CKJ568" s="159"/>
      <c r="CKK568" s="57"/>
      <c r="CKL568" s="159"/>
      <c r="CKM568" s="57"/>
      <c r="CKN568" s="159"/>
      <c r="CKO568" s="57"/>
      <c r="CKP568" s="159"/>
      <c r="CKQ568" s="57"/>
      <c r="CKR568" s="159"/>
      <c r="CKS568" s="57"/>
      <c r="CKT568" s="159"/>
      <c r="CKU568" s="57"/>
      <c r="CKV568" s="159"/>
      <c r="CKW568" s="57"/>
      <c r="CKX568" s="159"/>
      <c r="CKY568" s="57"/>
      <c r="CKZ568" s="159"/>
      <c r="CLA568" s="57"/>
      <c r="CLB568" s="159"/>
      <c r="CLC568" s="57"/>
      <c r="CLD568" s="159"/>
      <c r="CLE568" s="57"/>
      <c r="CLF568" s="159"/>
      <c r="CLG568" s="57"/>
      <c r="CLH568" s="159"/>
      <c r="CLI568" s="57"/>
      <c r="CLJ568" s="159"/>
      <c r="CLK568" s="57"/>
      <c r="CLL568" s="159"/>
      <c r="CLM568" s="57"/>
      <c r="CLN568" s="159"/>
      <c r="CLO568" s="57"/>
      <c r="CLP568" s="159"/>
      <c r="CLQ568" s="57"/>
      <c r="CLR568" s="159"/>
      <c r="CLS568" s="57"/>
      <c r="CLT568" s="159"/>
      <c r="CLU568" s="57"/>
      <c r="CLV568" s="159"/>
      <c r="CLW568" s="57"/>
      <c r="CLX568" s="159"/>
      <c r="CLY568" s="57"/>
      <c r="CLZ568" s="159"/>
      <c r="CMA568" s="57"/>
      <c r="CMB568" s="159"/>
      <c r="CMC568" s="57"/>
      <c r="CMD568" s="159"/>
      <c r="CME568" s="57"/>
      <c r="CMF568" s="159"/>
      <c r="CMG568" s="57"/>
      <c r="CMH568" s="159"/>
      <c r="CMI568" s="57"/>
      <c r="CMJ568" s="159"/>
      <c r="CMK568" s="57"/>
      <c r="CML568" s="159"/>
      <c r="CMM568" s="57"/>
      <c r="CMN568" s="159"/>
      <c r="CMO568" s="57"/>
      <c r="CMP568" s="159"/>
      <c r="CMQ568" s="57"/>
      <c r="CMR568" s="159"/>
      <c r="CMS568" s="57"/>
      <c r="CMT568" s="159"/>
      <c r="CMU568" s="57"/>
      <c r="CMV568" s="159"/>
      <c r="CMW568" s="57"/>
      <c r="CMX568" s="159"/>
      <c r="CMY568" s="57"/>
      <c r="CMZ568" s="159"/>
      <c r="CNA568" s="57"/>
      <c r="CNB568" s="159"/>
      <c r="CNC568" s="57"/>
      <c r="CND568" s="159"/>
      <c r="CNE568" s="57"/>
      <c r="CNF568" s="159"/>
      <c r="CNG568" s="57"/>
      <c r="CNH568" s="159"/>
      <c r="CNI568" s="57"/>
      <c r="CNJ568" s="159"/>
      <c r="CNK568" s="57"/>
      <c r="CNL568" s="159"/>
      <c r="CNM568" s="57"/>
      <c r="CNN568" s="159"/>
      <c r="CNO568" s="57"/>
      <c r="CNP568" s="159"/>
      <c r="CNQ568" s="57"/>
      <c r="CNR568" s="159"/>
      <c r="CNS568" s="57"/>
      <c r="CNT568" s="159"/>
      <c r="CNU568" s="57"/>
      <c r="CNV568" s="159"/>
      <c r="CNW568" s="57"/>
      <c r="CNX568" s="159"/>
      <c r="CNY568" s="57"/>
      <c r="CNZ568" s="159"/>
      <c r="COA568" s="57"/>
      <c r="COB568" s="159"/>
      <c r="COC568" s="57"/>
      <c r="COD568" s="159"/>
      <c r="COE568" s="57"/>
      <c r="COF568" s="159"/>
      <c r="COG568" s="57"/>
      <c r="COH568" s="159"/>
      <c r="COI568" s="57"/>
      <c r="COJ568" s="159"/>
      <c r="COK568" s="57"/>
      <c r="COL568" s="159"/>
      <c r="COM568" s="57"/>
      <c r="CON568" s="159"/>
      <c r="COO568" s="57"/>
      <c r="COP568" s="159"/>
      <c r="COQ568" s="57"/>
      <c r="COR568" s="159"/>
      <c r="COS568" s="57"/>
      <c r="COT568" s="159"/>
      <c r="COU568" s="57"/>
      <c r="COV568" s="159"/>
      <c r="COW568" s="57"/>
      <c r="COX568" s="159"/>
      <c r="COY568" s="57"/>
      <c r="COZ568" s="159"/>
      <c r="CPA568" s="57"/>
      <c r="CPB568" s="159"/>
      <c r="CPC568" s="57"/>
      <c r="CPD568" s="159"/>
      <c r="CPE568" s="57"/>
      <c r="CPF568" s="159"/>
      <c r="CPG568" s="57"/>
      <c r="CPH568" s="159"/>
      <c r="CPI568" s="57"/>
      <c r="CPJ568" s="159"/>
      <c r="CPK568" s="57"/>
      <c r="CPL568" s="159"/>
      <c r="CPM568" s="57"/>
      <c r="CPN568" s="159"/>
      <c r="CPO568" s="57"/>
      <c r="CPP568" s="159"/>
      <c r="CPQ568" s="57"/>
      <c r="CPR568" s="159"/>
      <c r="CPS568" s="57"/>
      <c r="CPT568" s="159"/>
      <c r="CPU568" s="57"/>
      <c r="CPV568" s="159"/>
      <c r="CPW568" s="57"/>
      <c r="CPX568" s="159"/>
      <c r="CPY568" s="57"/>
      <c r="CPZ568" s="159"/>
      <c r="CQA568" s="57"/>
      <c r="CQB568" s="159"/>
      <c r="CQC568" s="57"/>
      <c r="CQD568" s="159"/>
      <c r="CQE568" s="57"/>
      <c r="CQF568" s="159"/>
      <c r="CQG568" s="57"/>
      <c r="CQH568" s="159"/>
      <c r="CQI568" s="57"/>
      <c r="CQJ568" s="159"/>
      <c r="CQK568" s="57"/>
      <c r="CQL568" s="159"/>
      <c r="CQM568" s="57"/>
      <c r="CQN568" s="159"/>
      <c r="CQO568" s="57"/>
      <c r="CQP568" s="159"/>
      <c r="CQQ568" s="57"/>
      <c r="CQR568" s="159"/>
      <c r="CQS568" s="57"/>
      <c r="CQT568" s="159"/>
      <c r="CQU568" s="57"/>
      <c r="CQV568" s="159"/>
      <c r="CQW568" s="57"/>
      <c r="CQX568" s="159"/>
      <c r="CQY568" s="57"/>
      <c r="CQZ568" s="159"/>
      <c r="CRA568" s="57"/>
      <c r="CRB568" s="159"/>
      <c r="CRC568" s="57"/>
      <c r="CRD568" s="159"/>
      <c r="CRE568" s="57"/>
      <c r="CRF568" s="159"/>
      <c r="CRG568" s="57"/>
      <c r="CRH568" s="159"/>
      <c r="CRI568" s="57"/>
      <c r="CRJ568" s="159"/>
      <c r="CRK568" s="57"/>
      <c r="CRL568" s="159"/>
      <c r="CRM568" s="57"/>
      <c r="CRN568" s="159"/>
      <c r="CRO568" s="57"/>
      <c r="CRP568" s="159"/>
      <c r="CRQ568" s="57"/>
      <c r="CRR568" s="159"/>
      <c r="CRS568" s="57"/>
      <c r="CRT568" s="159"/>
      <c r="CRU568" s="57"/>
      <c r="CRV568" s="159"/>
      <c r="CRW568" s="57"/>
      <c r="CRX568" s="159"/>
      <c r="CRY568" s="57"/>
      <c r="CRZ568" s="159"/>
      <c r="CSA568" s="57"/>
      <c r="CSB568" s="159"/>
      <c r="CSC568" s="57"/>
      <c r="CSD568" s="159"/>
      <c r="CSE568" s="57"/>
      <c r="CSF568" s="159"/>
      <c r="CSG568" s="57"/>
      <c r="CSH568" s="159"/>
      <c r="CSI568" s="57"/>
      <c r="CSJ568" s="159"/>
      <c r="CSK568" s="57"/>
      <c r="CSL568" s="159"/>
      <c r="CSM568" s="57"/>
      <c r="CSN568" s="159"/>
      <c r="CSO568" s="57"/>
      <c r="CSP568" s="159"/>
      <c r="CSQ568" s="57"/>
      <c r="CSR568" s="159"/>
      <c r="CSS568" s="57"/>
      <c r="CST568" s="159"/>
      <c r="CSU568" s="57"/>
      <c r="CSV568" s="159"/>
      <c r="CSW568" s="57"/>
      <c r="CSX568" s="159"/>
      <c r="CSY568" s="57"/>
      <c r="CSZ568" s="159"/>
      <c r="CTA568" s="57"/>
      <c r="CTB568" s="159"/>
      <c r="CTC568" s="57"/>
      <c r="CTD568" s="159"/>
      <c r="CTE568" s="57"/>
      <c r="CTF568" s="159"/>
      <c r="CTG568" s="57"/>
      <c r="CTH568" s="159"/>
      <c r="CTI568" s="57"/>
      <c r="CTJ568" s="159"/>
      <c r="CTK568" s="57"/>
      <c r="CTL568" s="159"/>
      <c r="CTM568" s="57"/>
      <c r="CTN568" s="159"/>
      <c r="CTO568" s="57"/>
      <c r="CTP568" s="159"/>
      <c r="CTQ568" s="57"/>
      <c r="CTR568" s="159"/>
      <c r="CTS568" s="57"/>
      <c r="CTT568" s="159"/>
      <c r="CTU568" s="57"/>
      <c r="CTV568" s="159"/>
      <c r="CTW568" s="57"/>
      <c r="CTX568" s="159"/>
      <c r="CTY568" s="57"/>
      <c r="CTZ568" s="159"/>
      <c r="CUA568" s="57"/>
      <c r="CUB568" s="159"/>
      <c r="CUC568" s="57"/>
      <c r="CUD568" s="159"/>
      <c r="CUE568" s="57"/>
      <c r="CUF568" s="159"/>
      <c r="CUG568" s="57"/>
      <c r="CUH568" s="159"/>
      <c r="CUI568" s="57"/>
      <c r="CUJ568" s="159"/>
      <c r="CUK568" s="57"/>
      <c r="CUL568" s="159"/>
      <c r="CUM568" s="57"/>
      <c r="CUN568" s="159"/>
      <c r="CUO568" s="57"/>
      <c r="CUP568" s="159"/>
      <c r="CUQ568" s="57"/>
      <c r="CUR568" s="159"/>
      <c r="CUS568" s="57"/>
      <c r="CUT568" s="159"/>
      <c r="CUU568" s="57"/>
      <c r="CUV568" s="159"/>
      <c r="CUW568" s="57"/>
      <c r="CUX568" s="159"/>
      <c r="CUY568" s="57"/>
      <c r="CUZ568" s="159"/>
      <c r="CVA568" s="57"/>
      <c r="CVB568" s="159"/>
      <c r="CVC568" s="57"/>
      <c r="CVD568" s="159"/>
      <c r="CVE568" s="57"/>
      <c r="CVF568" s="159"/>
      <c r="CVG568" s="57"/>
      <c r="CVH568" s="159"/>
      <c r="CVI568" s="57"/>
      <c r="CVJ568" s="159"/>
      <c r="CVK568" s="57"/>
      <c r="CVL568" s="159"/>
      <c r="CVM568" s="57"/>
      <c r="CVN568" s="159"/>
      <c r="CVO568" s="57"/>
      <c r="CVP568" s="159"/>
      <c r="CVQ568" s="57"/>
      <c r="CVR568" s="159"/>
      <c r="CVS568" s="57"/>
      <c r="CVT568" s="159"/>
      <c r="CVU568" s="57"/>
      <c r="CVV568" s="159"/>
      <c r="CVW568" s="57"/>
      <c r="CVX568" s="159"/>
      <c r="CVY568" s="57"/>
      <c r="CVZ568" s="159"/>
      <c r="CWA568" s="57"/>
      <c r="CWB568" s="159"/>
      <c r="CWC568" s="57"/>
      <c r="CWD568" s="159"/>
      <c r="CWE568" s="57"/>
      <c r="CWF568" s="159"/>
      <c r="CWG568" s="57"/>
      <c r="CWH568" s="159"/>
      <c r="CWI568" s="57"/>
      <c r="CWJ568" s="159"/>
      <c r="CWK568" s="57"/>
      <c r="CWL568" s="159"/>
      <c r="CWM568" s="57"/>
      <c r="CWN568" s="159"/>
      <c r="CWO568" s="57"/>
      <c r="CWP568" s="159"/>
      <c r="CWQ568" s="57"/>
      <c r="CWR568" s="159"/>
      <c r="CWS568" s="57"/>
      <c r="CWT568" s="159"/>
      <c r="CWU568" s="57"/>
      <c r="CWV568" s="159"/>
      <c r="CWW568" s="57"/>
      <c r="CWX568" s="159"/>
      <c r="CWY568" s="57"/>
      <c r="CWZ568" s="159"/>
      <c r="CXA568" s="57"/>
      <c r="CXB568" s="159"/>
      <c r="CXC568" s="57"/>
      <c r="CXD568" s="159"/>
      <c r="CXE568" s="57"/>
      <c r="CXF568" s="159"/>
      <c r="CXG568" s="57"/>
      <c r="CXH568" s="159"/>
      <c r="CXI568" s="57"/>
      <c r="CXJ568" s="159"/>
      <c r="CXK568" s="57"/>
      <c r="CXL568" s="159"/>
      <c r="CXM568" s="57"/>
      <c r="CXN568" s="159"/>
      <c r="CXO568" s="57"/>
      <c r="CXP568" s="159"/>
      <c r="CXQ568" s="57"/>
      <c r="CXR568" s="159"/>
      <c r="CXS568" s="57"/>
      <c r="CXT568" s="159"/>
      <c r="CXU568" s="57"/>
      <c r="CXV568" s="159"/>
      <c r="CXW568" s="57"/>
      <c r="CXX568" s="159"/>
      <c r="CXY568" s="57"/>
      <c r="CXZ568" s="159"/>
      <c r="CYA568" s="57"/>
      <c r="CYB568" s="159"/>
      <c r="CYC568" s="57"/>
      <c r="CYD568" s="159"/>
      <c r="CYE568" s="57"/>
      <c r="CYF568" s="159"/>
      <c r="CYG568" s="57"/>
      <c r="CYH568" s="159"/>
      <c r="CYI568" s="57"/>
      <c r="CYJ568" s="159"/>
      <c r="CYK568" s="57"/>
      <c r="CYL568" s="159"/>
      <c r="CYM568" s="57"/>
      <c r="CYN568" s="159"/>
      <c r="CYO568" s="57"/>
      <c r="CYP568" s="159"/>
      <c r="CYQ568" s="57"/>
      <c r="CYR568" s="159"/>
      <c r="CYS568" s="57"/>
      <c r="CYT568" s="159"/>
      <c r="CYU568" s="57"/>
      <c r="CYV568" s="159"/>
      <c r="CYW568" s="57"/>
      <c r="CYX568" s="159"/>
      <c r="CYY568" s="57"/>
      <c r="CYZ568" s="159"/>
      <c r="CZA568" s="57"/>
      <c r="CZB568" s="159"/>
      <c r="CZC568" s="57"/>
      <c r="CZD568" s="159"/>
      <c r="CZE568" s="57"/>
      <c r="CZF568" s="159"/>
      <c r="CZG568" s="57"/>
      <c r="CZH568" s="159"/>
      <c r="CZI568" s="57"/>
      <c r="CZJ568" s="159"/>
      <c r="CZK568" s="57"/>
      <c r="CZL568" s="159"/>
      <c r="CZM568" s="57"/>
      <c r="CZN568" s="159"/>
      <c r="CZO568" s="57"/>
      <c r="CZP568" s="159"/>
      <c r="CZQ568" s="57"/>
      <c r="CZR568" s="159"/>
      <c r="CZS568" s="57"/>
      <c r="CZT568" s="159"/>
      <c r="CZU568" s="57"/>
      <c r="CZV568" s="159"/>
      <c r="CZW568" s="57"/>
      <c r="CZX568" s="159"/>
      <c r="CZY568" s="57"/>
      <c r="CZZ568" s="159"/>
      <c r="DAA568" s="57"/>
      <c r="DAB568" s="159"/>
      <c r="DAC568" s="57"/>
      <c r="DAD568" s="159"/>
      <c r="DAE568" s="57"/>
      <c r="DAF568" s="159"/>
      <c r="DAG568" s="57"/>
      <c r="DAH568" s="159"/>
      <c r="DAI568" s="57"/>
      <c r="DAJ568" s="159"/>
      <c r="DAK568" s="57"/>
      <c r="DAL568" s="159"/>
      <c r="DAM568" s="57"/>
      <c r="DAN568" s="159"/>
      <c r="DAO568" s="57"/>
      <c r="DAP568" s="159"/>
      <c r="DAQ568" s="57"/>
      <c r="DAR568" s="159"/>
      <c r="DAS568" s="57"/>
      <c r="DAT568" s="159"/>
      <c r="DAU568" s="57"/>
      <c r="DAV568" s="159"/>
      <c r="DAW568" s="57"/>
      <c r="DAX568" s="159"/>
      <c r="DAY568" s="57"/>
      <c r="DAZ568" s="159"/>
      <c r="DBA568" s="57"/>
      <c r="DBB568" s="159"/>
      <c r="DBC568" s="57"/>
      <c r="DBD568" s="159"/>
      <c r="DBE568" s="57"/>
      <c r="DBF568" s="159"/>
      <c r="DBG568" s="57"/>
      <c r="DBH568" s="159"/>
      <c r="DBI568" s="57"/>
      <c r="DBJ568" s="159"/>
      <c r="DBK568" s="57"/>
      <c r="DBL568" s="159"/>
      <c r="DBM568" s="57"/>
      <c r="DBN568" s="159"/>
      <c r="DBO568" s="57"/>
      <c r="DBP568" s="159"/>
      <c r="DBQ568" s="57"/>
      <c r="DBR568" s="159"/>
      <c r="DBS568" s="57"/>
      <c r="DBT568" s="159"/>
      <c r="DBU568" s="57"/>
      <c r="DBV568" s="159"/>
      <c r="DBW568" s="57"/>
      <c r="DBX568" s="159"/>
      <c r="DBY568" s="57"/>
      <c r="DBZ568" s="159"/>
      <c r="DCA568" s="57"/>
      <c r="DCB568" s="159"/>
      <c r="DCC568" s="57"/>
      <c r="DCD568" s="159"/>
      <c r="DCE568" s="57"/>
      <c r="DCF568" s="159"/>
      <c r="DCG568" s="57"/>
      <c r="DCH568" s="159"/>
      <c r="DCI568" s="57"/>
      <c r="DCJ568" s="159"/>
      <c r="DCK568" s="57"/>
      <c r="DCL568" s="159"/>
      <c r="DCM568" s="57"/>
      <c r="DCN568" s="159"/>
      <c r="DCO568" s="57"/>
      <c r="DCP568" s="159"/>
      <c r="DCQ568" s="57"/>
      <c r="DCR568" s="159"/>
      <c r="DCS568" s="57"/>
      <c r="DCT568" s="159"/>
      <c r="DCU568" s="57"/>
      <c r="DCV568" s="159"/>
      <c r="DCW568" s="57"/>
      <c r="DCX568" s="159"/>
      <c r="DCY568" s="57"/>
      <c r="DCZ568" s="159"/>
      <c r="DDA568" s="57"/>
      <c r="DDB568" s="159"/>
      <c r="DDC568" s="57"/>
      <c r="DDD568" s="159"/>
      <c r="DDE568" s="57"/>
      <c r="DDF568" s="159"/>
      <c r="DDG568" s="57"/>
      <c r="DDH568" s="159"/>
      <c r="DDI568" s="57"/>
      <c r="DDJ568" s="159"/>
      <c r="DDK568" s="57"/>
      <c r="DDL568" s="159"/>
      <c r="DDM568" s="57"/>
      <c r="DDN568" s="159"/>
      <c r="DDO568" s="57"/>
      <c r="DDP568" s="159"/>
      <c r="DDQ568" s="57"/>
      <c r="DDR568" s="159"/>
      <c r="DDS568" s="57"/>
      <c r="DDT568" s="159"/>
      <c r="DDU568" s="57"/>
      <c r="DDV568" s="159"/>
      <c r="DDW568" s="57"/>
      <c r="DDX568" s="159"/>
      <c r="DDY568" s="57"/>
      <c r="DDZ568" s="159"/>
      <c r="DEA568" s="57"/>
      <c r="DEB568" s="159"/>
      <c r="DEC568" s="57"/>
      <c r="DED568" s="159"/>
      <c r="DEE568" s="57"/>
      <c r="DEF568" s="159"/>
      <c r="DEG568" s="57"/>
      <c r="DEH568" s="159"/>
      <c r="DEI568" s="57"/>
      <c r="DEJ568" s="159"/>
      <c r="DEK568" s="57"/>
      <c r="DEL568" s="159"/>
      <c r="DEM568" s="57"/>
      <c r="DEN568" s="159"/>
      <c r="DEO568" s="57"/>
      <c r="DEP568" s="159"/>
      <c r="DEQ568" s="57"/>
      <c r="DER568" s="159"/>
      <c r="DES568" s="57"/>
      <c r="DET568" s="159"/>
      <c r="DEU568" s="57"/>
      <c r="DEV568" s="159"/>
      <c r="DEW568" s="57"/>
      <c r="DEX568" s="159"/>
      <c r="DEY568" s="57"/>
      <c r="DEZ568" s="159"/>
      <c r="DFA568" s="57"/>
      <c r="DFB568" s="159"/>
      <c r="DFC568" s="57"/>
      <c r="DFD568" s="159"/>
      <c r="DFE568" s="57"/>
      <c r="DFF568" s="159"/>
      <c r="DFG568" s="57"/>
      <c r="DFH568" s="159"/>
      <c r="DFI568" s="57"/>
      <c r="DFJ568" s="159"/>
      <c r="DFK568" s="57"/>
      <c r="DFL568" s="159"/>
      <c r="DFM568" s="57"/>
      <c r="DFN568" s="159"/>
      <c r="DFO568" s="57"/>
      <c r="DFP568" s="159"/>
      <c r="DFQ568" s="57"/>
      <c r="DFR568" s="159"/>
      <c r="DFS568" s="57"/>
      <c r="DFT568" s="159"/>
      <c r="DFU568" s="57"/>
      <c r="DFV568" s="159"/>
      <c r="DFW568" s="57"/>
      <c r="DFX568" s="159"/>
      <c r="DFY568" s="57"/>
      <c r="DFZ568" s="159"/>
      <c r="DGA568" s="57"/>
      <c r="DGB568" s="159"/>
      <c r="DGC568" s="57"/>
      <c r="DGD568" s="159"/>
      <c r="DGE568" s="57"/>
      <c r="DGF568" s="159"/>
      <c r="DGG568" s="57"/>
      <c r="DGH568" s="159"/>
      <c r="DGI568" s="57"/>
      <c r="DGJ568" s="159"/>
      <c r="DGK568" s="57"/>
      <c r="DGL568" s="159"/>
      <c r="DGM568" s="57"/>
      <c r="DGN568" s="159"/>
      <c r="DGO568" s="57"/>
      <c r="DGP568" s="159"/>
      <c r="DGQ568" s="57"/>
      <c r="DGR568" s="159"/>
      <c r="DGS568" s="57"/>
      <c r="DGT568" s="159"/>
      <c r="DGU568" s="57"/>
      <c r="DGV568" s="159"/>
      <c r="DGW568" s="57"/>
      <c r="DGX568" s="159"/>
      <c r="DGY568" s="57"/>
      <c r="DGZ568" s="159"/>
      <c r="DHA568" s="57"/>
      <c r="DHB568" s="159"/>
      <c r="DHC568" s="57"/>
      <c r="DHD568" s="159"/>
      <c r="DHE568" s="57"/>
      <c r="DHF568" s="159"/>
      <c r="DHG568" s="57"/>
      <c r="DHH568" s="159"/>
      <c r="DHI568" s="57"/>
      <c r="DHJ568" s="159"/>
      <c r="DHK568" s="57"/>
      <c r="DHL568" s="159"/>
      <c r="DHM568" s="57"/>
      <c r="DHN568" s="159"/>
      <c r="DHO568" s="57"/>
      <c r="DHP568" s="159"/>
      <c r="DHQ568" s="57"/>
      <c r="DHR568" s="159"/>
      <c r="DHS568" s="57"/>
      <c r="DHT568" s="159"/>
      <c r="DHU568" s="57"/>
      <c r="DHV568" s="159"/>
      <c r="DHW568" s="57"/>
      <c r="DHX568" s="159"/>
      <c r="DHY568" s="57"/>
      <c r="DHZ568" s="159"/>
      <c r="DIA568" s="57"/>
      <c r="DIB568" s="159"/>
      <c r="DIC568" s="57"/>
      <c r="DID568" s="159"/>
      <c r="DIE568" s="57"/>
      <c r="DIF568" s="159"/>
      <c r="DIG568" s="57"/>
      <c r="DIH568" s="159"/>
      <c r="DII568" s="57"/>
      <c r="DIJ568" s="159"/>
      <c r="DIK568" s="57"/>
      <c r="DIL568" s="159"/>
      <c r="DIM568" s="57"/>
      <c r="DIN568" s="159"/>
      <c r="DIO568" s="57"/>
      <c r="DIP568" s="159"/>
      <c r="DIQ568" s="57"/>
      <c r="DIR568" s="159"/>
      <c r="DIS568" s="57"/>
      <c r="DIT568" s="159"/>
      <c r="DIU568" s="57"/>
      <c r="DIV568" s="159"/>
      <c r="DIW568" s="57"/>
      <c r="DIX568" s="159"/>
      <c r="DIY568" s="57"/>
      <c r="DIZ568" s="159"/>
      <c r="DJA568" s="57"/>
      <c r="DJB568" s="159"/>
      <c r="DJC568" s="57"/>
      <c r="DJD568" s="159"/>
      <c r="DJE568" s="57"/>
      <c r="DJF568" s="159"/>
      <c r="DJG568" s="57"/>
      <c r="DJH568" s="159"/>
      <c r="DJI568" s="57"/>
      <c r="DJJ568" s="159"/>
      <c r="DJK568" s="57"/>
      <c r="DJL568" s="159"/>
      <c r="DJM568" s="57"/>
      <c r="DJN568" s="159"/>
      <c r="DJO568" s="57"/>
      <c r="DJP568" s="159"/>
      <c r="DJQ568" s="57"/>
      <c r="DJR568" s="159"/>
      <c r="DJS568" s="57"/>
      <c r="DJT568" s="159"/>
      <c r="DJU568" s="57"/>
      <c r="DJV568" s="159"/>
      <c r="DJW568" s="57"/>
      <c r="DJX568" s="159"/>
      <c r="DJY568" s="57"/>
      <c r="DJZ568" s="159"/>
      <c r="DKA568" s="57"/>
      <c r="DKB568" s="159"/>
      <c r="DKC568" s="57"/>
      <c r="DKD568" s="159"/>
      <c r="DKE568" s="57"/>
      <c r="DKF568" s="159"/>
      <c r="DKG568" s="57"/>
      <c r="DKH568" s="159"/>
      <c r="DKI568" s="57"/>
      <c r="DKJ568" s="159"/>
      <c r="DKK568" s="57"/>
      <c r="DKL568" s="159"/>
      <c r="DKM568" s="57"/>
      <c r="DKN568" s="159"/>
      <c r="DKO568" s="57"/>
      <c r="DKP568" s="159"/>
      <c r="DKQ568" s="57"/>
      <c r="DKR568" s="159"/>
      <c r="DKS568" s="57"/>
      <c r="DKT568" s="159"/>
      <c r="DKU568" s="57"/>
      <c r="DKV568" s="159"/>
      <c r="DKW568" s="57"/>
      <c r="DKX568" s="159"/>
      <c r="DKY568" s="57"/>
      <c r="DKZ568" s="159"/>
      <c r="DLA568" s="57"/>
      <c r="DLB568" s="159"/>
      <c r="DLC568" s="57"/>
      <c r="DLD568" s="159"/>
      <c r="DLE568" s="57"/>
      <c r="DLF568" s="159"/>
      <c r="DLG568" s="57"/>
      <c r="DLH568" s="159"/>
      <c r="DLI568" s="57"/>
      <c r="DLJ568" s="159"/>
      <c r="DLK568" s="57"/>
      <c r="DLL568" s="159"/>
      <c r="DLM568" s="57"/>
      <c r="DLN568" s="159"/>
      <c r="DLO568" s="57"/>
      <c r="DLP568" s="159"/>
      <c r="DLQ568" s="57"/>
      <c r="DLR568" s="159"/>
      <c r="DLS568" s="57"/>
      <c r="DLT568" s="159"/>
      <c r="DLU568" s="57"/>
      <c r="DLV568" s="159"/>
      <c r="DLW568" s="57"/>
      <c r="DLX568" s="159"/>
      <c r="DLY568" s="57"/>
      <c r="DLZ568" s="159"/>
      <c r="DMA568" s="57"/>
      <c r="DMB568" s="159"/>
      <c r="DMC568" s="57"/>
      <c r="DMD568" s="159"/>
      <c r="DME568" s="57"/>
      <c r="DMF568" s="159"/>
      <c r="DMG568" s="57"/>
      <c r="DMH568" s="159"/>
      <c r="DMI568" s="57"/>
      <c r="DMJ568" s="159"/>
      <c r="DMK568" s="57"/>
      <c r="DML568" s="159"/>
      <c r="DMM568" s="57"/>
      <c r="DMN568" s="159"/>
      <c r="DMO568" s="57"/>
      <c r="DMP568" s="159"/>
      <c r="DMQ568" s="57"/>
      <c r="DMR568" s="159"/>
      <c r="DMS568" s="57"/>
      <c r="DMT568" s="159"/>
      <c r="DMU568" s="57"/>
      <c r="DMV568" s="159"/>
      <c r="DMW568" s="57"/>
      <c r="DMX568" s="159"/>
      <c r="DMY568" s="57"/>
      <c r="DMZ568" s="159"/>
      <c r="DNA568" s="57"/>
      <c r="DNB568" s="159"/>
      <c r="DNC568" s="57"/>
      <c r="DND568" s="159"/>
      <c r="DNE568" s="57"/>
      <c r="DNF568" s="159"/>
      <c r="DNG568" s="57"/>
      <c r="DNH568" s="159"/>
      <c r="DNI568" s="57"/>
      <c r="DNJ568" s="159"/>
      <c r="DNK568" s="57"/>
      <c r="DNL568" s="159"/>
      <c r="DNM568" s="57"/>
      <c r="DNN568" s="159"/>
      <c r="DNO568" s="57"/>
      <c r="DNP568" s="159"/>
      <c r="DNQ568" s="57"/>
      <c r="DNR568" s="159"/>
      <c r="DNS568" s="57"/>
      <c r="DNT568" s="159"/>
      <c r="DNU568" s="57"/>
      <c r="DNV568" s="159"/>
      <c r="DNW568" s="57"/>
      <c r="DNX568" s="159"/>
      <c r="DNY568" s="57"/>
      <c r="DNZ568" s="159"/>
      <c r="DOA568" s="57"/>
      <c r="DOB568" s="159"/>
      <c r="DOC568" s="57"/>
      <c r="DOD568" s="159"/>
      <c r="DOE568" s="57"/>
      <c r="DOF568" s="159"/>
      <c r="DOG568" s="57"/>
      <c r="DOH568" s="159"/>
      <c r="DOI568" s="57"/>
      <c r="DOJ568" s="159"/>
      <c r="DOK568" s="57"/>
      <c r="DOL568" s="159"/>
      <c r="DOM568" s="57"/>
      <c r="DON568" s="159"/>
      <c r="DOO568" s="57"/>
      <c r="DOP568" s="159"/>
      <c r="DOQ568" s="57"/>
      <c r="DOR568" s="159"/>
      <c r="DOS568" s="57"/>
      <c r="DOT568" s="159"/>
      <c r="DOU568" s="57"/>
      <c r="DOV568" s="159"/>
      <c r="DOW568" s="57"/>
      <c r="DOX568" s="159"/>
      <c r="DOY568" s="57"/>
      <c r="DOZ568" s="159"/>
      <c r="DPA568" s="57"/>
      <c r="DPB568" s="159"/>
      <c r="DPC568" s="57"/>
      <c r="DPD568" s="159"/>
      <c r="DPE568" s="57"/>
      <c r="DPF568" s="159"/>
      <c r="DPG568" s="57"/>
      <c r="DPH568" s="159"/>
      <c r="DPI568" s="57"/>
      <c r="DPJ568" s="159"/>
      <c r="DPK568" s="57"/>
      <c r="DPL568" s="159"/>
      <c r="DPM568" s="57"/>
      <c r="DPN568" s="159"/>
      <c r="DPO568" s="57"/>
      <c r="DPP568" s="159"/>
      <c r="DPQ568" s="57"/>
      <c r="DPR568" s="159"/>
      <c r="DPS568" s="57"/>
      <c r="DPT568" s="159"/>
      <c r="DPU568" s="57"/>
      <c r="DPV568" s="159"/>
      <c r="DPW568" s="57"/>
      <c r="DPX568" s="159"/>
      <c r="DPY568" s="57"/>
      <c r="DPZ568" s="159"/>
      <c r="DQA568" s="57"/>
      <c r="DQB568" s="159"/>
      <c r="DQC568" s="57"/>
      <c r="DQD568" s="159"/>
      <c r="DQE568" s="57"/>
      <c r="DQF568" s="159"/>
      <c r="DQG568" s="57"/>
      <c r="DQH568" s="159"/>
      <c r="DQI568" s="57"/>
      <c r="DQJ568" s="159"/>
      <c r="DQK568" s="57"/>
      <c r="DQL568" s="159"/>
      <c r="DQM568" s="57"/>
      <c r="DQN568" s="159"/>
      <c r="DQO568" s="57"/>
      <c r="DQP568" s="159"/>
      <c r="DQQ568" s="57"/>
      <c r="DQR568" s="159"/>
      <c r="DQS568" s="57"/>
      <c r="DQT568" s="159"/>
      <c r="DQU568" s="57"/>
      <c r="DQV568" s="159"/>
      <c r="DQW568" s="57"/>
      <c r="DQX568" s="159"/>
      <c r="DQY568" s="57"/>
      <c r="DQZ568" s="159"/>
      <c r="DRA568" s="57"/>
      <c r="DRB568" s="159"/>
      <c r="DRC568" s="57"/>
      <c r="DRD568" s="159"/>
      <c r="DRE568" s="57"/>
      <c r="DRF568" s="159"/>
      <c r="DRG568" s="57"/>
      <c r="DRH568" s="159"/>
      <c r="DRI568" s="57"/>
      <c r="DRJ568" s="159"/>
      <c r="DRK568" s="57"/>
      <c r="DRL568" s="159"/>
      <c r="DRM568" s="57"/>
      <c r="DRN568" s="159"/>
      <c r="DRO568" s="57"/>
      <c r="DRP568" s="159"/>
      <c r="DRQ568" s="57"/>
      <c r="DRR568" s="159"/>
      <c r="DRS568" s="57"/>
      <c r="DRT568" s="159"/>
      <c r="DRU568" s="57"/>
      <c r="DRV568" s="159"/>
      <c r="DRW568" s="57"/>
      <c r="DRX568" s="159"/>
      <c r="DRY568" s="57"/>
      <c r="DRZ568" s="159"/>
      <c r="DSA568" s="57"/>
      <c r="DSB568" s="159"/>
      <c r="DSC568" s="57"/>
      <c r="DSD568" s="159"/>
      <c r="DSE568" s="57"/>
      <c r="DSF568" s="159"/>
      <c r="DSG568" s="57"/>
      <c r="DSH568" s="159"/>
      <c r="DSI568" s="57"/>
      <c r="DSJ568" s="159"/>
      <c r="DSK568" s="57"/>
      <c r="DSL568" s="159"/>
      <c r="DSM568" s="57"/>
      <c r="DSN568" s="159"/>
      <c r="DSO568" s="57"/>
      <c r="DSP568" s="159"/>
      <c r="DSQ568" s="57"/>
      <c r="DSR568" s="159"/>
      <c r="DSS568" s="57"/>
      <c r="DST568" s="159"/>
      <c r="DSU568" s="57"/>
      <c r="DSV568" s="159"/>
      <c r="DSW568" s="57"/>
      <c r="DSX568" s="159"/>
      <c r="DSY568" s="57"/>
      <c r="DSZ568" s="159"/>
      <c r="DTA568" s="57"/>
      <c r="DTB568" s="159"/>
      <c r="DTC568" s="57"/>
      <c r="DTD568" s="159"/>
      <c r="DTE568" s="57"/>
      <c r="DTF568" s="159"/>
      <c r="DTG568" s="57"/>
      <c r="DTH568" s="159"/>
      <c r="DTI568" s="57"/>
      <c r="DTJ568" s="159"/>
      <c r="DTK568" s="57"/>
      <c r="DTL568" s="159"/>
      <c r="DTM568" s="57"/>
      <c r="DTN568" s="159"/>
      <c r="DTO568" s="57"/>
      <c r="DTP568" s="159"/>
      <c r="DTQ568" s="57"/>
      <c r="DTR568" s="159"/>
      <c r="DTS568" s="57"/>
      <c r="DTT568" s="159"/>
      <c r="DTU568" s="57"/>
      <c r="DTV568" s="159"/>
      <c r="DTW568" s="57"/>
      <c r="DTX568" s="159"/>
      <c r="DTY568" s="57"/>
      <c r="DTZ568" s="159"/>
      <c r="DUA568" s="57"/>
      <c r="DUB568" s="159"/>
      <c r="DUC568" s="57"/>
      <c r="DUD568" s="159"/>
      <c r="DUE568" s="57"/>
      <c r="DUF568" s="159"/>
      <c r="DUG568" s="57"/>
      <c r="DUH568" s="159"/>
      <c r="DUI568" s="57"/>
      <c r="DUJ568" s="159"/>
      <c r="DUK568" s="57"/>
      <c r="DUL568" s="159"/>
      <c r="DUM568" s="57"/>
      <c r="DUN568" s="159"/>
      <c r="DUO568" s="57"/>
      <c r="DUP568" s="159"/>
      <c r="DUQ568" s="57"/>
      <c r="DUR568" s="159"/>
      <c r="DUS568" s="57"/>
      <c r="DUT568" s="159"/>
      <c r="DUU568" s="57"/>
      <c r="DUV568" s="159"/>
      <c r="DUW568" s="57"/>
      <c r="DUX568" s="159"/>
      <c r="DUY568" s="57"/>
      <c r="DUZ568" s="159"/>
      <c r="DVA568" s="57"/>
      <c r="DVB568" s="159"/>
      <c r="DVC568" s="57"/>
      <c r="DVD568" s="159"/>
      <c r="DVE568" s="57"/>
      <c r="DVF568" s="159"/>
      <c r="DVG568" s="57"/>
      <c r="DVH568" s="159"/>
      <c r="DVI568" s="57"/>
      <c r="DVJ568" s="159"/>
      <c r="DVK568" s="57"/>
      <c r="DVL568" s="159"/>
      <c r="DVM568" s="57"/>
      <c r="DVN568" s="159"/>
      <c r="DVO568" s="57"/>
      <c r="DVP568" s="159"/>
      <c r="DVQ568" s="57"/>
      <c r="DVR568" s="159"/>
      <c r="DVS568" s="57"/>
      <c r="DVT568" s="159"/>
      <c r="DVU568" s="57"/>
      <c r="DVV568" s="159"/>
      <c r="DVW568" s="57"/>
      <c r="DVX568" s="159"/>
      <c r="DVY568" s="57"/>
      <c r="DVZ568" s="159"/>
      <c r="DWA568" s="57"/>
      <c r="DWB568" s="159"/>
      <c r="DWC568" s="57"/>
      <c r="DWD568" s="159"/>
      <c r="DWE568" s="57"/>
      <c r="DWF568" s="159"/>
      <c r="DWG568" s="57"/>
      <c r="DWH568" s="159"/>
      <c r="DWI568" s="57"/>
      <c r="DWJ568" s="159"/>
      <c r="DWK568" s="57"/>
      <c r="DWL568" s="159"/>
      <c r="DWM568" s="57"/>
      <c r="DWN568" s="159"/>
      <c r="DWO568" s="57"/>
      <c r="DWP568" s="159"/>
      <c r="DWQ568" s="57"/>
      <c r="DWR568" s="159"/>
      <c r="DWS568" s="57"/>
      <c r="DWT568" s="159"/>
      <c r="DWU568" s="57"/>
      <c r="DWV568" s="159"/>
      <c r="DWW568" s="57"/>
      <c r="DWX568" s="159"/>
      <c r="DWY568" s="57"/>
      <c r="DWZ568" s="159"/>
      <c r="DXA568" s="57"/>
      <c r="DXB568" s="159"/>
      <c r="DXC568" s="57"/>
      <c r="DXD568" s="159"/>
      <c r="DXE568" s="57"/>
      <c r="DXF568" s="159"/>
      <c r="DXG568" s="57"/>
      <c r="DXH568" s="159"/>
      <c r="DXI568" s="57"/>
      <c r="DXJ568" s="159"/>
      <c r="DXK568" s="57"/>
      <c r="DXL568" s="159"/>
      <c r="DXM568" s="57"/>
      <c r="DXN568" s="159"/>
      <c r="DXO568" s="57"/>
      <c r="DXP568" s="159"/>
      <c r="DXQ568" s="57"/>
      <c r="DXR568" s="159"/>
      <c r="DXS568" s="57"/>
      <c r="DXT568" s="159"/>
      <c r="DXU568" s="57"/>
      <c r="DXV568" s="159"/>
      <c r="DXW568" s="57"/>
      <c r="DXX568" s="159"/>
      <c r="DXY568" s="57"/>
      <c r="DXZ568" s="159"/>
      <c r="DYA568" s="57"/>
      <c r="DYB568" s="159"/>
      <c r="DYC568" s="57"/>
      <c r="DYD568" s="159"/>
      <c r="DYE568" s="57"/>
      <c r="DYF568" s="159"/>
      <c r="DYG568" s="57"/>
      <c r="DYH568" s="159"/>
      <c r="DYI568" s="57"/>
      <c r="DYJ568" s="159"/>
      <c r="DYK568" s="57"/>
      <c r="DYL568" s="159"/>
      <c r="DYM568" s="57"/>
      <c r="DYN568" s="159"/>
      <c r="DYO568" s="57"/>
      <c r="DYP568" s="159"/>
      <c r="DYQ568" s="57"/>
      <c r="DYR568" s="159"/>
      <c r="DYS568" s="57"/>
      <c r="DYT568" s="159"/>
      <c r="DYU568" s="57"/>
      <c r="DYV568" s="159"/>
      <c r="DYW568" s="57"/>
      <c r="DYX568" s="159"/>
      <c r="DYY568" s="57"/>
      <c r="DYZ568" s="159"/>
      <c r="DZA568" s="57"/>
      <c r="DZB568" s="159"/>
      <c r="DZC568" s="57"/>
      <c r="DZD568" s="159"/>
      <c r="DZE568" s="57"/>
      <c r="DZF568" s="159"/>
      <c r="DZG568" s="57"/>
      <c r="DZH568" s="159"/>
      <c r="DZI568" s="57"/>
      <c r="DZJ568" s="159"/>
      <c r="DZK568" s="57"/>
      <c r="DZL568" s="159"/>
      <c r="DZM568" s="57"/>
      <c r="DZN568" s="159"/>
      <c r="DZO568" s="57"/>
      <c r="DZP568" s="159"/>
      <c r="DZQ568" s="57"/>
      <c r="DZR568" s="159"/>
      <c r="DZS568" s="57"/>
      <c r="DZT568" s="159"/>
      <c r="DZU568" s="57"/>
      <c r="DZV568" s="159"/>
      <c r="DZW568" s="57"/>
      <c r="DZX568" s="159"/>
      <c r="DZY568" s="57"/>
      <c r="DZZ568" s="159"/>
      <c r="EAA568" s="57"/>
      <c r="EAB568" s="159"/>
      <c r="EAC568" s="57"/>
      <c r="EAD568" s="159"/>
      <c r="EAE568" s="57"/>
      <c r="EAF568" s="159"/>
      <c r="EAG568" s="57"/>
      <c r="EAH568" s="159"/>
      <c r="EAI568" s="57"/>
      <c r="EAJ568" s="159"/>
      <c r="EAK568" s="57"/>
      <c r="EAL568" s="159"/>
      <c r="EAM568" s="57"/>
      <c r="EAN568" s="159"/>
      <c r="EAO568" s="57"/>
      <c r="EAP568" s="159"/>
      <c r="EAQ568" s="57"/>
      <c r="EAR568" s="159"/>
      <c r="EAS568" s="57"/>
      <c r="EAT568" s="159"/>
      <c r="EAU568" s="57"/>
      <c r="EAV568" s="159"/>
      <c r="EAW568" s="57"/>
      <c r="EAX568" s="159"/>
      <c r="EAY568" s="57"/>
      <c r="EAZ568" s="159"/>
      <c r="EBA568" s="57"/>
      <c r="EBB568" s="159"/>
      <c r="EBC568" s="57"/>
      <c r="EBD568" s="159"/>
      <c r="EBE568" s="57"/>
      <c r="EBF568" s="159"/>
      <c r="EBG568" s="57"/>
      <c r="EBH568" s="159"/>
      <c r="EBI568" s="57"/>
      <c r="EBJ568" s="159"/>
      <c r="EBK568" s="57"/>
      <c r="EBL568" s="159"/>
      <c r="EBM568" s="57"/>
      <c r="EBN568" s="159"/>
      <c r="EBO568" s="57"/>
      <c r="EBP568" s="159"/>
      <c r="EBQ568" s="57"/>
      <c r="EBR568" s="159"/>
      <c r="EBS568" s="57"/>
      <c r="EBT568" s="159"/>
      <c r="EBU568" s="57"/>
      <c r="EBV568" s="159"/>
      <c r="EBW568" s="57"/>
      <c r="EBX568" s="159"/>
      <c r="EBY568" s="57"/>
      <c r="EBZ568" s="159"/>
      <c r="ECA568" s="57"/>
      <c r="ECB568" s="159"/>
      <c r="ECC568" s="57"/>
      <c r="ECD568" s="159"/>
      <c r="ECE568" s="57"/>
      <c r="ECF568" s="159"/>
      <c r="ECG568" s="57"/>
      <c r="ECH568" s="159"/>
      <c r="ECI568" s="57"/>
      <c r="ECJ568" s="159"/>
      <c r="ECK568" s="57"/>
      <c r="ECL568" s="159"/>
      <c r="ECM568" s="57"/>
      <c r="ECN568" s="159"/>
      <c r="ECO568" s="57"/>
      <c r="ECP568" s="159"/>
      <c r="ECQ568" s="57"/>
      <c r="ECR568" s="159"/>
      <c r="ECS568" s="57"/>
      <c r="ECT568" s="159"/>
      <c r="ECU568" s="57"/>
      <c r="ECV568" s="159"/>
      <c r="ECW568" s="57"/>
      <c r="ECX568" s="159"/>
      <c r="ECY568" s="57"/>
      <c r="ECZ568" s="159"/>
      <c r="EDA568" s="57"/>
      <c r="EDB568" s="159"/>
      <c r="EDC568" s="57"/>
      <c r="EDD568" s="159"/>
      <c r="EDE568" s="57"/>
      <c r="EDF568" s="159"/>
      <c r="EDG568" s="57"/>
      <c r="EDH568" s="159"/>
      <c r="EDI568" s="57"/>
      <c r="EDJ568" s="159"/>
      <c r="EDK568" s="57"/>
      <c r="EDL568" s="159"/>
      <c r="EDM568" s="57"/>
      <c r="EDN568" s="159"/>
      <c r="EDO568" s="57"/>
      <c r="EDP568" s="159"/>
      <c r="EDQ568" s="57"/>
      <c r="EDR568" s="159"/>
      <c r="EDS568" s="57"/>
      <c r="EDT568" s="159"/>
      <c r="EDU568" s="57"/>
      <c r="EDV568" s="159"/>
      <c r="EDW568" s="57"/>
      <c r="EDX568" s="159"/>
      <c r="EDY568" s="57"/>
      <c r="EDZ568" s="159"/>
      <c r="EEA568" s="57"/>
      <c r="EEB568" s="159"/>
      <c r="EEC568" s="57"/>
      <c r="EED568" s="159"/>
      <c r="EEE568" s="57"/>
      <c r="EEF568" s="159"/>
      <c r="EEG568" s="57"/>
      <c r="EEH568" s="159"/>
      <c r="EEI568" s="57"/>
      <c r="EEJ568" s="159"/>
      <c r="EEK568" s="57"/>
      <c r="EEL568" s="159"/>
      <c r="EEM568" s="57"/>
      <c r="EEN568" s="159"/>
      <c r="EEO568" s="57"/>
      <c r="EEP568" s="159"/>
      <c r="EEQ568" s="57"/>
      <c r="EER568" s="159"/>
      <c r="EES568" s="57"/>
      <c r="EET568" s="159"/>
      <c r="EEU568" s="57"/>
      <c r="EEV568" s="159"/>
      <c r="EEW568" s="57"/>
      <c r="EEX568" s="159"/>
      <c r="EEY568" s="57"/>
      <c r="EEZ568" s="159"/>
      <c r="EFA568" s="57"/>
      <c r="EFB568" s="159"/>
      <c r="EFC568" s="57"/>
      <c r="EFD568" s="159"/>
      <c r="EFE568" s="57"/>
      <c r="EFF568" s="159"/>
      <c r="EFG568" s="57"/>
      <c r="EFH568" s="159"/>
      <c r="EFI568" s="57"/>
      <c r="EFJ568" s="159"/>
      <c r="EFK568" s="57"/>
      <c r="EFL568" s="159"/>
      <c r="EFM568" s="57"/>
      <c r="EFN568" s="159"/>
      <c r="EFO568" s="57"/>
      <c r="EFP568" s="159"/>
      <c r="EFQ568" s="57"/>
      <c r="EFR568" s="159"/>
      <c r="EFS568" s="57"/>
      <c r="EFT568" s="159"/>
      <c r="EFU568" s="57"/>
      <c r="EFV568" s="159"/>
      <c r="EFW568" s="57"/>
      <c r="EFX568" s="159"/>
      <c r="EFY568" s="57"/>
      <c r="EFZ568" s="159"/>
      <c r="EGA568" s="57"/>
      <c r="EGB568" s="159"/>
      <c r="EGC568" s="57"/>
      <c r="EGD568" s="159"/>
      <c r="EGE568" s="57"/>
      <c r="EGF568" s="159"/>
      <c r="EGG568" s="57"/>
      <c r="EGH568" s="159"/>
      <c r="EGI568" s="57"/>
      <c r="EGJ568" s="159"/>
      <c r="EGK568" s="57"/>
      <c r="EGL568" s="159"/>
      <c r="EGM568" s="57"/>
      <c r="EGN568" s="159"/>
      <c r="EGO568" s="57"/>
      <c r="EGP568" s="159"/>
      <c r="EGQ568" s="57"/>
      <c r="EGR568" s="159"/>
      <c r="EGS568" s="57"/>
      <c r="EGT568" s="159"/>
      <c r="EGU568" s="57"/>
      <c r="EGV568" s="159"/>
      <c r="EGW568" s="57"/>
      <c r="EGX568" s="159"/>
      <c r="EGY568" s="57"/>
      <c r="EGZ568" s="159"/>
      <c r="EHA568" s="57"/>
      <c r="EHB568" s="159"/>
      <c r="EHC568" s="57"/>
      <c r="EHD568" s="159"/>
      <c r="EHE568" s="57"/>
      <c r="EHF568" s="159"/>
      <c r="EHG568" s="57"/>
      <c r="EHH568" s="159"/>
      <c r="EHI568" s="57"/>
      <c r="EHJ568" s="159"/>
      <c r="EHK568" s="57"/>
      <c r="EHL568" s="159"/>
      <c r="EHM568" s="57"/>
      <c r="EHN568" s="159"/>
      <c r="EHO568" s="57"/>
      <c r="EHP568" s="159"/>
      <c r="EHQ568" s="57"/>
      <c r="EHR568" s="159"/>
      <c r="EHS568" s="57"/>
      <c r="EHT568" s="159"/>
      <c r="EHU568" s="57"/>
      <c r="EHV568" s="159"/>
      <c r="EHW568" s="57"/>
      <c r="EHX568" s="159"/>
      <c r="EHY568" s="57"/>
      <c r="EHZ568" s="159"/>
      <c r="EIA568" s="57"/>
      <c r="EIB568" s="159"/>
      <c r="EIC568" s="57"/>
      <c r="EID568" s="159"/>
      <c r="EIE568" s="57"/>
      <c r="EIF568" s="159"/>
      <c r="EIG568" s="57"/>
      <c r="EIH568" s="159"/>
      <c r="EII568" s="57"/>
      <c r="EIJ568" s="159"/>
      <c r="EIK568" s="57"/>
      <c r="EIL568" s="159"/>
      <c r="EIM568" s="57"/>
      <c r="EIN568" s="159"/>
      <c r="EIO568" s="57"/>
      <c r="EIP568" s="159"/>
      <c r="EIQ568" s="57"/>
      <c r="EIR568" s="159"/>
      <c r="EIS568" s="57"/>
      <c r="EIT568" s="159"/>
      <c r="EIU568" s="57"/>
      <c r="EIV568" s="159"/>
      <c r="EIW568" s="57"/>
      <c r="EIX568" s="159"/>
      <c r="EIY568" s="57"/>
      <c r="EIZ568" s="159"/>
      <c r="EJA568" s="57"/>
      <c r="EJB568" s="159"/>
      <c r="EJC568" s="57"/>
      <c r="EJD568" s="159"/>
      <c r="EJE568" s="57"/>
      <c r="EJF568" s="159"/>
      <c r="EJG568" s="57"/>
      <c r="EJH568" s="159"/>
      <c r="EJI568" s="57"/>
      <c r="EJJ568" s="159"/>
      <c r="EJK568" s="57"/>
      <c r="EJL568" s="159"/>
      <c r="EJM568" s="57"/>
      <c r="EJN568" s="159"/>
      <c r="EJO568" s="57"/>
      <c r="EJP568" s="159"/>
      <c r="EJQ568" s="57"/>
      <c r="EJR568" s="159"/>
      <c r="EJS568" s="57"/>
      <c r="EJT568" s="159"/>
      <c r="EJU568" s="57"/>
      <c r="EJV568" s="159"/>
      <c r="EJW568" s="57"/>
      <c r="EJX568" s="159"/>
      <c r="EJY568" s="57"/>
      <c r="EJZ568" s="159"/>
      <c r="EKA568" s="57"/>
      <c r="EKB568" s="159"/>
      <c r="EKC568" s="57"/>
      <c r="EKD568" s="159"/>
      <c r="EKE568" s="57"/>
      <c r="EKF568" s="159"/>
      <c r="EKG568" s="57"/>
      <c r="EKH568" s="159"/>
      <c r="EKI568" s="57"/>
      <c r="EKJ568" s="159"/>
      <c r="EKK568" s="57"/>
      <c r="EKL568" s="159"/>
      <c r="EKM568" s="57"/>
      <c r="EKN568" s="159"/>
      <c r="EKO568" s="57"/>
      <c r="EKP568" s="159"/>
      <c r="EKQ568" s="57"/>
      <c r="EKR568" s="159"/>
      <c r="EKS568" s="57"/>
      <c r="EKT568" s="159"/>
      <c r="EKU568" s="57"/>
      <c r="EKV568" s="159"/>
      <c r="EKW568" s="57"/>
      <c r="EKX568" s="159"/>
      <c r="EKY568" s="57"/>
      <c r="EKZ568" s="159"/>
      <c r="ELA568" s="57"/>
      <c r="ELB568" s="159"/>
      <c r="ELC568" s="57"/>
      <c r="ELD568" s="159"/>
      <c r="ELE568" s="57"/>
      <c r="ELF568" s="159"/>
      <c r="ELG568" s="57"/>
      <c r="ELH568" s="159"/>
      <c r="ELI568" s="57"/>
      <c r="ELJ568" s="159"/>
      <c r="ELK568" s="57"/>
      <c r="ELL568" s="159"/>
      <c r="ELM568" s="57"/>
      <c r="ELN568" s="159"/>
      <c r="ELO568" s="57"/>
      <c r="ELP568" s="159"/>
      <c r="ELQ568" s="57"/>
      <c r="ELR568" s="159"/>
      <c r="ELS568" s="57"/>
      <c r="ELT568" s="159"/>
      <c r="ELU568" s="57"/>
      <c r="ELV568" s="159"/>
      <c r="ELW568" s="57"/>
      <c r="ELX568" s="159"/>
      <c r="ELY568" s="57"/>
      <c r="ELZ568" s="159"/>
      <c r="EMA568" s="57"/>
      <c r="EMB568" s="159"/>
      <c r="EMC568" s="57"/>
      <c r="EMD568" s="159"/>
      <c r="EME568" s="57"/>
      <c r="EMF568" s="159"/>
      <c r="EMG568" s="57"/>
      <c r="EMH568" s="159"/>
      <c r="EMI568" s="57"/>
      <c r="EMJ568" s="159"/>
      <c r="EMK568" s="57"/>
      <c r="EML568" s="159"/>
      <c r="EMM568" s="57"/>
      <c r="EMN568" s="159"/>
      <c r="EMO568" s="57"/>
      <c r="EMP568" s="159"/>
      <c r="EMQ568" s="57"/>
      <c r="EMR568" s="159"/>
      <c r="EMS568" s="57"/>
      <c r="EMT568" s="159"/>
      <c r="EMU568" s="57"/>
      <c r="EMV568" s="159"/>
      <c r="EMW568" s="57"/>
      <c r="EMX568" s="159"/>
      <c r="EMY568" s="57"/>
      <c r="EMZ568" s="159"/>
      <c r="ENA568" s="57"/>
      <c r="ENB568" s="159"/>
      <c r="ENC568" s="57"/>
      <c r="END568" s="159"/>
      <c r="ENE568" s="57"/>
      <c r="ENF568" s="159"/>
      <c r="ENG568" s="57"/>
      <c r="ENH568" s="159"/>
      <c r="ENI568" s="57"/>
      <c r="ENJ568" s="159"/>
      <c r="ENK568" s="57"/>
      <c r="ENL568" s="159"/>
      <c r="ENM568" s="57"/>
      <c r="ENN568" s="159"/>
      <c r="ENO568" s="57"/>
      <c r="ENP568" s="159"/>
      <c r="ENQ568" s="57"/>
      <c r="ENR568" s="159"/>
      <c r="ENS568" s="57"/>
      <c r="ENT568" s="159"/>
      <c r="ENU568" s="57"/>
      <c r="ENV568" s="159"/>
      <c r="ENW568" s="57"/>
      <c r="ENX568" s="159"/>
      <c r="ENY568" s="57"/>
      <c r="ENZ568" s="159"/>
      <c r="EOA568" s="57"/>
      <c r="EOB568" s="159"/>
      <c r="EOC568" s="57"/>
      <c r="EOD568" s="159"/>
      <c r="EOE568" s="57"/>
      <c r="EOF568" s="159"/>
      <c r="EOG568" s="57"/>
      <c r="EOH568" s="159"/>
      <c r="EOI568" s="57"/>
      <c r="EOJ568" s="159"/>
      <c r="EOK568" s="57"/>
      <c r="EOL568" s="159"/>
      <c r="EOM568" s="57"/>
      <c r="EON568" s="159"/>
      <c r="EOO568" s="57"/>
      <c r="EOP568" s="159"/>
      <c r="EOQ568" s="57"/>
      <c r="EOR568" s="159"/>
      <c r="EOS568" s="57"/>
      <c r="EOT568" s="159"/>
      <c r="EOU568" s="57"/>
      <c r="EOV568" s="159"/>
      <c r="EOW568" s="57"/>
      <c r="EOX568" s="159"/>
      <c r="EOY568" s="57"/>
      <c r="EOZ568" s="159"/>
      <c r="EPA568" s="57"/>
      <c r="EPB568" s="159"/>
      <c r="EPC568" s="57"/>
      <c r="EPD568" s="159"/>
      <c r="EPE568" s="57"/>
      <c r="EPF568" s="159"/>
      <c r="EPG568" s="57"/>
      <c r="EPH568" s="159"/>
      <c r="EPI568" s="57"/>
      <c r="EPJ568" s="159"/>
      <c r="EPK568" s="57"/>
      <c r="EPL568" s="159"/>
      <c r="EPM568" s="57"/>
      <c r="EPN568" s="159"/>
      <c r="EPO568" s="57"/>
      <c r="EPP568" s="159"/>
      <c r="EPQ568" s="57"/>
      <c r="EPR568" s="159"/>
      <c r="EPS568" s="57"/>
      <c r="EPT568" s="159"/>
      <c r="EPU568" s="57"/>
      <c r="EPV568" s="159"/>
      <c r="EPW568" s="57"/>
      <c r="EPX568" s="159"/>
      <c r="EPY568" s="57"/>
      <c r="EPZ568" s="159"/>
      <c r="EQA568" s="57"/>
      <c r="EQB568" s="159"/>
      <c r="EQC568" s="57"/>
      <c r="EQD568" s="159"/>
      <c r="EQE568" s="57"/>
      <c r="EQF568" s="159"/>
      <c r="EQG568" s="57"/>
      <c r="EQH568" s="159"/>
      <c r="EQI568" s="57"/>
      <c r="EQJ568" s="159"/>
      <c r="EQK568" s="57"/>
      <c r="EQL568" s="159"/>
      <c r="EQM568" s="57"/>
      <c r="EQN568" s="159"/>
      <c r="EQO568" s="57"/>
      <c r="EQP568" s="159"/>
      <c r="EQQ568" s="57"/>
      <c r="EQR568" s="159"/>
      <c r="EQS568" s="57"/>
      <c r="EQT568" s="159"/>
      <c r="EQU568" s="57"/>
      <c r="EQV568" s="159"/>
      <c r="EQW568" s="57"/>
      <c r="EQX568" s="159"/>
      <c r="EQY568" s="57"/>
      <c r="EQZ568" s="159"/>
      <c r="ERA568" s="57"/>
      <c r="ERB568" s="159"/>
      <c r="ERC568" s="57"/>
      <c r="ERD568" s="159"/>
      <c r="ERE568" s="57"/>
      <c r="ERF568" s="159"/>
      <c r="ERG568" s="57"/>
      <c r="ERH568" s="159"/>
      <c r="ERI568" s="57"/>
      <c r="ERJ568" s="159"/>
      <c r="ERK568" s="57"/>
      <c r="ERL568" s="159"/>
      <c r="ERM568" s="57"/>
      <c r="ERN568" s="159"/>
      <c r="ERO568" s="57"/>
      <c r="ERP568" s="159"/>
      <c r="ERQ568" s="57"/>
      <c r="ERR568" s="159"/>
      <c r="ERS568" s="57"/>
      <c r="ERT568" s="159"/>
      <c r="ERU568" s="57"/>
      <c r="ERV568" s="159"/>
      <c r="ERW568" s="57"/>
      <c r="ERX568" s="159"/>
      <c r="ERY568" s="57"/>
      <c r="ERZ568" s="159"/>
      <c r="ESA568" s="57"/>
      <c r="ESB568" s="159"/>
      <c r="ESC568" s="57"/>
      <c r="ESD568" s="159"/>
      <c r="ESE568" s="57"/>
      <c r="ESF568" s="159"/>
      <c r="ESG568" s="57"/>
      <c r="ESH568" s="159"/>
      <c r="ESI568" s="57"/>
      <c r="ESJ568" s="159"/>
      <c r="ESK568" s="57"/>
      <c r="ESL568" s="159"/>
      <c r="ESM568" s="57"/>
      <c r="ESN568" s="159"/>
      <c r="ESO568" s="57"/>
      <c r="ESP568" s="159"/>
      <c r="ESQ568" s="57"/>
      <c r="ESR568" s="159"/>
      <c r="ESS568" s="57"/>
      <c r="EST568" s="159"/>
      <c r="ESU568" s="57"/>
      <c r="ESV568" s="159"/>
      <c r="ESW568" s="57"/>
      <c r="ESX568" s="159"/>
      <c r="ESY568" s="57"/>
      <c r="ESZ568" s="159"/>
      <c r="ETA568" s="57"/>
      <c r="ETB568" s="159"/>
      <c r="ETC568" s="57"/>
      <c r="ETD568" s="159"/>
      <c r="ETE568" s="57"/>
      <c r="ETF568" s="159"/>
      <c r="ETG568" s="57"/>
      <c r="ETH568" s="159"/>
      <c r="ETI568" s="57"/>
      <c r="ETJ568" s="159"/>
      <c r="ETK568" s="57"/>
      <c r="ETL568" s="159"/>
      <c r="ETM568" s="57"/>
      <c r="ETN568" s="159"/>
      <c r="ETO568" s="57"/>
      <c r="ETP568" s="159"/>
      <c r="ETQ568" s="57"/>
      <c r="ETR568" s="159"/>
      <c r="ETS568" s="57"/>
      <c r="ETT568" s="159"/>
      <c r="ETU568" s="57"/>
      <c r="ETV568" s="159"/>
      <c r="ETW568" s="57"/>
      <c r="ETX568" s="159"/>
      <c r="ETY568" s="57"/>
      <c r="ETZ568" s="159"/>
      <c r="EUA568" s="57"/>
      <c r="EUB568" s="159"/>
      <c r="EUC568" s="57"/>
      <c r="EUD568" s="159"/>
      <c r="EUE568" s="57"/>
      <c r="EUF568" s="159"/>
      <c r="EUG568" s="57"/>
      <c r="EUH568" s="159"/>
      <c r="EUI568" s="57"/>
      <c r="EUJ568" s="159"/>
      <c r="EUK568" s="57"/>
      <c r="EUL568" s="159"/>
      <c r="EUM568" s="57"/>
      <c r="EUN568" s="159"/>
      <c r="EUO568" s="57"/>
      <c r="EUP568" s="159"/>
      <c r="EUQ568" s="57"/>
      <c r="EUR568" s="159"/>
      <c r="EUS568" s="57"/>
      <c r="EUT568" s="159"/>
      <c r="EUU568" s="57"/>
      <c r="EUV568" s="159"/>
      <c r="EUW568" s="57"/>
      <c r="EUX568" s="159"/>
      <c r="EUY568" s="57"/>
      <c r="EUZ568" s="159"/>
      <c r="EVA568" s="57"/>
      <c r="EVB568" s="159"/>
      <c r="EVC568" s="57"/>
      <c r="EVD568" s="159"/>
      <c r="EVE568" s="57"/>
      <c r="EVF568" s="159"/>
      <c r="EVG568" s="57"/>
      <c r="EVH568" s="159"/>
      <c r="EVI568" s="57"/>
      <c r="EVJ568" s="159"/>
      <c r="EVK568" s="57"/>
      <c r="EVL568" s="159"/>
      <c r="EVM568" s="57"/>
      <c r="EVN568" s="159"/>
      <c r="EVO568" s="57"/>
      <c r="EVP568" s="159"/>
      <c r="EVQ568" s="57"/>
      <c r="EVR568" s="159"/>
      <c r="EVS568" s="57"/>
      <c r="EVT568" s="159"/>
      <c r="EVU568" s="57"/>
      <c r="EVV568" s="159"/>
      <c r="EVW568" s="57"/>
      <c r="EVX568" s="159"/>
      <c r="EVY568" s="57"/>
      <c r="EVZ568" s="159"/>
      <c r="EWA568" s="57"/>
      <c r="EWB568" s="159"/>
      <c r="EWC568" s="57"/>
      <c r="EWD568" s="159"/>
      <c r="EWE568" s="57"/>
      <c r="EWF568" s="159"/>
      <c r="EWG568" s="57"/>
      <c r="EWH568" s="159"/>
      <c r="EWI568" s="57"/>
      <c r="EWJ568" s="159"/>
      <c r="EWK568" s="57"/>
      <c r="EWL568" s="159"/>
      <c r="EWM568" s="57"/>
      <c r="EWN568" s="159"/>
      <c r="EWO568" s="57"/>
      <c r="EWP568" s="159"/>
      <c r="EWQ568" s="57"/>
      <c r="EWR568" s="159"/>
      <c r="EWS568" s="57"/>
      <c r="EWT568" s="159"/>
      <c r="EWU568" s="57"/>
      <c r="EWV568" s="159"/>
      <c r="EWW568" s="57"/>
      <c r="EWX568" s="159"/>
      <c r="EWY568" s="57"/>
      <c r="EWZ568" s="159"/>
      <c r="EXA568" s="57"/>
      <c r="EXB568" s="159"/>
      <c r="EXC568" s="57"/>
      <c r="EXD568" s="159"/>
      <c r="EXE568" s="57"/>
      <c r="EXF568" s="159"/>
      <c r="EXG568" s="57"/>
      <c r="EXH568" s="159"/>
      <c r="EXI568" s="57"/>
      <c r="EXJ568" s="159"/>
      <c r="EXK568" s="57"/>
      <c r="EXL568" s="159"/>
      <c r="EXM568" s="57"/>
      <c r="EXN568" s="159"/>
      <c r="EXO568" s="57"/>
      <c r="EXP568" s="159"/>
      <c r="EXQ568" s="57"/>
      <c r="EXR568" s="159"/>
      <c r="EXS568" s="57"/>
      <c r="EXT568" s="159"/>
      <c r="EXU568" s="57"/>
      <c r="EXV568" s="159"/>
      <c r="EXW568" s="57"/>
      <c r="EXX568" s="159"/>
      <c r="EXY568" s="57"/>
      <c r="EXZ568" s="159"/>
      <c r="EYA568" s="57"/>
      <c r="EYB568" s="159"/>
      <c r="EYC568" s="57"/>
      <c r="EYD568" s="159"/>
      <c r="EYE568" s="57"/>
      <c r="EYF568" s="159"/>
      <c r="EYG568" s="57"/>
      <c r="EYH568" s="159"/>
      <c r="EYI568" s="57"/>
      <c r="EYJ568" s="159"/>
      <c r="EYK568" s="57"/>
      <c r="EYL568" s="159"/>
      <c r="EYM568" s="57"/>
      <c r="EYN568" s="159"/>
      <c r="EYO568" s="57"/>
      <c r="EYP568" s="159"/>
      <c r="EYQ568" s="57"/>
      <c r="EYR568" s="159"/>
      <c r="EYS568" s="57"/>
      <c r="EYT568" s="159"/>
      <c r="EYU568" s="57"/>
      <c r="EYV568" s="159"/>
      <c r="EYW568" s="57"/>
      <c r="EYX568" s="159"/>
      <c r="EYY568" s="57"/>
      <c r="EYZ568" s="159"/>
      <c r="EZA568" s="57"/>
      <c r="EZB568" s="159"/>
      <c r="EZC568" s="57"/>
      <c r="EZD568" s="159"/>
      <c r="EZE568" s="57"/>
      <c r="EZF568" s="159"/>
      <c r="EZG568" s="57"/>
      <c r="EZH568" s="159"/>
      <c r="EZI568" s="57"/>
      <c r="EZJ568" s="159"/>
      <c r="EZK568" s="57"/>
      <c r="EZL568" s="159"/>
      <c r="EZM568" s="57"/>
      <c r="EZN568" s="159"/>
      <c r="EZO568" s="57"/>
      <c r="EZP568" s="159"/>
      <c r="EZQ568" s="57"/>
      <c r="EZR568" s="159"/>
      <c r="EZS568" s="57"/>
      <c r="EZT568" s="159"/>
      <c r="EZU568" s="57"/>
      <c r="EZV568" s="159"/>
      <c r="EZW568" s="57"/>
      <c r="EZX568" s="159"/>
      <c r="EZY568" s="57"/>
      <c r="EZZ568" s="159"/>
      <c r="FAA568" s="57"/>
      <c r="FAB568" s="159"/>
      <c r="FAC568" s="57"/>
      <c r="FAD568" s="159"/>
      <c r="FAE568" s="57"/>
      <c r="FAF568" s="159"/>
      <c r="FAG568" s="57"/>
      <c r="FAH568" s="159"/>
      <c r="FAI568" s="57"/>
      <c r="FAJ568" s="159"/>
      <c r="FAK568" s="57"/>
      <c r="FAL568" s="159"/>
      <c r="FAM568" s="57"/>
      <c r="FAN568" s="159"/>
      <c r="FAO568" s="57"/>
      <c r="FAP568" s="159"/>
      <c r="FAQ568" s="57"/>
      <c r="FAR568" s="159"/>
      <c r="FAS568" s="57"/>
      <c r="FAT568" s="159"/>
      <c r="FAU568" s="57"/>
      <c r="FAV568" s="159"/>
      <c r="FAW568" s="57"/>
      <c r="FAX568" s="159"/>
      <c r="FAY568" s="57"/>
      <c r="FAZ568" s="159"/>
      <c r="FBA568" s="57"/>
      <c r="FBB568" s="159"/>
      <c r="FBC568" s="57"/>
      <c r="FBD568" s="159"/>
      <c r="FBE568" s="57"/>
      <c r="FBF568" s="159"/>
      <c r="FBG568" s="57"/>
      <c r="FBH568" s="159"/>
      <c r="FBI568" s="57"/>
      <c r="FBJ568" s="159"/>
      <c r="FBK568" s="57"/>
      <c r="FBL568" s="159"/>
      <c r="FBM568" s="57"/>
      <c r="FBN568" s="159"/>
      <c r="FBO568" s="57"/>
      <c r="FBP568" s="159"/>
      <c r="FBQ568" s="57"/>
      <c r="FBR568" s="159"/>
      <c r="FBS568" s="57"/>
      <c r="FBT568" s="159"/>
      <c r="FBU568" s="57"/>
      <c r="FBV568" s="159"/>
      <c r="FBW568" s="57"/>
      <c r="FBX568" s="159"/>
      <c r="FBY568" s="57"/>
      <c r="FBZ568" s="159"/>
      <c r="FCA568" s="57"/>
      <c r="FCB568" s="159"/>
      <c r="FCC568" s="57"/>
      <c r="FCD568" s="159"/>
      <c r="FCE568" s="57"/>
      <c r="FCF568" s="159"/>
      <c r="FCG568" s="57"/>
      <c r="FCH568" s="159"/>
      <c r="FCI568" s="57"/>
      <c r="FCJ568" s="159"/>
      <c r="FCK568" s="57"/>
      <c r="FCL568" s="159"/>
      <c r="FCM568" s="57"/>
      <c r="FCN568" s="159"/>
      <c r="FCO568" s="57"/>
      <c r="FCP568" s="159"/>
      <c r="FCQ568" s="57"/>
      <c r="FCR568" s="159"/>
      <c r="FCS568" s="57"/>
      <c r="FCT568" s="159"/>
      <c r="FCU568" s="57"/>
      <c r="FCV568" s="159"/>
      <c r="FCW568" s="57"/>
      <c r="FCX568" s="159"/>
      <c r="FCY568" s="57"/>
      <c r="FCZ568" s="159"/>
      <c r="FDA568" s="57"/>
      <c r="FDB568" s="159"/>
      <c r="FDC568" s="57"/>
      <c r="FDD568" s="159"/>
      <c r="FDE568" s="57"/>
      <c r="FDF568" s="159"/>
      <c r="FDG568" s="57"/>
      <c r="FDH568" s="159"/>
      <c r="FDI568" s="57"/>
      <c r="FDJ568" s="159"/>
      <c r="FDK568" s="57"/>
      <c r="FDL568" s="159"/>
      <c r="FDM568" s="57"/>
      <c r="FDN568" s="159"/>
      <c r="FDO568" s="57"/>
      <c r="FDP568" s="159"/>
      <c r="FDQ568" s="57"/>
      <c r="FDR568" s="159"/>
      <c r="FDS568" s="57"/>
      <c r="FDT568" s="159"/>
      <c r="FDU568" s="57"/>
      <c r="FDV568" s="159"/>
      <c r="FDW568" s="57"/>
      <c r="FDX568" s="159"/>
      <c r="FDY568" s="57"/>
      <c r="FDZ568" s="159"/>
      <c r="FEA568" s="57"/>
      <c r="FEB568" s="159"/>
      <c r="FEC568" s="57"/>
      <c r="FED568" s="159"/>
      <c r="FEE568" s="57"/>
      <c r="FEF568" s="159"/>
      <c r="FEG568" s="57"/>
      <c r="FEH568" s="159"/>
      <c r="FEI568" s="57"/>
      <c r="FEJ568" s="159"/>
      <c r="FEK568" s="57"/>
      <c r="FEL568" s="159"/>
      <c r="FEM568" s="57"/>
      <c r="FEN568" s="159"/>
      <c r="FEO568" s="57"/>
      <c r="FEP568" s="159"/>
      <c r="FEQ568" s="57"/>
      <c r="FER568" s="159"/>
      <c r="FES568" s="57"/>
      <c r="FET568" s="159"/>
      <c r="FEU568" s="57"/>
      <c r="FEV568" s="159"/>
      <c r="FEW568" s="57"/>
      <c r="FEX568" s="159"/>
      <c r="FEY568" s="57"/>
      <c r="FEZ568" s="159"/>
      <c r="FFA568" s="57"/>
      <c r="FFB568" s="159"/>
      <c r="FFC568" s="57"/>
      <c r="FFD568" s="159"/>
      <c r="FFE568" s="57"/>
      <c r="FFF568" s="159"/>
      <c r="FFG568" s="57"/>
      <c r="FFH568" s="159"/>
      <c r="FFI568" s="57"/>
      <c r="FFJ568" s="159"/>
      <c r="FFK568" s="57"/>
      <c r="FFL568" s="159"/>
      <c r="FFM568" s="57"/>
      <c r="FFN568" s="159"/>
      <c r="FFO568" s="57"/>
      <c r="FFP568" s="159"/>
      <c r="FFQ568" s="57"/>
      <c r="FFR568" s="159"/>
      <c r="FFS568" s="57"/>
      <c r="FFT568" s="159"/>
      <c r="FFU568" s="57"/>
      <c r="FFV568" s="159"/>
      <c r="FFW568" s="57"/>
      <c r="FFX568" s="159"/>
      <c r="FFY568" s="57"/>
      <c r="FFZ568" s="159"/>
      <c r="FGA568" s="57"/>
      <c r="FGB568" s="159"/>
      <c r="FGC568" s="57"/>
      <c r="FGD568" s="159"/>
      <c r="FGE568" s="57"/>
      <c r="FGF568" s="159"/>
      <c r="FGG568" s="57"/>
      <c r="FGH568" s="159"/>
      <c r="FGI568" s="57"/>
      <c r="FGJ568" s="159"/>
      <c r="FGK568" s="57"/>
      <c r="FGL568" s="159"/>
      <c r="FGM568" s="57"/>
      <c r="FGN568" s="159"/>
      <c r="FGO568" s="57"/>
      <c r="FGP568" s="159"/>
      <c r="FGQ568" s="57"/>
      <c r="FGR568" s="159"/>
      <c r="FGS568" s="57"/>
      <c r="FGT568" s="159"/>
      <c r="FGU568" s="57"/>
      <c r="FGV568" s="159"/>
      <c r="FGW568" s="57"/>
      <c r="FGX568" s="159"/>
      <c r="FGY568" s="57"/>
      <c r="FGZ568" s="159"/>
      <c r="FHA568" s="57"/>
      <c r="FHB568" s="159"/>
      <c r="FHC568" s="57"/>
      <c r="FHD568" s="159"/>
      <c r="FHE568" s="57"/>
      <c r="FHF568" s="159"/>
      <c r="FHG568" s="57"/>
      <c r="FHH568" s="159"/>
      <c r="FHI568" s="57"/>
      <c r="FHJ568" s="159"/>
      <c r="FHK568" s="57"/>
      <c r="FHL568" s="159"/>
      <c r="FHM568" s="57"/>
      <c r="FHN568" s="159"/>
      <c r="FHO568" s="57"/>
      <c r="FHP568" s="159"/>
      <c r="FHQ568" s="57"/>
      <c r="FHR568" s="159"/>
      <c r="FHS568" s="57"/>
      <c r="FHT568" s="159"/>
      <c r="FHU568" s="57"/>
      <c r="FHV568" s="159"/>
      <c r="FHW568" s="57"/>
      <c r="FHX568" s="159"/>
      <c r="FHY568" s="57"/>
      <c r="FHZ568" s="159"/>
      <c r="FIA568" s="57"/>
      <c r="FIB568" s="159"/>
      <c r="FIC568" s="57"/>
      <c r="FID568" s="159"/>
      <c r="FIE568" s="57"/>
      <c r="FIF568" s="159"/>
      <c r="FIG568" s="57"/>
      <c r="FIH568" s="159"/>
      <c r="FII568" s="57"/>
      <c r="FIJ568" s="159"/>
      <c r="FIK568" s="57"/>
      <c r="FIL568" s="159"/>
      <c r="FIM568" s="57"/>
      <c r="FIN568" s="159"/>
      <c r="FIO568" s="57"/>
      <c r="FIP568" s="159"/>
      <c r="FIQ568" s="57"/>
      <c r="FIR568" s="159"/>
      <c r="FIS568" s="57"/>
      <c r="FIT568" s="159"/>
      <c r="FIU568" s="57"/>
      <c r="FIV568" s="159"/>
      <c r="FIW568" s="57"/>
      <c r="FIX568" s="159"/>
      <c r="FIY568" s="57"/>
      <c r="FIZ568" s="159"/>
      <c r="FJA568" s="57"/>
      <c r="FJB568" s="159"/>
      <c r="FJC568" s="57"/>
      <c r="FJD568" s="159"/>
      <c r="FJE568" s="57"/>
      <c r="FJF568" s="159"/>
      <c r="FJG568" s="57"/>
      <c r="FJH568" s="159"/>
      <c r="FJI568" s="57"/>
      <c r="FJJ568" s="159"/>
      <c r="FJK568" s="57"/>
      <c r="FJL568" s="159"/>
      <c r="FJM568" s="57"/>
      <c r="FJN568" s="159"/>
      <c r="FJO568" s="57"/>
      <c r="FJP568" s="159"/>
      <c r="FJQ568" s="57"/>
      <c r="FJR568" s="159"/>
      <c r="FJS568" s="57"/>
      <c r="FJT568" s="159"/>
      <c r="FJU568" s="57"/>
      <c r="FJV568" s="159"/>
      <c r="FJW568" s="57"/>
      <c r="FJX568" s="159"/>
      <c r="FJY568" s="57"/>
      <c r="FJZ568" s="159"/>
      <c r="FKA568" s="57"/>
      <c r="FKB568" s="159"/>
      <c r="FKC568" s="57"/>
      <c r="FKD568" s="159"/>
      <c r="FKE568" s="57"/>
      <c r="FKF568" s="159"/>
      <c r="FKG568" s="57"/>
      <c r="FKH568" s="159"/>
      <c r="FKI568" s="57"/>
      <c r="FKJ568" s="159"/>
      <c r="FKK568" s="57"/>
      <c r="FKL568" s="159"/>
      <c r="FKM568" s="57"/>
      <c r="FKN568" s="159"/>
      <c r="FKO568" s="57"/>
      <c r="FKP568" s="159"/>
      <c r="FKQ568" s="57"/>
      <c r="FKR568" s="159"/>
      <c r="FKS568" s="57"/>
      <c r="FKT568" s="159"/>
      <c r="FKU568" s="57"/>
      <c r="FKV568" s="159"/>
      <c r="FKW568" s="57"/>
      <c r="FKX568" s="159"/>
      <c r="FKY568" s="57"/>
      <c r="FKZ568" s="159"/>
      <c r="FLA568" s="57"/>
      <c r="FLB568" s="159"/>
      <c r="FLC568" s="57"/>
      <c r="FLD568" s="159"/>
      <c r="FLE568" s="57"/>
      <c r="FLF568" s="159"/>
      <c r="FLG568" s="57"/>
      <c r="FLH568" s="159"/>
      <c r="FLI568" s="57"/>
      <c r="FLJ568" s="159"/>
      <c r="FLK568" s="57"/>
      <c r="FLL568" s="159"/>
      <c r="FLM568" s="57"/>
      <c r="FLN568" s="159"/>
      <c r="FLO568" s="57"/>
      <c r="FLP568" s="159"/>
      <c r="FLQ568" s="57"/>
      <c r="FLR568" s="159"/>
      <c r="FLS568" s="57"/>
      <c r="FLT568" s="159"/>
      <c r="FLU568" s="57"/>
      <c r="FLV568" s="159"/>
      <c r="FLW568" s="57"/>
      <c r="FLX568" s="159"/>
      <c r="FLY568" s="57"/>
      <c r="FLZ568" s="159"/>
      <c r="FMA568" s="57"/>
      <c r="FMB568" s="159"/>
      <c r="FMC568" s="57"/>
      <c r="FMD568" s="159"/>
      <c r="FME568" s="57"/>
      <c r="FMF568" s="159"/>
      <c r="FMG568" s="57"/>
      <c r="FMH568" s="159"/>
      <c r="FMI568" s="57"/>
      <c r="FMJ568" s="159"/>
      <c r="FMK568" s="57"/>
      <c r="FML568" s="159"/>
      <c r="FMM568" s="57"/>
      <c r="FMN568" s="159"/>
      <c r="FMO568" s="57"/>
      <c r="FMP568" s="159"/>
      <c r="FMQ568" s="57"/>
      <c r="FMR568" s="159"/>
      <c r="FMS568" s="57"/>
      <c r="FMT568" s="159"/>
      <c r="FMU568" s="57"/>
      <c r="FMV568" s="159"/>
      <c r="FMW568" s="57"/>
      <c r="FMX568" s="159"/>
      <c r="FMY568" s="57"/>
      <c r="FMZ568" s="159"/>
      <c r="FNA568" s="57"/>
      <c r="FNB568" s="159"/>
      <c r="FNC568" s="57"/>
      <c r="FND568" s="159"/>
      <c r="FNE568" s="57"/>
      <c r="FNF568" s="159"/>
      <c r="FNG568" s="57"/>
      <c r="FNH568" s="159"/>
      <c r="FNI568" s="57"/>
      <c r="FNJ568" s="159"/>
      <c r="FNK568" s="57"/>
      <c r="FNL568" s="159"/>
      <c r="FNM568" s="57"/>
      <c r="FNN568" s="159"/>
      <c r="FNO568" s="57"/>
      <c r="FNP568" s="159"/>
      <c r="FNQ568" s="57"/>
      <c r="FNR568" s="159"/>
      <c r="FNS568" s="57"/>
      <c r="FNT568" s="159"/>
      <c r="FNU568" s="57"/>
      <c r="FNV568" s="159"/>
      <c r="FNW568" s="57"/>
      <c r="FNX568" s="159"/>
      <c r="FNY568" s="57"/>
      <c r="FNZ568" s="159"/>
      <c r="FOA568" s="57"/>
      <c r="FOB568" s="159"/>
      <c r="FOC568" s="57"/>
      <c r="FOD568" s="159"/>
      <c r="FOE568" s="57"/>
      <c r="FOF568" s="159"/>
      <c r="FOG568" s="57"/>
      <c r="FOH568" s="159"/>
      <c r="FOI568" s="57"/>
      <c r="FOJ568" s="159"/>
      <c r="FOK568" s="57"/>
      <c r="FOL568" s="159"/>
      <c r="FOM568" s="57"/>
      <c r="FON568" s="159"/>
      <c r="FOO568" s="57"/>
      <c r="FOP568" s="159"/>
      <c r="FOQ568" s="57"/>
      <c r="FOR568" s="159"/>
      <c r="FOS568" s="57"/>
      <c r="FOT568" s="159"/>
      <c r="FOU568" s="57"/>
      <c r="FOV568" s="159"/>
      <c r="FOW568" s="57"/>
      <c r="FOX568" s="159"/>
      <c r="FOY568" s="57"/>
      <c r="FOZ568" s="159"/>
      <c r="FPA568" s="57"/>
      <c r="FPB568" s="159"/>
      <c r="FPC568" s="57"/>
      <c r="FPD568" s="159"/>
      <c r="FPE568" s="57"/>
      <c r="FPF568" s="159"/>
      <c r="FPG568" s="57"/>
      <c r="FPH568" s="159"/>
      <c r="FPI568" s="57"/>
      <c r="FPJ568" s="159"/>
      <c r="FPK568" s="57"/>
      <c r="FPL568" s="159"/>
      <c r="FPM568" s="57"/>
      <c r="FPN568" s="159"/>
      <c r="FPO568" s="57"/>
      <c r="FPP568" s="159"/>
      <c r="FPQ568" s="57"/>
      <c r="FPR568" s="159"/>
      <c r="FPS568" s="57"/>
      <c r="FPT568" s="159"/>
      <c r="FPU568" s="57"/>
      <c r="FPV568" s="159"/>
      <c r="FPW568" s="57"/>
      <c r="FPX568" s="159"/>
      <c r="FPY568" s="57"/>
      <c r="FPZ568" s="159"/>
      <c r="FQA568" s="57"/>
      <c r="FQB568" s="159"/>
      <c r="FQC568" s="57"/>
      <c r="FQD568" s="159"/>
      <c r="FQE568" s="57"/>
      <c r="FQF568" s="159"/>
      <c r="FQG568" s="57"/>
      <c r="FQH568" s="159"/>
      <c r="FQI568" s="57"/>
      <c r="FQJ568" s="159"/>
      <c r="FQK568" s="57"/>
      <c r="FQL568" s="159"/>
      <c r="FQM568" s="57"/>
      <c r="FQN568" s="159"/>
      <c r="FQO568" s="57"/>
      <c r="FQP568" s="159"/>
      <c r="FQQ568" s="57"/>
      <c r="FQR568" s="159"/>
      <c r="FQS568" s="57"/>
      <c r="FQT568" s="159"/>
      <c r="FQU568" s="57"/>
      <c r="FQV568" s="159"/>
      <c r="FQW568" s="57"/>
      <c r="FQX568" s="159"/>
      <c r="FQY568" s="57"/>
      <c r="FQZ568" s="159"/>
      <c r="FRA568" s="57"/>
      <c r="FRB568" s="159"/>
      <c r="FRC568" s="57"/>
      <c r="FRD568" s="159"/>
      <c r="FRE568" s="57"/>
      <c r="FRF568" s="159"/>
      <c r="FRG568" s="57"/>
      <c r="FRH568" s="159"/>
      <c r="FRI568" s="57"/>
      <c r="FRJ568" s="159"/>
      <c r="FRK568" s="57"/>
      <c r="FRL568" s="159"/>
      <c r="FRM568" s="57"/>
      <c r="FRN568" s="159"/>
      <c r="FRO568" s="57"/>
      <c r="FRP568" s="159"/>
      <c r="FRQ568" s="57"/>
      <c r="FRR568" s="159"/>
      <c r="FRS568" s="57"/>
      <c r="FRT568" s="159"/>
      <c r="FRU568" s="57"/>
      <c r="FRV568" s="159"/>
      <c r="FRW568" s="57"/>
      <c r="FRX568" s="159"/>
      <c r="FRY568" s="57"/>
      <c r="FRZ568" s="159"/>
      <c r="FSA568" s="57"/>
      <c r="FSB568" s="159"/>
      <c r="FSC568" s="57"/>
      <c r="FSD568" s="159"/>
      <c r="FSE568" s="57"/>
      <c r="FSF568" s="159"/>
      <c r="FSG568" s="57"/>
      <c r="FSH568" s="159"/>
      <c r="FSI568" s="57"/>
      <c r="FSJ568" s="159"/>
      <c r="FSK568" s="57"/>
      <c r="FSL568" s="159"/>
      <c r="FSM568" s="57"/>
      <c r="FSN568" s="159"/>
      <c r="FSO568" s="57"/>
      <c r="FSP568" s="159"/>
      <c r="FSQ568" s="57"/>
      <c r="FSR568" s="159"/>
      <c r="FSS568" s="57"/>
      <c r="FST568" s="159"/>
      <c r="FSU568" s="57"/>
      <c r="FSV568" s="159"/>
      <c r="FSW568" s="57"/>
      <c r="FSX568" s="159"/>
      <c r="FSY568" s="57"/>
      <c r="FSZ568" s="159"/>
      <c r="FTA568" s="57"/>
      <c r="FTB568" s="159"/>
      <c r="FTC568" s="57"/>
      <c r="FTD568" s="159"/>
      <c r="FTE568" s="57"/>
      <c r="FTF568" s="159"/>
      <c r="FTG568" s="57"/>
      <c r="FTH568" s="159"/>
      <c r="FTI568" s="57"/>
      <c r="FTJ568" s="159"/>
      <c r="FTK568" s="57"/>
      <c r="FTL568" s="159"/>
      <c r="FTM568" s="57"/>
      <c r="FTN568" s="159"/>
      <c r="FTO568" s="57"/>
      <c r="FTP568" s="159"/>
      <c r="FTQ568" s="57"/>
      <c r="FTR568" s="159"/>
      <c r="FTS568" s="57"/>
      <c r="FTT568" s="159"/>
      <c r="FTU568" s="57"/>
      <c r="FTV568" s="159"/>
      <c r="FTW568" s="57"/>
      <c r="FTX568" s="159"/>
      <c r="FTY568" s="57"/>
      <c r="FTZ568" s="159"/>
      <c r="FUA568" s="57"/>
      <c r="FUB568" s="159"/>
      <c r="FUC568" s="57"/>
      <c r="FUD568" s="159"/>
      <c r="FUE568" s="57"/>
      <c r="FUF568" s="159"/>
      <c r="FUG568" s="57"/>
      <c r="FUH568" s="159"/>
      <c r="FUI568" s="57"/>
      <c r="FUJ568" s="159"/>
      <c r="FUK568" s="57"/>
      <c r="FUL568" s="159"/>
      <c r="FUM568" s="57"/>
      <c r="FUN568" s="159"/>
      <c r="FUO568" s="57"/>
      <c r="FUP568" s="159"/>
      <c r="FUQ568" s="57"/>
      <c r="FUR568" s="159"/>
      <c r="FUS568" s="57"/>
      <c r="FUT568" s="159"/>
      <c r="FUU568" s="57"/>
      <c r="FUV568" s="159"/>
      <c r="FUW568" s="57"/>
      <c r="FUX568" s="159"/>
      <c r="FUY568" s="57"/>
      <c r="FUZ568" s="159"/>
      <c r="FVA568" s="57"/>
      <c r="FVB568" s="159"/>
      <c r="FVC568" s="57"/>
      <c r="FVD568" s="159"/>
      <c r="FVE568" s="57"/>
      <c r="FVF568" s="159"/>
      <c r="FVG568" s="57"/>
      <c r="FVH568" s="159"/>
      <c r="FVI568" s="57"/>
      <c r="FVJ568" s="159"/>
      <c r="FVK568" s="57"/>
      <c r="FVL568" s="159"/>
      <c r="FVM568" s="57"/>
      <c r="FVN568" s="159"/>
      <c r="FVO568" s="57"/>
      <c r="FVP568" s="159"/>
      <c r="FVQ568" s="57"/>
      <c r="FVR568" s="159"/>
      <c r="FVS568" s="57"/>
      <c r="FVT568" s="159"/>
      <c r="FVU568" s="57"/>
      <c r="FVV568" s="159"/>
      <c r="FVW568" s="57"/>
      <c r="FVX568" s="159"/>
      <c r="FVY568" s="57"/>
      <c r="FVZ568" s="159"/>
      <c r="FWA568" s="57"/>
      <c r="FWB568" s="159"/>
      <c r="FWC568" s="57"/>
      <c r="FWD568" s="159"/>
      <c r="FWE568" s="57"/>
      <c r="FWF568" s="159"/>
      <c r="FWG568" s="57"/>
      <c r="FWH568" s="159"/>
      <c r="FWI568" s="57"/>
      <c r="FWJ568" s="159"/>
      <c r="FWK568" s="57"/>
      <c r="FWL568" s="159"/>
      <c r="FWM568" s="57"/>
      <c r="FWN568" s="159"/>
      <c r="FWO568" s="57"/>
      <c r="FWP568" s="159"/>
      <c r="FWQ568" s="57"/>
      <c r="FWR568" s="159"/>
      <c r="FWS568" s="57"/>
      <c r="FWT568" s="159"/>
      <c r="FWU568" s="57"/>
      <c r="FWV568" s="159"/>
      <c r="FWW568" s="57"/>
      <c r="FWX568" s="159"/>
      <c r="FWY568" s="57"/>
      <c r="FWZ568" s="159"/>
      <c r="FXA568" s="57"/>
      <c r="FXB568" s="159"/>
      <c r="FXC568" s="57"/>
      <c r="FXD568" s="159"/>
      <c r="FXE568" s="57"/>
      <c r="FXF568" s="159"/>
      <c r="FXG568" s="57"/>
      <c r="FXH568" s="159"/>
      <c r="FXI568" s="57"/>
      <c r="FXJ568" s="159"/>
      <c r="FXK568" s="57"/>
      <c r="FXL568" s="159"/>
      <c r="FXM568" s="57"/>
      <c r="FXN568" s="159"/>
      <c r="FXO568" s="57"/>
      <c r="FXP568" s="159"/>
      <c r="FXQ568" s="57"/>
      <c r="FXR568" s="159"/>
      <c r="FXS568" s="57"/>
      <c r="FXT568" s="159"/>
      <c r="FXU568" s="57"/>
      <c r="FXV568" s="159"/>
      <c r="FXW568" s="57"/>
      <c r="FXX568" s="159"/>
      <c r="FXY568" s="57"/>
      <c r="FXZ568" s="159"/>
      <c r="FYA568" s="57"/>
      <c r="FYB568" s="159"/>
      <c r="FYC568" s="57"/>
      <c r="FYD568" s="159"/>
      <c r="FYE568" s="57"/>
      <c r="FYF568" s="159"/>
      <c r="FYG568" s="57"/>
      <c r="FYH568" s="159"/>
      <c r="FYI568" s="57"/>
      <c r="FYJ568" s="159"/>
      <c r="FYK568" s="57"/>
      <c r="FYL568" s="159"/>
      <c r="FYM568" s="57"/>
      <c r="FYN568" s="159"/>
      <c r="FYO568" s="57"/>
      <c r="FYP568" s="159"/>
      <c r="FYQ568" s="57"/>
      <c r="FYR568" s="159"/>
      <c r="FYS568" s="57"/>
      <c r="FYT568" s="159"/>
      <c r="FYU568" s="57"/>
      <c r="FYV568" s="159"/>
      <c r="FYW568" s="57"/>
      <c r="FYX568" s="159"/>
      <c r="FYY568" s="57"/>
      <c r="FYZ568" s="159"/>
      <c r="FZA568" s="57"/>
      <c r="FZB568" s="159"/>
      <c r="FZC568" s="57"/>
      <c r="FZD568" s="159"/>
      <c r="FZE568" s="57"/>
      <c r="FZF568" s="159"/>
      <c r="FZG568" s="57"/>
      <c r="FZH568" s="159"/>
      <c r="FZI568" s="57"/>
      <c r="FZJ568" s="159"/>
      <c r="FZK568" s="57"/>
      <c r="FZL568" s="159"/>
      <c r="FZM568" s="57"/>
      <c r="FZN568" s="159"/>
      <c r="FZO568" s="57"/>
      <c r="FZP568" s="159"/>
      <c r="FZQ568" s="57"/>
      <c r="FZR568" s="159"/>
      <c r="FZS568" s="57"/>
      <c r="FZT568" s="159"/>
      <c r="FZU568" s="57"/>
      <c r="FZV568" s="159"/>
      <c r="FZW568" s="57"/>
      <c r="FZX568" s="159"/>
      <c r="FZY568" s="57"/>
      <c r="FZZ568" s="159"/>
      <c r="GAA568" s="57"/>
      <c r="GAB568" s="159"/>
      <c r="GAC568" s="57"/>
      <c r="GAD568" s="159"/>
      <c r="GAE568" s="57"/>
      <c r="GAF568" s="159"/>
      <c r="GAG568" s="57"/>
      <c r="GAH568" s="159"/>
      <c r="GAI568" s="57"/>
      <c r="GAJ568" s="159"/>
      <c r="GAK568" s="57"/>
      <c r="GAL568" s="159"/>
      <c r="GAM568" s="57"/>
      <c r="GAN568" s="159"/>
      <c r="GAO568" s="57"/>
      <c r="GAP568" s="159"/>
      <c r="GAQ568" s="57"/>
      <c r="GAR568" s="159"/>
      <c r="GAS568" s="57"/>
      <c r="GAT568" s="159"/>
      <c r="GAU568" s="57"/>
      <c r="GAV568" s="159"/>
      <c r="GAW568" s="57"/>
      <c r="GAX568" s="159"/>
      <c r="GAY568" s="57"/>
      <c r="GAZ568" s="159"/>
      <c r="GBA568" s="57"/>
      <c r="GBB568" s="159"/>
      <c r="GBC568" s="57"/>
      <c r="GBD568" s="159"/>
      <c r="GBE568" s="57"/>
      <c r="GBF568" s="159"/>
      <c r="GBG568" s="57"/>
      <c r="GBH568" s="159"/>
      <c r="GBI568" s="57"/>
      <c r="GBJ568" s="159"/>
      <c r="GBK568" s="57"/>
      <c r="GBL568" s="159"/>
      <c r="GBM568" s="57"/>
      <c r="GBN568" s="159"/>
      <c r="GBO568" s="57"/>
      <c r="GBP568" s="159"/>
      <c r="GBQ568" s="57"/>
      <c r="GBR568" s="159"/>
      <c r="GBS568" s="57"/>
      <c r="GBT568" s="159"/>
      <c r="GBU568" s="57"/>
      <c r="GBV568" s="159"/>
      <c r="GBW568" s="57"/>
      <c r="GBX568" s="159"/>
      <c r="GBY568" s="57"/>
      <c r="GBZ568" s="159"/>
      <c r="GCA568" s="57"/>
      <c r="GCB568" s="159"/>
      <c r="GCC568" s="57"/>
      <c r="GCD568" s="159"/>
      <c r="GCE568" s="57"/>
      <c r="GCF568" s="159"/>
      <c r="GCG568" s="57"/>
      <c r="GCH568" s="159"/>
      <c r="GCI568" s="57"/>
      <c r="GCJ568" s="159"/>
      <c r="GCK568" s="57"/>
      <c r="GCL568" s="159"/>
      <c r="GCM568" s="57"/>
      <c r="GCN568" s="159"/>
      <c r="GCO568" s="57"/>
      <c r="GCP568" s="159"/>
      <c r="GCQ568" s="57"/>
      <c r="GCR568" s="159"/>
      <c r="GCS568" s="57"/>
      <c r="GCT568" s="159"/>
      <c r="GCU568" s="57"/>
      <c r="GCV568" s="159"/>
      <c r="GCW568" s="57"/>
      <c r="GCX568" s="159"/>
      <c r="GCY568" s="57"/>
      <c r="GCZ568" s="159"/>
      <c r="GDA568" s="57"/>
      <c r="GDB568" s="159"/>
      <c r="GDC568" s="57"/>
      <c r="GDD568" s="159"/>
      <c r="GDE568" s="57"/>
      <c r="GDF568" s="159"/>
      <c r="GDG568" s="57"/>
      <c r="GDH568" s="159"/>
      <c r="GDI568" s="57"/>
      <c r="GDJ568" s="159"/>
      <c r="GDK568" s="57"/>
      <c r="GDL568" s="159"/>
      <c r="GDM568" s="57"/>
      <c r="GDN568" s="159"/>
      <c r="GDO568" s="57"/>
      <c r="GDP568" s="159"/>
      <c r="GDQ568" s="57"/>
      <c r="GDR568" s="159"/>
      <c r="GDS568" s="57"/>
      <c r="GDT568" s="159"/>
      <c r="GDU568" s="57"/>
      <c r="GDV568" s="159"/>
      <c r="GDW568" s="57"/>
      <c r="GDX568" s="159"/>
      <c r="GDY568" s="57"/>
      <c r="GDZ568" s="159"/>
      <c r="GEA568" s="57"/>
      <c r="GEB568" s="159"/>
      <c r="GEC568" s="57"/>
      <c r="GED568" s="159"/>
      <c r="GEE568" s="57"/>
      <c r="GEF568" s="159"/>
      <c r="GEG568" s="57"/>
      <c r="GEH568" s="159"/>
      <c r="GEI568" s="57"/>
      <c r="GEJ568" s="159"/>
      <c r="GEK568" s="57"/>
      <c r="GEL568" s="159"/>
      <c r="GEM568" s="57"/>
      <c r="GEN568" s="159"/>
      <c r="GEO568" s="57"/>
      <c r="GEP568" s="159"/>
      <c r="GEQ568" s="57"/>
      <c r="GER568" s="159"/>
      <c r="GES568" s="57"/>
      <c r="GET568" s="159"/>
      <c r="GEU568" s="57"/>
      <c r="GEV568" s="159"/>
      <c r="GEW568" s="57"/>
      <c r="GEX568" s="159"/>
      <c r="GEY568" s="57"/>
      <c r="GEZ568" s="159"/>
      <c r="GFA568" s="57"/>
      <c r="GFB568" s="159"/>
      <c r="GFC568" s="57"/>
      <c r="GFD568" s="159"/>
      <c r="GFE568" s="57"/>
      <c r="GFF568" s="159"/>
      <c r="GFG568" s="57"/>
      <c r="GFH568" s="159"/>
      <c r="GFI568" s="57"/>
      <c r="GFJ568" s="159"/>
      <c r="GFK568" s="57"/>
      <c r="GFL568" s="159"/>
      <c r="GFM568" s="57"/>
      <c r="GFN568" s="159"/>
      <c r="GFO568" s="57"/>
      <c r="GFP568" s="159"/>
      <c r="GFQ568" s="57"/>
      <c r="GFR568" s="159"/>
      <c r="GFS568" s="57"/>
      <c r="GFT568" s="159"/>
      <c r="GFU568" s="57"/>
      <c r="GFV568" s="159"/>
      <c r="GFW568" s="57"/>
      <c r="GFX568" s="159"/>
      <c r="GFY568" s="57"/>
      <c r="GFZ568" s="159"/>
      <c r="GGA568" s="57"/>
      <c r="GGB568" s="159"/>
      <c r="GGC568" s="57"/>
      <c r="GGD568" s="159"/>
      <c r="GGE568" s="57"/>
      <c r="GGF568" s="159"/>
      <c r="GGG568" s="57"/>
      <c r="GGH568" s="159"/>
      <c r="GGI568" s="57"/>
      <c r="GGJ568" s="159"/>
      <c r="GGK568" s="57"/>
      <c r="GGL568" s="159"/>
      <c r="GGM568" s="57"/>
      <c r="GGN568" s="159"/>
      <c r="GGO568" s="57"/>
      <c r="GGP568" s="159"/>
      <c r="GGQ568" s="57"/>
      <c r="GGR568" s="159"/>
      <c r="GGS568" s="57"/>
      <c r="GGT568" s="159"/>
      <c r="GGU568" s="57"/>
      <c r="GGV568" s="159"/>
      <c r="GGW568" s="57"/>
      <c r="GGX568" s="159"/>
      <c r="GGY568" s="57"/>
      <c r="GGZ568" s="159"/>
      <c r="GHA568" s="57"/>
      <c r="GHB568" s="159"/>
      <c r="GHC568" s="57"/>
      <c r="GHD568" s="159"/>
      <c r="GHE568" s="57"/>
      <c r="GHF568" s="159"/>
      <c r="GHG568" s="57"/>
      <c r="GHH568" s="159"/>
      <c r="GHI568" s="57"/>
      <c r="GHJ568" s="159"/>
      <c r="GHK568" s="57"/>
      <c r="GHL568" s="159"/>
      <c r="GHM568" s="57"/>
      <c r="GHN568" s="159"/>
      <c r="GHO568" s="57"/>
      <c r="GHP568" s="159"/>
      <c r="GHQ568" s="57"/>
      <c r="GHR568" s="159"/>
      <c r="GHS568" s="57"/>
      <c r="GHT568" s="159"/>
      <c r="GHU568" s="57"/>
      <c r="GHV568" s="159"/>
      <c r="GHW568" s="57"/>
      <c r="GHX568" s="159"/>
      <c r="GHY568" s="57"/>
      <c r="GHZ568" s="159"/>
      <c r="GIA568" s="57"/>
      <c r="GIB568" s="159"/>
      <c r="GIC568" s="57"/>
      <c r="GID568" s="159"/>
      <c r="GIE568" s="57"/>
      <c r="GIF568" s="159"/>
      <c r="GIG568" s="57"/>
      <c r="GIH568" s="159"/>
      <c r="GII568" s="57"/>
      <c r="GIJ568" s="159"/>
      <c r="GIK568" s="57"/>
      <c r="GIL568" s="159"/>
      <c r="GIM568" s="57"/>
      <c r="GIN568" s="159"/>
      <c r="GIO568" s="57"/>
      <c r="GIP568" s="159"/>
      <c r="GIQ568" s="57"/>
      <c r="GIR568" s="159"/>
      <c r="GIS568" s="57"/>
      <c r="GIT568" s="159"/>
      <c r="GIU568" s="57"/>
      <c r="GIV568" s="159"/>
      <c r="GIW568" s="57"/>
      <c r="GIX568" s="159"/>
      <c r="GIY568" s="57"/>
      <c r="GIZ568" s="159"/>
      <c r="GJA568" s="57"/>
      <c r="GJB568" s="159"/>
      <c r="GJC568" s="57"/>
      <c r="GJD568" s="159"/>
      <c r="GJE568" s="57"/>
      <c r="GJF568" s="159"/>
      <c r="GJG568" s="57"/>
      <c r="GJH568" s="159"/>
      <c r="GJI568" s="57"/>
      <c r="GJJ568" s="159"/>
      <c r="GJK568" s="57"/>
      <c r="GJL568" s="159"/>
      <c r="GJM568" s="57"/>
      <c r="GJN568" s="159"/>
      <c r="GJO568" s="57"/>
      <c r="GJP568" s="159"/>
      <c r="GJQ568" s="57"/>
      <c r="GJR568" s="159"/>
      <c r="GJS568" s="57"/>
      <c r="GJT568" s="159"/>
      <c r="GJU568" s="57"/>
      <c r="GJV568" s="159"/>
      <c r="GJW568" s="57"/>
      <c r="GJX568" s="159"/>
      <c r="GJY568" s="57"/>
      <c r="GJZ568" s="159"/>
      <c r="GKA568" s="57"/>
      <c r="GKB568" s="159"/>
      <c r="GKC568" s="57"/>
      <c r="GKD568" s="159"/>
      <c r="GKE568" s="57"/>
      <c r="GKF568" s="159"/>
      <c r="GKG568" s="57"/>
      <c r="GKH568" s="159"/>
      <c r="GKI568" s="57"/>
      <c r="GKJ568" s="159"/>
      <c r="GKK568" s="57"/>
      <c r="GKL568" s="159"/>
      <c r="GKM568" s="57"/>
      <c r="GKN568" s="159"/>
      <c r="GKO568" s="57"/>
      <c r="GKP568" s="159"/>
      <c r="GKQ568" s="57"/>
      <c r="GKR568" s="159"/>
      <c r="GKS568" s="57"/>
      <c r="GKT568" s="159"/>
      <c r="GKU568" s="57"/>
      <c r="GKV568" s="159"/>
      <c r="GKW568" s="57"/>
      <c r="GKX568" s="159"/>
      <c r="GKY568" s="57"/>
      <c r="GKZ568" s="159"/>
      <c r="GLA568" s="57"/>
      <c r="GLB568" s="159"/>
      <c r="GLC568" s="57"/>
      <c r="GLD568" s="159"/>
      <c r="GLE568" s="57"/>
      <c r="GLF568" s="159"/>
      <c r="GLG568" s="57"/>
      <c r="GLH568" s="159"/>
      <c r="GLI568" s="57"/>
      <c r="GLJ568" s="159"/>
      <c r="GLK568" s="57"/>
      <c r="GLL568" s="159"/>
      <c r="GLM568" s="57"/>
      <c r="GLN568" s="159"/>
      <c r="GLO568" s="57"/>
      <c r="GLP568" s="159"/>
      <c r="GLQ568" s="57"/>
      <c r="GLR568" s="159"/>
      <c r="GLS568" s="57"/>
      <c r="GLT568" s="159"/>
      <c r="GLU568" s="57"/>
      <c r="GLV568" s="159"/>
      <c r="GLW568" s="57"/>
      <c r="GLX568" s="159"/>
      <c r="GLY568" s="57"/>
      <c r="GLZ568" s="159"/>
      <c r="GMA568" s="57"/>
      <c r="GMB568" s="159"/>
      <c r="GMC568" s="57"/>
      <c r="GMD568" s="159"/>
      <c r="GME568" s="57"/>
      <c r="GMF568" s="159"/>
      <c r="GMG568" s="57"/>
      <c r="GMH568" s="159"/>
      <c r="GMI568" s="57"/>
      <c r="GMJ568" s="159"/>
      <c r="GMK568" s="57"/>
      <c r="GML568" s="159"/>
      <c r="GMM568" s="57"/>
      <c r="GMN568" s="159"/>
      <c r="GMO568" s="57"/>
      <c r="GMP568" s="159"/>
      <c r="GMQ568" s="57"/>
      <c r="GMR568" s="159"/>
      <c r="GMS568" s="57"/>
      <c r="GMT568" s="159"/>
      <c r="GMU568" s="57"/>
      <c r="GMV568" s="159"/>
      <c r="GMW568" s="57"/>
      <c r="GMX568" s="159"/>
      <c r="GMY568" s="57"/>
      <c r="GMZ568" s="159"/>
      <c r="GNA568" s="57"/>
      <c r="GNB568" s="159"/>
      <c r="GNC568" s="57"/>
      <c r="GND568" s="159"/>
      <c r="GNE568" s="57"/>
      <c r="GNF568" s="159"/>
      <c r="GNG568" s="57"/>
      <c r="GNH568" s="159"/>
      <c r="GNI568" s="57"/>
      <c r="GNJ568" s="159"/>
      <c r="GNK568" s="57"/>
      <c r="GNL568" s="159"/>
      <c r="GNM568" s="57"/>
      <c r="GNN568" s="159"/>
      <c r="GNO568" s="57"/>
      <c r="GNP568" s="159"/>
      <c r="GNQ568" s="57"/>
      <c r="GNR568" s="159"/>
      <c r="GNS568" s="57"/>
      <c r="GNT568" s="159"/>
      <c r="GNU568" s="57"/>
      <c r="GNV568" s="159"/>
      <c r="GNW568" s="57"/>
      <c r="GNX568" s="159"/>
      <c r="GNY568" s="57"/>
      <c r="GNZ568" s="159"/>
      <c r="GOA568" s="57"/>
      <c r="GOB568" s="159"/>
      <c r="GOC568" s="57"/>
      <c r="GOD568" s="159"/>
      <c r="GOE568" s="57"/>
      <c r="GOF568" s="159"/>
      <c r="GOG568" s="57"/>
      <c r="GOH568" s="159"/>
      <c r="GOI568" s="57"/>
      <c r="GOJ568" s="159"/>
      <c r="GOK568" s="57"/>
      <c r="GOL568" s="159"/>
      <c r="GOM568" s="57"/>
      <c r="GON568" s="159"/>
      <c r="GOO568" s="57"/>
      <c r="GOP568" s="159"/>
      <c r="GOQ568" s="57"/>
      <c r="GOR568" s="159"/>
      <c r="GOS568" s="57"/>
      <c r="GOT568" s="159"/>
      <c r="GOU568" s="57"/>
      <c r="GOV568" s="159"/>
      <c r="GOW568" s="57"/>
      <c r="GOX568" s="159"/>
      <c r="GOY568" s="57"/>
      <c r="GOZ568" s="159"/>
      <c r="GPA568" s="57"/>
      <c r="GPB568" s="159"/>
      <c r="GPC568" s="57"/>
      <c r="GPD568" s="159"/>
      <c r="GPE568" s="57"/>
      <c r="GPF568" s="159"/>
      <c r="GPG568" s="57"/>
      <c r="GPH568" s="159"/>
      <c r="GPI568" s="57"/>
      <c r="GPJ568" s="159"/>
      <c r="GPK568" s="57"/>
      <c r="GPL568" s="159"/>
      <c r="GPM568" s="57"/>
      <c r="GPN568" s="159"/>
      <c r="GPO568" s="57"/>
      <c r="GPP568" s="159"/>
      <c r="GPQ568" s="57"/>
      <c r="GPR568" s="159"/>
      <c r="GPS568" s="57"/>
      <c r="GPT568" s="159"/>
      <c r="GPU568" s="57"/>
      <c r="GPV568" s="159"/>
      <c r="GPW568" s="57"/>
      <c r="GPX568" s="159"/>
      <c r="GPY568" s="57"/>
      <c r="GPZ568" s="159"/>
      <c r="GQA568" s="57"/>
      <c r="GQB568" s="159"/>
      <c r="GQC568" s="57"/>
      <c r="GQD568" s="159"/>
      <c r="GQE568" s="57"/>
      <c r="GQF568" s="159"/>
      <c r="GQG568" s="57"/>
      <c r="GQH568" s="159"/>
      <c r="GQI568" s="57"/>
      <c r="GQJ568" s="159"/>
      <c r="GQK568" s="57"/>
      <c r="GQL568" s="159"/>
      <c r="GQM568" s="57"/>
      <c r="GQN568" s="159"/>
      <c r="GQO568" s="57"/>
      <c r="GQP568" s="159"/>
      <c r="GQQ568" s="57"/>
      <c r="GQR568" s="159"/>
      <c r="GQS568" s="57"/>
      <c r="GQT568" s="159"/>
      <c r="GQU568" s="57"/>
      <c r="GQV568" s="159"/>
      <c r="GQW568" s="57"/>
      <c r="GQX568" s="159"/>
      <c r="GQY568" s="57"/>
      <c r="GQZ568" s="159"/>
      <c r="GRA568" s="57"/>
      <c r="GRB568" s="159"/>
      <c r="GRC568" s="57"/>
      <c r="GRD568" s="159"/>
      <c r="GRE568" s="57"/>
      <c r="GRF568" s="159"/>
      <c r="GRG568" s="57"/>
      <c r="GRH568" s="159"/>
      <c r="GRI568" s="57"/>
      <c r="GRJ568" s="159"/>
      <c r="GRK568" s="57"/>
      <c r="GRL568" s="159"/>
      <c r="GRM568" s="57"/>
      <c r="GRN568" s="159"/>
      <c r="GRO568" s="57"/>
      <c r="GRP568" s="159"/>
      <c r="GRQ568" s="57"/>
      <c r="GRR568" s="159"/>
      <c r="GRS568" s="57"/>
      <c r="GRT568" s="159"/>
      <c r="GRU568" s="57"/>
      <c r="GRV568" s="159"/>
      <c r="GRW568" s="57"/>
      <c r="GRX568" s="159"/>
      <c r="GRY568" s="57"/>
      <c r="GRZ568" s="159"/>
      <c r="GSA568" s="57"/>
      <c r="GSB568" s="159"/>
      <c r="GSC568" s="57"/>
      <c r="GSD568" s="159"/>
      <c r="GSE568" s="57"/>
      <c r="GSF568" s="159"/>
      <c r="GSG568" s="57"/>
      <c r="GSH568" s="159"/>
      <c r="GSI568" s="57"/>
      <c r="GSJ568" s="159"/>
      <c r="GSK568" s="57"/>
      <c r="GSL568" s="159"/>
      <c r="GSM568" s="57"/>
      <c r="GSN568" s="159"/>
      <c r="GSO568" s="57"/>
      <c r="GSP568" s="159"/>
      <c r="GSQ568" s="57"/>
      <c r="GSR568" s="159"/>
      <c r="GSS568" s="57"/>
      <c r="GST568" s="159"/>
      <c r="GSU568" s="57"/>
      <c r="GSV568" s="159"/>
      <c r="GSW568" s="57"/>
      <c r="GSX568" s="159"/>
      <c r="GSY568" s="57"/>
      <c r="GSZ568" s="159"/>
      <c r="GTA568" s="57"/>
      <c r="GTB568" s="159"/>
      <c r="GTC568" s="57"/>
      <c r="GTD568" s="159"/>
      <c r="GTE568" s="57"/>
      <c r="GTF568" s="159"/>
      <c r="GTG568" s="57"/>
      <c r="GTH568" s="159"/>
      <c r="GTI568" s="57"/>
      <c r="GTJ568" s="159"/>
      <c r="GTK568" s="57"/>
      <c r="GTL568" s="159"/>
      <c r="GTM568" s="57"/>
      <c r="GTN568" s="159"/>
      <c r="GTO568" s="57"/>
      <c r="GTP568" s="159"/>
      <c r="GTQ568" s="57"/>
      <c r="GTR568" s="159"/>
      <c r="GTS568" s="57"/>
      <c r="GTT568" s="159"/>
      <c r="GTU568" s="57"/>
      <c r="GTV568" s="159"/>
      <c r="GTW568" s="57"/>
      <c r="GTX568" s="159"/>
      <c r="GTY568" s="57"/>
      <c r="GTZ568" s="159"/>
      <c r="GUA568" s="57"/>
      <c r="GUB568" s="159"/>
      <c r="GUC568" s="57"/>
      <c r="GUD568" s="159"/>
      <c r="GUE568" s="57"/>
      <c r="GUF568" s="159"/>
      <c r="GUG568" s="57"/>
      <c r="GUH568" s="159"/>
      <c r="GUI568" s="57"/>
      <c r="GUJ568" s="159"/>
      <c r="GUK568" s="57"/>
      <c r="GUL568" s="159"/>
      <c r="GUM568" s="57"/>
      <c r="GUN568" s="159"/>
      <c r="GUO568" s="57"/>
      <c r="GUP568" s="159"/>
      <c r="GUQ568" s="57"/>
      <c r="GUR568" s="159"/>
      <c r="GUS568" s="57"/>
      <c r="GUT568" s="159"/>
      <c r="GUU568" s="57"/>
      <c r="GUV568" s="159"/>
      <c r="GUW568" s="57"/>
      <c r="GUX568" s="159"/>
      <c r="GUY568" s="57"/>
      <c r="GUZ568" s="159"/>
      <c r="GVA568" s="57"/>
      <c r="GVB568" s="159"/>
      <c r="GVC568" s="57"/>
      <c r="GVD568" s="159"/>
      <c r="GVE568" s="57"/>
      <c r="GVF568" s="159"/>
      <c r="GVG568" s="57"/>
      <c r="GVH568" s="159"/>
      <c r="GVI568" s="57"/>
      <c r="GVJ568" s="159"/>
      <c r="GVK568" s="57"/>
      <c r="GVL568" s="159"/>
      <c r="GVM568" s="57"/>
      <c r="GVN568" s="159"/>
      <c r="GVO568" s="57"/>
      <c r="GVP568" s="159"/>
      <c r="GVQ568" s="57"/>
      <c r="GVR568" s="159"/>
      <c r="GVS568" s="57"/>
      <c r="GVT568" s="159"/>
      <c r="GVU568" s="57"/>
      <c r="GVV568" s="159"/>
      <c r="GVW568" s="57"/>
      <c r="GVX568" s="159"/>
      <c r="GVY568" s="57"/>
      <c r="GVZ568" s="159"/>
      <c r="GWA568" s="57"/>
      <c r="GWB568" s="159"/>
      <c r="GWC568" s="57"/>
      <c r="GWD568" s="159"/>
      <c r="GWE568" s="57"/>
      <c r="GWF568" s="159"/>
      <c r="GWG568" s="57"/>
      <c r="GWH568" s="159"/>
      <c r="GWI568" s="57"/>
      <c r="GWJ568" s="159"/>
      <c r="GWK568" s="57"/>
      <c r="GWL568" s="159"/>
      <c r="GWM568" s="57"/>
      <c r="GWN568" s="159"/>
      <c r="GWO568" s="57"/>
      <c r="GWP568" s="159"/>
      <c r="GWQ568" s="57"/>
      <c r="GWR568" s="159"/>
      <c r="GWS568" s="57"/>
      <c r="GWT568" s="159"/>
      <c r="GWU568" s="57"/>
      <c r="GWV568" s="159"/>
      <c r="GWW568" s="57"/>
      <c r="GWX568" s="159"/>
      <c r="GWY568" s="57"/>
      <c r="GWZ568" s="159"/>
      <c r="GXA568" s="57"/>
      <c r="GXB568" s="159"/>
      <c r="GXC568" s="57"/>
      <c r="GXD568" s="159"/>
      <c r="GXE568" s="57"/>
      <c r="GXF568" s="159"/>
      <c r="GXG568" s="57"/>
      <c r="GXH568" s="159"/>
      <c r="GXI568" s="57"/>
      <c r="GXJ568" s="159"/>
      <c r="GXK568" s="57"/>
      <c r="GXL568" s="159"/>
      <c r="GXM568" s="57"/>
      <c r="GXN568" s="159"/>
      <c r="GXO568" s="57"/>
      <c r="GXP568" s="159"/>
      <c r="GXQ568" s="57"/>
      <c r="GXR568" s="159"/>
      <c r="GXS568" s="57"/>
      <c r="GXT568" s="159"/>
      <c r="GXU568" s="57"/>
      <c r="GXV568" s="159"/>
      <c r="GXW568" s="57"/>
      <c r="GXX568" s="159"/>
      <c r="GXY568" s="57"/>
      <c r="GXZ568" s="159"/>
      <c r="GYA568" s="57"/>
      <c r="GYB568" s="159"/>
      <c r="GYC568" s="57"/>
      <c r="GYD568" s="159"/>
      <c r="GYE568" s="57"/>
      <c r="GYF568" s="159"/>
      <c r="GYG568" s="57"/>
      <c r="GYH568" s="159"/>
      <c r="GYI568" s="57"/>
      <c r="GYJ568" s="159"/>
      <c r="GYK568" s="57"/>
      <c r="GYL568" s="159"/>
      <c r="GYM568" s="57"/>
      <c r="GYN568" s="159"/>
      <c r="GYO568" s="57"/>
      <c r="GYP568" s="159"/>
      <c r="GYQ568" s="57"/>
      <c r="GYR568" s="159"/>
      <c r="GYS568" s="57"/>
      <c r="GYT568" s="159"/>
      <c r="GYU568" s="57"/>
      <c r="GYV568" s="159"/>
      <c r="GYW568" s="57"/>
      <c r="GYX568" s="159"/>
      <c r="GYY568" s="57"/>
      <c r="GYZ568" s="159"/>
      <c r="GZA568" s="57"/>
      <c r="GZB568" s="159"/>
      <c r="GZC568" s="57"/>
      <c r="GZD568" s="159"/>
      <c r="GZE568" s="57"/>
      <c r="GZF568" s="159"/>
      <c r="GZG568" s="57"/>
      <c r="GZH568" s="159"/>
      <c r="GZI568" s="57"/>
      <c r="GZJ568" s="159"/>
      <c r="GZK568" s="57"/>
      <c r="GZL568" s="159"/>
      <c r="GZM568" s="57"/>
      <c r="GZN568" s="159"/>
      <c r="GZO568" s="57"/>
      <c r="GZP568" s="159"/>
      <c r="GZQ568" s="57"/>
      <c r="GZR568" s="159"/>
      <c r="GZS568" s="57"/>
      <c r="GZT568" s="159"/>
      <c r="GZU568" s="57"/>
      <c r="GZV568" s="159"/>
      <c r="GZW568" s="57"/>
      <c r="GZX568" s="159"/>
      <c r="GZY568" s="57"/>
      <c r="GZZ568" s="159"/>
      <c r="HAA568" s="57"/>
      <c r="HAB568" s="159"/>
      <c r="HAC568" s="57"/>
      <c r="HAD568" s="159"/>
      <c r="HAE568" s="57"/>
      <c r="HAF568" s="159"/>
      <c r="HAG568" s="57"/>
      <c r="HAH568" s="159"/>
      <c r="HAI568" s="57"/>
      <c r="HAJ568" s="159"/>
      <c r="HAK568" s="57"/>
      <c r="HAL568" s="159"/>
      <c r="HAM568" s="57"/>
      <c r="HAN568" s="159"/>
      <c r="HAO568" s="57"/>
      <c r="HAP568" s="159"/>
      <c r="HAQ568" s="57"/>
      <c r="HAR568" s="159"/>
      <c r="HAS568" s="57"/>
      <c r="HAT568" s="159"/>
      <c r="HAU568" s="57"/>
      <c r="HAV568" s="159"/>
      <c r="HAW568" s="57"/>
      <c r="HAX568" s="159"/>
      <c r="HAY568" s="57"/>
      <c r="HAZ568" s="159"/>
      <c r="HBA568" s="57"/>
      <c r="HBB568" s="159"/>
      <c r="HBC568" s="57"/>
      <c r="HBD568" s="159"/>
      <c r="HBE568" s="57"/>
      <c r="HBF568" s="159"/>
      <c r="HBG568" s="57"/>
      <c r="HBH568" s="159"/>
      <c r="HBI568" s="57"/>
      <c r="HBJ568" s="159"/>
      <c r="HBK568" s="57"/>
      <c r="HBL568" s="159"/>
      <c r="HBM568" s="57"/>
      <c r="HBN568" s="159"/>
      <c r="HBO568" s="57"/>
      <c r="HBP568" s="159"/>
      <c r="HBQ568" s="57"/>
      <c r="HBR568" s="159"/>
      <c r="HBS568" s="57"/>
      <c r="HBT568" s="159"/>
      <c r="HBU568" s="57"/>
      <c r="HBV568" s="159"/>
      <c r="HBW568" s="57"/>
      <c r="HBX568" s="159"/>
      <c r="HBY568" s="57"/>
      <c r="HBZ568" s="159"/>
      <c r="HCA568" s="57"/>
      <c r="HCB568" s="159"/>
      <c r="HCC568" s="57"/>
      <c r="HCD568" s="159"/>
      <c r="HCE568" s="57"/>
      <c r="HCF568" s="159"/>
      <c r="HCG568" s="57"/>
      <c r="HCH568" s="159"/>
      <c r="HCI568" s="57"/>
      <c r="HCJ568" s="159"/>
      <c r="HCK568" s="57"/>
      <c r="HCL568" s="159"/>
      <c r="HCM568" s="57"/>
      <c r="HCN568" s="159"/>
      <c r="HCO568" s="57"/>
      <c r="HCP568" s="159"/>
      <c r="HCQ568" s="57"/>
      <c r="HCR568" s="159"/>
      <c r="HCS568" s="57"/>
      <c r="HCT568" s="159"/>
      <c r="HCU568" s="57"/>
      <c r="HCV568" s="159"/>
      <c r="HCW568" s="57"/>
      <c r="HCX568" s="159"/>
      <c r="HCY568" s="57"/>
      <c r="HCZ568" s="159"/>
      <c r="HDA568" s="57"/>
      <c r="HDB568" s="159"/>
      <c r="HDC568" s="57"/>
      <c r="HDD568" s="159"/>
      <c r="HDE568" s="57"/>
      <c r="HDF568" s="159"/>
      <c r="HDG568" s="57"/>
      <c r="HDH568" s="159"/>
      <c r="HDI568" s="57"/>
      <c r="HDJ568" s="159"/>
      <c r="HDK568" s="57"/>
      <c r="HDL568" s="159"/>
      <c r="HDM568" s="57"/>
      <c r="HDN568" s="159"/>
      <c r="HDO568" s="57"/>
      <c r="HDP568" s="159"/>
      <c r="HDQ568" s="57"/>
      <c r="HDR568" s="159"/>
      <c r="HDS568" s="57"/>
      <c r="HDT568" s="159"/>
      <c r="HDU568" s="57"/>
      <c r="HDV568" s="159"/>
      <c r="HDW568" s="57"/>
      <c r="HDX568" s="159"/>
      <c r="HDY568" s="57"/>
      <c r="HDZ568" s="159"/>
      <c r="HEA568" s="57"/>
      <c r="HEB568" s="159"/>
      <c r="HEC568" s="57"/>
      <c r="HED568" s="159"/>
      <c r="HEE568" s="57"/>
      <c r="HEF568" s="159"/>
      <c r="HEG568" s="57"/>
      <c r="HEH568" s="159"/>
      <c r="HEI568" s="57"/>
      <c r="HEJ568" s="159"/>
      <c r="HEK568" s="57"/>
      <c r="HEL568" s="159"/>
      <c r="HEM568" s="57"/>
      <c r="HEN568" s="159"/>
      <c r="HEO568" s="57"/>
      <c r="HEP568" s="159"/>
      <c r="HEQ568" s="57"/>
      <c r="HER568" s="159"/>
      <c r="HES568" s="57"/>
      <c r="HET568" s="159"/>
      <c r="HEU568" s="57"/>
      <c r="HEV568" s="159"/>
      <c r="HEW568" s="57"/>
      <c r="HEX568" s="159"/>
      <c r="HEY568" s="57"/>
      <c r="HEZ568" s="159"/>
      <c r="HFA568" s="57"/>
      <c r="HFB568" s="159"/>
      <c r="HFC568" s="57"/>
      <c r="HFD568" s="159"/>
      <c r="HFE568" s="57"/>
      <c r="HFF568" s="159"/>
      <c r="HFG568" s="57"/>
      <c r="HFH568" s="159"/>
      <c r="HFI568" s="57"/>
      <c r="HFJ568" s="159"/>
      <c r="HFK568" s="57"/>
      <c r="HFL568" s="159"/>
      <c r="HFM568" s="57"/>
      <c r="HFN568" s="159"/>
      <c r="HFO568" s="57"/>
      <c r="HFP568" s="159"/>
      <c r="HFQ568" s="57"/>
      <c r="HFR568" s="159"/>
      <c r="HFS568" s="57"/>
      <c r="HFT568" s="159"/>
      <c r="HFU568" s="57"/>
      <c r="HFV568" s="159"/>
      <c r="HFW568" s="57"/>
      <c r="HFX568" s="159"/>
      <c r="HFY568" s="57"/>
      <c r="HFZ568" s="159"/>
      <c r="HGA568" s="57"/>
      <c r="HGB568" s="159"/>
      <c r="HGC568" s="57"/>
      <c r="HGD568" s="159"/>
      <c r="HGE568" s="57"/>
      <c r="HGF568" s="159"/>
      <c r="HGG568" s="57"/>
      <c r="HGH568" s="159"/>
      <c r="HGI568" s="57"/>
      <c r="HGJ568" s="159"/>
      <c r="HGK568" s="57"/>
      <c r="HGL568" s="159"/>
      <c r="HGM568" s="57"/>
      <c r="HGN568" s="159"/>
      <c r="HGO568" s="57"/>
      <c r="HGP568" s="159"/>
      <c r="HGQ568" s="57"/>
      <c r="HGR568" s="159"/>
      <c r="HGS568" s="57"/>
      <c r="HGT568" s="159"/>
      <c r="HGU568" s="57"/>
      <c r="HGV568" s="159"/>
      <c r="HGW568" s="57"/>
      <c r="HGX568" s="159"/>
      <c r="HGY568" s="57"/>
      <c r="HGZ568" s="159"/>
      <c r="HHA568" s="57"/>
      <c r="HHB568" s="159"/>
      <c r="HHC568" s="57"/>
      <c r="HHD568" s="159"/>
      <c r="HHE568" s="57"/>
      <c r="HHF568" s="159"/>
      <c r="HHG568" s="57"/>
      <c r="HHH568" s="159"/>
      <c r="HHI568" s="57"/>
      <c r="HHJ568" s="159"/>
      <c r="HHK568" s="57"/>
      <c r="HHL568" s="159"/>
      <c r="HHM568" s="57"/>
      <c r="HHN568" s="159"/>
      <c r="HHO568" s="57"/>
      <c r="HHP568" s="159"/>
      <c r="HHQ568" s="57"/>
      <c r="HHR568" s="159"/>
      <c r="HHS568" s="57"/>
      <c r="HHT568" s="159"/>
      <c r="HHU568" s="57"/>
      <c r="HHV568" s="159"/>
      <c r="HHW568" s="57"/>
      <c r="HHX568" s="159"/>
      <c r="HHY568" s="57"/>
      <c r="HHZ568" s="159"/>
      <c r="HIA568" s="57"/>
      <c r="HIB568" s="159"/>
      <c r="HIC568" s="57"/>
      <c r="HID568" s="159"/>
      <c r="HIE568" s="57"/>
      <c r="HIF568" s="159"/>
      <c r="HIG568" s="57"/>
      <c r="HIH568" s="159"/>
      <c r="HII568" s="57"/>
      <c r="HIJ568" s="159"/>
      <c r="HIK568" s="57"/>
      <c r="HIL568" s="159"/>
      <c r="HIM568" s="57"/>
      <c r="HIN568" s="159"/>
      <c r="HIO568" s="57"/>
      <c r="HIP568" s="159"/>
      <c r="HIQ568" s="57"/>
      <c r="HIR568" s="159"/>
      <c r="HIS568" s="57"/>
      <c r="HIT568" s="159"/>
      <c r="HIU568" s="57"/>
      <c r="HIV568" s="159"/>
      <c r="HIW568" s="57"/>
      <c r="HIX568" s="159"/>
      <c r="HIY568" s="57"/>
      <c r="HIZ568" s="159"/>
      <c r="HJA568" s="57"/>
      <c r="HJB568" s="159"/>
      <c r="HJC568" s="57"/>
      <c r="HJD568" s="159"/>
      <c r="HJE568" s="57"/>
      <c r="HJF568" s="159"/>
      <c r="HJG568" s="57"/>
      <c r="HJH568" s="159"/>
      <c r="HJI568" s="57"/>
      <c r="HJJ568" s="159"/>
      <c r="HJK568" s="57"/>
      <c r="HJL568" s="159"/>
      <c r="HJM568" s="57"/>
      <c r="HJN568" s="159"/>
      <c r="HJO568" s="57"/>
      <c r="HJP568" s="159"/>
      <c r="HJQ568" s="57"/>
      <c r="HJR568" s="159"/>
      <c r="HJS568" s="57"/>
      <c r="HJT568" s="159"/>
      <c r="HJU568" s="57"/>
      <c r="HJV568" s="159"/>
      <c r="HJW568" s="57"/>
      <c r="HJX568" s="159"/>
      <c r="HJY568" s="57"/>
      <c r="HJZ568" s="159"/>
      <c r="HKA568" s="57"/>
      <c r="HKB568" s="159"/>
      <c r="HKC568" s="57"/>
      <c r="HKD568" s="159"/>
      <c r="HKE568" s="57"/>
      <c r="HKF568" s="159"/>
      <c r="HKG568" s="57"/>
      <c r="HKH568" s="159"/>
      <c r="HKI568" s="57"/>
      <c r="HKJ568" s="159"/>
      <c r="HKK568" s="57"/>
      <c r="HKL568" s="159"/>
      <c r="HKM568" s="57"/>
      <c r="HKN568" s="159"/>
      <c r="HKO568" s="57"/>
      <c r="HKP568" s="159"/>
      <c r="HKQ568" s="57"/>
      <c r="HKR568" s="159"/>
      <c r="HKS568" s="57"/>
      <c r="HKT568" s="159"/>
      <c r="HKU568" s="57"/>
      <c r="HKV568" s="159"/>
      <c r="HKW568" s="57"/>
      <c r="HKX568" s="159"/>
      <c r="HKY568" s="57"/>
      <c r="HKZ568" s="159"/>
      <c r="HLA568" s="57"/>
      <c r="HLB568" s="159"/>
      <c r="HLC568" s="57"/>
      <c r="HLD568" s="159"/>
      <c r="HLE568" s="57"/>
      <c r="HLF568" s="159"/>
      <c r="HLG568" s="57"/>
      <c r="HLH568" s="159"/>
      <c r="HLI568" s="57"/>
      <c r="HLJ568" s="159"/>
      <c r="HLK568" s="57"/>
      <c r="HLL568" s="159"/>
      <c r="HLM568" s="57"/>
      <c r="HLN568" s="159"/>
      <c r="HLO568" s="57"/>
      <c r="HLP568" s="159"/>
      <c r="HLQ568" s="57"/>
      <c r="HLR568" s="159"/>
      <c r="HLS568" s="57"/>
      <c r="HLT568" s="159"/>
      <c r="HLU568" s="57"/>
      <c r="HLV568" s="159"/>
      <c r="HLW568" s="57"/>
      <c r="HLX568" s="159"/>
      <c r="HLY568" s="57"/>
      <c r="HLZ568" s="159"/>
      <c r="HMA568" s="57"/>
      <c r="HMB568" s="159"/>
      <c r="HMC568" s="57"/>
      <c r="HMD568" s="159"/>
      <c r="HME568" s="57"/>
      <c r="HMF568" s="159"/>
      <c r="HMG568" s="57"/>
      <c r="HMH568" s="159"/>
      <c r="HMI568" s="57"/>
      <c r="HMJ568" s="159"/>
      <c r="HMK568" s="57"/>
      <c r="HML568" s="159"/>
      <c r="HMM568" s="57"/>
      <c r="HMN568" s="159"/>
      <c r="HMO568" s="57"/>
      <c r="HMP568" s="159"/>
      <c r="HMQ568" s="57"/>
      <c r="HMR568" s="159"/>
      <c r="HMS568" s="57"/>
      <c r="HMT568" s="159"/>
      <c r="HMU568" s="57"/>
      <c r="HMV568" s="159"/>
      <c r="HMW568" s="57"/>
      <c r="HMX568" s="159"/>
      <c r="HMY568" s="57"/>
      <c r="HMZ568" s="159"/>
      <c r="HNA568" s="57"/>
      <c r="HNB568" s="159"/>
      <c r="HNC568" s="57"/>
      <c r="HND568" s="159"/>
      <c r="HNE568" s="57"/>
      <c r="HNF568" s="159"/>
      <c r="HNG568" s="57"/>
      <c r="HNH568" s="159"/>
      <c r="HNI568" s="57"/>
      <c r="HNJ568" s="159"/>
      <c r="HNK568" s="57"/>
      <c r="HNL568" s="159"/>
      <c r="HNM568" s="57"/>
      <c r="HNN568" s="159"/>
      <c r="HNO568" s="57"/>
      <c r="HNP568" s="159"/>
      <c r="HNQ568" s="57"/>
      <c r="HNR568" s="159"/>
      <c r="HNS568" s="57"/>
      <c r="HNT568" s="159"/>
      <c r="HNU568" s="57"/>
      <c r="HNV568" s="159"/>
      <c r="HNW568" s="57"/>
      <c r="HNX568" s="159"/>
      <c r="HNY568" s="57"/>
      <c r="HNZ568" s="159"/>
      <c r="HOA568" s="57"/>
      <c r="HOB568" s="159"/>
      <c r="HOC568" s="57"/>
      <c r="HOD568" s="159"/>
      <c r="HOE568" s="57"/>
      <c r="HOF568" s="159"/>
      <c r="HOG568" s="57"/>
      <c r="HOH568" s="159"/>
      <c r="HOI568" s="57"/>
      <c r="HOJ568" s="159"/>
      <c r="HOK568" s="57"/>
      <c r="HOL568" s="159"/>
      <c r="HOM568" s="57"/>
      <c r="HON568" s="159"/>
      <c r="HOO568" s="57"/>
      <c r="HOP568" s="159"/>
      <c r="HOQ568" s="57"/>
      <c r="HOR568" s="159"/>
      <c r="HOS568" s="57"/>
      <c r="HOT568" s="159"/>
      <c r="HOU568" s="57"/>
      <c r="HOV568" s="159"/>
      <c r="HOW568" s="57"/>
      <c r="HOX568" s="159"/>
      <c r="HOY568" s="57"/>
      <c r="HOZ568" s="159"/>
      <c r="HPA568" s="57"/>
      <c r="HPB568" s="159"/>
      <c r="HPC568" s="57"/>
      <c r="HPD568" s="159"/>
      <c r="HPE568" s="57"/>
      <c r="HPF568" s="159"/>
      <c r="HPG568" s="57"/>
      <c r="HPH568" s="159"/>
      <c r="HPI568" s="57"/>
      <c r="HPJ568" s="159"/>
      <c r="HPK568" s="57"/>
      <c r="HPL568" s="159"/>
      <c r="HPM568" s="57"/>
      <c r="HPN568" s="159"/>
      <c r="HPO568" s="57"/>
      <c r="HPP568" s="159"/>
      <c r="HPQ568" s="57"/>
      <c r="HPR568" s="159"/>
      <c r="HPS568" s="57"/>
      <c r="HPT568" s="159"/>
      <c r="HPU568" s="57"/>
      <c r="HPV568" s="159"/>
      <c r="HPW568" s="57"/>
      <c r="HPX568" s="159"/>
      <c r="HPY568" s="57"/>
      <c r="HPZ568" s="159"/>
      <c r="HQA568" s="57"/>
      <c r="HQB568" s="159"/>
      <c r="HQC568" s="57"/>
      <c r="HQD568" s="159"/>
      <c r="HQE568" s="57"/>
      <c r="HQF568" s="159"/>
      <c r="HQG568" s="57"/>
      <c r="HQH568" s="159"/>
      <c r="HQI568" s="57"/>
      <c r="HQJ568" s="159"/>
      <c r="HQK568" s="57"/>
      <c r="HQL568" s="159"/>
      <c r="HQM568" s="57"/>
      <c r="HQN568" s="159"/>
      <c r="HQO568" s="57"/>
      <c r="HQP568" s="159"/>
      <c r="HQQ568" s="57"/>
      <c r="HQR568" s="159"/>
      <c r="HQS568" s="57"/>
      <c r="HQT568" s="159"/>
      <c r="HQU568" s="57"/>
      <c r="HQV568" s="159"/>
      <c r="HQW568" s="57"/>
      <c r="HQX568" s="159"/>
      <c r="HQY568" s="57"/>
      <c r="HQZ568" s="159"/>
      <c r="HRA568" s="57"/>
      <c r="HRB568" s="159"/>
      <c r="HRC568" s="57"/>
      <c r="HRD568" s="159"/>
      <c r="HRE568" s="57"/>
      <c r="HRF568" s="159"/>
      <c r="HRG568" s="57"/>
      <c r="HRH568" s="159"/>
      <c r="HRI568" s="57"/>
      <c r="HRJ568" s="159"/>
      <c r="HRK568" s="57"/>
      <c r="HRL568" s="159"/>
      <c r="HRM568" s="57"/>
      <c r="HRN568" s="159"/>
      <c r="HRO568" s="57"/>
      <c r="HRP568" s="159"/>
      <c r="HRQ568" s="57"/>
      <c r="HRR568" s="159"/>
      <c r="HRS568" s="57"/>
      <c r="HRT568" s="159"/>
      <c r="HRU568" s="57"/>
      <c r="HRV568" s="159"/>
      <c r="HRW568" s="57"/>
      <c r="HRX568" s="159"/>
      <c r="HRY568" s="57"/>
      <c r="HRZ568" s="159"/>
      <c r="HSA568" s="57"/>
      <c r="HSB568" s="159"/>
      <c r="HSC568" s="57"/>
      <c r="HSD568" s="159"/>
      <c r="HSE568" s="57"/>
      <c r="HSF568" s="159"/>
      <c r="HSG568" s="57"/>
      <c r="HSH568" s="159"/>
      <c r="HSI568" s="57"/>
      <c r="HSJ568" s="159"/>
      <c r="HSK568" s="57"/>
      <c r="HSL568" s="159"/>
      <c r="HSM568" s="57"/>
      <c r="HSN568" s="159"/>
      <c r="HSO568" s="57"/>
      <c r="HSP568" s="159"/>
      <c r="HSQ568" s="57"/>
      <c r="HSR568" s="159"/>
      <c r="HSS568" s="57"/>
      <c r="HST568" s="159"/>
      <c r="HSU568" s="57"/>
      <c r="HSV568" s="159"/>
      <c r="HSW568" s="57"/>
      <c r="HSX568" s="159"/>
      <c r="HSY568" s="57"/>
      <c r="HSZ568" s="159"/>
      <c r="HTA568" s="57"/>
      <c r="HTB568" s="159"/>
      <c r="HTC568" s="57"/>
      <c r="HTD568" s="159"/>
      <c r="HTE568" s="57"/>
      <c r="HTF568" s="159"/>
      <c r="HTG568" s="57"/>
      <c r="HTH568" s="159"/>
      <c r="HTI568" s="57"/>
      <c r="HTJ568" s="159"/>
      <c r="HTK568" s="57"/>
      <c r="HTL568" s="159"/>
      <c r="HTM568" s="57"/>
      <c r="HTN568" s="159"/>
      <c r="HTO568" s="57"/>
      <c r="HTP568" s="159"/>
      <c r="HTQ568" s="57"/>
      <c r="HTR568" s="159"/>
      <c r="HTS568" s="57"/>
      <c r="HTT568" s="159"/>
      <c r="HTU568" s="57"/>
      <c r="HTV568" s="159"/>
      <c r="HTW568" s="57"/>
      <c r="HTX568" s="159"/>
      <c r="HTY568" s="57"/>
      <c r="HTZ568" s="159"/>
      <c r="HUA568" s="57"/>
      <c r="HUB568" s="159"/>
      <c r="HUC568" s="57"/>
      <c r="HUD568" s="159"/>
      <c r="HUE568" s="57"/>
      <c r="HUF568" s="159"/>
      <c r="HUG568" s="57"/>
      <c r="HUH568" s="159"/>
      <c r="HUI568" s="57"/>
      <c r="HUJ568" s="159"/>
      <c r="HUK568" s="57"/>
      <c r="HUL568" s="159"/>
      <c r="HUM568" s="57"/>
      <c r="HUN568" s="159"/>
      <c r="HUO568" s="57"/>
      <c r="HUP568" s="159"/>
      <c r="HUQ568" s="57"/>
      <c r="HUR568" s="159"/>
      <c r="HUS568" s="57"/>
      <c r="HUT568" s="159"/>
      <c r="HUU568" s="57"/>
      <c r="HUV568" s="159"/>
      <c r="HUW568" s="57"/>
      <c r="HUX568" s="159"/>
      <c r="HUY568" s="57"/>
      <c r="HUZ568" s="159"/>
      <c r="HVA568" s="57"/>
      <c r="HVB568" s="159"/>
      <c r="HVC568" s="57"/>
      <c r="HVD568" s="159"/>
      <c r="HVE568" s="57"/>
      <c r="HVF568" s="159"/>
      <c r="HVG568" s="57"/>
      <c r="HVH568" s="159"/>
      <c r="HVI568" s="57"/>
      <c r="HVJ568" s="159"/>
      <c r="HVK568" s="57"/>
      <c r="HVL568" s="159"/>
      <c r="HVM568" s="57"/>
      <c r="HVN568" s="159"/>
      <c r="HVO568" s="57"/>
      <c r="HVP568" s="159"/>
      <c r="HVQ568" s="57"/>
      <c r="HVR568" s="159"/>
      <c r="HVS568" s="57"/>
      <c r="HVT568" s="159"/>
      <c r="HVU568" s="57"/>
      <c r="HVV568" s="159"/>
      <c r="HVW568" s="57"/>
      <c r="HVX568" s="159"/>
      <c r="HVY568" s="57"/>
      <c r="HVZ568" s="159"/>
      <c r="HWA568" s="57"/>
      <c r="HWB568" s="159"/>
      <c r="HWC568" s="57"/>
      <c r="HWD568" s="159"/>
      <c r="HWE568" s="57"/>
      <c r="HWF568" s="159"/>
      <c r="HWG568" s="57"/>
      <c r="HWH568" s="159"/>
      <c r="HWI568" s="57"/>
      <c r="HWJ568" s="159"/>
      <c r="HWK568" s="57"/>
      <c r="HWL568" s="159"/>
      <c r="HWM568" s="57"/>
      <c r="HWN568" s="159"/>
      <c r="HWO568" s="57"/>
      <c r="HWP568" s="159"/>
      <c r="HWQ568" s="57"/>
      <c r="HWR568" s="159"/>
      <c r="HWS568" s="57"/>
      <c r="HWT568" s="159"/>
      <c r="HWU568" s="57"/>
      <c r="HWV568" s="159"/>
      <c r="HWW568" s="57"/>
      <c r="HWX568" s="159"/>
      <c r="HWY568" s="57"/>
      <c r="HWZ568" s="159"/>
      <c r="HXA568" s="57"/>
      <c r="HXB568" s="159"/>
      <c r="HXC568" s="57"/>
      <c r="HXD568" s="159"/>
      <c r="HXE568" s="57"/>
      <c r="HXF568" s="159"/>
      <c r="HXG568" s="57"/>
      <c r="HXH568" s="159"/>
      <c r="HXI568" s="57"/>
      <c r="HXJ568" s="159"/>
      <c r="HXK568" s="57"/>
      <c r="HXL568" s="159"/>
      <c r="HXM568" s="57"/>
      <c r="HXN568" s="159"/>
      <c r="HXO568" s="57"/>
      <c r="HXP568" s="159"/>
      <c r="HXQ568" s="57"/>
      <c r="HXR568" s="159"/>
      <c r="HXS568" s="57"/>
      <c r="HXT568" s="159"/>
      <c r="HXU568" s="57"/>
      <c r="HXV568" s="159"/>
      <c r="HXW568" s="57"/>
      <c r="HXX568" s="159"/>
      <c r="HXY568" s="57"/>
      <c r="HXZ568" s="159"/>
      <c r="HYA568" s="57"/>
      <c r="HYB568" s="159"/>
      <c r="HYC568" s="57"/>
      <c r="HYD568" s="159"/>
      <c r="HYE568" s="57"/>
      <c r="HYF568" s="159"/>
      <c r="HYG568" s="57"/>
      <c r="HYH568" s="159"/>
      <c r="HYI568" s="57"/>
      <c r="HYJ568" s="159"/>
      <c r="HYK568" s="57"/>
      <c r="HYL568" s="159"/>
      <c r="HYM568" s="57"/>
      <c r="HYN568" s="159"/>
      <c r="HYO568" s="57"/>
      <c r="HYP568" s="159"/>
      <c r="HYQ568" s="57"/>
      <c r="HYR568" s="159"/>
      <c r="HYS568" s="57"/>
      <c r="HYT568" s="159"/>
      <c r="HYU568" s="57"/>
      <c r="HYV568" s="159"/>
      <c r="HYW568" s="57"/>
      <c r="HYX568" s="159"/>
      <c r="HYY568" s="57"/>
      <c r="HYZ568" s="159"/>
      <c r="HZA568" s="57"/>
      <c r="HZB568" s="159"/>
      <c r="HZC568" s="57"/>
      <c r="HZD568" s="159"/>
      <c r="HZE568" s="57"/>
      <c r="HZF568" s="159"/>
      <c r="HZG568" s="57"/>
      <c r="HZH568" s="159"/>
      <c r="HZI568" s="57"/>
      <c r="HZJ568" s="159"/>
      <c r="HZK568" s="57"/>
      <c r="HZL568" s="159"/>
      <c r="HZM568" s="57"/>
      <c r="HZN568" s="159"/>
      <c r="HZO568" s="57"/>
      <c r="HZP568" s="159"/>
      <c r="HZQ568" s="57"/>
      <c r="HZR568" s="159"/>
      <c r="HZS568" s="57"/>
      <c r="HZT568" s="159"/>
      <c r="HZU568" s="57"/>
      <c r="HZV568" s="159"/>
      <c r="HZW568" s="57"/>
      <c r="HZX568" s="159"/>
      <c r="HZY568" s="57"/>
      <c r="HZZ568" s="159"/>
      <c r="IAA568" s="57"/>
      <c r="IAB568" s="159"/>
      <c r="IAC568" s="57"/>
      <c r="IAD568" s="159"/>
      <c r="IAE568" s="57"/>
      <c r="IAF568" s="159"/>
      <c r="IAG568" s="57"/>
      <c r="IAH568" s="159"/>
      <c r="IAI568" s="57"/>
      <c r="IAJ568" s="159"/>
      <c r="IAK568" s="57"/>
      <c r="IAL568" s="159"/>
      <c r="IAM568" s="57"/>
      <c r="IAN568" s="159"/>
      <c r="IAO568" s="57"/>
      <c r="IAP568" s="159"/>
      <c r="IAQ568" s="57"/>
      <c r="IAR568" s="159"/>
      <c r="IAS568" s="57"/>
      <c r="IAT568" s="159"/>
      <c r="IAU568" s="57"/>
      <c r="IAV568" s="159"/>
      <c r="IAW568" s="57"/>
      <c r="IAX568" s="159"/>
      <c r="IAY568" s="57"/>
      <c r="IAZ568" s="159"/>
      <c r="IBA568" s="57"/>
      <c r="IBB568" s="159"/>
      <c r="IBC568" s="57"/>
      <c r="IBD568" s="159"/>
      <c r="IBE568" s="57"/>
      <c r="IBF568" s="159"/>
      <c r="IBG568" s="57"/>
      <c r="IBH568" s="159"/>
      <c r="IBI568" s="57"/>
      <c r="IBJ568" s="159"/>
      <c r="IBK568" s="57"/>
      <c r="IBL568" s="159"/>
      <c r="IBM568" s="57"/>
      <c r="IBN568" s="159"/>
      <c r="IBO568" s="57"/>
      <c r="IBP568" s="159"/>
      <c r="IBQ568" s="57"/>
      <c r="IBR568" s="159"/>
      <c r="IBS568" s="57"/>
      <c r="IBT568" s="159"/>
      <c r="IBU568" s="57"/>
      <c r="IBV568" s="159"/>
      <c r="IBW568" s="57"/>
      <c r="IBX568" s="159"/>
      <c r="IBY568" s="57"/>
      <c r="IBZ568" s="159"/>
      <c r="ICA568" s="57"/>
      <c r="ICB568" s="159"/>
      <c r="ICC568" s="57"/>
      <c r="ICD568" s="159"/>
      <c r="ICE568" s="57"/>
      <c r="ICF568" s="159"/>
      <c r="ICG568" s="57"/>
      <c r="ICH568" s="159"/>
      <c r="ICI568" s="57"/>
      <c r="ICJ568" s="159"/>
      <c r="ICK568" s="57"/>
      <c r="ICL568" s="159"/>
      <c r="ICM568" s="57"/>
      <c r="ICN568" s="159"/>
      <c r="ICO568" s="57"/>
      <c r="ICP568" s="159"/>
      <c r="ICQ568" s="57"/>
      <c r="ICR568" s="159"/>
      <c r="ICS568" s="57"/>
      <c r="ICT568" s="159"/>
      <c r="ICU568" s="57"/>
      <c r="ICV568" s="159"/>
      <c r="ICW568" s="57"/>
      <c r="ICX568" s="159"/>
      <c r="ICY568" s="57"/>
      <c r="ICZ568" s="159"/>
      <c r="IDA568" s="57"/>
      <c r="IDB568" s="159"/>
      <c r="IDC568" s="57"/>
      <c r="IDD568" s="159"/>
      <c r="IDE568" s="57"/>
      <c r="IDF568" s="159"/>
      <c r="IDG568" s="57"/>
      <c r="IDH568" s="159"/>
      <c r="IDI568" s="57"/>
      <c r="IDJ568" s="159"/>
      <c r="IDK568" s="57"/>
      <c r="IDL568" s="159"/>
      <c r="IDM568" s="57"/>
      <c r="IDN568" s="159"/>
      <c r="IDO568" s="57"/>
      <c r="IDP568" s="159"/>
      <c r="IDQ568" s="57"/>
      <c r="IDR568" s="159"/>
      <c r="IDS568" s="57"/>
      <c r="IDT568" s="159"/>
      <c r="IDU568" s="57"/>
      <c r="IDV568" s="159"/>
      <c r="IDW568" s="57"/>
      <c r="IDX568" s="159"/>
      <c r="IDY568" s="57"/>
      <c r="IDZ568" s="159"/>
      <c r="IEA568" s="57"/>
      <c r="IEB568" s="159"/>
      <c r="IEC568" s="57"/>
      <c r="IED568" s="159"/>
      <c r="IEE568" s="57"/>
      <c r="IEF568" s="159"/>
      <c r="IEG568" s="57"/>
      <c r="IEH568" s="159"/>
      <c r="IEI568" s="57"/>
      <c r="IEJ568" s="159"/>
      <c r="IEK568" s="57"/>
      <c r="IEL568" s="159"/>
      <c r="IEM568" s="57"/>
      <c r="IEN568" s="159"/>
      <c r="IEO568" s="57"/>
      <c r="IEP568" s="159"/>
      <c r="IEQ568" s="57"/>
      <c r="IER568" s="159"/>
      <c r="IES568" s="57"/>
      <c r="IET568" s="159"/>
      <c r="IEU568" s="57"/>
      <c r="IEV568" s="159"/>
      <c r="IEW568" s="57"/>
      <c r="IEX568" s="159"/>
      <c r="IEY568" s="57"/>
      <c r="IEZ568" s="159"/>
      <c r="IFA568" s="57"/>
      <c r="IFB568" s="159"/>
      <c r="IFC568" s="57"/>
      <c r="IFD568" s="159"/>
      <c r="IFE568" s="57"/>
      <c r="IFF568" s="159"/>
      <c r="IFG568" s="57"/>
      <c r="IFH568" s="159"/>
      <c r="IFI568" s="57"/>
      <c r="IFJ568" s="159"/>
      <c r="IFK568" s="57"/>
      <c r="IFL568" s="159"/>
      <c r="IFM568" s="57"/>
      <c r="IFN568" s="159"/>
      <c r="IFO568" s="57"/>
      <c r="IFP568" s="159"/>
      <c r="IFQ568" s="57"/>
      <c r="IFR568" s="159"/>
      <c r="IFS568" s="57"/>
      <c r="IFT568" s="159"/>
      <c r="IFU568" s="57"/>
      <c r="IFV568" s="159"/>
      <c r="IFW568" s="57"/>
      <c r="IFX568" s="159"/>
      <c r="IFY568" s="57"/>
      <c r="IFZ568" s="159"/>
      <c r="IGA568" s="57"/>
      <c r="IGB568" s="159"/>
      <c r="IGC568" s="57"/>
      <c r="IGD568" s="159"/>
      <c r="IGE568" s="57"/>
      <c r="IGF568" s="159"/>
      <c r="IGG568" s="57"/>
      <c r="IGH568" s="159"/>
      <c r="IGI568" s="57"/>
      <c r="IGJ568" s="159"/>
      <c r="IGK568" s="57"/>
      <c r="IGL568" s="159"/>
      <c r="IGM568" s="57"/>
      <c r="IGN568" s="159"/>
      <c r="IGO568" s="57"/>
      <c r="IGP568" s="159"/>
      <c r="IGQ568" s="57"/>
      <c r="IGR568" s="159"/>
      <c r="IGS568" s="57"/>
      <c r="IGT568" s="159"/>
      <c r="IGU568" s="57"/>
      <c r="IGV568" s="159"/>
      <c r="IGW568" s="57"/>
      <c r="IGX568" s="159"/>
      <c r="IGY568" s="57"/>
      <c r="IGZ568" s="159"/>
      <c r="IHA568" s="57"/>
      <c r="IHB568" s="159"/>
      <c r="IHC568" s="57"/>
      <c r="IHD568" s="159"/>
      <c r="IHE568" s="57"/>
      <c r="IHF568" s="159"/>
      <c r="IHG568" s="57"/>
      <c r="IHH568" s="159"/>
      <c r="IHI568" s="57"/>
      <c r="IHJ568" s="159"/>
      <c r="IHK568" s="57"/>
      <c r="IHL568" s="159"/>
      <c r="IHM568" s="57"/>
      <c r="IHN568" s="159"/>
      <c r="IHO568" s="57"/>
      <c r="IHP568" s="159"/>
      <c r="IHQ568" s="57"/>
      <c r="IHR568" s="159"/>
      <c r="IHS568" s="57"/>
      <c r="IHT568" s="159"/>
      <c r="IHU568" s="57"/>
      <c r="IHV568" s="159"/>
      <c r="IHW568" s="57"/>
      <c r="IHX568" s="159"/>
      <c r="IHY568" s="57"/>
      <c r="IHZ568" s="159"/>
      <c r="IIA568" s="57"/>
      <c r="IIB568" s="159"/>
      <c r="IIC568" s="57"/>
      <c r="IID568" s="159"/>
      <c r="IIE568" s="57"/>
      <c r="IIF568" s="159"/>
      <c r="IIG568" s="57"/>
      <c r="IIH568" s="159"/>
      <c r="III568" s="57"/>
      <c r="IIJ568" s="159"/>
      <c r="IIK568" s="57"/>
      <c r="IIL568" s="159"/>
      <c r="IIM568" s="57"/>
      <c r="IIN568" s="159"/>
      <c r="IIO568" s="57"/>
      <c r="IIP568" s="159"/>
      <c r="IIQ568" s="57"/>
      <c r="IIR568" s="159"/>
      <c r="IIS568" s="57"/>
      <c r="IIT568" s="159"/>
      <c r="IIU568" s="57"/>
      <c r="IIV568" s="159"/>
      <c r="IIW568" s="57"/>
      <c r="IIX568" s="159"/>
      <c r="IIY568" s="57"/>
      <c r="IIZ568" s="159"/>
      <c r="IJA568" s="57"/>
      <c r="IJB568" s="159"/>
      <c r="IJC568" s="57"/>
      <c r="IJD568" s="159"/>
      <c r="IJE568" s="57"/>
      <c r="IJF568" s="159"/>
      <c r="IJG568" s="57"/>
      <c r="IJH568" s="159"/>
      <c r="IJI568" s="57"/>
      <c r="IJJ568" s="159"/>
      <c r="IJK568" s="57"/>
      <c r="IJL568" s="159"/>
      <c r="IJM568" s="57"/>
      <c r="IJN568" s="159"/>
      <c r="IJO568" s="57"/>
      <c r="IJP568" s="159"/>
      <c r="IJQ568" s="57"/>
      <c r="IJR568" s="159"/>
      <c r="IJS568" s="57"/>
      <c r="IJT568" s="159"/>
      <c r="IJU568" s="57"/>
      <c r="IJV568" s="159"/>
      <c r="IJW568" s="57"/>
      <c r="IJX568" s="159"/>
      <c r="IJY568" s="57"/>
      <c r="IJZ568" s="159"/>
      <c r="IKA568" s="57"/>
      <c r="IKB568" s="159"/>
      <c r="IKC568" s="57"/>
      <c r="IKD568" s="159"/>
      <c r="IKE568" s="57"/>
      <c r="IKF568" s="159"/>
      <c r="IKG568" s="57"/>
      <c r="IKH568" s="159"/>
      <c r="IKI568" s="57"/>
      <c r="IKJ568" s="159"/>
      <c r="IKK568" s="57"/>
      <c r="IKL568" s="159"/>
      <c r="IKM568" s="57"/>
      <c r="IKN568" s="159"/>
      <c r="IKO568" s="57"/>
      <c r="IKP568" s="159"/>
      <c r="IKQ568" s="57"/>
      <c r="IKR568" s="159"/>
      <c r="IKS568" s="57"/>
      <c r="IKT568" s="159"/>
      <c r="IKU568" s="57"/>
      <c r="IKV568" s="159"/>
      <c r="IKW568" s="57"/>
      <c r="IKX568" s="159"/>
      <c r="IKY568" s="57"/>
      <c r="IKZ568" s="159"/>
      <c r="ILA568" s="57"/>
      <c r="ILB568" s="159"/>
      <c r="ILC568" s="57"/>
      <c r="ILD568" s="159"/>
      <c r="ILE568" s="57"/>
      <c r="ILF568" s="159"/>
      <c r="ILG568" s="57"/>
      <c r="ILH568" s="159"/>
      <c r="ILI568" s="57"/>
      <c r="ILJ568" s="159"/>
      <c r="ILK568" s="57"/>
      <c r="ILL568" s="159"/>
      <c r="ILM568" s="57"/>
      <c r="ILN568" s="159"/>
      <c r="ILO568" s="57"/>
      <c r="ILP568" s="159"/>
      <c r="ILQ568" s="57"/>
      <c r="ILR568" s="159"/>
      <c r="ILS568" s="57"/>
      <c r="ILT568" s="159"/>
      <c r="ILU568" s="57"/>
      <c r="ILV568" s="159"/>
      <c r="ILW568" s="57"/>
      <c r="ILX568" s="159"/>
      <c r="ILY568" s="57"/>
      <c r="ILZ568" s="159"/>
      <c r="IMA568" s="57"/>
      <c r="IMB568" s="159"/>
      <c r="IMC568" s="57"/>
      <c r="IMD568" s="159"/>
      <c r="IME568" s="57"/>
      <c r="IMF568" s="159"/>
      <c r="IMG568" s="57"/>
      <c r="IMH568" s="159"/>
      <c r="IMI568" s="57"/>
      <c r="IMJ568" s="159"/>
      <c r="IMK568" s="57"/>
      <c r="IML568" s="159"/>
      <c r="IMM568" s="57"/>
      <c r="IMN568" s="159"/>
      <c r="IMO568" s="57"/>
      <c r="IMP568" s="159"/>
      <c r="IMQ568" s="57"/>
      <c r="IMR568" s="159"/>
      <c r="IMS568" s="57"/>
      <c r="IMT568" s="159"/>
      <c r="IMU568" s="57"/>
      <c r="IMV568" s="159"/>
      <c r="IMW568" s="57"/>
      <c r="IMX568" s="159"/>
      <c r="IMY568" s="57"/>
      <c r="IMZ568" s="159"/>
      <c r="INA568" s="57"/>
      <c r="INB568" s="159"/>
      <c r="INC568" s="57"/>
      <c r="IND568" s="159"/>
      <c r="INE568" s="57"/>
      <c r="INF568" s="159"/>
      <c r="ING568" s="57"/>
      <c r="INH568" s="159"/>
      <c r="INI568" s="57"/>
      <c r="INJ568" s="159"/>
      <c r="INK568" s="57"/>
      <c r="INL568" s="159"/>
      <c r="INM568" s="57"/>
      <c r="INN568" s="159"/>
      <c r="INO568" s="57"/>
      <c r="INP568" s="159"/>
      <c r="INQ568" s="57"/>
      <c r="INR568" s="159"/>
      <c r="INS568" s="57"/>
      <c r="INT568" s="159"/>
      <c r="INU568" s="57"/>
      <c r="INV568" s="159"/>
      <c r="INW568" s="57"/>
      <c r="INX568" s="159"/>
      <c r="INY568" s="57"/>
      <c r="INZ568" s="159"/>
      <c r="IOA568" s="57"/>
      <c r="IOB568" s="159"/>
      <c r="IOC568" s="57"/>
      <c r="IOD568" s="159"/>
      <c r="IOE568" s="57"/>
      <c r="IOF568" s="159"/>
      <c r="IOG568" s="57"/>
      <c r="IOH568" s="159"/>
      <c r="IOI568" s="57"/>
      <c r="IOJ568" s="159"/>
      <c r="IOK568" s="57"/>
      <c r="IOL568" s="159"/>
      <c r="IOM568" s="57"/>
      <c r="ION568" s="159"/>
      <c r="IOO568" s="57"/>
      <c r="IOP568" s="159"/>
      <c r="IOQ568" s="57"/>
      <c r="IOR568" s="159"/>
      <c r="IOS568" s="57"/>
      <c r="IOT568" s="159"/>
      <c r="IOU568" s="57"/>
      <c r="IOV568" s="159"/>
      <c r="IOW568" s="57"/>
      <c r="IOX568" s="159"/>
      <c r="IOY568" s="57"/>
      <c r="IOZ568" s="159"/>
      <c r="IPA568" s="57"/>
      <c r="IPB568" s="159"/>
      <c r="IPC568" s="57"/>
      <c r="IPD568" s="159"/>
      <c r="IPE568" s="57"/>
      <c r="IPF568" s="159"/>
      <c r="IPG568" s="57"/>
      <c r="IPH568" s="159"/>
      <c r="IPI568" s="57"/>
      <c r="IPJ568" s="159"/>
      <c r="IPK568" s="57"/>
      <c r="IPL568" s="159"/>
      <c r="IPM568" s="57"/>
      <c r="IPN568" s="159"/>
      <c r="IPO568" s="57"/>
      <c r="IPP568" s="159"/>
      <c r="IPQ568" s="57"/>
      <c r="IPR568" s="159"/>
      <c r="IPS568" s="57"/>
      <c r="IPT568" s="159"/>
      <c r="IPU568" s="57"/>
      <c r="IPV568" s="159"/>
      <c r="IPW568" s="57"/>
      <c r="IPX568" s="159"/>
      <c r="IPY568" s="57"/>
      <c r="IPZ568" s="159"/>
      <c r="IQA568" s="57"/>
      <c r="IQB568" s="159"/>
      <c r="IQC568" s="57"/>
      <c r="IQD568" s="159"/>
      <c r="IQE568" s="57"/>
      <c r="IQF568" s="159"/>
      <c r="IQG568" s="57"/>
      <c r="IQH568" s="159"/>
      <c r="IQI568" s="57"/>
      <c r="IQJ568" s="159"/>
      <c r="IQK568" s="57"/>
      <c r="IQL568" s="159"/>
      <c r="IQM568" s="57"/>
      <c r="IQN568" s="159"/>
      <c r="IQO568" s="57"/>
      <c r="IQP568" s="159"/>
      <c r="IQQ568" s="57"/>
      <c r="IQR568" s="159"/>
      <c r="IQS568" s="57"/>
      <c r="IQT568" s="159"/>
      <c r="IQU568" s="57"/>
      <c r="IQV568" s="159"/>
      <c r="IQW568" s="57"/>
      <c r="IQX568" s="159"/>
      <c r="IQY568" s="57"/>
      <c r="IQZ568" s="159"/>
      <c r="IRA568" s="57"/>
      <c r="IRB568" s="159"/>
      <c r="IRC568" s="57"/>
      <c r="IRD568" s="159"/>
      <c r="IRE568" s="57"/>
      <c r="IRF568" s="159"/>
      <c r="IRG568" s="57"/>
      <c r="IRH568" s="159"/>
      <c r="IRI568" s="57"/>
      <c r="IRJ568" s="159"/>
      <c r="IRK568" s="57"/>
      <c r="IRL568" s="159"/>
      <c r="IRM568" s="57"/>
      <c r="IRN568" s="159"/>
      <c r="IRO568" s="57"/>
      <c r="IRP568" s="159"/>
      <c r="IRQ568" s="57"/>
      <c r="IRR568" s="159"/>
      <c r="IRS568" s="57"/>
      <c r="IRT568" s="159"/>
      <c r="IRU568" s="57"/>
      <c r="IRV568" s="159"/>
      <c r="IRW568" s="57"/>
      <c r="IRX568" s="159"/>
      <c r="IRY568" s="57"/>
      <c r="IRZ568" s="159"/>
      <c r="ISA568" s="57"/>
      <c r="ISB568" s="159"/>
      <c r="ISC568" s="57"/>
      <c r="ISD568" s="159"/>
      <c r="ISE568" s="57"/>
      <c r="ISF568" s="159"/>
      <c r="ISG568" s="57"/>
      <c r="ISH568" s="159"/>
      <c r="ISI568" s="57"/>
      <c r="ISJ568" s="159"/>
      <c r="ISK568" s="57"/>
      <c r="ISL568" s="159"/>
      <c r="ISM568" s="57"/>
      <c r="ISN568" s="159"/>
      <c r="ISO568" s="57"/>
      <c r="ISP568" s="159"/>
      <c r="ISQ568" s="57"/>
      <c r="ISR568" s="159"/>
      <c r="ISS568" s="57"/>
      <c r="IST568" s="159"/>
      <c r="ISU568" s="57"/>
      <c r="ISV568" s="159"/>
      <c r="ISW568" s="57"/>
      <c r="ISX568" s="159"/>
      <c r="ISY568" s="57"/>
      <c r="ISZ568" s="159"/>
      <c r="ITA568" s="57"/>
      <c r="ITB568" s="159"/>
      <c r="ITC568" s="57"/>
      <c r="ITD568" s="159"/>
      <c r="ITE568" s="57"/>
      <c r="ITF568" s="159"/>
      <c r="ITG568" s="57"/>
      <c r="ITH568" s="159"/>
      <c r="ITI568" s="57"/>
      <c r="ITJ568" s="159"/>
      <c r="ITK568" s="57"/>
      <c r="ITL568" s="159"/>
      <c r="ITM568" s="57"/>
      <c r="ITN568" s="159"/>
      <c r="ITO568" s="57"/>
      <c r="ITP568" s="159"/>
      <c r="ITQ568" s="57"/>
      <c r="ITR568" s="159"/>
      <c r="ITS568" s="57"/>
      <c r="ITT568" s="159"/>
      <c r="ITU568" s="57"/>
      <c r="ITV568" s="159"/>
      <c r="ITW568" s="57"/>
      <c r="ITX568" s="159"/>
      <c r="ITY568" s="57"/>
      <c r="ITZ568" s="159"/>
      <c r="IUA568" s="57"/>
      <c r="IUB568" s="159"/>
      <c r="IUC568" s="57"/>
      <c r="IUD568" s="159"/>
      <c r="IUE568" s="57"/>
      <c r="IUF568" s="159"/>
      <c r="IUG568" s="57"/>
      <c r="IUH568" s="159"/>
      <c r="IUI568" s="57"/>
      <c r="IUJ568" s="159"/>
      <c r="IUK568" s="57"/>
      <c r="IUL568" s="159"/>
      <c r="IUM568" s="57"/>
      <c r="IUN568" s="159"/>
      <c r="IUO568" s="57"/>
      <c r="IUP568" s="159"/>
      <c r="IUQ568" s="57"/>
      <c r="IUR568" s="159"/>
      <c r="IUS568" s="57"/>
      <c r="IUT568" s="159"/>
      <c r="IUU568" s="57"/>
      <c r="IUV568" s="159"/>
      <c r="IUW568" s="57"/>
      <c r="IUX568" s="159"/>
      <c r="IUY568" s="57"/>
      <c r="IUZ568" s="159"/>
      <c r="IVA568" s="57"/>
      <c r="IVB568" s="159"/>
      <c r="IVC568" s="57"/>
      <c r="IVD568" s="159"/>
      <c r="IVE568" s="57"/>
      <c r="IVF568" s="159"/>
      <c r="IVG568" s="57"/>
      <c r="IVH568" s="159"/>
      <c r="IVI568" s="57"/>
      <c r="IVJ568" s="159"/>
      <c r="IVK568" s="57"/>
      <c r="IVL568" s="159"/>
      <c r="IVM568" s="57"/>
      <c r="IVN568" s="159"/>
      <c r="IVO568" s="57"/>
      <c r="IVP568" s="159"/>
      <c r="IVQ568" s="57"/>
      <c r="IVR568" s="159"/>
      <c r="IVS568" s="57"/>
      <c r="IVT568" s="159"/>
      <c r="IVU568" s="57"/>
      <c r="IVV568" s="159"/>
      <c r="IVW568" s="57"/>
      <c r="IVX568" s="159"/>
      <c r="IVY568" s="57"/>
      <c r="IVZ568" s="159"/>
      <c r="IWA568" s="57"/>
      <c r="IWB568" s="159"/>
      <c r="IWC568" s="57"/>
      <c r="IWD568" s="159"/>
      <c r="IWE568" s="57"/>
      <c r="IWF568" s="159"/>
      <c r="IWG568" s="57"/>
      <c r="IWH568" s="159"/>
      <c r="IWI568" s="57"/>
      <c r="IWJ568" s="159"/>
      <c r="IWK568" s="57"/>
      <c r="IWL568" s="159"/>
      <c r="IWM568" s="57"/>
      <c r="IWN568" s="159"/>
      <c r="IWO568" s="57"/>
      <c r="IWP568" s="159"/>
      <c r="IWQ568" s="57"/>
      <c r="IWR568" s="159"/>
      <c r="IWS568" s="57"/>
      <c r="IWT568" s="159"/>
      <c r="IWU568" s="57"/>
      <c r="IWV568" s="159"/>
      <c r="IWW568" s="57"/>
      <c r="IWX568" s="159"/>
      <c r="IWY568" s="57"/>
      <c r="IWZ568" s="159"/>
      <c r="IXA568" s="57"/>
      <c r="IXB568" s="159"/>
      <c r="IXC568" s="57"/>
      <c r="IXD568" s="159"/>
      <c r="IXE568" s="57"/>
      <c r="IXF568" s="159"/>
      <c r="IXG568" s="57"/>
      <c r="IXH568" s="159"/>
      <c r="IXI568" s="57"/>
      <c r="IXJ568" s="159"/>
      <c r="IXK568" s="57"/>
      <c r="IXL568" s="159"/>
      <c r="IXM568" s="57"/>
      <c r="IXN568" s="159"/>
      <c r="IXO568" s="57"/>
      <c r="IXP568" s="159"/>
      <c r="IXQ568" s="57"/>
      <c r="IXR568" s="159"/>
      <c r="IXS568" s="57"/>
      <c r="IXT568" s="159"/>
      <c r="IXU568" s="57"/>
      <c r="IXV568" s="159"/>
      <c r="IXW568" s="57"/>
      <c r="IXX568" s="159"/>
      <c r="IXY568" s="57"/>
      <c r="IXZ568" s="159"/>
      <c r="IYA568" s="57"/>
      <c r="IYB568" s="159"/>
      <c r="IYC568" s="57"/>
      <c r="IYD568" s="159"/>
      <c r="IYE568" s="57"/>
      <c r="IYF568" s="159"/>
      <c r="IYG568" s="57"/>
      <c r="IYH568" s="159"/>
      <c r="IYI568" s="57"/>
      <c r="IYJ568" s="159"/>
      <c r="IYK568" s="57"/>
      <c r="IYL568" s="159"/>
      <c r="IYM568" s="57"/>
      <c r="IYN568" s="159"/>
      <c r="IYO568" s="57"/>
      <c r="IYP568" s="159"/>
      <c r="IYQ568" s="57"/>
      <c r="IYR568" s="159"/>
      <c r="IYS568" s="57"/>
      <c r="IYT568" s="159"/>
      <c r="IYU568" s="57"/>
      <c r="IYV568" s="159"/>
      <c r="IYW568" s="57"/>
      <c r="IYX568" s="159"/>
      <c r="IYY568" s="57"/>
      <c r="IYZ568" s="159"/>
      <c r="IZA568" s="57"/>
      <c r="IZB568" s="159"/>
      <c r="IZC568" s="57"/>
      <c r="IZD568" s="159"/>
      <c r="IZE568" s="57"/>
      <c r="IZF568" s="159"/>
      <c r="IZG568" s="57"/>
      <c r="IZH568" s="159"/>
      <c r="IZI568" s="57"/>
      <c r="IZJ568" s="159"/>
      <c r="IZK568" s="57"/>
      <c r="IZL568" s="159"/>
      <c r="IZM568" s="57"/>
      <c r="IZN568" s="159"/>
      <c r="IZO568" s="57"/>
      <c r="IZP568" s="159"/>
      <c r="IZQ568" s="57"/>
      <c r="IZR568" s="159"/>
      <c r="IZS568" s="57"/>
      <c r="IZT568" s="159"/>
      <c r="IZU568" s="57"/>
      <c r="IZV568" s="159"/>
      <c r="IZW568" s="57"/>
      <c r="IZX568" s="159"/>
      <c r="IZY568" s="57"/>
      <c r="IZZ568" s="159"/>
      <c r="JAA568" s="57"/>
      <c r="JAB568" s="159"/>
      <c r="JAC568" s="57"/>
      <c r="JAD568" s="159"/>
      <c r="JAE568" s="57"/>
      <c r="JAF568" s="159"/>
      <c r="JAG568" s="57"/>
      <c r="JAH568" s="159"/>
      <c r="JAI568" s="57"/>
      <c r="JAJ568" s="159"/>
      <c r="JAK568" s="57"/>
      <c r="JAL568" s="159"/>
      <c r="JAM568" s="57"/>
      <c r="JAN568" s="159"/>
      <c r="JAO568" s="57"/>
      <c r="JAP568" s="159"/>
      <c r="JAQ568" s="57"/>
      <c r="JAR568" s="159"/>
      <c r="JAS568" s="57"/>
      <c r="JAT568" s="159"/>
      <c r="JAU568" s="57"/>
      <c r="JAV568" s="159"/>
      <c r="JAW568" s="57"/>
      <c r="JAX568" s="159"/>
      <c r="JAY568" s="57"/>
      <c r="JAZ568" s="159"/>
      <c r="JBA568" s="57"/>
      <c r="JBB568" s="159"/>
      <c r="JBC568" s="57"/>
      <c r="JBD568" s="159"/>
      <c r="JBE568" s="57"/>
      <c r="JBF568" s="159"/>
      <c r="JBG568" s="57"/>
      <c r="JBH568" s="159"/>
      <c r="JBI568" s="57"/>
      <c r="JBJ568" s="159"/>
      <c r="JBK568" s="57"/>
      <c r="JBL568" s="159"/>
      <c r="JBM568" s="57"/>
      <c r="JBN568" s="159"/>
      <c r="JBO568" s="57"/>
      <c r="JBP568" s="159"/>
      <c r="JBQ568" s="57"/>
      <c r="JBR568" s="159"/>
      <c r="JBS568" s="57"/>
      <c r="JBT568" s="159"/>
      <c r="JBU568" s="57"/>
      <c r="JBV568" s="159"/>
      <c r="JBW568" s="57"/>
      <c r="JBX568" s="159"/>
      <c r="JBY568" s="57"/>
      <c r="JBZ568" s="159"/>
      <c r="JCA568" s="57"/>
      <c r="JCB568" s="159"/>
      <c r="JCC568" s="57"/>
      <c r="JCD568" s="159"/>
      <c r="JCE568" s="57"/>
      <c r="JCF568" s="159"/>
      <c r="JCG568" s="57"/>
      <c r="JCH568" s="159"/>
      <c r="JCI568" s="57"/>
      <c r="JCJ568" s="159"/>
      <c r="JCK568" s="57"/>
      <c r="JCL568" s="159"/>
      <c r="JCM568" s="57"/>
      <c r="JCN568" s="159"/>
      <c r="JCO568" s="57"/>
      <c r="JCP568" s="159"/>
      <c r="JCQ568" s="57"/>
      <c r="JCR568" s="159"/>
      <c r="JCS568" s="57"/>
      <c r="JCT568" s="159"/>
      <c r="JCU568" s="57"/>
      <c r="JCV568" s="159"/>
      <c r="JCW568" s="57"/>
      <c r="JCX568" s="159"/>
      <c r="JCY568" s="57"/>
      <c r="JCZ568" s="159"/>
      <c r="JDA568" s="57"/>
      <c r="JDB568" s="159"/>
      <c r="JDC568" s="57"/>
      <c r="JDD568" s="159"/>
      <c r="JDE568" s="57"/>
      <c r="JDF568" s="159"/>
      <c r="JDG568" s="57"/>
      <c r="JDH568" s="159"/>
      <c r="JDI568" s="57"/>
      <c r="JDJ568" s="159"/>
      <c r="JDK568" s="57"/>
      <c r="JDL568" s="159"/>
      <c r="JDM568" s="57"/>
      <c r="JDN568" s="159"/>
      <c r="JDO568" s="57"/>
      <c r="JDP568" s="159"/>
      <c r="JDQ568" s="57"/>
      <c r="JDR568" s="159"/>
      <c r="JDS568" s="57"/>
      <c r="JDT568" s="159"/>
      <c r="JDU568" s="57"/>
      <c r="JDV568" s="159"/>
      <c r="JDW568" s="57"/>
      <c r="JDX568" s="159"/>
      <c r="JDY568" s="57"/>
      <c r="JDZ568" s="159"/>
      <c r="JEA568" s="57"/>
      <c r="JEB568" s="159"/>
      <c r="JEC568" s="57"/>
      <c r="JED568" s="159"/>
      <c r="JEE568" s="57"/>
      <c r="JEF568" s="159"/>
      <c r="JEG568" s="57"/>
      <c r="JEH568" s="159"/>
      <c r="JEI568" s="57"/>
      <c r="JEJ568" s="159"/>
      <c r="JEK568" s="57"/>
      <c r="JEL568" s="159"/>
      <c r="JEM568" s="57"/>
      <c r="JEN568" s="159"/>
      <c r="JEO568" s="57"/>
      <c r="JEP568" s="159"/>
      <c r="JEQ568" s="57"/>
      <c r="JER568" s="159"/>
      <c r="JES568" s="57"/>
      <c r="JET568" s="159"/>
      <c r="JEU568" s="57"/>
      <c r="JEV568" s="159"/>
      <c r="JEW568" s="57"/>
      <c r="JEX568" s="159"/>
      <c r="JEY568" s="57"/>
      <c r="JEZ568" s="159"/>
      <c r="JFA568" s="57"/>
      <c r="JFB568" s="159"/>
      <c r="JFC568" s="57"/>
      <c r="JFD568" s="159"/>
      <c r="JFE568" s="57"/>
      <c r="JFF568" s="159"/>
      <c r="JFG568" s="57"/>
      <c r="JFH568" s="159"/>
      <c r="JFI568" s="57"/>
      <c r="JFJ568" s="159"/>
      <c r="JFK568" s="57"/>
      <c r="JFL568" s="159"/>
      <c r="JFM568" s="57"/>
      <c r="JFN568" s="159"/>
      <c r="JFO568" s="57"/>
      <c r="JFP568" s="159"/>
      <c r="JFQ568" s="57"/>
      <c r="JFR568" s="159"/>
      <c r="JFS568" s="57"/>
      <c r="JFT568" s="159"/>
      <c r="JFU568" s="57"/>
      <c r="JFV568" s="159"/>
      <c r="JFW568" s="57"/>
      <c r="JFX568" s="159"/>
      <c r="JFY568" s="57"/>
      <c r="JFZ568" s="159"/>
      <c r="JGA568" s="57"/>
      <c r="JGB568" s="159"/>
      <c r="JGC568" s="57"/>
      <c r="JGD568" s="159"/>
      <c r="JGE568" s="57"/>
      <c r="JGF568" s="159"/>
      <c r="JGG568" s="57"/>
      <c r="JGH568" s="159"/>
      <c r="JGI568" s="57"/>
      <c r="JGJ568" s="159"/>
      <c r="JGK568" s="57"/>
      <c r="JGL568" s="159"/>
      <c r="JGM568" s="57"/>
      <c r="JGN568" s="159"/>
      <c r="JGO568" s="57"/>
      <c r="JGP568" s="159"/>
      <c r="JGQ568" s="57"/>
      <c r="JGR568" s="159"/>
      <c r="JGS568" s="57"/>
      <c r="JGT568" s="159"/>
      <c r="JGU568" s="57"/>
      <c r="JGV568" s="159"/>
      <c r="JGW568" s="57"/>
      <c r="JGX568" s="159"/>
      <c r="JGY568" s="57"/>
      <c r="JGZ568" s="159"/>
      <c r="JHA568" s="57"/>
      <c r="JHB568" s="159"/>
      <c r="JHC568" s="57"/>
      <c r="JHD568" s="159"/>
      <c r="JHE568" s="57"/>
      <c r="JHF568" s="159"/>
      <c r="JHG568" s="57"/>
      <c r="JHH568" s="159"/>
      <c r="JHI568" s="57"/>
      <c r="JHJ568" s="159"/>
      <c r="JHK568" s="57"/>
      <c r="JHL568" s="159"/>
      <c r="JHM568" s="57"/>
      <c r="JHN568" s="159"/>
      <c r="JHO568" s="57"/>
      <c r="JHP568" s="159"/>
      <c r="JHQ568" s="57"/>
      <c r="JHR568" s="159"/>
      <c r="JHS568" s="57"/>
      <c r="JHT568" s="159"/>
      <c r="JHU568" s="57"/>
      <c r="JHV568" s="159"/>
      <c r="JHW568" s="57"/>
      <c r="JHX568" s="159"/>
      <c r="JHY568" s="57"/>
      <c r="JHZ568" s="159"/>
      <c r="JIA568" s="57"/>
      <c r="JIB568" s="159"/>
      <c r="JIC568" s="57"/>
      <c r="JID568" s="159"/>
      <c r="JIE568" s="57"/>
      <c r="JIF568" s="159"/>
      <c r="JIG568" s="57"/>
      <c r="JIH568" s="159"/>
      <c r="JII568" s="57"/>
      <c r="JIJ568" s="159"/>
      <c r="JIK568" s="57"/>
      <c r="JIL568" s="159"/>
      <c r="JIM568" s="57"/>
      <c r="JIN568" s="159"/>
      <c r="JIO568" s="57"/>
      <c r="JIP568" s="159"/>
      <c r="JIQ568" s="57"/>
      <c r="JIR568" s="159"/>
      <c r="JIS568" s="57"/>
      <c r="JIT568" s="159"/>
      <c r="JIU568" s="57"/>
      <c r="JIV568" s="159"/>
      <c r="JIW568" s="57"/>
      <c r="JIX568" s="159"/>
      <c r="JIY568" s="57"/>
      <c r="JIZ568" s="159"/>
      <c r="JJA568" s="57"/>
      <c r="JJB568" s="159"/>
      <c r="JJC568" s="57"/>
      <c r="JJD568" s="159"/>
      <c r="JJE568" s="57"/>
      <c r="JJF568" s="159"/>
      <c r="JJG568" s="57"/>
      <c r="JJH568" s="159"/>
      <c r="JJI568" s="57"/>
      <c r="JJJ568" s="159"/>
      <c r="JJK568" s="57"/>
      <c r="JJL568" s="159"/>
      <c r="JJM568" s="57"/>
      <c r="JJN568" s="159"/>
      <c r="JJO568" s="57"/>
      <c r="JJP568" s="159"/>
      <c r="JJQ568" s="57"/>
      <c r="JJR568" s="159"/>
      <c r="JJS568" s="57"/>
      <c r="JJT568" s="159"/>
      <c r="JJU568" s="57"/>
      <c r="JJV568" s="159"/>
      <c r="JJW568" s="57"/>
      <c r="JJX568" s="159"/>
      <c r="JJY568" s="57"/>
      <c r="JJZ568" s="159"/>
      <c r="JKA568" s="57"/>
      <c r="JKB568" s="159"/>
      <c r="JKC568" s="57"/>
      <c r="JKD568" s="159"/>
      <c r="JKE568" s="57"/>
      <c r="JKF568" s="159"/>
      <c r="JKG568" s="57"/>
      <c r="JKH568" s="159"/>
      <c r="JKI568" s="57"/>
      <c r="JKJ568" s="159"/>
      <c r="JKK568" s="57"/>
      <c r="JKL568" s="159"/>
      <c r="JKM568" s="57"/>
      <c r="JKN568" s="159"/>
      <c r="JKO568" s="57"/>
      <c r="JKP568" s="159"/>
      <c r="JKQ568" s="57"/>
      <c r="JKR568" s="159"/>
      <c r="JKS568" s="57"/>
      <c r="JKT568" s="159"/>
      <c r="JKU568" s="57"/>
      <c r="JKV568" s="159"/>
      <c r="JKW568" s="57"/>
      <c r="JKX568" s="159"/>
      <c r="JKY568" s="57"/>
      <c r="JKZ568" s="159"/>
      <c r="JLA568" s="57"/>
      <c r="JLB568" s="159"/>
      <c r="JLC568" s="57"/>
      <c r="JLD568" s="159"/>
      <c r="JLE568" s="57"/>
      <c r="JLF568" s="159"/>
      <c r="JLG568" s="57"/>
      <c r="JLH568" s="159"/>
      <c r="JLI568" s="57"/>
      <c r="JLJ568" s="159"/>
      <c r="JLK568" s="57"/>
      <c r="JLL568" s="159"/>
      <c r="JLM568" s="57"/>
      <c r="JLN568" s="159"/>
      <c r="JLO568" s="57"/>
      <c r="JLP568" s="159"/>
      <c r="JLQ568" s="57"/>
      <c r="JLR568" s="159"/>
      <c r="JLS568" s="57"/>
      <c r="JLT568" s="159"/>
      <c r="JLU568" s="57"/>
      <c r="JLV568" s="159"/>
      <c r="JLW568" s="57"/>
      <c r="JLX568" s="159"/>
      <c r="JLY568" s="57"/>
      <c r="JLZ568" s="159"/>
      <c r="JMA568" s="57"/>
      <c r="JMB568" s="159"/>
      <c r="JMC568" s="57"/>
      <c r="JMD568" s="159"/>
      <c r="JME568" s="57"/>
      <c r="JMF568" s="159"/>
      <c r="JMG568" s="57"/>
      <c r="JMH568" s="159"/>
      <c r="JMI568" s="57"/>
      <c r="JMJ568" s="159"/>
      <c r="JMK568" s="57"/>
      <c r="JML568" s="159"/>
      <c r="JMM568" s="57"/>
      <c r="JMN568" s="159"/>
      <c r="JMO568" s="57"/>
      <c r="JMP568" s="159"/>
      <c r="JMQ568" s="57"/>
      <c r="JMR568" s="159"/>
      <c r="JMS568" s="57"/>
      <c r="JMT568" s="159"/>
      <c r="JMU568" s="57"/>
      <c r="JMV568" s="159"/>
      <c r="JMW568" s="57"/>
      <c r="JMX568" s="159"/>
      <c r="JMY568" s="57"/>
      <c r="JMZ568" s="159"/>
      <c r="JNA568" s="57"/>
      <c r="JNB568" s="159"/>
      <c r="JNC568" s="57"/>
      <c r="JND568" s="159"/>
      <c r="JNE568" s="57"/>
      <c r="JNF568" s="159"/>
      <c r="JNG568" s="57"/>
      <c r="JNH568" s="159"/>
      <c r="JNI568" s="57"/>
      <c r="JNJ568" s="159"/>
      <c r="JNK568" s="57"/>
      <c r="JNL568" s="159"/>
      <c r="JNM568" s="57"/>
      <c r="JNN568" s="159"/>
      <c r="JNO568" s="57"/>
      <c r="JNP568" s="159"/>
      <c r="JNQ568" s="57"/>
      <c r="JNR568" s="159"/>
      <c r="JNS568" s="57"/>
      <c r="JNT568" s="159"/>
      <c r="JNU568" s="57"/>
      <c r="JNV568" s="159"/>
      <c r="JNW568" s="57"/>
      <c r="JNX568" s="159"/>
      <c r="JNY568" s="57"/>
      <c r="JNZ568" s="159"/>
      <c r="JOA568" s="57"/>
      <c r="JOB568" s="159"/>
      <c r="JOC568" s="57"/>
      <c r="JOD568" s="159"/>
      <c r="JOE568" s="57"/>
      <c r="JOF568" s="159"/>
      <c r="JOG568" s="57"/>
      <c r="JOH568" s="159"/>
      <c r="JOI568" s="57"/>
      <c r="JOJ568" s="159"/>
      <c r="JOK568" s="57"/>
      <c r="JOL568" s="159"/>
      <c r="JOM568" s="57"/>
      <c r="JON568" s="159"/>
      <c r="JOO568" s="57"/>
      <c r="JOP568" s="159"/>
      <c r="JOQ568" s="57"/>
      <c r="JOR568" s="159"/>
      <c r="JOS568" s="57"/>
      <c r="JOT568" s="159"/>
      <c r="JOU568" s="57"/>
      <c r="JOV568" s="159"/>
      <c r="JOW568" s="57"/>
      <c r="JOX568" s="159"/>
      <c r="JOY568" s="57"/>
      <c r="JOZ568" s="159"/>
      <c r="JPA568" s="57"/>
      <c r="JPB568" s="159"/>
      <c r="JPC568" s="57"/>
      <c r="JPD568" s="159"/>
      <c r="JPE568" s="57"/>
      <c r="JPF568" s="159"/>
      <c r="JPG568" s="57"/>
      <c r="JPH568" s="159"/>
      <c r="JPI568" s="57"/>
      <c r="JPJ568" s="159"/>
      <c r="JPK568" s="57"/>
      <c r="JPL568" s="159"/>
      <c r="JPM568" s="57"/>
      <c r="JPN568" s="159"/>
      <c r="JPO568" s="57"/>
      <c r="JPP568" s="159"/>
      <c r="JPQ568" s="57"/>
      <c r="JPR568" s="159"/>
      <c r="JPS568" s="57"/>
      <c r="JPT568" s="159"/>
      <c r="JPU568" s="57"/>
      <c r="JPV568" s="159"/>
      <c r="JPW568" s="57"/>
      <c r="JPX568" s="159"/>
      <c r="JPY568" s="57"/>
      <c r="JPZ568" s="159"/>
      <c r="JQA568" s="57"/>
      <c r="JQB568" s="159"/>
      <c r="JQC568" s="57"/>
      <c r="JQD568" s="159"/>
      <c r="JQE568" s="57"/>
      <c r="JQF568" s="159"/>
      <c r="JQG568" s="57"/>
      <c r="JQH568" s="159"/>
      <c r="JQI568" s="57"/>
      <c r="JQJ568" s="159"/>
      <c r="JQK568" s="57"/>
      <c r="JQL568" s="159"/>
      <c r="JQM568" s="57"/>
      <c r="JQN568" s="159"/>
      <c r="JQO568" s="57"/>
      <c r="JQP568" s="159"/>
      <c r="JQQ568" s="57"/>
      <c r="JQR568" s="159"/>
      <c r="JQS568" s="57"/>
      <c r="JQT568" s="159"/>
      <c r="JQU568" s="57"/>
      <c r="JQV568" s="159"/>
      <c r="JQW568" s="57"/>
      <c r="JQX568" s="159"/>
      <c r="JQY568" s="57"/>
      <c r="JQZ568" s="159"/>
      <c r="JRA568" s="57"/>
      <c r="JRB568" s="159"/>
      <c r="JRC568" s="57"/>
      <c r="JRD568" s="159"/>
      <c r="JRE568" s="57"/>
      <c r="JRF568" s="159"/>
      <c r="JRG568" s="57"/>
      <c r="JRH568" s="159"/>
      <c r="JRI568" s="57"/>
      <c r="JRJ568" s="159"/>
      <c r="JRK568" s="57"/>
      <c r="JRL568" s="159"/>
      <c r="JRM568" s="57"/>
      <c r="JRN568" s="159"/>
      <c r="JRO568" s="57"/>
      <c r="JRP568" s="159"/>
      <c r="JRQ568" s="57"/>
      <c r="JRR568" s="159"/>
      <c r="JRS568" s="57"/>
      <c r="JRT568" s="159"/>
      <c r="JRU568" s="57"/>
      <c r="JRV568" s="159"/>
      <c r="JRW568" s="57"/>
      <c r="JRX568" s="159"/>
      <c r="JRY568" s="57"/>
      <c r="JRZ568" s="159"/>
      <c r="JSA568" s="57"/>
      <c r="JSB568" s="159"/>
      <c r="JSC568" s="57"/>
      <c r="JSD568" s="159"/>
      <c r="JSE568" s="57"/>
      <c r="JSF568" s="159"/>
      <c r="JSG568" s="57"/>
      <c r="JSH568" s="159"/>
      <c r="JSI568" s="57"/>
      <c r="JSJ568" s="159"/>
      <c r="JSK568" s="57"/>
      <c r="JSL568" s="159"/>
      <c r="JSM568" s="57"/>
      <c r="JSN568" s="159"/>
      <c r="JSO568" s="57"/>
      <c r="JSP568" s="159"/>
      <c r="JSQ568" s="57"/>
      <c r="JSR568" s="159"/>
      <c r="JSS568" s="57"/>
      <c r="JST568" s="159"/>
      <c r="JSU568" s="57"/>
      <c r="JSV568" s="159"/>
      <c r="JSW568" s="57"/>
      <c r="JSX568" s="159"/>
      <c r="JSY568" s="57"/>
      <c r="JSZ568" s="159"/>
      <c r="JTA568" s="57"/>
      <c r="JTB568" s="159"/>
      <c r="JTC568" s="57"/>
      <c r="JTD568" s="159"/>
      <c r="JTE568" s="57"/>
      <c r="JTF568" s="159"/>
      <c r="JTG568" s="57"/>
      <c r="JTH568" s="159"/>
      <c r="JTI568" s="57"/>
      <c r="JTJ568" s="159"/>
      <c r="JTK568" s="57"/>
      <c r="JTL568" s="159"/>
      <c r="JTM568" s="57"/>
      <c r="JTN568" s="159"/>
      <c r="JTO568" s="57"/>
      <c r="JTP568" s="159"/>
      <c r="JTQ568" s="57"/>
      <c r="JTR568" s="159"/>
      <c r="JTS568" s="57"/>
      <c r="JTT568" s="159"/>
      <c r="JTU568" s="57"/>
      <c r="JTV568" s="159"/>
      <c r="JTW568" s="57"/>
      <c r="JTX568" s="159"/>
      <c r="JTY568" s="57"/>
      <c r="JTZ568" s="159"/>
      <c r="JUA568" s="57"/>
      <c r="JUB568" s="159"/>
      <c r="JUC568" s="57"/>
      <c r="JUD568" s="159"/>
      <c r="JUE568" s="57"/>
      <c r="JUF568" s="159"/>
      <c r="JUG568" s="57"/>
      <c r="JUH568" s="159"/>
      <c r="JUI568" s="57"/>
      <c r="JUJ568" s="159"/>
      <c r="JUK568" s="57"/>
      <c r="JUL568" s="159"/>
      <c r="JUM568" s="57"/>
      <c r="JUN568" s="159"/>
      <c r="JUO568" s="57"/>
      <c r="JUP568" s="159"/>
      <c r="JUQ568" s="57"/>
      <c r="JUR568" s="159"/>
      <c r="JUS568" s="57"/>
      <c r="JUT568" s="159"/>
      <c r="JUU568" s="57"/>
      <c r="JUV568" s="159"/>
      <c r="JUW568" s="57"/>
      <c r="JUX568" s="159"/>
      <c r="JUY568" s="57"/>
      <c r="JUZ568" s="159"/>
      <c r="JVA568" s="57"/>
      <c r="JVB568" s="159"/>
      <c r="JVC568" s="57"/>
      <c r="JVD568" s="159"/>
      <c r="JVE568" s="57"/>
      <c r="JVF568" s="159"/>
      <c r="JVG568" s="57"/>
      <c r="JVH568" s="159"/>
      <c r="JVI568" s="57"/>
      <c r="JVJ568" s="159"/>
      <c r="JVK568" s="57"/>
      <c r="JVL568" s="159"/>
      <c r="JVM568" s="57"/>
      <c r="JVN568" s="159"/>
      <c r="JVO568" s="57"/>
      <c r="JVP568" s="159"/>
      <c r="JVQ568" s="57"/>
      <c r="JVR568" s="159"/>
      <c r="JVS568" s="57"/>
      <c r="JVT568" s="159"/>
      <c r="JVU568" s="57"/>
      <c r="JVV568" s="159"/>
      <c r="JVW568" s="57"/>
      <c r="JVX568" s="159"/>
      <c r="JVY568" s="57"/>
      <c r="JVZ568" s="159"/>
      <c r="JWA568" s="57"/>
      <c r="JWB568" s="159"/>
      <c r="JWC568" s="57"/>
      <c r="JWD568" s="159"/>
      <c r="JWE568" s="57"/>
      <c r="JWF568" s="159"/>
      <c r="JWG568" s="57"/>
      <c r="JWH568" s="159"/>
      <c r="JWI568" s="57"/>
      <c r="JWJ568" s="159"/>
      <c r="JWK568" s="57"/>
      <c r="JWL568" s="159"/>
      <c r="JWM568" s="57"/>
      <c r="JWN568" s="159"/>
      <c r="JWO568" s="57"/>
      <c r="JWP568" s="159"/>
      <c r="JWQ568" s="57"/>
      <c r="JWR568" s="159"/>
      <c r="JWS568" s="57"/>
      <c r="JWT568" s="159"/>
      <c r="JWU568" s="57"/>
      <c r="JWV568" s="159"/>
      <c r="JWW568" s="57"/>
      <c r="JWX568" s="159"/>
      <c r="JWY568" s="57"/>
      <c r="JWZ568" s="159"/>
      <c r="JXA568" s="57"/>
      <c r="JXB568" s="159"/>
      <c r="JXC568" s="57"/>
      <c r="JXD568" s="159"/>
      <c r="JXE568" s="57"/>
      <c r="JXF568" s="159"/>
      <c r="JXG568" s="57"/>
      <c r="JXH568" s="159"/>
      <c r="JXI568" s="57"/>
      <c r="JXJ568" s="159"/>
      <c r="JXK568" s="57"/>
      <c r="JXL568" s="159"/>
      <c r="JXM568" s="57"/>
      <c r="JXN568" s="159"/>
      <c r="JXO568" s="57"/>
      <c r="JXP568" s="159"/>
      <c r="JXQ568" s="57"/>
      <c r="JXR568" s="159"/>
      <c r="JXS568" s="57"/>
      <c r="JXT568" s="159"/>
      <c r="JXU568" s="57"/>
      <c r="JXV568" s="159"/>
      <c r="JXW568" s="57"/>
      <c r="JXX568" s="159"/>
      <c r="JXY568" s="57"/>
      <c r="JXZ568" s="159"/>
      <c r="JYA568" s="57"/>
      <c r="JYB568" s="159"/>
      <c r="JYC568" s="57"/>
      <c r="JYD568" s="159"/>
      <c r="JYE568" s="57"/>
      <c r="JYF568" s="159"/>
      <c r="JYG568" s="57"/>
      <c r="JYH568" s="159"/>
      <c r="JYI568" s="57"/>
      <c r="JYJ568" s="159"/>
      <c r="JYK568" s="57"/>
      <c r="JYL568" s="159"/>
      <c r="JYM568" s="57"/>
      <c r="JYN568" s="159"/>
      <c r="JYO568" s="57"/>
      <c r="JYP568" s="159"/>
      <c r="JYQ568" s="57"/>
      <c r="JYR568" s="159"/>
      <c r="JYS568" s="57"/>
      <c r="JYT568" s="159"/>
      <c r="JYU568" s="57"/>
      <c r="JYV568" s="159"/>
      <c r="JYW568" s="57"/>
      <c r="JYX568" s="159"/>
      <c r="JYY568" s="57"/>
      <c r="JYZ568" s="159"/>
      <c r="JZA568" s="57"/>
      <c r="JZB568" s="159"/>
      <c r="JZC568" s="57"/>
      <c r="JZD568" s="159"/>
      <c r="JZE568" s="57"/>
      <c r="JZF568" s="159"/>
      <c r="JZG568" s="57"/>
      <c r="JZH568" s="159"/>
      <c r="JZI568" s="57"/>
      <c r="JZJ568" s="159"/>
      <c r="JZK568" s="57"/>
      <c r="JZL568" s="159"/>
      <c r="JZM568" s="57"/>
      <c r="JZN568" s="159"/>
      <c r="JZO568" s="57"/>
      <c r="JZP568" s="159"/>
      <c r="JZQ568" s="57"/>
      <c r="JZR568" s="159"/>
      <c r="JZS568" s="57"/>
      <c r="JZT568" s="159"/>
      <c r="JZU568" s="57"/>
      <c r="JZV568" s="159"/>
      <c r="JZW568" s="57"/>
      <c r="JZX568" s="159"/>
      <c r="JZY568" s="57"/>
      <c r="JZZ568" s="159"/>
      <c r="KAA568" s="57"/>
      <c r="KAB568" s="159"/>
      <c r="KAC568" s="57"/>
      <c r="KAD568" s="159"/>
      <c r="KAE568" s="57"/>
      <c r="KAF568" s="159"/>
      <c r="KAG568" s="57"/>
      <c r="KAH568" s="159"/>
      <c r="KAI568" s="57"/>
      <c r="KAJ568" s="159"/>
      <c r="KAK568" s="57"/>
      <c r="KAL568" s="159"/>
      <c r="KAM568" s="57"/>
      <c r="KAN568" s="159"/>
      <c r="KAO568" s="57"/>
      <c r="KAP568" s="159"/>
      <c r="KAQ568" s="57"/>
      <c r="KAR568" s="159"/>
      <c r="KAS568" s="57"/>
      <c r="KAT568" s="159"/>
      <c r="KAU568" s="57"/>
      <c r="KAV568" s="159"/>
      <c r="KAW568" s="57"/>
      <c r="KAX568" s="159"/>
      <c r="KAY568" s="57"/>
      <c r="KAZ568" s="159"/>
      <c r="KBA568" s="57"/>
      <c r="KBB568" s="159"/>
      <c r="KBC568" s="57"/>
      <c r="KBD568" s="159"/>
      <c r="KBE568" s="57"/>
      <c r="KBF568" s="159"/>
      <c r="KBG568" s="57"/>
      <c r="KBH568" s="159"/>
      <c r="KBI568" s="57"/>
      <c r="KBJ568" s="159"/>
      <c r="KBK568" s="57"/>
      <c r="KBL568" s="159"/>
      <c r="KBM568" s="57"/>
      <c r="KBN568" s="159"/>
      <c r="KBO568" s="57"/>
      <c r="KBP568" s="159"/>
      <c r="KBQ568" s="57"/>
      <c r="KBR568" s="159"/>
      <c r="KBS568" s="57"/>
      <c r="KBT568" s="159"/>
      <c r="KBU568" s="57"/>
      <c r="KBV568" s="159"/>
      <c r="KBW568" s="57"/>
      <c r="KBX568" s="159"/>
      <c r="KBY568" s="57"/>
      <c r="KBZ568" s="159"/>
      <c r="KCA568" s="57"/>
      <c r="KCB568" s="159"/>
      <c r="KCC568" s="57"/>
      <c r="KCD568" s="159"/>
      <c r="KCE568" s="57"/>
      <c r="KCF568" s="159"/>
      <c r="KCG568" s="57"/>
      <c r="KCH568" s="159"/>
      <c r="KCI568" s="57"/>
      <c r="KCJ568" s="159"/>
      <c r="KCK568" s="57"/>
      <c r="KCL568" s="159"/>
      <c r="KCM568" s="57"/>
      <c r="KCN568" s="159"/>
      <c r="KCO568" s="57"/>
      <c r="KCP568" s="159"/>
      <c r="KCQ568" s="57"/>
      <c r="KCR568" s="159"/>
      <c r="KCS568" s="57"/>
      <c r="KCT568" s="159"/>
      <c r="KCU568" s="57"/>
      <c r="KCV568" s="159"/>
      <c r="KCW568" s="57"/>
      <c r="KCX568" s="159"/>
      <c r="KCY568" s="57"/>
      <c r="KCZ568" s="159"/>
      <c r="KDA568" s="57"/>
      <c r="KDB568" s="159"/>
      <c r="KDC568" s="57"/>
      <c r="KDD568" s="159"/>
      <c r="KDE568" s="57"/>
      <c r="KDF568" s="159"/>
      <c r="KDG568" s="57"/>
      <c r="KDH568" s="159"/>
      <c r="KDI568" s="57"/>
      <c r="KDJ568" s="159"/>
      <c r="KDK568" s="57"/>
      <c r="KDL568" s="159"/>
      <c r="KDM568" s="57"/>
      <c r="KDN568" s="159"/>
      <c r="KDO568" s="57"/>
      <c r="KDP568" s="159"/>
      <c r="KDQ568" s="57"/>
      <c r="KDR568" s="159"/>
      <c r="KDS568" s="57"/>
      <c r="KDT568" s="159"/>
      <c r="KDU568" s="57"/>
      <c r="KDV568" s="159"/>
      <c r="KDW568" s="57"/>
      <c r="KDX568" s="159"/>
      <c r="KDY568" s="57"/>
      <c r="KDZ568" s="159"/>
      <c r="KEA568" s="57"/>
      <c r="KEB568" s="159"/>
      <c r="KEC568" s="57"/>
      <c r="KED568" s="159"/>
      <c r="KEE568" s="57"/>
      <c r="KEF568" s="159"/>
      <c r="KEG568" s="57"/>
      <c r="KEH568" s="159"/>
      <c r="KEI568" s="57"/>
      <c r="KEJ568" s="159"/>
      <c r="KEK568" s="57"/>
      <c r="KEL568" s="159"/>
      <c r="KEM568" s="57"/>
      <c r="KEN568" s="159"/>
      <c r="KEO568" s="57"/>
      <c r="KEP568" s="159"/>
      <c r="KEQ568" s="57"/>
      <c r="KER568" s="159"/>
      <c r="KES568" s="57"/>
      <c r="KET568" s="159"/>
      <c r="KEU568" s="57"/>
      <c r="KEV568" s="159"/>
      <c r="KEW568" s="57"/>
      <c r="KEX568" s="159"/>
      <c r="KEY568" s="57"/>
      <c r="KEZ568" s="159"/>
      <c r="KFA568" s="57"/>
      <c r="KFB568" s="159"/>
      <c r="KFC568" s="57"/>
      <c r="KFD568" s="159"/>
      <c r="KFE568" s="57"/>
      <c r="KFF568" s="159"/>
      <c r="KFG568" s="57"/>
      <c r="KFH568" s="159"/>
      <c r="KFI568" s="57"/>
      <c r="KFJ568" s="159"/>
      <c r="KFK568" s="57"/>
      <c r="KFL568" s="159"/>
      <c r="KFM568" s="57"/>
      <c r="KFN568" s="159"/>
      <c r="KFO568" s="57"/>
      <c r="KFP568" s="159"/>
      <c r="KFQ568" s="57"/>
      <c r="KFR568" s="159"/>
      <c r="KFS568" s="57"/>
      <c r="KFT568" s="159"/>
      <c r="KFU568" s="57"/>
      <c r="KFV568" s="159"/>
      <c r="KFW568" s="57"/>
      <c r="KFX568" s="159"/>
      <c r="KFY568" s="57"/>
      <c r="KFZ568" s="159"/>
      <c r="KGA568" s="57"/>
      <c r="KGB568" s="159"/>
      <c r="KGC568" s="57"/>
      <c r="KGD568" s="159"/>
      <c r="KGE568" s="57"/>
      <c r="KGF568" s="159"/>
      <c r="KGG568" s="57"/>
      <c r="KGH568" s="159"/>
      <c r="KGI568" s="57"/>
      <c r="KGJ568" s="159"/>
      <c r="KGK568" s="57"/>
      <c r="KGL568" s="159"/>
      <c r="KGM568" s="57"/>
      <c r="KGN568" s="159"/>
      <c r="KGO568" s="57"/>
      <c r="KGP568" s="159"/>
      <c r="KGQ568" s="57"/>
      <c r="KGR568" s="159"/>
      <c r="KGS568" s="57"/>
      <c r="KGT568" s="159"/>
      <c r="KGU568" s="57"/>
      <c r="KGV568" s="159"/>
      <c r="KGW568" s="57"/>
      <c r="KGX568" s="159"/>
      <c r="KGY568" s="57"/>
      <c r="KGZ568" s="159"/>
      <c r="KHA568" s="57"/>
      <c r="KHB568" s="159"/>
      <c r="KHC568" s="57"/>
      <c r="KHD568" s="159"/>
      <c r="KHE568" s="57"/>
      <c r="KHF568" s="159"/>
      <c r="KHG568" s="57"/>
      <c r="KHH568" s="159"/>
      <c r="KHI568" s="57"/>
      <c r="KHJ568" s="159"/>
      <c r="KHK568" s="57"/>
      <c r="KHL568" s="159"/>
      <c r="KHM568" s="57"/>
      <c r="KHN568" s="159"/>
      <c r="KHO568" s="57"/>
      <c r="KHP568" s="159"/>
      <c r="KHQ568" s="57"/>
      <c r="KHR568" s="159"/>
      <c r="KHS568" s="57"/>
      <c r="KHT568" s="159"/>
      <c r="KHU568" s="57"/>
      <c r="KHV568" s="159"/>
      <c r="KHW568" s="57"/>
      <c r="KHX568" s="159"/>
      <c r="KHY568" s="57"/>
      <c r="KHZ568" s="159"/>
      <c r="KIA568" s="57"/>
      <c r="KIB568" s="159"/>
      <c r="KIC568" s="57"/>
      <c r="KID568" s="159"/>
      <c r="KIE568" s="57"/>
      <c r="KIF568" s="159"/>
      <c r="KIG568" s="57"/>
      <c r="KIH568" s="159"/>
      <c r="KII568" s="57"/>
      <c r="KIJ568" s="159"/>
      <c r="KIK568" s="57"/>
      <c r="KIL568" s="159"/>
      <c r="KIM568" s="57"/>
      <c r="KIN568" s="159"/>
      <c r="KIO568" s="57"/>
      <c r="KIP568" s="159"/>
      <c r="KIQ568" s="57"/>
      <c r="KIR568" s="159"/>
      <c r="KIS568" s="57"/>
      <c r="KIT568" s="159"/>
      <c r="KIU568" s="57"/>
      <c r="KIV568" s="159"/>
      <c r="KIW568" s="57"/>
      <c r="KIX568" s="159"/>
      <c r="KIY568" s="57"/>
      <c r="KIZ568" s="159"/>
      <c r="KJA568" s="57"/>
      <c r="KJB568" s="159"/>
      <c r="KJC568" s="57"/>
      <c r="KJD568" s="159"/>
      <c r="KJE568" s="57"/>
      <c r="KJF568" s="159"/>
      <c r="KJG568" s="57"/>
      <c r="KJH568" s="159"/>
      <c r="KJI568" s="57"/>
      <c r="KJJ568" s="159"/>
      <c r="KJK568" s="57"/>
      <c r="KJL568" s="159"/>
      <c r="KJM568" s="57"/>
      <c r="KJN568" s="159"/>
      <c r="KJO568" s="57"/>
      <c r="KJP568" s="159"/>
      <c r="KJQ568" s="57"/>
      <c r="KJR568" s="159"/>
      <c r="KJS568" s="57"/>
      <c r="KJT568" s="159"/>
      <c r="KJU568" s="57"/>
      <c r="KJV568" s="159"/>
      <c r="KJW568" s="57"/>
      <c r="KJX568" s="159"/>
      <c r="KJY568" s="57"/>
      <c r="KJZ568" s="159"/>
      <c r="KKA568" s="57"/>
      <c r="KKB568" s="159"/>
      <c r="KKC568" s="57"/>
      <c r="KKD568" s="159"/>
      <c r="KKE568" s="57"/>
      <c r="KKF568" s="159"/>
      <c r="KKG568" s="57"/>
      <c r="KKH568" s="159"/>
      <c r="KKI568" s="57"/>
      <c r="KKJ568" s="159"/>
      <c r="KKK568" s="57"/>
      <c r="KKL568" s="159"/>
      <c r="KKM568" s="57"/>
      <c r="KKN568" s="159"/>
      <c r="KKO568" s="57"/>
      <c r="KKP568" s="159"/>
      <c r="KKQ568" s="57"/>
      <c r="KKR568" s="159"/>
      <c r="KKS568" s="57"/>
      <c r="KKT568" s="159"/>
      <c r="KKU568" s="57"/>
      <c r="KKV568" s="159"/>
      <c r="KKW568" s="57"/>
      <c r="KKX568" s="159"/>
      <c r="KKY568" s="57"/>
      <c r="KKZ568" s="159"/>
      <c r="KLA568" s="57"/>
      <c r="KLB568" s="159"/>
      <c r="KLC568" s="57"/>
      <c r="KLD568" s="159"/>
      <c r="KLE568" s="57"/>
      <c r="KLF568" s="159"/>
      <c r="KLG568" s="57"/>
      <c r="KLH568" s="159"/>
      <c r="KLI568" s="57"/>
      <c r="KLJ568" s="159"/>
      <c r="KLK568" s="57"/>
      <c r="KLL568" s="159"/>
      <c r="KLM568" s="57"/>
      <c r="KLN568" s="159"/>
      <c r="KLO568" s="57"/>
      <c r="KLP568" s="159"/>
      <c r="KLQ568" s="57"/>
      <c r="KLR568" s="159"/>
      <c r="KLS568" s="57"/>
      <c r="KLT568" s="159"/>
      <c r="KLU568" s="57"/>
      <c r="KLV568" s="159"/>
      <c r="KLW568" s="57"/>
      <c r="KLX568" s="159"/>
      <c r="KLY568" s="57"/>
      <c r="KLZ568" s="159"/>
      <c r="KMA568" s="57"/>
      <c r="KMB568" s="159"/>
      <c r="KMC568" s="57"/>
      <c r="KMD568" s="159"/>
      <c r="KME568" s="57"/>
      <c r="KMF568" s="159"/>
      <c r="KMG568" s="57"/>
      <c r="KMH568" s="159"/>
      <c r="KMI568" s="57"/>
      <c r="KMJ568" s="159"/>
      <c r="KMK568" s="57"/>
      <c r="KML568" s="159"/>
      <c r="KMM568" s="57"/>
      <c r="KMN568" s="159"/>
      <c r="KMO568" s="57"/>
      <c r="KMP568" s="159"/>
      <c r="KMQ568" s="57"/>
      <c r="KMR568" s="159"/>
      <c r="KMS568" s="57"/>
      <c r="KMT568" s="159"/>
      <c r="KMU568" s="57"/>
      <c r="KMV568" s="159"/>
      <c r="KMW568" s="57"/>
      <c r="KMX568" s="159"/>
      <c r="KMY568" s="57"/>
      <c r="KMZ568" s="159"/>
      <c r="KNA568" s="57"/>
      <c r="KNB568" s="159"/>
      <c r="KNC568" s="57"/>
      <c r="KND568" s="159"/>
      <c r="KNE568" s="57"/>
      <c r="KNF568" s="159"/>
      <c r="KNG568" s="57"/>
      <c r="KNH568" s="159"/>
      <c r="KNI568" s="57"/>
      <c r="KNJ568" s="159"/>
      <c r="KNK568" s="57"/>
      <c r="KNL568" s="159"/>
      <c r="KNM568" s="57"/>
      <c r="KNN568" s="159"/>
      <c r="KNO568" s="57"/>
      <c r="KNP568" s="159"/>
      <c r="KNQ568" s="57"/>
      <c r="KNR568" s="159"/>
      <c r="KNS568" s="57"/>
      <c r="KNT568" s="159"/>
      <c r="KNU568" s="57"/>
      <c r="KNV568" s="159"/>
      <c r="KNW568" s="57"/>
      <c r="KNX568" s="159"/>
      <c r="KNY568" s="57"/>
      <c r="KNZ568" s="159"/>
      <c r="KOA568" s="57"/>
      <c r="KOB568" s="159"/>
      <c r="KOC568" s="57"/>
      <c r="KOD568" s="159"/>
      <c r="KOE568" s="57"/>
      <c r="KOF568" s="159"/>
      <c r="KOG568" s="57"/>
      <c r="KOH568" s="159"/>
      <c r="KOI568" s="57"/>
      <c r="KOJ568" s="159"/>
      <c r="KOK568" s="57"/>
      <c r="KOL568" s="159"/>
      <c r="KOM568" s="57"/>
      <c r="KON568" s="159"/>
      <c r="KOO568" s="57"/>
      <c r="KOP568" s="159"/>
      <c r="KOQ568" s="57"/>
      <c r="KOR568" s="159"/>
      <c r="KOS568" s="57"/>
      <c r="KOT568" s="159"/>
      <c r="KOU568" s="57"/>
      <c r="KOV568" s="159"/>
      <c r="KOW568" s="57"/>
      <c r="KOX568" s="159"/>
      <c r="KOY568" s="57"/>
      <c r="KOZ568" s="159"/>
      <c r="KPA568" s="57"/>
      <c r="KPB568" s="159"/>
      <c r="KPC568" s="57"/>
      <c r="KPD568" s="159"/>
      <c r="KPE568" s="57"/>
      <c r="KPF568" s="159"/>
      <c r="KPG568" s="57"/>
      <c r="KPH568" s="159"/>
      <c r="KPI568" s="57"/>
      <c r="KPJ568" s="159"/>
      <c r="KPK568" s="57"/>
      <c r="KPL568" s="159"/>
      <c r="KPM568" s="57"/>
      <c r="KPN568" s="159"/>
      <c r="KPO568" s="57"/>
      <c r="KPP568" s="159"/>
      <c r="KPQ568" s="57"/>
      <c r="KPR568" s="159"/>
      <c r="KPS568" s="57"/>
      <c r="KPT568" s="159"/>
      <c r="KPU568" s="57"/>
      <c r="KPV568" s="159"/>
      <c r="KPW568" s="57"/>
      <c r="KPX568" s="159"/>
      <c r="KPY568" s="57"/>
      <c r="KPZ568" s="159"/>
      <c r="KQA568" s="57"/>
      <c r="KQB568" s="159"/>
      <c r="KQC568" s="57"/>
      <c r="KQD568" s="159"/>
      <c r="KQE568" s="57"/>
      <c r="KQF568" s="159"/>
      <c r="KQG568" s="57"/>
      <c r="KQH568" s="159"/>
      <c r="KQI568" s="57"/>
      <c r="KQJ568" s="159"/>
      <c r="KQK568" s="57"/>
      <c r="KQL568" s="159"/>
      <c r="KQM568" s="57"/>
      <c r="KQN568" s="159"/>
      <c r="KQO568" s="57"/>
      <c r="KQP568" s="159"/>
      <c r="KQQ568" s="57"/>
      <c r="KQR568" s="159"/>
      <c r="KQS568" s="57"/>
      <c r="KQT568" s="159"/>
      <c r="KQU568" s="57"/>
      <c r="KQV568" s="159"/>
      <c r="KQW568" s="57"/>
      <c r="KQX568" s="159"/>
      <c r="KQY568" s="57"/>
      <c r="KQZ568" s="159"/>
      <c r="KRA568" s="57"/>
      <c r="KRB568" s="159"/>
      <c r="KRC568" s="57"/>
      <c r="KRD568" s="159"/>
      <c r="KRE568" s="57"/>
      <c r="KRF568" s="159"/>
      <c r="KRG568" s="57"/>
      <c r="KRH568" s="159"/>
      <c r="KRI568" s="57"/>
      <c r="KRJ568" s="159"/>
      <c r="KRK568" s="57"/>
      <c r="KRL568" s="159"/>
      <c r="KRM568" s="57"/>
      <c r="KRN568" s="159"/>
      <c r="KRO568" s="57"/>
      <c r="KRP568" s="159"/>
      <c r="KRQ568" s="57"/>
      <c r="KRR568" s="159"/>
      <c r="KRS568" s="57"/>
      <c r="KRT568" s="159"/>
      <c r="KRU568" s="57"/>
      <c r="KRV568" s="159"/>
      <c r="KRW568" s="57"/>
      <c r="KRX568" s="159"/>
      <c r="KRY568" s="57"/>
      <c r="KRZ568" s="159"/>
      <c r="KSA568" s="57"/>
      <c r="KSB568" s="159"/>
      <c r="KSC568" s="57"/>
      <c r="KSD568" s="159"/>
      <c r="KSE568" s="57"/>
      <c r="KSF568" s="159"/>
      <c r="KSG568" s="57"/>
      <c r="KSH568" s="159"/>
      <c r="KSI568" s="57"/>
      <c r="KSJ568" s="159"/>
      <c r="KSK568" s="57"/>
      <c r="KSL568" s="159"/>
      <c r="KSM568" s="57"/>
      <c r="KSN568" s="159"/>
      <c r="KSO568" s="57"/>
      <c r="KSP568" s="159"/>
      <c r="KSQ568" s="57"/>
      <c r="KSR568" s="159"/>
      <c r="KSS568" s="57"/>
      <c r="KST568" s="159"/>
      <c r="KSU568" s="57"/>
      <c r="KSV568" s="159"/>
      <c r="KSW568" s="57"/>
      <c r="KSX568" s="159"/>
      <c r="KSY568" s="57"/>
      <c r="KSZ568" s="159"/>
      <c r="KTA568" s="57"/>
      <c r="KTB568" s="159"/>
      <c r="KTC568" s="57"/>
      <c r="KTD568" s="159"/>
      <c r="KTE568" s="57"/>
      <c r="KTF568" s="159"/>
      <c r="KTG568" s="57"/>
      <c r="KTH568" s="159"/>
      <c r="KTI568" s="57"/>
      <c r="KTJ568" s="159"/>
      <c r="KTK568" s="57"/>
      <c r="KTL568" s="159"/>
      <c r="KTM568" s="57"/>
      <c r="KTN568" s="159"/>
      <c r="KTO568" s="57"/>
      <c r="KTP568" s="159"/>
      <c r="KTQ568" s="57"/>
      <c r="KTR568" s="159"/>
      <c r="KTS568" s="57"/>
      <c r="KTT568" s="159"/>
      <c r="KTU568" s="57"/>
      <c r="KTV568" s="159"/>
      <c r="KTW568" s="57"/>
      <c r="KTX568" s="159"/>
      <c r="KTY568" s="57"/>
      <c r="KTZ568" s="159"/>
      <c r="KUA568" s="57"/>
      <c r="KUB568" s="159"/>
      <c r="KUC568" s="57"/>
      <c r="KUD568" s="159"/>
      <c r="KUE568" s="57"/>
      <c r="KUF568" s="159"/>
      <c r="KUG568" s="57"/>
      <c r="KUH568" s="159"/>
      <c r="KUI568" s="57"/>
      <c r="KUJ568" s="159"/>
      <c r="KUK568" s="57"/>
      <c r="KUL568" s="159"/>
      <c r="KUM568" s="57"/>
      <c r="KUN568" s="159"/>
      <c r="KUO568" s="57"/>
      <c r="KUP568" s="159"/>
      <c r="KUQ568" s="57"/>
      <c r="KUR568" s="159"/>
      <c r="KUS568" s="57"/>
      <c r="KUT568" s="159"/>
      <c r="KUU568" s="57"/>
      <c r="KUV568" s="159"/>
      <c r="KUW568" s="57"/>
      <c r="KUX568" s="159"/>
      <c r="KUY568" s="57"/>
      <c r="KUZ568" s="159"/>
      <c r="KVA568" s="57"/>
      <c r="KVB568" s="159"/>
      <c r="KVC568" s="57"/>
      <c r="KVD568" s="159"/>
      <c r="KVE568" s="57"/>
      <c r="KVF568" s="159"/>
      <c r="KVG568" s="57"/>
      <c r="KVH568" s="159"/>
      <c r="KVI568" s="57"/>
      <c r="KVJ568" s="159"/>
      <c r="KVK568" s="57"/>
      <c r="KVL568" s="159"/>
      <c r="KVM568" s="57"/>
      <c r="KVN568" s="159"/>
      <c r="KVO568" s="57"/>
      <c r="KVP568" s="159"/>
      <c r="KVQ568" s="57"/>
      <c r="KVR568" s="159"/>
      <c r="KVS568" s="57"/>
      <c r="KVT568" s="159"/>
      <c r="KVU568" s="57"/>
      <c r="KVV568" s="159"/>
      <c r="KVW568" s="57"/>
      <c r="KVX568" s="159"/>
      <c r="KVY568" s="57"/>
      <c r="KVZ568" s="159"/>
      <c r="KWA568" s="57"/>
      <c r="KWB568" s="159"/>
      <c r="KWC568" s="57"/>
      <c r="KWD568" s="159"/>
      <c r="KWE568" s="57"/>
      <c r="KWF568" s="159"/>
      <c r="KWG568" s="57"/>
      <c r="KWH568" s="159"/>
      <c r="KWI568" s="57"/>
      <c r="KWJ568" s="159"/>
      <c r="KWK568" s="57"/>
      <c r="KWL568" s="159"/>
      <c r="KWM568" s="57"/>
      <c r="KWN568" s="159"/>
      <c r="KWO568" s="57"/>
      <c r="KWP568" s="159"/>
      <c r="KWQ568" s="57"/>
      <c r="KWR568" s="159"/>
      <c r="KWS568" s="57"/>
      <c r="KWT568" s="159"/>
      <c r="KWU568" s="57"/>
      <c r="KWV568" s="159"/>
      <c r="KWW568" s="57"/>
      <c r="KWX568" s="159"/>
      <c r="KWY568" s="57"/>
      <c r="KWZ568" s="159"/>
      <c r="KXA568" s="57"/>
      <c r="KXB568" s="159"/>
      <c r="KXC568" s="57"/>
      <c r="KXD568" s="159"/>
      <c r="KXE568" s="57"/>
      <c r="KXF568" s="159"/>
      <c r="KXG568" s="57"/>
      <c r="KXH568" s="159"/>
      <c r="KXI568" s="57"/>
      <c r="KXJ568" s="159"/>
      <c r="KXK568" s="57"/>
      <c r="KXL568" s="159"/>
      <c r="KXM568" s="57"/>
      <c r="KXN568" s="159"/>
      <c r="KXO568" s="57"/>
      <c r="KXP568" s="159"/>
      <c r="KXQ568" s="57"/>
      <c r="KXR568" s="159"/>
      <c r="KXS568" s="57"/>
      <c r="KXT568" s="159"/>
      <c r="KXU568" s="57"/>
      <c r="KXV568" s="159"/>
      <c r="KXW568" s="57"/>
      <c r="KXX568" s="159"/>
      <c r="KXY568" s="57"/>
      <c r="KXZ568" s="159"/>
      <c r="KYA568" s="57"/>
      <c r="KYB568" s="159"/>
      <c r="KYC568" s="57"/>
      <c r="KYD568" s="159"/>
      <c r="KYE568" s="57"/>
      <c r="KYF568" s="159"/>
      <c r="KYG568" s="57"/>
      <c r="KYH568" s="159"/>
      <c r="KYI568" s="57"/>
      <c r="KYJ568" s="159"/>
      <c r="KYK568" s="57"/>
      <c r="KYL568" s="159"/>
      <c r="KYM568" s="57"/>
      <c r="KYN568" s="159"/>
      <c r="KYO568" s="57"/>
      <c r="KYP568" s="159"/>
      <c r="KYQ568" s="57"/>
      <c r="KYR568" s="159"/>
      <c r="KYS568" s="57"/>
      <c r="KYT568" s="159"/>
      <c r="KYU568" s="57"/>
      <c r="KYV568" s="159"/>
      <c r="KYW568" s="57"/>
      <c r="KYX568" s="159"/>
      <c r="KYY568" s="57"/>
      <c r="KYZ568" s="159"/>
      <c r="KZA568" s="57"/>
      <c r="KZB568" s="159"/>
      <c r="KZC568" s="57"/>
      <c r="KZD568" s="159"/>
      <c r="KZE568" s="57"/>
      <c r="KZF568" s="159"/>
      <c r="KZG568" s="57"/>
      <c r="KZH568" s="159"/>
      <c r="KZI568" s="57"/>
      <c r="KZJ568" s="159"/>
      <c r="KZK568" s="57"/>
      <c r="KZL568" s="159"/>
      <c r="KZM568" s="57"/>
      <c r="KZN568" s="159"/>
      <c r="KZO568" s="57"/>
      <c r="KZP568" s="159"/>
      <c r="KZQ568" s="57"/>
      <c r="KZR568" s="159"/>
      <c r="KZS568" s="57"/>
      <c r="KZT568" s="159"/>
      <c r="KZU568" s="57"/>
      <c r="KZV568" s="159"/>
      <c r="KZW568" s="57"/>
      <c r="KZX568" s="159"/>
      <c r="KZY568" s="57"/>
      <c r="KZZ568" s="159"/>
      <c r="LAA568" s="57"/>
      <c r="LAB568" s="159"/>
      <c r="LAC568" s="57"/>
      <c r="LAD568" s="159"/>
      <c r="LAE568" s="57"/>
      <c r="LAF568" s="159"/>
      <c r="LAG568" s="57"/>
      <c r="LAH568" s="159"/>
      <c r="LAI568" s="57"/>
      <c r="LAJ568" s="159"/>
      <c r="LAK568" s="57"/>
      <c r="LAL568" s="159"/>
      <c r="LAM568" s="57"/>
      <c r="LAN568" s="159"/>
      <c r="LAO568" s="57"/>
      <c r="LAP568" s="159"/>
      <c r="LAQ568" s="57"/>
      <c r="LAR568" s="159"/>
      <c r="LAS568" s="57"/>
      <c r="LAT568" s="159"/>
      <c r="LAU568" s="57"/>
      <c r="LAV568" s="159"/>
      <c r="LAW568" s="57"/>
      <c r="LAX568" s="159"/>
      <c r="LAY568" s="57"/>
      <c r="LAZ568" s="159"/>
      <c r="LBA568" s="57"/>
      <c r="LBB568" s="159"/>
      <c r="LBC568" s="57"/>
      <c r="LBD568" s="159"/>
      <c r="LBE568" s="57"/>
      <c r="LBF568" s="159"/>
      <c r="LBG568" s="57"/>
      <c r="LBH568" s="159"/>
      <c r="LBI568" s="57"/>
      <c r="LBJ568" s="159"/>
      <c r="LBK568" s="57"/>
      <c r="LBL568" s="159"/>
      <c r="LBM568" s="57"/>
      <c r="LBN568" s="159"/>
      <c r="LBO568" s="57"/>
      <c r="LBP568" s="159"/>
      <c r="LBQ568" s="57"/>
      <c r="LBR568" s="159"/>
      <c r="LBS568" s="57"/>
      <c r="LBT568" s="159"/>
      <c r="LBU568" s="57"/>
      <c r="LBV568" s="159"/>
      <c r="LBW568" s="57"/>
      <c r="LBX568" s="159"/>
      <c r="LBY568" s="57"/>
      <c r="LBZ568" s="159"/>
      <c r="LCA568" s="57"/>
      <c r="LCB568" s="159"/>
      <c r="LCC568" s="57"/>
      <c r="LCD568" s="159"/>
      <c r="LCE568" s="57"/>
      <c r="LCF568" s="159"/>
      <c r="LCG568" s="57"/>
      <c r="LCH568" s="159"/>
      <c r="LCI568" s="57"/>
      <c r="LCJ568" s="159"/>
      <c r="LCK568" s="57"/>
      <c r="LCL568" s="159"/>
      <c r="LCM568" s="57"/>
      <c r="LCN568" s="159"/>
      <c r="LCO568" s="57"/>
      <c r="LCP568" s="159"/>
      <c r="LCQ568" s="57"/>
      <c r="LCR568" s="159"/>
      <c r="LCS568" s="57"/>
      <c r="LCT568" s="159"/>
      <c r="LCU568" s="57"/>
      <c r="LCV568" s="159"/>
      <c r="LCW568" s="57"/>
      <c r="LCX568" s="159"/>
      <c r="LCY568" s="57"/>
      <c r="LCZ568" s="159"/>
      <c r="LDA568" s="57"/>
      <c r="LDB568" s="159"/>
      <c r="LDC568" s="57"/>
      <c r="LDD568" s="159"/>
      <c r="LDE568" s="57"/>
      <c r="LDF568" s="159"/>
      <c r="LDG568" s="57"/>
      <c r="LDH568" s="159"/>
      <c r="LDI568" s="57"/>
      <c r="LDJ568" s="159"/>
      <c r="LDK568" s="57"/>
      <c r="LDL568" s="159"/>
      <c r="LDM568" s="57"/>
      <c r="LDN568" s="159"/>
      <c r="LDO568" s="57"/>
      <c r="LDP568" s="159"/>
      <c r="LDQ568" s="57"/>
      <c r="LDR568" s="159"/>
      <c r="LDS568" s="57"/>
      <c r="LDT568" s="159"/>
      <c r="LDU568" s="57"/>
      <c r="LDV568" s="159"/>
      <c r="LDW568" s="57"/>
      <c r="LDX568" s="159"/>
      <c r="LDY568" s="57"/>
      <c r="LDZ568" s="159"/>
      <c r="LEA568" s="57"/>
      <c r="LEB568" s="159"/>
      <c r="LEC568" s="57"/>
      <c r="LED568" s="159"/>
      <c r="LEE568" s="57"/>
      <c r="LEF568" s="159"/>
      <c r="LEG568" s="57"/>
      <c r="LEH568" s="159"/>
      <c r="LEI568" s="57"/>
      <c r="LEJ568" s="159"/>
      <c r="LEK568" s="57"/>
      <c r="LEL568" s="159"/>
      <c r="LEM568" s="57"/>
      <c r="LEN568" s="159"/>
      <c r="LEO568" s="57"/>
      <c r="LEP568" s="159"/>
      <c r="LEQ568" s="57"/>
      <c r="LER568" s="159"/>
      <c r="LES568" s="57"/>
      <c r="LET568" s="159"/>
      <c r="LEU568" s="57"/>
      <c r="LEV568" s="159"/>
      <c r="LEW568" s="57"/>
      <c r="LEX568" s="159"/>
      <c r="LEY568" s="57"/>
      <c r="LEZ568" s="159"/>
      <c r="LFA568" s="57"/>
      <c r="LFB568" s="159"/>
      <c r="LFC568" s="57"/>
      <c r="LFD568" s="159"/>
      <c r="LFE568" s="57"/>
      <c r="LFF568" s="159"/>
      <c r="LFG568" s="57"/>
      <c r="LFH568" s="159"/>
      <c r="LFI568" s="57"/>
      <c r="LFJ568" s="159"/>
      <c r="LFK568" s="57"/>
      <c r="LFL568" s="159"/>
      <c r="LFM568" s="57"/>
      <c r="LFN568" s="159"/>
      <c r="LFO568" s="57"/>
      <c r="LFP568" s="159"/>
      <c r="LFQ568" s="57"/>
      <c r="LFR568" s="159"/>
      <c r="LFS568" s="57"/>
      <c r="LFT568" s="159"/>
      <c r="LFU568" s="57"/>
      <c r="LFV568" s="159"/>
      <c r="LFW568" s="57"/>
      <c r="LFX568" s="159"/>
      <c r="LFY568" s="57"/>
      <c r="LFZ568" s="159"/>
      <c r="LGA568" s="57"/>
      <c r="LGB568" s="159"/>
      <c r="LGC568" s="57"/>
      <c r="LGD568" s="159"/>
      <c r="LGE568" s="57"/>
      <c r="LGF568" s="159"/>
      <c r="LGG568" s="57"/>
      <c r="LGH568" s="159"/>
      <c r="LGI568" s="57"/>
      <c r="LGJ568" s="159"/>
      <c r="LGK568" s="57"/>
      <c r="LGL568" s="159"/>
      <c r="LGM568" s="57"/>
      <c r="LGN568" s="159"/>
      <c r="LGO568" s="57"/>
      <c r="LGP568" s="159"/>
      <c r="LGQ568" s="57"/>
      <c r="LGR568" s="159"/>
      <c r="LGS568" s="57"/>
      <c r="LGT568" s="159"/>
      <c r="LGU568" s="57"/>
      <c r="LGV568" s="159"/>
      <c r="LGW568" s="57"/>
      <c r="LGX568" s="159"/>
      <c r="LGY568" s="57"/>
      <c r="LGZ568" s="159"/>
      <c r="LHA568" s="57"/>
      <c r="LHB568" s="159"/>
      <c r="LHC568" s="57"/>
      <c r="LHD568" s="159"/>
      <c r="LHE568" s="57"/>
      <c r="LHF568" s="159"/>
      <c r="LHG568" s="57"/>
      <c r="LHH568" s="159"/>
      <c r="LHI568" s="57"/>
      <c r="LHJ568" s="159"/>
      <c r="LHK568" s="57"/>
      <c r="LHL568" s="159"/>
      <c r="LHM568" s="57"/>
      <c r="LHN568" s="159"/>
      <c r="LHO568" s="57"/>
      <c r="LHP568" s="159"/>
      <c r="LHQ568" s="57"/>
      <c r="LHR568" s="159"/>
      <c r="LHS568" s="57"/>
      <c r="LHT568" s="159"/>
      <c r="LHU568" s="57"/>
      <c r="LHV568" s="159"/>
      <c r="LHW568" s="57"/>
      <c r="LHX568" s="159"/>
      <c r="LHY568" s="57"/>
      <c r="LHZ568" s="159"/>
      <c r="LIA568" s="57"/>
      <c r="LIB568" s="159"/>
      <c r="LIC568" s="57"/>
      <c r="LID568" s="159"/>
      <c r="LIE568" s="57"/>
      <c r="LIF568" s="159"/>
      <c r="LIG568" s="57"/>
      <c r="LIH568" s="159"/>
      <c r="LII568" s="57"/>
      <c r="LIJ568" s="159"/>
      <c r="LIK568" s="57"/>
      <c r="LIL568" s="159"/>
      <c r="LIM568" s="57"/>
      <c r="LIN568" s="159"/>
      <c r="LIO568" s="57"/>
      <c r="LIP568" s="159"/>
      <c r="LIQ568" s="57"/>
      <c r="LIR568" s="159"/>
      <c r="LIS568" s="57"/>
      <c r="LIT568" s="159"/>
      <c r="LIU568" s="57"/>
      <c r="LIV568" s="159"/>
      <c r="LIW568" s="57"/>
      <c r="LIX568" s="159"/>
      <c r="LIY568" s="57"/>
      <c r="LIZ568" s="159"/>
      <c r="LJA568" s="57"/>
      <c r="LJB568" s="159"/>
      <c r="LJC568" s="57"/>
      <c r="LJD568" s="159"/>
      <c r="LJE568" s="57"/>
      <c r="LJF568" s="159"/>
      <c r="LJG568" s="57"/>
      <c r="LJH568" s="159"/>
      <c r="LJI568" s="57"/>
      <c r="LJJ568" s="159"/>
      <c r="LJK568" s="57"/>
      <c r="LJL568" s="159"/>
      <c r="LJM568" s="57"/>
      <c r="LJN568" s="159"/>
      <c r="LJO568" s="57"/>
      <c r="LJP568" s="159"/>
      <c r="LJQ568" s="57"/>
      <c r="LJR568" s="159"/>
      <c r="LJS568" s="57"/>
      <c r="LJT568" s="159"/>
      <c r="LJU568" s="57"/>
      <c r="LJV568" s="159"/>
      <c r="LJW568" s="57"/>
      <c r="LJX568" s="159"/>
      <c r="LJY568" s="57"/>
      <c r="LJZ568" s="159"/>
      <c r="LKA568" s="57"/>
      <c r="LKB568" s="159"/>
      <c r="LKC568" s="57"/>
      <c r="LKD568" s="159"/>
      <c r="LKE568" s="57"/>
      <c r="LKF568" s="159"/>
      <c r="LKG568" s="57"/>
      <c r="LKH568" s="159"/>
      <c r="LKI568" s="57"/>
      <c r="LKJ568" s="159"/>
      <c r="LKK568" s="57"/>
      <c r="LKL568" s="159"/>
      <c r="LKM568" s="57"/>
      <c r="LKN568" s="159"/>
      <c r="LKO568" s="57"/>
      <c r="LKP568" s="159"/>
      <c r="LKQ568" s="57"/>
      <c r="LKR568" s="159"/>
      <c r="LKS568" s="57"/>
      <c r="LKT568" s="159"/>
      <c r="LKU568" s="57"/>
      <c r="LKV568" s="159"/>
      <c r="LKW568" s="57"/>
      <c r="LKX568" s="159"/>
      <c r="LKY568" s="57"/>
      <c r="LKZ568" s="159"/>
      <c r="LLA568" s="57"/>
      <c r="LLB568" s="159"/>
      <c r="LLC568" s="57"/>
      <c r="LLD568" s="159"/>
      <c r="LLE568" s="57"/>
      <c r="LLF568" s="159"/>
      <c r="LLG568" s="57"/>
      <c r="LLH568" s="159"/>
      <c r="LLI568" s="57"/>
      <c r="LLJ568" s="159"/>
      <c r="LLK568" s="57"/>
      <c r="LLL568" s="159"/>
      <c r="LLM568" s="57"/>
      <c r="LLN568" s="159"/>
      <c r="LLO568" s="57"/>
      <c r="LLP568" s="159"/>
      <c r="LLQ568" s="57"/>
      <c r="LLR568" s="159"/>
      <c r="LLS568" s="57"/>
      <c r="LLT568" s="159"/>
      <c r="LLU568" s="57"/>
      <c r="LLV568" s="159"/>
      <c r="LLW568" s="57"/>
      <c r="LLX568" s="159"/>
      <c r="LLY568" s="57"/>
      <c r="LLZ568" s="159"/>
      <c r="LMA568" s="57"/>
      <c r="LMB568" s="159"/>
      <c r="LMC568" s="57"/>
      <c r="LMD568" s="159"/>
      <c r="LME568" s="57"/>
      <c r="LMF568" s="159"/>
      <c r="LMG568" s="57"/>
      <c r="LMH568" s="159"/>
      <c r="LMI568" s="57"/>
      <c r="LMJ568" s="159"/>
      <c r="LMK568" s="57"/>
      <c r="LML568" s="159"/>
      <c r="LMM568" s="57"/>
      <c r="LMN568" s="159"/>
      <c r="LMO568" s="57"/>
      <c r="LMP568" s="159"/>
      <c r="LMQ568" s="57"/>
      <c r="LMR568" s="159"/>
      <c r="LMS568" s="57"/>
      <c r="LMT568" s="159"/>
      <c r="LMU568" s="57"/>
      <c r="LMV568" s="159"/>
      <c r="LMW568" s="57"/>
      <c r="LMX568" s="159"/>
      <c r="LMY568" s="57"/>
      <c r="LMZ568" s="159"/>
      <c r="LNA568" s="57"/>
      <c r="LNB568" s="159"/>
      <c r="LNC568" s="57"/>
      <c r="LND568" s="159"/>
      <c r="LNE568" s="57"/>
      <c r="LNF568" s="159"/>
      <c r="LNG568" s="57"/>
      <c r="LNH568" s="159"/>
      <c r="LNI568" s="57"/>
      <c r="LNJ568" s="159"/>
      <c r="LNK568" s="57"/>
      <c r="LNL568" s="159"/>
      <c r="LNM568" s="57"/>
      <c r="LNN568" s="159"/>
      <c r="LNO568" s="57"/>
      <c r="LNP568" s="159"/>
      <c r="LNQ568" s="57"/>
      <c r="LNR568" s="159"/>
      <c r="LNS568" s="57"/>
      <c r="LNT568" s="159"/>
      <c r="LNU568" s="57"/>
      <c r="LNV568" s="159"/>
      <c r="LNW568" s="57"/>
      <c r="LNX568" s="159"/>
      <c r="LNY568" s="57"/>
      <c r="LNZ568" s="159"/>
      <c r="LOA568" s="57"/>
      <c r="LOB568" s="159"/>
      <c r="LOC568" s="57"/>
      <c r="LOD568" s="159"/>
      <c r="LOE568" s="57"/>
      <c r="LOF568" s="159"/>
      <c r="LOG568" s="57"/>
      <c r="LOH568" s="159"/>
      <c r="LOI568" s="57"/>
      <c r="LOJ568" s="159"/>
      <c r="LOK568" s="57"/>
      <c r="LOL568" s="159"/>
      <c r="LOM568" s="57"/>
      <c r="LON568" s="159"/>
      <c r="LOO568" s="57"/>
      <c r="LOP568" s="159"/>
      <c r="LOQ568" s="57"/>
      <c r="LOR568" s="159"/>
      <c r="LOS568" s="57"/>
      <c r="LOT568" s="159"/>
      <c r="LOU568" s="57"/>
      <c r="LOV568" s="159"/>
      <c r="LOW568" s="57"/>
      <c r="LOX568" s="159"/>
      <c r="LOY568" s="57"/>
      <c r="LOZ568" s="159"/>
      <c r="LPA568" s="57"/>
      <c r="LPB568" s="159"/>
      <c r="LPC568" s="57"/>
      <c r="LPD568" s="159"/>
      <c r="LPE568" s="57"/>
      <c r="LPF568" s="159"/>
      <c r="LPG568" s="57"/>
      <c r="LPH568" s="159"/>
      <c r="LPI568" s="57"/>
      <c r="LPJ568" s="159"/>
      <c r="LPK568" s="57"/>
      <c r="LPL568" s="159"/>
      <c r="LPM568" s="57"/>
      <c r="LPN568" s="159"/>
      <c r="LPO568" s="57"/>
      <c r="LPP568" s="159"/>
      <c r="LPQ568" s="57"/>
      <c r="LPR568" s="159"/>
      <c r="LPS568" s="57"/>
      <c r="LPT568" s="159"/>
      <c r="LPU568" s="57"/>
      <c r="LPV568" s="159"/>
      <c r="LPW568" s="57"/>
      <c r="LPX568" s="159"/>
      <c r="LPY568" s="57"/>
      <c r="LPZ568" s="159"/>
      <c r="LQA568" s="57"/>
      <c r="LQB568" s="159"/>
      <c r="LQC568" s="57"/>
      <c r="LQD568" s="159"/>
      <c r="LQE568" s="57"/>
      <c r="LQF568" s="159"/>
      <c r="LQG568" s="57"/>
      <c r="LQH568" s="159"/>
      <c r="LQI568" s="57"/>
      <c r="LQJ568" s="159"/>
      <c r="LQK568" s="57"/>
      <c r="LQL568" s="159"/>
      <c r="LQM568" s="57"/>
      <c r="LQN568" s="159"/>
      <c r="LQO568" s="57"/>
      <c r="LQP568" s="159"/>
      <c r="LQQ568" s="57"/>
      <c r="LQR568" s="159"/>
      <c r="LQS568" s="57"/>
      <c r="LQT568" s="159"/>
      <c r="LQU568" s="57"/>
      <c r="LQV568" s="159"/>
      <c r="LQW568" s="57"/>
      <c r="LQX568" s="159"/>
      <c r="LQY568" s="57"/>
      <c r="LQZ568" s="159"/>
      <c r="LRA568" s="57"/>
      <c r="LRB568" s="159"/>
      <c r="LRC568" s="57"/>
      <c r="LRD568" s="159"/>
      <c r="LRE568" s="57"/>
      <c r="LRF568" s="159"/>
      <c r="LRG568" s="57"/>
      <c r="LRH568" s="159"/>
      <c r="LRI568" s="57"/>
      <c r="LRJ568" s="159"/>
      <c r="LRK568" s="57"/>
      <c r="LRL568" s="159"/>
      <c r="LRM568" s="57"/>
      <c r="LRN568" s="159"/>
      <c r="LRO568" s="57"/>
      <c r="LRP568" s="159"/>
      <c r="LRQ568" s="57"/>
      <c r="LRR568" s="159"/>
      <c r="LRS568" s="57"/>
      <c r="LRT568" s="159"/>
      <c r="LRU568" s="57"/>
      <c r="LRV568" s="159"/>
      <c r="LRW568" s="57"/>
      <c r="LRX568" s="159"/>
      <c r="LRY568" s="57"/>
      <c r="LRZ568" s="159"/>
      <c r="LSA568" s="57"/>
      <c r="LSB568" s="159"/>
      <c r="LSC568" s="57"/>
      <c r="LSD568" s="159"/>
      <c r="LSE568" s="57"/>
      <c r="LSF568" s="159"/>
      <c r="LSG568" s="57"/>
      <c r="LSH568" s="159"/>
      <c r="LSI568" s="57"/>
      <c r="LSJ568" s="159"/>
      <c r="LSK568" s="57"/>
      <c r="LSL568" s="159"/>
      <c r="LSM568" s="57"/>
      <c r="LSN568" s="159"/>
      <c r="LSO568" s="57"/>
      <c r="LSP568" s="159"/>
      <c r="LSQ568" s="57"/>
      <c r="LSR568" s="159"/>
      <c r="LSS568" s="57"/>
      <c r="LST568" s="159"/>
      <c r="LSU568" s="57"/>
      <c r="LSV568" s="159"/>
      <c r="LSW568" s="57"/>
      <c r="LSX568" s="159"/>
      <c r="LSY568" s="57"/>
      <c r="LSZ568" s="159"/>
      <c r="LTA568" s="57"/>
      <c r="LTB568" s="159"/>
      <c r="LTC568" s="57"/>
      <c r="LTD568" s="159"/>
      <c r="LTE568" s="57"/>
      <c r="LTF568" s="159"/>
      <c r="LTG568" s="57"/>
      <c r="LTH568" s="159"/>
      <c r="LTI568" s="57"/>
      <c r="LTJ568" s="159"/>
      <c r="LTK568" s="57"/>
      <c r="LTL568" s="159"/>
      <c r="LTM568" s="57"/>
      <c r="LTN568" s="159"/>
      <c r="LTO568" s="57"/>
      <c r="LTP568" s="159"/>
      <c r="LTQ568" s="57"/>
      <c r="LTR568" s="159"/>
      <c r="LTS568" s="57"/>
      <c r="LTT568" s="159"/>
      <c r="LTU568" s="57"/>
      <c r="LTV568" s="159"/>
      <c r="LTW568" s="57"/>
      <c r="LTX568" s="159"/>
      <c r="LTY568" s="57"/>
      <c r="LTZ568" s="159"/>
      <c r="LUA568" s="57"/>
      <c r="LUB568" s="159"/>
      <c r="LUC568" s="57"/>
      <c r="LUD568" s="159"/>
      <c r="LUE568" s="57"/>
      <c r="LUF568" s="159"/>
      <c r="LUG568" s="57"/>
      <c r="LUH568" s="159"/>
      <c r="LUI568" s="57"/>
      <c r="LUJ568" s="159"/>
      <c r="LUK568" s="57"/>
      <c r="LUL568" s="159"/>
      <c r="LUM568" s="57"/>
      <c r="LUN568" s="159"/>
      <c r="LUO568" s="57"/>
      <c r="LUP568" s="159"/>
      <c r="LUQ568" s="57"/>
      <c r="LUR568" s="159"/>
      <c r="LUS568" s="57"/>
      <c r="LUT568" s="159"/>
      <c r="LUU568" s="57"/>
      <c r="LUV568" s="159"/>
      <c r="LUW568" s="57"/>
      <c r="LUX568" s="159"/>
      <c r="LUY568" s="57"/>
      <c r="LUZ568" s="159"/>
      <c r="LVA568" s="57"/>
      <c r="LVB568" s="159"/>
      <c r="LVC568" s="57"/>
      <c r="LVD568" s="159"/>
      <c r="LVE568" s="57"/>
      <c r="LVF568" s="159"/>
      <c r="LVG568" s="57"/>
      <c r="LVH568" s="159"/>
      <c r="LVI568" s="57"/>
      <c r="LVJ568" s="159"/>
      <c r="LVK568" s="57"/>
      <c r="LVL568" s="159"/>
      <c r="LVM568" s="57"/>
      <c r="LVN568" s="159"/>
      <c r="LVO568" s="57"/>
      <c r="LVP568" s="159"/>
      <c r="LVQ568" s="57"/>
      <c r="LVR568" s="159"/>
      <c r="LVS568" s="57"/>
      <c r="LVT568" s="159"/>
      <c r="LVU568" s="57"/>
      <c r="LVV568" s="159"/>
      <c r="LVW568" s="57"/>
      <c r="LVX568" s="159"/>
      <c r="LVY568" s="57"/>
      <c r="LVZ568" s="159"/>
      <c r="LWA568" s="57"/>
      <c r="LWB568" s="159"/>
      <c r="LWC568" s="57"/>
      <c r="LWD568" s="159"/>
      <c r="LWE568" s="57"/>
      <c r="LWF568" s="159"/>
      <c r="LWG568" s="57"/>
      <c r="LWH568" s="159"/>
      <c r="LWI568" s="57"/>
      <c r="LWJ568" s="159"/>
      <c r="LWK568" s="57"/>
      <c r="LWL568" s="159"/>
      <c r="LWM568" s="57"/>
      <c r="LWN568" s="159"/>
      <c r="LWO568" s="57"/>
      <c r="LWP568" s="159"/>
      <c r="LWQ568" s="57"/>
      <c r="LWR568" s="159"/>
      <c r="LWS568" s="57"/>
      <c r="LWT568" s="159"/>
      <c r="LWU568" s="57"/>
      <c r="LWV568" s="159"/>
      <c r="LWW568" s="57"/>
      <c r="LWX568" s="159"/>
      <c r="LWY568" s="57"/>
      <c r="LWZ568" s="159"/>
      <c r="LXA568" s="57"/>
      <c r="LXB568" s="159"/>
      <c r="LXC568" s="57"/>
      <c r="LXD568" s="159"/>
      <c r="LXE568" s="57"/>
      <c r="LXF568" s="159"/>
      <c r="LXG568" s="57"/>
      <c r="LXH568" s="159"/>
      <c r="LXI568" s="57"/>
      <c r="LXJ568" s="159"/>
      <c r="LXK568" s="57"/>
      <c r="LXL568" s="159"/>
      <c r="LXM568" s="57"/>
      <c r="LXN568" s="159"/>
      <c r="LXO568" s="57"/>
      <c r="LXP568" s="159"/>
      <c r="LXQ568" s="57"/>
      <c r="LXR568" s="159"/>
      <c r="LXS568" s="57"/>
      <c r="LXT568" s="159"/>
      <c r="LXU568" s="57"/>
      <c r="LXV568" s="159"/>
      <c r="LXW568" s="57"/>
      <c r="LXX568" s="159"/>
      <c r="LXY568" s="57"/>
      <c r="LXZ568" s="159"/>
      <c r="LYA568" s="57"/>
      <c r="LYB568" s="159"/>
      <c r="LYC568" s="57"/>
      <c r="LYD568" s="159"/>
      <c r="LYE568" s="57"/>
      <c r="LYF568" s="159"/>
      <c r="LYG568" s="57"/>
      <c r="LYH568" s="159"/>
      <c r="LYI568" s="57"/>
      <c r="LYJ568" s="159"/>
      <c r="LYK568" s="57"/>
      <c r="LYL568" s="159"/>
      <c r="LYM568" s="57"/>
      <c r="LYN568" s="159"/>
      <c r="LYO568" s="57"/>
      <c r="LYP568" s="159"/>
      <c r="LYQ568" s="57"/>
      <c r="LYR568" s="159"/>
      <c r="LYS568" s="57"/>
      <c r="LYT568" s="159"/>
      <c r="LYU568" s="57"/>
      <c r="LYV568" s="159"/>
      <c r="LYW568" s="57"/>
      <c r="LYX568" s="159"/>
      <c r="LYY568" s="57"/>
      <c r="LYZ568" s="159"/>
      <c r="LZA568" s="57"/>
      <c r="LZB568" s="159"/>
      <c r="LZC568" s="57"/>
      <c r="LZD568" s="159"/>
      <c r="LZE568" s="57"/>
      <c r="LZF568" s="159"/>
      <c r="LZG568" s="57"/>
      <c r="LZH568" s="159"/>
      <c r="LZI568" s="57"/>
      <c r="LZJ568" s="159"/>
      <c r="LZK568" s="57"/>
      <c r="LZL568" s="159"/>
      <c r="LZM568" s="57"/>
      <c r="LZN568" s="159"/>
      <c r="LZO568" s="57"/>
      <c r="LZP568" s="159"/>
      <c r="LZQ568" s="57"/>
      <c r="LZR568" s="159"/>
      <c r="LZS568" s="57"/>
      <c r="LZT568" s="159"/>
      <c r="LZU568" s="57"/>
      <c r="LZV568" s="159"/>
      <c r="LZW568" s="57"/>
      <c r="LZX568" s="159"/>
      <c r="LZY568" s="57"/>
      <c r="LZZ568" s="159"/>
      <c r="MAA568" s="57"/>
      <c r="MAB568" s="159"/>
      <c r="MAC568" s="57"/>
      <c r="MAD568" s="159"/>
      <c r="MAE568" s="57"/>
      <c r="MAF568" s="159"/>
      <c r="MAG568" s="57"/>
      <c r="MAH568" s="159"/>
      <c r="MAI568" s="57"/>
      <c r="MAJ568" s="159"/>
      <c r="MAK568" s="57"/>
      <c r="MAL568" s="159"/>
      <c r="MAM568" s="57"/>
      <c r="MAN568" s="159"/>
      <c r="MAO568" s="57"/>
      <c r="MAP568" s="159"/>
      <c r="MAQ568" s="57"/>
      <c r="MAR568" s="159"/>
      <c r="MAS568" s="57"/>
      <c r="MAT568" s="159"/>
      <c r="MAU568" s="57"/>
      <c r="MAV568" s="159"/>
      <c r="MAW568" s="57"/>
      <c r="MAX568" s="159"/>
      <c r="MAY568" s="57"/>
      <c r="MAZ568" s="159"/>
      <c r="MBA568" s="57"/>
      <c r="MBB568" s="159"/>
      <c r="MBC568" s="57"/>
      <c r="MBD568" s="159"/>
      <c r="MBE568" s="57"/>
      <c r="MBF568" s="159"/>
      <c r="MBG568" s="57"/>
      <c r="MBH568" s="159"/>
      <c r="MBI568" s="57"/>
      <c r="MBJ568" s="159"/>
      <c r="MBK568" s="57"/>
      <c r="MBL568" s="159"/>
      <c r="MBM568" s="57"/>
      <c r="MBN568" s="159"/>
      <c r="MBO568" s="57"/>
      <c r="MBP568" s="159"/>
      <c r="MBQ568" s="57"/>
      <c r="MBR568" s="159"/>
      <c r="MBS568" s="57"/>
      <c r="MBT568" s="159"/>
      <c r="MBU568" s="57"/>
      <c r="MBV568" s="159"/>
      <c r="MBW568" s="57"/>
      <c r="MBX568" s="159"/>
      <c r="MBY568" s="57"/>
      <c r="MBZ568" s="159"/>
      <c r="MCA568" s="57"/>
      <c r="MCB568" s="159"/>
      <c r="MCC568" s="57"/>
      <c r="MCD568" s="159"/>
      <c r="MCE568" s="57"/>
      <c r="MCF568" s="159"/>
      <c r="MCG568" s="57"/>
      <c r="MCH568" s="159"/>
      <c r="MCI568" s="57"/>
      <c r="MCJ568" s="159"/>
      <c r="MCK568" s="57"/>
      <c r="MCL568" s="159"/>
      <c r="MCM568" s="57"/>
      <c r="MCN568" s="159"/>
      <c r="MCO568" s="57"/>
      <c r="MCP568" s="159"/>
      <c r="MCQ568" s="57"/>
      <c r="MCR568" s="159"/>
      <c r="MCS568" s="57"/>
      <c r="MCT568" s="159"/>
      <c r="MCU568" s="57"/>
      <c r="MCV568" s="159"/>
      <c r="MCW568" s="57"/>
      <c r="MCX568" s="159"/>
      <c r="MCY568" s="57"/>
      <c r="MCZ568" s="159"/>
      <c r="MDA568" s="57"/>
      <c r="MDB568" s="159"/>
      <c r="MDC568" s="57"/>
      <c r="MDD568" s="159"/>
      <c r="MDE568" s="57"/>
      <c r="MDF568" s="159"/>
      <c r="MDG568" s="57"/>
      <c r="MDH568" s="159"/>
      <c r="MDI568" s="57"/>
      <c r="MDJ568" s="159"/>
      <c r="MDK568" s="57"/>
      <c r="MDL568" s="159"/>
      <c r="MDM568" s="57"/>
      <c r="MDN568" s="159"/>
      <c r="MDO568" s="57"/>
      <c r="MDP568" s="159"/>
      <c r="MDQ568" s="57"/>
      <c r="MDR568" s="159"/>
      <c r="MDS568" s="57"/>
      <c r="MDT568" s="159"/>
      <c r="MDU568" s="57"/>
      <c r="MDV568" s="159"/>
      <c r="MDW568" s="57"/>
      <c r="MDX568" s="159"/>
      <c r="MDY568" s="57"/>
      <c r="MDZ568" s="159"/>
      <c r="MEA568" s="57"/>
      <c r="MEB568" s="159"/>
      <c r="MEC568" s="57"/>
      <c r="MED568" s="159"/>
      <c r="MEE568" s="57"/>
      <c r="MEF568" s="159"/>
      <c r="MEG568" s="57"/>
      <c r="MEH568" s="159"/>
      <c r="MEI568" s="57"/>
      <c r="MEJ568" s="159"/>
      <c r="MEK568" s="57"/>
      <c r="MEL568" s="159"/>
      <c r="MEM568" s="57"/>
      <c r="MEN568" s="159"/>
      <c r="MEO568" s="57"/>
      <c r="MEP568" s="159"/>
      <c r="MEQ568" s="57"/>
      <c r="MER568" s="159"/>
      <c r="MES568" s="57"/>
      <c r="MET568" s="159"/>
      <c r="MEU568" s="57"/>
      <c r="MEV568" s="159"/>
      <c r="MEW568" s="57"/>
      <c r="MEX568" s="159"/>
      <c r="MEY568" s="57"/>
      <c r="MEZ568" s="159"/>
      <c r="MFA568" s="57"/>
      <c r="MFB568" s="159"/>
      <c r="MFC568" s="57"/>
      <c r="MFD568" s="159"/>
      <c r="MFE568" s="57"/>
      <c r="MFF568" s="159"/>
      <c r="MFG568" s="57"/>
      <c r="MFH568" s="159"/>
      <c r="MFI568" s="57"/>
      <c r="MFJ568" s="159"/>
      <c r="MFK568" s="57"/>
      <c r="MFL568" s="159"/>
      <c r="MFM568" s="57"/>
      <c r="MFN568" s="159"/>
      <c r="MFO568" s="57"/>
      <c r="MFP568" s="159"/>
      <c r="MFQ568" s="57"/>
      <c r="MFR568" s="159"/>
      <c r="MFS568" s="57"/>
      <c r="MFT568" s="159"/>
      <c r="MFU568" s="57"/>
      <c r="MFV568" s="159"/>
      <c r="MFW568" s="57"/>
      <c r="MFX568" s="159"/>
      <c r="MFY568" s="57"/>
      <c r="MFZ568" s="159"/>
      <c r="MGA568" s="57"/>
      <c r="MGB568" s="159"/>
      <c r="MGC568" s="57"/>
      <c r="MGD568" s="159"/>
      <c r="MGE568" s="57"/>
      <c r="MGF568" s="159"/>
      <c r="MGG568" s="57"/>
      <c r="MGH568" s="159"/>
      <c r="MGI568" s="57"/>
      <c r="MGJ568" s="159"/>
      <c r="MGK568" s="57"/>
      <c r="MGL568" s="159"/>
      <c r="MGM568" s="57"/>
      <c r="MGN568" s="159"/>
      <c r="MGO568" s="57"/>
      <c r="MGP568" s="159"/>
      <c r="MGQ568" s="57"/>
      <c r="MGR568" s="159"/>
      <c r="MGS568" s="57"/>
      <c r="MGT568" s="159"/>
      <c r="MGU568" s="57"/>
      <c r="MGV568" s="159"/>
      <c r="MGW568" s="57"/>
      <c r="MGX568" s="159"/>
      <c r="MGY568" s="57"/>
      <c r="MGZ568" s="159"/>
      <c r="MHA568" s="57"/>
      <c r="MHB568" s="159"/>
      <c r="MHC568" s="57"/>
      <c r="MHD568" s="159"/>
      <c r="MHE568" s="57"/>
      <c r="MHF568" s="159"/>
      <c r="MHG568" s="57"/>
      <c r="MHH568" s="159"/>
      <c r="MHI568" s="57"/>
      <c r="MHJ568" s="159"/>
      <c r="MHK568" s="57"/>
      <c r="MHL568" s="159"/>
      <c r="MHM568" s="57"/>
      <c r="MHN568" s="159"/>
      <c r="MHO568" s="57"/>
      <c r="MHP568" s="159"/>
      <c r="MHQ568" s="57"/>
      <c r="MHR568" s="159"/>
      <c r="MHS568" s="57"/>
      <c r="MHT568" s="159"/>
      <c r="MHU568" s="57"/>
      <c r="MHV568" s="159"/>
      <c r="MHW568" s="57"/>
      <c r="MHX568" s="159"/>
      <c r="MHY568" s="57"/>
      <c r="MHZ568" s="159"/>
      <c r="MIA568" s="57"/>
      <c r="MIB568" s="159"/>
      <c r="MIC568" s="57"/>
      <c r="MID568" s="159"/>
      <c r="MIE568" s="57"/>
      <c r="MIF568" s="159"/>
      <c r="MIG568" s="57"/>
      <c r="MIH568" s="159"/>
      <c r="MII568" s="57"/>
      <c r="MIJ568" s="159"/>
      <c r="MIK568" s="57"/>
      <c r="MIL568" s="159"/>
      <c r="MIM568" s="57"/>
      <c r="MIN568" s="159"/>
      <c r="MIO568" s="57"/>
      <c r="MIP568" s="159"/>
      <c r="MIQ568" s="57"/>
      <c r="MIR568" s="159"/>
      <c r="MIS568" s="57"/>
      <c r="MIT568" s="159"/>
      <c r="MIU568" s="57"/>
      <c r="MIV568" s="159"/>
      <c r="MIW568" s="57"/>
      <c r="MIX568" s="159"/>
      <c r="MIY568" s="57"/>
      <c r="MIZ568" s="159"/>
      <c r="MJA568" s="57"/>
      <c r="MJB568" s="159"/>
      <c r="MJC568" s="57"/>
      <c r="MJD568" s="159"/>
      <c r="MJE568" s="57"/>
      <c r="MJF568" s="159"/>
      <c r="MJG568" s="57"/>
      <c r="MJH568" s="159"/>
      <c r="MJI568" s="57"/>
      <c r="MJJ568" s="159"/>
      <c r="MJK568" s="57"/>
      <c r="MJL568" s="159"/>
      <c r="MJM568" s="57"/>
      <c r="MJN568" s="159"/>
      <c r="MJO568" s="57"/>
      <c r="MJP568" s="159"/>
      <c r="MJQ568" s="57"/>
      <c r="MJR568" s="159"/>
      <c r="MJS568" s="57"/>
      <c r="MJT568" s="159"/>
      <c r="MJU568" s="57"/>
      <c r="MJV568" s="159"/>
      <c r="MJW568" s="57"/>
      <c r="MJX568" s="159"/>
      <c r="MJY568" s="57"/>
      <c r="MJZ568" s="159"/>
      <c r="MKA568" s="57"/>
      <c r="MKB568" s="159"/>
      <c r="MKC568" s="57"/>
      <c r="MKD568" s="159"/>
      <c r="MKE568" s="57"/>
      <c r="MKF568" s="159"/>
      <c r="MKG568" s="57"/>
      <c r="MKH568" s="159"/>
      <c r="MKI568" s="57"/>
      <c r="MKJ568" s="159"/>
      <c r="MKK568" s="57"/>
      <c r="MKL568" s="159"/>
      <c r="MKM568" s="57"/>
      <c r="MKN568" s="159"/>
      <c r="MKO568" s="57"/>
      <c r="MKP568" s="159"/>
      <c r="MKQ568" s="57"/>
      <c r="MKR568" s="159"/>
      <c r="MKS568" s="57"/>
      <c r="MKT568" s="159"/>
      <c r="MKU568" s="57"/>
      <c r="MKV568" s="159"/>
      <c r="MKW568" s="57"/>
      <c r="MKX568" s="159"/>
      <c r="MKY568" s="57"/>
      <c r="MKZ568" s="159"/>
      <c r="MLA568" s="57"/>
      <c r="MLB568" s="159"/>
      <c r="MLC568" s="57"/>
      <c r="MLD568" s="159"/>
      <c r="MLE568" s="57"/>
      <c r="MLF568" s="159"/>
      <c r="MLG568" s="57"/>
      <c r="MLH568" s="159"/>
      <c r="MLI568" s="57"/>
      <c r="MLJ568" s="159"/>
      <c r="MLK568" s="57"/>
      <c r="MLL568" s="159"/>
      <c r="MLM568" s="57"/>
      <c r="MLN568" s="159"/>
      <c r="MLO568" s="57"/>
      <c r="MLP568" s="159"/>
      <c r="MLQ568" s="57"/>
      <c r="MLR568" s="159"/>
      <c r="MLS568" s="57"/>
      <c r="MLT568" s="159"/>
      <c r="MLU568" s="57"/>
      <c r="MLV568" s="159"/>
      <c r="MLW568" s="57"/>
      <c r="MLX568" s="159"/>
      <c r="MLY568" s="57"/>
      <c r="MLZ568" s="159"/>
      <c r="MMA568" s="57"/>
      <c r="MMB568" s="159"/>
      <c r="MMC568" s="57"/>
      <c r="MMD568" s="159"/>
      <c r="MME568" s="57"/>
      <c r="MMF568" s="159"/>
      <c r="MMG568" s="57"/>
      <c r="MMH568" s="159"/>
      <c r="MMI568" s="57"/>
      <c r="MMJ568" s="159"/>
      <c r="MMK568" s="57"/>
      <c r="MML568" s="159"/>
      <c r="MMM568" s="57"/>
      <c r="MMN568" s="159"/>
      <c r="MMO568" s="57"/>
      <c r="MMP568" s="159"/>
      <c r="MMQ568" s="57"/>
      <c r="MMR568" s="159"/>
      <c r="MMS568" s="57"/>
      <c r="MMT568" s="159"/>
      <c r="MMU568" s="57"/>
      <c r="MMV568" s="159"/>
      <c r="MMW568" s="57"/>
      <c r="MMX568" s="159"/>
      <c r="MMY568" s="57"/>
      <c r="MMZ568" s="159"/>
      <c r="MNA568" s="57"/>
      <c r="MNB568" s="159"/>
      <c r="MNC568" s="57"/>
      <c r="MND568" s="159"/>
      <c r="MNE568" s="57"/>
      <c r="MNF568" s="159"/>
      <c r="MNG568" s="57"/>
      <c r="MNH568" s="159"/>
      <c r="MNI568" s="57"/>
      <c r="MNJ568" s="159"/>
      <c r="MNK568" s="57"/>
      <c r="MNL568" s="159"/>
      <c r="MNM568" s="57"/>
      <c r="MNN568" s="159"/>
      <c r="MNO568" s="57"/>
      <c r="MNP568" s="159"/>
      <c r="MNQ568" s="57"/>
      <c r="MNR568" s="159"/>
      <c r="MNS568" s="57"/>
      <c r="MNT568" s="159"/>
      <c r="MNU568" s="57"/>
      <c r="MNV568" s="159"/>
      <c r="MNW568" s="57"/>
      <c r="MNX568" s="159"/>
      <c r="MNY568" s="57"/>
      <c r="MNZ568" s="159"/>
      <c r="MOA568" s="57"/>
      <c r="MOB568" s="159"/>
      <c r="MOC568" s="57"/>
      <c r="MOD568" s="159"/>
      <c r="MOE568" s="57"/>
      <c r="MOF568" s="159"/>
      <c r="MOG568" s="57"/>
      <c r="MOH568" s="159"/>
      <c r="MOI568" s="57"/>
      <c r="MOJ568" s="159"/>
      <c r="MOK568" s="57"/>
      <c r="MOL568" s="159"/>
      <c r="MOM568" s="57"/>
      <c r="MON568" s="159"/>
      <c r="MOO568" s="57"/>
      <c r="MOP568" s="159"/>
      <c r="MOQ568" s="57"/>
      <c r="MOR568" s="159"/>
      <c r="MOS568" s="57"/>
      <c r="MOT568" s="159"/>
      <c r="MOU568" s="57"/>
      <c r="MOV568" s="159"/>
      <c r="MOW568" s="57"/>
      <c r="MOX568" s="159"/>
      <c r="MOY568" s="57"/>
      <c r="MOZ568" s="159"/>
      <c r="MPA568" s="57"/>
      <c r="MPB568" s="159"/>
      <c r="MPC568" s="57"/>
      <c r="MPD568" s="159"/>
      <c r="MPE568" s="57"/>
      <c r="MPF568" s="159"/>
      <c r="MPG568" s="57"/>
      <c r="MPH568" s="159"/>
      <c r="MPI568" s="57"/>
      <c r="MPJ568" s="159"/>
      <c r="MPK568" s="57"/>
      <c r="MPL568" s="159"/>
      <c r="MPM568" s="57"/>
      <c r="MPN568" s="159"/>
      <c r="MPO568" s="57"/>
      <c r="MPP568" s="159"/>
      <c r="MPQ568" s="57"/>
      <c r="MPR568" s="159"/>
      <c r="MPS568" s="57"/>
      <c r="MPT568" s="159"/>
      <c r="MPU568" s="57"/>
      <c r="MPV568" s="159"/>
      <c r="MPW568" s="57"/>
      <c r="MPX568" s="159"/>
      <c r="MPY568" s="57"/>
      <c r="MPZ568" s="159"/>
      <c r="MQA568" s="57"/>
      <c r="MQB568" s="159"/>
      <c r="MQC568" s="57"/>
      <c r="MQD568" s="159"/>
      <c r="MQE568" s="57"/>
      <c r="MQF568" s="159"/>
      <c r="MQG568" s="57"/>
      <c r="MQH568" s="159"/>
      <c r="MQI568" s="57"/>
      <c r="MQJ568" s="159"/>
      <c r="MQK568" s="57"/>
      <c r="MQL568" s="159"/>
      <c r="MQM568" s="57"/>
      <c r="MQN568" s="159"/>
      <c r="MQO568" s="57"/>
      <c r="MQP568" s="159"/>
      <c r="MQQ568" s="57"/>
      <c r="MQR568" s="159"/>
      <c r="MQS568" s="57"/>
      <c r="MQT568" s="159"/>
      <c r="MQU568" s="57"/>
      <c r="MQV568" s="159"/>
      <c r="MQW568" s="57"/>
      <c r="MQX568" s="159"/>
      <c r="MQY568" s="57"/>
      <c r="MQZ568" s="159"/>
      <c r="MRA568" s="57"/>
      <c r="MRB568" s="159"/>
      <c r="MRC568" s="57"/>
      <c r="MRD568" s="159"/>
      <c r="MRE568" s="57"/>
      <c r="MRF568" s="159"/>
      <c r="MRG568" s="57"/>
      <c r="MRH568" s="159"/>
      <c r="MRI568" s="57"/>
      <c r="MRJ568" s="159"/>
      <c r="MRK568" s="57"/>
      <c r="MRL568" s="159"/>
      <c r="MRM568" s="57"/>
      <c r="MRN568" s="159"/>
      <c r="MRO568" s="57"/>
      <c r="MRP568" s="159"/>
      <c r="MRQ568" s="57"/>
      <c r="MRR568" s="159"/>
      <c r="MRS568" s="57"/>
      <c r="MRT568" s="159"/>
      <c r="MRU568" s="57"/>
      <c r="MRV568" s="159"/>
      <c r="MRW568" s="57"/>
      <c r="MRX568" s="159"/>
      <c r="MRY568" s="57"/>
      <c r="MRZ568" s="159"/>
      <c r="MSA568" s="57"/>
      <c r="MSB568" s="159"/>
      <c r="MSC568" s="57"/>
      <c r="MSD568" s="159"/>
      <c r="MSE568" s="57"/>
      <c r="MSF568" s="159"/>
      <c r="MSG568" s="57"/>
      <c r="MSH568" s="159"/>
      <c r="MSI568" s="57"/>
      <c r="MSJ568" s="159"/>
      <c r="MSK568" s="57"/>
      <c r="MSL568" s="159"/>
      <c r="MSM568" s="57"/>
      <c r="MSN568" s="159"/>
      <c r="MSO568" s="57"/>
      <c r="MSP568" s="159"/>
      <c r="MSQ568" s="57"/>
      <c r="MSR568" s="159"/>
      <c r="MSS568" s="57"/>
      <c r="MST568" s="159"/>
      <c r="MSU568" s="57"/>
      <c r="MSV568" s="159"/>
      <c r="MSW568" s="57"/>
      <c r="MSX568" s="159"/>
      <c r="MSY568" s="57"/>
      <c r="MSZ568" s="159"/>
      <c r="MTA568" s="57"/>
      <c r="MTB568" s="159"/>
      <c r="MTC568" s="57"/>
      <c r="MTD568" s="159"/>
      <c r="MTE568" s="57"/>
      <c r="MTF568" s="159"/>
      <c r="MTG568" s="57"/>
      <c r="MTH568" s="159"/>
      <c r="MTI568" s="57"/>
      <c r="MTJ568" s="159"/>
      <c r="MTK568" s="57"/>
      <c r="MTL568" s="159"/>
      <c r="MTM568" s="57"/>
      <c r="MTN568" s="159"/>
      <c r="MTO568" s="57"/>
      <c r="MTP568" s="159"/>
      <c r="MTQ568" s="57"/>
      <c r="MTR568" s="159"/>
      <c r="MTS568" s="57"/>
      <c r="MTT568" s="159"/>
      <c r="MTU568" s="57"/>
      <c r="MTV568" s="159"/>
      <c r="MTW568" s="57"/>
      <c r="MTX568" s="159"/>
      <c r="MTY568" s="57"/>
      <c r="MTZ568" s="159"/>
      <c r="MUA568" s="57"/>
      <c r="MUB568" s="159"/>
      <c r="MUC568" s="57"/>
      <c r="MUD568" s="159"/>
      <c r="MUE568" s="57"/>
      <c r="MUF568" s="159"/>
      <c r="MUG568" s="57"/>
      <c r="MUH568" s="159"/>
      <c r="MUI568" s="57"/>
      <c r="MUJ568" s="159"/>
      <c r="MUK568" s="57"/>
      <c r="MUL568" s="159"/>
      <c r="MUM568" s="57"/>
      <c r="MUN568" s="159"/>
      <c r="MUO568" s="57"/>
      <c r="MUP568" s="159"/>
      <c r="MUQ568" s="57"/>
      <c r="MUR568" s="159"/>
      <c r="MUS568" s="57"/>
      <c r="MUT568" s="159"/>
      <c r="MUU568" s="57"/>
      <c r="MUV568" s="159"/>
      <c r="MUW568" s="57"/>
      <c r="MUX568" s="159"/>
      <c r="MUY568" s="57"/>
      <c r="MUZ568" s="159"/>
      <c r="MVA568" s="57"/>
      <c r="MVB568" s="159"/>
      <c r="MVC568" s="57"/>
      <c r="MVD568" s="159"/>
      <c r="MVE568" s="57"/>
      <c r="MVF568" s="159"/>
      <c r="MVG568" s="57"/>
      <c r="MVH568" s="159"/>
      <c r="MVI568" s="57"/>
      <c r="MVJ568" s="159"/>
      <c r="MVK568" s="57"/>
      <c r="MVL568" s="159"/>
      <c r="MVM568" s="57"/>
      <c r="MVN568" s="159"/>
      <c r="MVO568" s="57"/>
      <c r="MVP568" s="159"/>
      <c r="MVQ568" s="57"/>
      <c r="MVR568" s="159"/>
      <c r="MVS568" s="57"/>
      <c r="MVT568" s="159"/>
      <c r="MVU568" s="57"/>
      <c r="MVV568" s="159"/>
      <c r="MVW568" s="57"/>
      <c r="MVX568" s="159"/>
      <c r="MVY568" s="57"/>
      <c r="MVZ568" s="159"/>
      <c r="MWA568" s="57"/>
      <c r="MWB568" s="159"/>
      <c r="MWC568" s="57"/>
      <c r="MWD568" s="159"/>
      <c r="MWE568" s="57"/>
      <c r="MWF568" s="159"/>
      <c r="MWG568" s="57"/>
      <c r="MWH568" s="159"/>
      <c r="MWI568" s="57"/>
      <c r="MWJ568" s="159"/>
      <c r="MWK568" s="57"/>
      <c r="MWL568" s="159"/>
      <c r="MWM568" s="57"/>
      <c r="MWN568" s="159"/>
      <c r="MWO568" s="57"/>
      <c r="MWP568" s="159"/>
      <c r="MWQ568" s="57"/>
      <c r="MWR568" s="159"/>
      <c r="MWS568" s="57"/>
      <c r="MWT568" s="159"/>
      <c r="MWU568" s="57"/>
      <c r="MWV568" s="159"/>
      <c r="MWW568" s="57"/>
      <c r="MWX568" s="159"/>
      <c r="MWY568" s="57"/>
      <c r="MWZ568" s="159"/>
      <c r="MXA568" s="57"/>
      <c r="MXB568" s="159"/>
      <c r="MXC568" s="57"/>
      <c r="MXD568" s="159"/>
      <c r="MXE568" s="57"/>
      <c r="MXF568" s="159"/>
      <c r="MXG568" s="57"/>
      <c r="MXH568" s="159"/>
      <c r="MXI568" s="57"/>
      <c r="MXJ568" s="159"/>
      <c r="MXK568" s="57"/>
      <c r="MXL568" s="159"/>
      <c r="MXM568" s="57"/>
      <c r="MXN568" s="159"/>
      <c r="MXO568" s="57"/>
      <c r="MXP568" s="159"/>
      <c r="MXQ568" s="57"/>
      <c r="MXR568" s="159"/>
      <c r="MXS568" s="57"/>
      <c r="MXT568" s="159"/>
      <c r="MXU568" s="57"/>
      <c r="MXV568" s="159"/>
      <c r="MXW568" s="57"/>
      <c r="MXX568" s="159"/>
      <c r="MXY568" s="57"/>
      <c r="MXZ568" s="159"/>
      <c r="MYA568" s="57"/>
      <c r="MYB568" s="159"/>
      <c r="MYC568" s="57"/>
      <c r="MYD568" s="159"/>
      <c r="MYE568" s="57"/>
      <c r="MYF568" s="159"/>
      <c r="MYG568" s="57"/>
      <c r="MYH568" s="159"/>
      <c r="MYI568" s="57"/>
      <c r="MYJ568" s="159"/>
      <c r="MYK568" s="57"/>
      <c r="MYL568" s="159"/>
      <c r="MYM568" s="57"/>
      <c r="MYN568" s="159"/>
      <c r="MYO568" s="57"/>
      <c r="MYP568" s="159"/>
      <c r="MYQ568" s="57"/>
      <c r="MYR568" s="159"/>
      <c r="MYS568" s="57"/>
      <c r="MYT568" s="159"/>
      <c r="MYU568" s="57"/>
      <c r="MYV568" s="159"/>
      <c r="MYW568" s="57"/>
      <c r="MYX568" s="159"/>
      <c r="MYY568" s="57"/>
      <c r="MYZ568" s="159"/>
      <c r="MZA568" s="57"/>
      <c r="MZB568" s="159"/>
      <c r="MZC568" s="57"/>
      <c r="MZD568" s="159"/>
      <c r="MZE568" s="57"/>
      <c r="MZF568" s="159"/>
      <c r="MZG568" s="57"/>
      <c r="MZH568" s="159"/>
      <c r="MZI568" s="57"/>
      <c r="MZJ568" s="159"/>
      <c r="MZK568" s="57"/>
      <c r="MZL568" s="159"/>
      <c r="MZM568" s="57"/>
      <c r="MZN568" s="159"/>
      <c r="MZO568" s="57"/>
      <c r="MZP568" s="159"/>
      <c r="MZQ568" s="57"/>
      <c r="MZR568" s="159"/>
      <c r="MZS568" s="57"/>
      <c r="MZT568" s="159"/>
      <c r="MZU568" s="57"/>
      <c r="MZV568" s="159"/>
      <c r="MZW568" s="57"/>
      <c r="MZX568" s="159"/>
      <c r="MZY568" s="57"/>
      <c r="MZZ568" s="159"/>
      <c r="NAA568" s="57"/>
      <c r="NAB568" s="159"/>
      <c r="NAC568" s="57"/>
      <c r="NAD568" s="159"/>
      <c r="NAE568" s="57"/>
      <c r="NAF568" s="159"/>
      <c r="NAG568" s="57"/>
      <c r="NAH568" s="159"/>
      <c r="NAI568" s="57"/>
      <c r="NAJ568" s="159"/>
      <c r="NAK568" s="57"/>
      <c r="NAL568" s="159"/>
      <c r="NAM568" s="57"/>
      <c r="NAN568" s="159"/>
      <c r="NAO568" s="57"/>
      <c r="NAP568" s="159"/>
      <c r="NAQ568" s="57"/>
      <c r="NAR568" s="159"/>
      <c r="NAS568" s="57"/>
      <c r="NAT568" s="159"/>
      <c r="NAU568" s="57"/>
      <c r="NAV568" s="159"/>
      <c r="NAW568" s="57"/>
      <c r="NAX568" s="159"/>
      <c r="NAY568" s="57"/>
      <c r="NAZ568" s="159"/>
      <c r="NBA568" s="57"/>
      <c r="NBB568" s="159"/>
      <c r="NBC568" s="57"/>
      <c r="NBD568" s="159"/>
      <c r="NBE568" s="57"/>
      <c r="NBF568" s="159"/>
      <c r="NBG568" s="57"/>
      <c r="NBH568" s="159"/>
      <c r="NBI568" s="57"/>
      <c r="NBJ568" s="159"/>
      <c r="NBK568" s="57"/>
      <c r="NBL568" s="159"/>
      <c r="NBM568" s="57"/>
      <c r="NBN568" s="159"/>
      <c r="NBO568" s="57"/>
      <c r="NBP568" s="159"/>
      <c r="NBQ568" s="57"/>
      <c r="NBR568" s="159"/>
      <c r="NBS568" s="57"/>
      <c r="NBT568" s="159"/>
      <c r="NBU568" s="57"/>
      <c r="NBV568" s="159"/>
      <c r="NBW568" s="57"/>
      <c r="NBX568" s="159"/>
      <c r="NBY568" s="57"/>
      <c r="NBZ568" s="159"/>
      <c r="NCA568" s="57"/>
      <c r="NCB568" s="159"/>
      <c r="NCC568" s="57"/>
      <c r="NCD568" s="159"/>
      <c r="NCE568" s="57"/>
      <c r="NCF568" s="159"/>
      <c r="NCG568" s="57"/>
      <c r="NCH568" s="159"/>
      <c r="NCI568" s="57"/>
      <c r="NCJ568" s="159"/>
      <c r="NCK568" s="57"/>
      <c r="NCL568" s="159"/>
      <c r="NCM568" s="57"/>
      <c r="NCN568" s="159"/>
      <c r="NCO568" s="57"/>
      <c r="NCP568" s="159"/>
      <c r="NCQ568" s="57"/>
      <c r="NCR568" s="159"/>
      <c r="NCS568" s="57"/>
      <c r="NCT568" s="159"/>
      <c r="NCU568" s="57"/>
      <c r="NCV568" s="159"/>
      <c r="NCW568" s="57"/>
      <c r="NCX568" s="159"/>
      <c r="NCY568" s="57"/>
      <c r="NCZ568" s="159"/>
      <c r="NDA568" s="57"/>
      <c r="NDB568" s="159"/>
      <c r="NDC568" s="57"/>
      <c r="NDD568" s="159"/>
      <c r="NDE568" s="57"/>
      <c r="NDF568" s="159"/>
      <c r="NDG568" s="57"/>
      <c r="NDH568" s="159"/>
      <c r="NDI568" s="57"/>
      <c r="NDJ568" s="159"/>
      <c r="NDK568" s="57"/>
      <c r="NDL568" s="159"/>
      <c r="NDM568" s="57"/>
      <c r="NDN568" s="159"/>
      <c r="NDO568" s="57"/>
      <c r="NDP568" s="159"/>
      <c r="NDQ568" s="57"/>
      <c r="NDR568" s="159"/>
      <c r="NDS568" s="57"/>
      <c r="NDT568" s="159"/>
      <c r="NDU568" s="57"/>
      <c r="NDV568" s="159"/>
      <c r="NDW568" s="57"/>
      <c r="NDX568" s="159"/>
      <c r="NDY568" s="57"/>
      <c r="NDZ568" s="159"/>
      <c r="NEA568" s="57"/>
      <c r="NEB568" s="159"/>
      <c r="NEC568" s="57"/>
      <c r="NED568" s="159"/>
      <c r="NEE568" s="57"/>
      <c r="NEF568" s="159"/>
      <c r="NEG568" s="57"/>
      <c r="NEH568" s="159"/>
      <c r="NEI568" s="57"/>
      <c r="NEJ568" s="159"/>
      <c r="NEK568" s="57"/>
      <c r="NEL568" s="159"/>
      <c r="NEM568" s="57"/>
      <c r="NEN568" s="159"/>
      <c r="NEO568" s="57"/>
      <c r="NEP568" s="159"/>
      <c r="NEQ568" s="57"/>
      <c r="NER568" s="159"/>
      <c r="NES568" s="57"/>
      <c r="NET568" s="159"/>
      <c r="NEU568" s="57"/>
      <c r="NEV568" s="159"/>
      <c r="NEW568" s="57"/>
      <c r="NEX568" s="159"/>
      <c r="NEY568" s="57"/>
      <c r="NEZ568" s="159"/>
      <c r="NFA568" s="57"/>
      <c r="NFB568" s="159"/>
      <c r="NFC568" s="57"/>
      <c r="NFD568" s="159"/>
      <c r="NFE568" s="57"/>
      <c r="NFF568" s="159"/>
      <c r="NFG568" s="57"/>
      <c r="NFH568" s="159"/>
      <c r="NFI568" s="57"/>
      <c r="NFJ568" s="159"/>
      <c r="NFK568" s="57"/>
      <c r="NFL568" s="159"/>
      <c r="NFM568" s="57"/>
      <c r="NFN568" s="159"/>
      <c r="NFO568" s="57"/>
      <c r="NFP568" s="159"/>
      <c r="NFQ568" s="57"/>
      <c r="NFR568" s="159"/>
      <c r="NFS568" s="57"/>
      <c r="NFT568" s="159"/>
      <c r="NFU568" s="57"/>
      <c r="NFV568" s="159"/>
      <c r="NFW568" s="57"/>
      <c r="NFX568" s="159"/>
      <c r="NFY568" s="57"/>
      <c r="NFZ568" s="159"/>
      <c r="NGA568" s="57"/>
      <c r="NGB568" s="159"/>
      <c r="NGC568" s="57"/>
      <c r="NGD568" s="159"/>
      <c r="NGE568" s="57"/>
      <c r="NGF568" s="159"/>
      <c r="NGG568" s="57"/>
      <c r="NGH568" s="159"/>
      <c r="NGI568" s="57"/>
      <c r="NGJ568" s="159"/>
      <c r="NGK568" s="57"/>
      <c r="NGL568" s="159"/>
      <c r="NGM568" s="57"/>
      <c r="NGN568" s="159"/>
      <c r="NGO568" s="57"/>
      <c r="NGP568" s="159"/>
      <c r="NGQ568" s="57"/>
      <c r="NGR568" s="159"/>
      <c r="NGS568" s="57"/>
      <c r="NGT568" s="159"/>
      <c r="NGU568" s="57"/>
      <c r="NGV568" s="159"/>
      <c r="NGW568" s="57"/>
      <c r="NGX568" s="159"/>
      <c r="NGY568" s="57"/>
      <c r="NGZ568" s="159"/>
      <c r="NHA568" s="57"/>
      <c r="NHB568" s="159"/>
      <c r="NHC568" s="57"/>
      <c r="NHD568" s="159"/>
      <c r="NHE568" s="57"/>
      <c r="NHF568" s="159"/>
      <c r="NHG568" s="57"/>
      <c r="NHH568" s="159"/>
      <c r="NHI568" s="57"/>
      <c r="NHJ568" s="159"/>
      <c r="NHK568" s="57"/>
      <c r="NHL568" s="159"/>
      <c r="NHM568" s="57"/>
      <c r="NHN568" s="159"/>
      <c r="NHO568" s="57"/>
      <c r="NHP568" s="159"/>
      <c r="NHQ568" s="57"/>
      <c r="NHR568" s="159"/>
      <c r="NHS568" s="57"/>
      <c r="NHT568" s="159"/>
      <c r="NHU568" s="57"/>
      <c r="NHV568" s="159"/>
      <c r="NHW568" s="57"/>
      <c r="NHX568" s="159"/>
      <c r="NHY568" s="57"/>
      <c r="NHZ568" s="159"/>
      <c r="NIA568" s="57"/>
      <c r="NIB568" s="159"/>
      <c r="NIC568" s="57"/>
      <c r="NID568" s="159"/>
      <c r="NIE568" s="57"/>
      <c r="NIF568" s="159"/>
      <c r="NIG568" s="57"/>
      <c r="NIH568" s="159"/>
      <c r="NII568" s="57"/>
      <c r="NIJ568" s="159"/>
      <c r="NIK568" s="57"/>
      <c r="NIL568" s="159"/>
      <c r="NIM568" s="57"/>
      <c r="NIN568" s="159"/>
      <c r="NIO568" s="57"/>
      <c r="NIP568" s="159"/>
      <c r="NIQ568" s="57"/>
      <c r="NIR568" s="159"/>
      <c r="NIS568" s="57"/>
      <c r="NIT568" s="159"/>
      <c r="NIU568" s="57"/>
      <c r="NIV568" s="159"/>
      <c r="NIW568" s="57"/>
      <c r="NIX568" s="159"/>
      <c r="NIY568" s="57"/>
      <c r="NIZ568" s="159"/>
      <c r="NJA568" s="57"/>
      <c r="NJB568" s="159"/>
      <c r="NJC568" s="57"/>
      <c r="NJD568" s="159"/>
      <c r="NJE568" s="57"/>
      <c r="NJF568" s="159"/>
      <c r="NJG568" s="57"/>
      <c r="NJH568" s="159"/>
      <c r="NJI568" s="57"/>
      <c r="NJJ568" s="159"/>
      <c r="NJK568" s="57"/>
      <c r="NJL568" s="159"/>
      <c r="NJM568" s="57"/>
      <c r="NJN568" s="159"/>
      <c r="NJO568" s="57"/>
      <c r="NJP568" s="159"/>
      <c r="NJQ568" s="57"/>
      <c r="NJR568" s="159"/>
      <c r="NJS568" s="57"/>
      <c r="NJT568" s="159"/>
      <c r="NJU568" s="57"/>
      <c r="NJV568" s="159"/>
      <c r="NJW568" s="57"/>
      <c r="NJX568" s="159"/>
      <c r="NJY568" s="57"/>
      <c r="NJZ568" s="159"/>
      <c r="NKA568" s="57"/>
      <c r="NKB568" s="159"/>
      <c r="NKC568" s="57"/>
      <c r="NKD568" s="159"/>
      <c r="NKE568" s="57"/>
      <c r="NKF568" s="159"/>
      <c r="NKG568" s="57"/>
      <c r="NKH568" s="159"/>
      <c r="NKI568" s="57"/>
      <c r="NKJ568" s="159"/>
      <c r="NKK568" s="57"/>
      <c r="NKL568" s="159"/>
      <c r="NKM568" s="57"/>
      <c r="NKN568" s="159"/>
      <c r="NKO568" s="57"/>
      <c r="NKP568" s="159"/>
      <c r="NKQ568" s="57"/>
      <c r="NKR568" s="159"/>
      <c r="NKS568" s="57"/>
      <c r="NKT568" s="159"/>
      <c r="NKU568" s="57"/>
      <c r="NKV568" s="159"/>
      <c r="NKW568" s="57"/>
      <c r="NKX568" s="159"/>
      <c r="NKY568" s="57"/>
      <c r="NKZ568" s="159"/>
      <c r="NLA568" s="57"/>
      <c r="NLB568" s="159"/>
      <c r="NLC568" s="57"/>
      <c r="NLD568" s="159"/>
      <c r="NLE568" s="57"/>
      <c r="NLF568" s="159"/>
      <c r="NLG568" s="57"/>
      <c r="NLH568" s="159"/>
      <c r="NLI568" s="57"/>
      <c r="NLJ568" s="159"/>
      <c r="NLK568" s="57"/>
      <c r="NLL568" s="159"/>
      <c r="NLM568" s="57"/>
      <c r="NLN568" s="159"/>
      <c r="NLO568" s="57"/>
      <c r="NLP568" s="159"/>
      <c r="NLQ568" s="57"/>
      <c r="NLR568" s="159"/>
      <c r="NLS568" s="57"/>
      <c r="NLT568" s="159"/>
      <c r="NLU568" s="57"/>
      <c r="NLV568" s="159"/>
      <c r="NLW568" s="57"/>
      <c r="NLX568" s="159"/>
      <c r="NLY568" s="57"/>
      <c r="NLZ568" s="159"/>
      <c r="NMA568" s="57"/>
      <c r="NMB568" s="159"/>
      <c r="NMC568" s="57"/>
      <c r="NMD568" s="159"/>
      <c r="NME568" s="57"/>
      <c r="NMF568" s="159"/>
      <c r="NMG568" s="57"/>
      <c r="NMH568" s="159"/>
      <c r="NMI568" s="57"/>
      <c r="NMJ568" s="159"/>
      <c r="NMK568" s="57"/>
      <c r="NML568" s="159"/>
      <c r="NMM568" s="57"/>
      <c r="NMN568" s="159"/>
      <c r="NMO568" s="57"/>
      <c r="NMP568" s="159"/>
      <c r="NMQ568" s="57"/>
      <c r="NMR568" s="159"/>
      <c r="NMS568" s="57"/>
      <c r="NMT568" s="159"/>
      <c r="NMU568" s="57"/>
      <c r="NMV568" s="159"/>
      <c r="NMW568" s="57"/>
      <c r="NMX568" s="159"/>
      <c r="NMY568" s="57"/>
      <c r="NMZ568" s="159"/>
      <c r="NNA568" s="57"/>
      <c r="NNB568" s="159"/>
      <c r="NNC568" s="57"/>
      <c r="NND568" s="159"/>
      <c r="NNE568" s="57"/>
      <c r="NNF568" s="159"/>
      <c r="NNG568" s="57"/>
      <c r="NNH568" s="159"/>
      <c r="NNI568" s="57"/>
      <c r="NNJ568" s="159"/>
      <c r="NNK568" s="57"/>
      <c r="NNL568" s="159"/>
      <c r="NNM568" s="57"/>
      <c r="NNN568" s="159"/>
      <c r="NNO568" s="57"/>
      <c r="NNP568" s="159"/>
      <c r="NNQ568" s="57"/>
      <c r="NNR568" s="159"/>
      <c r="NNS568" s="57"/>
      <c r="NNT568" s="159"/>
      <c r="NNU568" s="57"/>
      <c r="NNV568" s="159"/>
      <c r="NNW568" s="57"/>
      <c r="NNX568" s="159"/>
      <c r="NNY568" s="57"/>
      <c r="NNZ568" s="159"/>
      <c r="NOA568" s="57"/>
      <c r="NOB568" s="159"/>
      <c r="NOC568" s="57"/>
      <c r="NOD568" s="159"/>
      <c r="NOE568" s="57"/>
      <c r="NOF568" s="159"/>
      <c r="NOG568" s="57"/>
      <c r="NOH568" s="159"/>
      <c r="NOI568" s="57"/>
      <c r="NOJ568" s="159"/>
      <c r="NOK568" s="57"/>
      <c r="NOL568" s="159"/>
      <c r="NOM568" s="57"/>
      <c r="NON568" s="159"/>
      <c r="NOO568" s="57"/>
      <c r="NOP568" s="159"/>
      <c r="NOQ568" s="57"/>
      <c r="NOR568" s="159"/>
      <c r="NOS568" s="57"/>
      <c r="NOT568" s="159"/>
      <c r="NOU568" s="57"/>
      <c r="NOV568" s="159"/>
      <c r="NOW568" s="57"/>
      <c r="NOX568" s="159"/>
      <c r="NOY568" s="57"/>
      <c r="NOZ568" s="159"/>
      <c r="NPA568" s="57"/>
      <c r="NPB568" s="159"/>
      <c r="NPC568" s="57"/>
      <c r="NPD568" s="159"/>
      <c r="NPE568" s="57"/>
      <c r="NPF568" s="159"/>
      <c r="NPG568" s="57"/>
      <c r="NPH568" s="159"/>
      <c r="NPI568" s="57"/>
      <c r="NPJ568" s="159"/>
      <c r="NPK568" s="57"/>
      <c r="NPL568" s="159"/>
      <c r="NPM568" s="57"/>
      <c r="NPN568" s="159"/>
      <c r="NPO568" s="57"/>
      <c r="NPP568" s="159"/>
      <c r="NPQ568" s="57"/>
      <c r="NPR568" s="159"/>
      <c r="NPS568" s="57"/>
      <c r="NPT568" s="159"/>
      <c r="NPU568" s="57"/>
      <c r="NPV568" s="159"/>
      <c r="NPW568" s="57"/>
      <c r="NPX568" s="159"/>
      <c r="NPY568" s="57"/>
      <c r="NPZ568" s="159"/>
      <c r="NQA568" s="57"/>
      <c r="NQB568" s="159"/>
      <c r="NQC568" s="57"/>
      <c r="NQD568" s="159"/>
      <c r="NQE568" s="57"/>
      <c r="NQF568" s="159"/>
      <c r="NQG568" s="57"/>
      <c r="NQH568" s="159"/>
      <c r="NQI568" s="57"/>
      <c r="NQJ568" s="159"/>
      <c r="NQK568" s="57"/>
      <c r="NQL568" s="159"/>
      <c r="NQM568" s="57"/>
      <c r="NQN568" s="159"/>
      <c r="NQO568" s="57"/>
      <c r="NQP568" s="159"/>
      <c r="NQQ568" s="57"/>
      <c r="NQR568" s="159"/>
      <c r="NQS568" s="57"/>
      <c r="NQT568" s="159"/>
      <c r="NQU568" s="57"/>
      <c r="NQV568" s="159"/>
      <c r="NQW568" s="57"/>
      <c r="NQX568" s="159"/>
      <c r="NQY568" s="57"/>
      <c r="NQZ568" s="159"/>
      <c r="NRA568" s="57"/>
      <c r="NRB568" s="159"/>
      <c r="NRC568" s="57"/>
      <c r="NRD568" s="159"/>
      <c r="NRE568" s="57"/>
      <c r="NRF568" s="159"/>
      <c r="NRG568" s="57"/>
      <c r="NRH568" s="159"/>
      <c r="NRI568" s="57"/>
      <c r="NRJ568" s="159"/>
      <c r="NRK568" s="57"/>
      <c r="NRL568" s="159"/>
      <c r="NRM568" s="57"/>
      <c r="NRN568" s="159"/>
      <c r="NRO568" s="57"/>
      <c r="NRP568" s="159"/>
      <c r="NRQ568" s="57"/>
      <c r="NRR568" s="159"/>
      <c r="NRS568" s="57"/>
      <c r="NRT568" s="159"/>
      <c r="NRU568" s="57"/>
      <c r="NRV568" s="159"/>
      <c r="NRW568" s="57"/>
      <c r="NRX568" s="159"/>
      <c r="NRY568" s="57"/>
      <c r="NRZ568" s="159"/>
      <c r="NSA568" s="57"/>
      <c r="NSB568" s="159"/>
      <c r="NSC568" s="57"/>
      <c r="NSD568" s="159"/>
      <c r="NSE568" s="57"/>
      <c r="NSF568" s="159"/>
      <c r="NSG568" s="57"/>
      <c r="NSH568" s="159"/>
      <c r="NSI568" s="57"/>
      <c r="NSJ568" s="159"/>
      <c r="NSK568" s="57"/>
      <c r="NSL568" s="159"/>
      <c r="NSM568" s="57"/>
      <c r="NSN568" s="159"/>
      <c r="NSO568" s="57"/>
      <c r="NSP568" s="159"/>
      <c r="NSQ568" s="57"/>
      <c r="NSR568" s="159"/>
      <c r="NSS568" s="57"/>
      <c r="NST568" s="159"/>
      <c r="NSU568" s="57"/>
      <c r="NSV568" s="159"/>
      <c r="NSW568" s="57"/>
      <c r="NSX568" s="159"/>
      <c r="NSY568" s="57"/>
      <c r="NSZ568" s="159"/>
      <c r="NTA568" s="57"/>
      <c r="NTB568" s="159"/>
      <c r="NTC568" s="57"/>
      <c r="NTD568" s="159"/>
      <c r="NTE568" s="57"/>
      <c r="NTF568" s="159"/>
      <c r="NTG568" s="57"/>
      <c r="NTH568" s="159"/>
      <c r="NTI568" s="57"/>
      <c r="NTJ568" s="159"/>
      <c r="NTK568" s="57"/>
      <c r="NTL568" s="159"/>
      <c r="NTM568" s="57"/>
      <c r="NTN568" s="159"/>
      <c r="NTO568" s="57"/>
      <c r="NTP568" s="159"/>
      <c r="NTQ568" s="57"/>
      <c r="NTR568" s="159"/>
      <c r="NTS568" s="57"/>
      <c r="NTT568" s="159"/>
      <c r="NTU568" s="57"/>
      <c r="NTV568" s="159"/>
      <c r="NTW568" s="57"/>
      <c r="NTX568" s="159"/>
      <c r="NTY568" s="57"/>
      <c r="NTZ568" s="159"/>
      <c r="NUA568" s="57"/>
      <c r="NUB568" s="159"/>
      <c r="NUC568" s="57"/>
      <c r="NUD568" s="159"/>
      <c r="NUE568" s="57"/>
      <c r="NUF568" s="159"/>
      <c r="NUG568" s="57"/>
      <c r="NUH568" s="159"/>
      <c r="NUI568" s="57"/>
      <c r="NUJ568" s="159"/>
      <c r="NUK568" s="57"/>
      <c r="NUL568" s="159"/>
      <c r="NUM568" s="57"/>
      <c r="NUN568" s="159"/>
      <c r="NUO568" s="57"/>
      <c r="NUP568" s="159"/>
      <c r="NUQ568" s="57"/>
      <c r="NUR568" s="159"/>
      <c r="NUS568" s="57"/>
      <c r="NUT568" s="159"/>
      <c r="NUU568" s="57"/>
      <c r="NUV568" s="159"/>
      <c r="NUW568" s="57"/>
      <c r="NUX568" s="159"/>
      <c r="NUY568" s="57"/>
      <c r="NUZ568" s="159"/>
      <c r="NVA568" s="57"/>
      <c r="NVB568" s="159"/>
      <c r="NVC568" s="57"/>
      <c r="NVD568" s="159"/>
      <c r="NVE568" s="57"/>
      <c r="NVF568" s="159"/>
      <c r="NVG568" s="57"/>
      <c r="NVH568" s="159"/>
      <c r="NVI568" s="57"/>
      <c r="NVJ568" s="159"/>
      <c r="NVK568" s="57"/>
      <c r="NVL568" s="159"/>
      <c r="NVM568" s="57"/>
      <c r="NVN568" s="159"/>
      <c r="NVO568" s="57"/>
      <c r="NVP568" s="159"/>
      <c r="NVQ568" s="57"/>
      <c r="NVR568" s="159"/>
      <c r="NVS568" s="57"/>
      <c r="NVT568" s="159"/>
      <c r="NVU568" s="57"/>
      <c r="NVV568" s="159"/>
      <c r="NVW568" s="57"/>
      <c r="NVX568" s="159"/>
      <c r="NVY568" s="57"/>
      <c r="NVZ568" s="159"/>
      <c r="NWA568" s="57"/>
      <c r="NWB568" s="159"/>
      <c r="NWC568" s="57"/>
      <c r="NWD568" s="159"/>
      <c r="NWE568" s="57"/>
      <c r="NWF568" s="159"/>
      <c r="NWG568" s="57"/>
      <c r="NWH568" s="159"/>
      <c r="NWI568" s="57"/>
      <c r="NWJ568" s="159"/>
      <c r="NWK568" s="57"/>
      <c r="NWL568" s="159"/>
      <c r="NWM568" s="57"/>
      <c r="NWN568" s="159"/>
      <c r="NWO568" s="57"/>
      <c r="NWP568" s="159"/>
      <c r="NWQ568" s="57"/>
      <c r="NWR568" s="159"/>
      <c r="NWS568" s="57"/>
      <c r="NWT568" s="159"/>
      <c r="NWU568" s="57"/>
      <c r="NWV568" s="159"/>
      <c r="NWW568" s="57"/>
      <c r="NWX568" s="159"/>
      <c r="NWY568" s="57"/>
      <c r="NWZ568" s="159"/>
      <c r="NXA568" s="57"/>
      <c r="NXB568" s="159"/>
      <c r="NXC568" s="57"/>
      <c r="NXD568" s="159"/>
      <c r="NXE568" s="57"/>
      <c r="NXF568" s="159"/>
      <c r="NXG568" s="57"/>
      <c r="NXH568" s="159"/>
      <c r="NXI568" s="57"/>
      <c r="NXJ568" s="159"/>
      <c r="NXK568" s="57"/>
      <c r="NXL568" s="159"/>
      <c r="NXM568" s="57"/>
      <c r="NXN568" s="159"/>
      <c r="NXO568" s="57"/>
      <c r="NXP568" s="159"/>
      <c r="NXQ568" s="57"/>
      <c r="NXR568" s="159"/>
      <c r="NXS568" s="57"/>
      <c r="NXT568" s="159"/>
      <c r="NXU568" s="57"/>
      <c r="NXV568" s="159"/>
      <c r="NXW568" s="57"/>
      <c r="NXX568" s="159"/>
      <c r="NXY568" s="57"/>
      <c r="NXZ568" s="159"/>
      <c r="NYA568" s="57"/>
      <c r="NYB568" s="159"/>
      <c r="NYC568" s="57"/>
      <c r="NYD568" s="159"/>
      <c r="NYE568" s="57"/>
      <c r="NYF568" s="159"/>
      <c r="NYG568" s="57"/>
      <c r="NYH568" s="159"/>
      <c r="NYI568" s="57"/>
      <c r="NYJ568" s="159"/>
      <c r="NYK568" s="57"/>
      <c r="NYL568" s="159"/>
      <c r="NYM568" s="57"/>
      <c r="NYN568" s="159"/>
      <c r="NYO568" s="57"/>
      <c r="NYP568" s="159"/>
      <c r="NYQ568" s="57"/>
      <c r="NYR568" s="159"/>
      <c r="NYS568" s="57"/>
      <c r="NYT568" s="159"/>
      <c r="NYU568" s="57"/>
      <c r="NYV568" s="159"/>
      <c r="NYW568" s="57"/>
      <c r="NYX568" s="159"/>
      <c r="NYY568" s="57"/>
      <c r="NYZ568" s="159"/>
      <c r="NZA568" s="57"/>
      <c r="NZB568" s="159"/>
      <c r="NZC568" s="57"/>
      <c r="NZD568" s="159"/>
      <c r="NZE568" s="57"/>
      <c r="NZF568" s="159"/>
      <c r="NZG568" s="57"/>
      <c r="NZH568" s="159"/>
      <c r="NZI568" s="57"/>
      <c r="NZJ568" s="159"/>
      <c r="NZK568" s="57"/>
      <c r="NZL568" s="159"/>
      <c r="NZM568" s="57"/>
      <c r="NZN568" s="159"/>
      <c r="NZO568" s="57"/>
      <c r="NZP568" s="159"/>
      <c r="NZQ568" s="57"/>
      <c r="NZR568" s="159"/>
      <c r="NZS568" s="57"/>
      <c r="NZT568" s="159"/>
      <c r="NZU568" s="57"/>
      <c r="NZV568" s="159"/>
      <c r="NZW568" s="57"/>
      <c r="NZX568" s="159"/>
      <c r="NZY568" s="57"/>
      <c r="NZZ568" s="159"/>
      <c r="OAA568" s="57"/>
      <c r="OAB568" s="159"/>
      <c r="OAC568" s="57"/>
      <c r="OAD568" s="159"/>
      <c r="OAE568" s="57"/>
      <c r="OAF568" s="159"/>
      <c r="OAG568" s="57"/>
      <c r="OAH568" s="159"/>
      <c r="OAI568" s="57"/>
      <c r="OAJ568" s="159"/>
      <c r="OAK568" s="57"/>
      <c r="OAL568" s="159"/>
      <c r="OAM568" s="57"/>
      <c r="OAN568" s="159"/>
      <c r="OAO568" s="57"/>
      <c r="OAP568" s="159"/>
      <c r="OAQ568" s="57"/>
      <c r="OAR568" s="159"/>
      <c r="OAS568" s="57"/>
      <c r="OAT568" s="159"/>
      <c r="OAU568" s="57"/>
      <c r="OAV568" s="159"/>
      <c r="OAW568" s="57"/>
      <c r="OAX568" s="159"/>
      <c r="OAY568" s="57"/>
      <c r="OAZ568" s="159"/>
      <c r="OBA568" s="57"/>
      <c r="OBB568" s="159"/>
      <c r="OBC568" s="57"/>
      <c r="OBD568" s="159"/>
      <c r="OBE568" s="57"/>
      <c r="OBF568" s="159"/>
      <c r="OBG568" s="57"/>
      <c r="OBH568" s="159"/>
      <c r="OBI568" s="57"/>
      <c r="OBJ568" s="159"/>
      <c r="OBK568" s="57"/>
      <c r="OBL568" s="159"/>
      <c r="OBM568" s="57"/>
      <c r="OBN568" s="159"/>
      <c r="OBO568" s="57"/>
      <c r="OBP568" s="159"/>
      <c r="OBQ568" s="57"/>
      <c r="OBR568" s="159"/>
      <c r="OBS568" s="57"/>
      <c r="OBT568" s="159"/>
      <c r="OBU568" s="57"/>
      <c r="OBV568" s="159"/>
      <c r="OBW568" s="57"/>
      <c r="OBX568" s="159"/>
      <c r="OBY568" s="57"/>
      <c r="OBZ568" s="159"/>
      <c r="OCA568" s="57"/>
      <c r="OCB568" s="159"/>
      <c r="OCC568" s="57"/>
      <c r="OCD568" s="159"/>
      <c r="OCE568" s="57"/>
      <c r="OCF568" s="159"/>
      <c r="OCG568" s="57"/>
      <c r="OCH568" s="159"/>
      <c r="OCI568" s="57"/>
      <c r="OCJ568" s="159"/>
      <c r="OCK568" s="57"/>
      <c r="OCL568" s="159"/>
      <c r="OCM568" s="57"/>
      <c r="OCN568" s="159"/>
      <c r="OCO568" s="57"/>
      <c r="OCP568" s="159"/>
      <c r="OCQ568" s="57"/>
      <c r="OCR568" s="159"/>
      <c r="OCS568" s="57"/>
      <c r="OCT568" s="159"/>
      <c r="OCU568" s="57"/>
      <c r="OCV568" s="159"/>
      <c r="OCW568" s="57"/>
      <c r="OCX568" s="159"/>
      <c r="OCY568" s="57"/>
      <c r="OCZ568" s="159"/>
      <c r="ODA568" s="57"/>
      <c r="ODB568" s="159"/>
      <c r="ODC568" s="57"/>
      <c r="ODD568" s="159"/>
      <c r="ODE568" s="57"/>
      <c r="ODF568" s="159"/>
      <c r="ODG568" s="57"/>
      <c r="ODH568" s="159"/>
      <c r="ODI568" s="57"/>
      <c r="ODJ568" s="159"/>
      <c r="ODK568" s="57"/>
      <c r="ODL568" s="159"/>
      <c r="ODM568" s="57"/>
      <c r="ODN568" s="159"/>
      <c r="ODO568" s="57"/>
      <c r="ODP568" s="159"/>
      <c r="ODQ568" s="57"/>
      <c r="ODR568" s="159"/>
      <c r="ODS568" s="57"/>
      <c r="ODT568" s="159"/>
      <c r="ODU568" s="57"/>
      <c r="ODV568" s="159"/>
      <c r="ODW568" s="57"/>
      <c r="ODX568" s="159"/>
      <c r="ODY568" s="57"/>
      <c r="ODZ568" s="159"/>
      <c r="OEA568" s="57"/>
      <c r="OEB568" s="159"/>
      <c r="OEC568" s="57"/>
      <c r="OED568" s="159"/>
      <c r="OEE568" s="57"/>
      <c r="OEF568" s="159"/>
      <c r="OEG568" s="57"/>
      <c r="OEH568" s="159"/>
      <c r="OEI568" s="57"/>
      <c r="OEJ568" s="159"/>
      <c r="OEK568" s="57"/>
      <c r="OEL568" s="159"/>
      <c r="OEM568" s="57"/>
      <c r="OEN568" s="159"/>
      <c r="OEO568" s="57"/>
      <c r="OEP568" s="159"/>
      <c r="OEQ568" s="57"/>
      <c r="OER568" s="159"/>
      <c r="OES568" s="57"/>
      <c r="OET568" s="159"/>
      <c r="OEU568" s="57"/>
      <c r="OEV568" s="159"/>
      <c r="OEW568" s="57"/>
      <c r="OEX568" s="159"/>
      <c r="OEY568" s="57"/>
      <c r="OEZ568" s="159"/>
      <c r="OFA568" s="57"/>
      <c r="OFB568" s="159"/>
      <c r="OFC568" s="57"/>
      <c r="OFD568" s="159"/>
      <c r="OFE568" s="57"/>
      <c r="OFF568" s="159"/>
      <c r="OFG568" s="57"/>
      <c r="OFH568" s="159"/>
      <c r="OFI568" s="57"/>
      <c r="OFJ568" s="159"/>
      <c r="OFK568" s="57"/>
      <c r="OFL568" s="159"/>
      <c r="OFM568" s="57"/>
      <c r="OFN568" s="159"/>
      <c r="OFO568" s="57"/>
      <c r="OFP568" s="159"/>
      <c r="OFQ568" s="57"/>
      <c r="OFR568" s="159"/>
      <c r="OFS568" s="57"/>
      <c r="OFT568" s="159"/>
      <c r="OFU568" s="57"/>
      <c r="OFV568" s="159"/>
      <c r="OFW568" s="57"/>
      <c r="OFX568" s="159"/>
      <c r="OFY568" s="57"/>
      <c r="OFZ568" s="159"/>
      <c r="OGA568" s="57"/>
      <c r="OGB568" s="159"/>
      <c r="OGC568" s="57"/>
      <c r="OGD568" s="159"/>
      <c r="OGE568" s="57"/>
      <c r="OGF568" s="159"/>
      <c r="OGG568" s="57"/>
      <c r="OGH568" s="159"/>
      <c r="OGI568" s="57"/>
      <c r="OGJ568" s="159"/>
      <c r="OGK568" s="57"/>
      <c r="OGL568" s="159"/>
      <c r="OGM568" s="57"/>
      <c r="OGN568" s="159"/>
      <c r="OGO568" s="57"/>
      <c r="OGP568" s="159"/>
      <c r="OGQ568" s="57"/>
      <c r="OGR568" s="159"/>
      <c r="OGS568" s="57"/>
      <c r="OGT568" s="159"/>
      <c r="OGU568" s="57"/>
      <c r="OGV568" s="159"/>
      <c r="OGW568" s="57"/>
      <c r="OGX568" s="159"/>
      <c r="OGY568" s="57"/>
      <c r="OGZ568" s="159"/>
      <c r="OHA568" s="57"/>
      <c r="OHB568" s="159"/>
      <c r="OHC568" s="57"/>
      <c r="OHD568" s="159"/>
      <c r="OHE568" s="57"/>
      <c r="OHF568" s="159"/>
      <c r="OHG568" s="57"/>
      <c r="OHH568" s="159"/>
      <c r="OHI568" s="57"/>
      <c r="OHJ568" s="159"/>
      <c r="OHK568" s="57"/>
      <c r="OHL568" s="159"/>
      <c r="OHM568" s="57"/>
      <c r="OHN568" s="159"/>
      <c r="OHO568" s="57"/>
      <c r="OHP568" s="159"/>
      <c r="OHQ568" s="57"/>
      <c r="OHR568" s="159"/>
      <c r="OHS568" s="57"/>
      <c r="OHT568" s="159"/>
      <c r="OHU568" s="57"/>
      <c r="OHV568" s="159"/>
      <c r="OHW568" s="57"/>
      <c r="OHX568" s="159"/>
      <c r="OHY568" s="57"/>
      <c r="OHZ568" s="159"/>
      <c r="OIA568" s="57"/>
      <c r="OIB568" s="159"/>
      <c r="OIC568" s="57"/>
      <c r="OID568" s="159"/>
      <c r="OIE568" s="57"/>
      <c r="OIF568" s="159"/>
      <c r="OIG568" s="57"/>
      <c r="OIH568" s="159"/>
      <c r="OII568" s="57"/>
      <c r="OIJ568" s="159"/>
      <c r="OIK568" s="57"/>
      <c r="OIL568" s="159"/>
      <c r="OIM568" s="57"/>
      <c r="OIN568" s="159"/>
      <c r="OIO568" s="57"/>
      <c r="OIP568" s="159"/>
      <c r="OIQ568" s="57"/>
      <c r="OIR568" s="159"/>
      <c r="OIS568" s="57"/>
      <c r="OIT568" s="159"/>
      <c r="OIU568" s="57"/>
      <c r="OIV568" s="159"/>
      <c r="OIW568" s="57"/>
      <c r="OIX568" s="159"/>
      <c r="OIY568" s="57"/>
      <c r="OIZ568" s="159"/>
      <c r="OJA568" s="57"/>
      <c r="OJB568" s="159"/>
      <c r="OJC568" s="57"/>
      <c r="OJD568" s="159"/>
      <c r="OJE568" s="57"/>
      <c r="OJF568" s="159"/>
      <c r="OJG568" s="57"/>
      <c r="OJH568" s="159"/>
      <c r="OJI568" s="57"/>
      <c r="OJJ568" s="159"/>
      <c r="OJK568" s="57"/>
      <c r="OJL568" s="159"/>
      <c r="OJM568" s="57"/>
      <c r="OJN568" s="159"/>
      <c r="OJO568" s="57"/>
      <c r="OJP568" s="159"/>
      <c r="OJQ568" s="57"/>
      <c r="OJR568" s="159"/>
      <c r="OJS568" s="57"/>
      <c r="OJT568" s="159"/>
      <c r="OJU568" s="57"/>
      <c r="OJV568" s="159"/>
      <c r="OJW568" s="57"/>
      <c r="OJX568" s="159"/>
      <c r="OJY568" s="57"/>
      <c r="OJZ568" s="159"/>
      <c r="OKA568" s="57"/>
      <c r="OKB568" s="159"/>
      <c r="OKC568" s="57"/>
      <c r="OKD568" s="159"/>
      <c r="OKE568" s="57"/>
      <c r="OKF568" s="159"/>
      <c r="OKG568" s="57"/>
      <c r="OKH568" s="159"/>
      <c r="OKI568" s="57"/>
      <c r="OKJ568" s="159"/>
      <c r="OKK568" s="57"/>
      <c r="OKL568" s="159"/>
      <c r="OKM568" s="57"/>
      <c r="OKN568" s="159"/>
      <c r="OKO568" s="57"/>
      <c r="OKP568" s="159"/>
      <c r="OKQ568" s="57"/>
      <c r="OKR568" s="159"/>
      <c r="OKS568" s="57"/>
      <c r="OKT568" s="159"/>
      <c r="OKU568" s="57"/>
      <c r="OKV568" s="159"/>
      <c r="OKW568" s="57"/>
      <c r="OKX568" s="159"/>
      <c r="OKY568" s="57"/>
      <c r="OKZ568" s="159"/>
      <c r="OLA568" s="57"/>
      <c r="OLB568" s="159"/>
      <c r="OLC568" s="57"/>
      <c r="OLD568" s="159"/>
      <c r="OLE568" s="57"/>
      <c r="OLF568" s="159"/>
      <c r="OLG568" s="57"/>
      <c r="OLH568" s="159"/>
      <c r="OLI568" s="57"/>
      <c r="OLJ568" s="159"/>
      <c r="OLK568" s="57"/>
      <c r="OLL568" s="159"/>
      <c r="OLM568" s="57"/>
      <c r="OLN568" s="159"/>
      <c r="OLO568" s="57"/>
      <c r="OLP568" s="159"/>
      <c r="OLQ568" s="57"/>
      <c r="OLR568" s="159"/>
      <c r="OLS568" s="57"/>
      <c r="OLT568" s="159"/>
      <c r="OLU568" s="57"/>
      <c r="OLV568" s="159"/>
      <c r="OLW568" s="57"/>
      <c r="OLX568" s="159"/>
      <c r="OLY568" s="57"/>
      <c r="OLZ568" s="159"/>
      <c r="OMA568" s="57"/>
      <c r="OMB568" s="159"/>
      <c r="OMC568" s="57"/>
      <c r="OMD568" s="159"/>
      <c r="OME568" s="57"/>
      <c r="OMF568" s="159"/>
      <c r="OMG568" s="57"/>
      <c r="OMH568" s="159"/>
      <c r="OMI568" s="57"/>
      <c r="OMJ568" s="159"/>
      <c r="OMK568" s="57"/>
      <c r="OML568" s="159"/>
      <c r="OMM568" s="57"/>
      <c r="OMN568" s="159"/>
      <c r="OMO568" s="57"/>
      <c r="OMP568" s="159"/>
      <c r="OMQ568" s="57"/>
      <c r="OMR568" s="159"/>
      <c r="OMS568" s="57"/>
      <c r="OMT568" s="159"/>
      <c r="OMU568" s="57"/>
      <c r="OMV568" s="159"/>
      <c r="OMW568" s="57"/>
      <c r="OMX568" s="159"/>
      <c r="OMY568" s="57"/>
      <c r="OMZ568" s="159"/>
      <c r="ONA568" s="57"/>
      <c r="ONB568" s="159"/>
      <c r="ONC568" s="57"/>
      <c r="OND568" s="159"/>
      <c r="ONE568" s="57"/>
      <c r="ONF568" s="159"/>
      <c r="ONG568" s="57"/>
      <c r="ONH568" s="159"/>
      <c r="ONI568" s="57"/>
      <c r="ONJ568" s="159"/>
      <c r="ONK568" s="57"/>
      <c r="ONL568" s="159"/>
      <c r="ONM568" s="57"/>
      <c r="ONN568" s="159"/>
      <c r="ONO568" s="57"/>
      <c r="ONP568" s="159"/>
      <c r="ONQ568" s="57"/>
      <c r="ONR568" s="159"/>
      <c r="ONS568" s="57"/>
      <c r="ONT568" s="159"/>
      <c r="ONU568" s="57"/>
      <c r="ONV568" s="159"/>
      <c r="ONW568" s="57"/>
      <c r="ONX568" s="159"/>
      <c r="ONY568" s="57"/>
      <c r="ONZ568" s="159"/>
      <c r="OOA568" s="57"/>
      <c r="OOB568" s="159"/>
      <c r="OOC568" s="57"/>
      <c r="OOD568" s="159"/>
      <c r="OOE568" s="57"/>
      <c r="OOF568" s="159"/>
      <c r="OOG568" s="57"/>
      <c r="OOH568" s="159"/>
      <c r="OOI568" s="57"/>
      <c r="OOJ568" s="159"/>
      <c r="OOK568" s="57"/>
      <c r="OOL568" s="159"/>
      <c r="OOM568" s="57"/>
      <c r="OON568" s="159"/>
      <c r="OOO568" s="57"/>
      <c r="OOP568" s="159"/>
      <c r="OOQ568" s="57"/>
      <c r="OOR568" s="159"/>
      <c r="OOS568" s="57"/>
      <c r="OOT568" s="159"/>
      <c r="OOU568" s="57"/>
      <c r="OOV568" s="159"/>
      <c r="OOW568" s="57"/>
      <c r="OOX568" s="159"/>
      <c r="OOY568" s="57"/>
      <c r="OOZ568" s="159"/>
      <c r="OPA568" s="57"/>
      <c r="OPB568" s="159"/>
      <c r="OPC568" s="57"/>
      <c r="OPD568" s="159"/>
      <c r="OPE568" s="57"/>
      <c r="OPF568" s="159"/>
      <c r="OPG568" s="57"/>
      <c r="OPH568" s="159"/>
      <c r="OPI568" s="57"/>
      <c r="OPJ568" s="159"/>
      <c r="OPK568" s="57"/>
      <c r="OPL568" s="159"/>
      <c r="OPM568" s="57"/>
      <c r="OPN568" s="159"/>
      <c r="OPO568" s="57"/>
      <c r="OPP568" s="159"/>
      <c r="OPQ568" s="57"/>
      <c r="OPR568" s="159"/>
      <c r="OPS568" s="57"/>
      <c r="OPT568" s="159"/>
      <c r="OPU568" s="57"/>
      <c r="OPV568" s="159"/>
      <c r="OPW568" s="57"/>
      <c r="OPX568" s="159"/>
      <c r="OPY568" s="57"/>
      <c r="OPZ568" s="159"/>
      <c r="OQA568" s="57"/>
      <c r="OQB568" s="159"/>
      <c r="OQC568" s="57"/>
      <c r="OQD568" s="159"/>
      <c r="OQE568" s="57"/>
      <c r="OQF568" s="159"/>
      <c r="OQG568" s="57"/>
      <c r="OQH568" s="159"/>
      <c r="OQI568" s="57"/>
      <c r="OQJ568" s="159"/>
      <c r="OQK568" s="57"/>
      <c r="OQL568" s="159"/>
      <c r="OQM568" s="57"/>
      <c r="OQN568" s="159"/>
      <c r="OQO568" s="57"/>
      <c r="OQP568" s="159"/>
      <c r="OQQ568" s="57"/>
      <c r="OQR568" s="159"/>
      <c r="OQS568" s="57"/>
      <c r="OQT568" s="159"/>
      <c r="OQU568" s="57"/>
      <c r="OQV568" s="159"/>
      <c r="OQW568" s="57"/>
      <c r="OQX568" s="159"/>
      <c r="OQY568" s="57"/>
      <c r="OQZ568" s="159"/>
      <c r="ORA568" s="57"/>
      <c r="ORB568" s="159"/>
      <c r="ORC568" s="57"/>
      <c r="ORD568" s="159"/>
      <c r="ORE568" s="57"/>
      <c r="ORF568" s="159"/>
      <c r="ORG568" s="57"/>
      <c r="ORH568" s="159"/>
      <c r="ORI568" s="57"/>
      <c r="ORJ568" s="159"/>
      <c r="ORK568" s="57"/>
      <c r="ORL568" s="159"/>
      <c r="ORM568" s="57"/>
      <c r="ORN568" s="159"/>
      <c r="ORO568" s="57"/>
      <c r="ORP568" s="159"/>
      <c r="ORQ568" s="57"/>
      <c r="ORR568" s="159"/>
      <c r="ORS568" s="57"/>
      <c r="ORT568" s="159"/>
      <c r="ORU568" s="57"/>
      <c r="ORV568" s="159"/>
      <c r="ORW568" s="57"/>
      <c r="ORX568" s="159"/>
      <c r="ORY568" s="57"/>
      <c r="ORZ568" s="159"/>
      <c r="OSA568" s="57"/>
      <c r="OSB568" s="159"/>
      <c r="OSC568" s="57"/>
      <c r="OSD568" s="159"/>
      <c r="OSE568" s="57"/>
      <c r="OSF568" s="159"/>
      <c r="OSG568" s="57"/>
      <c r="OSH568" s="159"/>
      <c r="OSI568" s="57"/>
      <c r="OSJ568" s="159"/>
      <c r="OSK568" s="57"/>
      <c r="OSL568" s="159"/>
      <c r="OSM568" s="57"/>
      <c r="OSN568" s="159"/>
      <c r="OSO568" s="57"/>
      <c r="OSP568" s="159"/>
      <c r="OSQ568" s="57"/>
      <c r="OSR568" s="159"/>
      <c r="OSS568" s="57"/>
      <c r="OST568" s="159"/>
      <c r="OSU568" s="57"/>
      <c r="OSV568" s="159"/>
      <c r="OSW568" s="57"/>
      <c r="OSX568" s="159"/>
      <c r="OSY568" s="57"/>
      <c r="OSZ568" s="159"/>
      <c r="OTA568" s="57"/>
      <c r="OTB568" s="159"/>
      <c r="OTC568" s="57"/>
      <c r="OTD568" s="159"/>
      <c r="OTE568" s="57"/>
      <c r="OTF568" s="159"/>
      <c r="OTG568" s="57"/>
      <c r="OTH568" s="159"/>
      <c r="OTI568" s="57"/>
      <c r="OTJ568" s="159"/>
      <c r="OTK568" s="57"/>
      <c r="OTL568" s="159"/>
      <c r="OTM568" s="57"/>
      <c r="OTN568" s="159"/>
      <c r="OTO568" s="57"/>
      <c r="OTP568" s="159"/>
      <c r="OTQ568" s="57"/>
      <c r="OTR568" s="159"/>
      <c r="OTS568" s="57"/>
      <c r="OTT568" s="159"/>
      <c r="OTU568" s="57"/>
      <c r="OTV568" s="159"/>
      <c r="OTW568" s="57"/>
      <c r="OTX568" s="159"/>
      <c r="OTY568" s="57"/>
      <c r="OTZ568" s="159"/>
      <c r="OUA568" s="57"/>
      <c r="OUB568" s="159"/>
      <c r="OUC568" s="57"/>
      <c r="OUD568" s="159"/>
      <c r="OUE568" s="57"/>
      <c r="OUF568" s="159"/>
      <c r="OUG568" s="57"/>
      <c r="OUH568" s="159"/>
      <c r="OUI568" s="57"/>
      <c r="OUJ568" s="159"/>
      <c r="OUK568" s="57"/>
      <c r="OUL568" s="159"/>
      <c r="OUM568" s="57"/>
      <c r="OUN568" s="159"/>
      <c r="OUO568" s="57"/>
      <c r="OUP568" s="159"/>
      <c r="OUQ568" s="57"/>
      <c r="OUR568" s="159"/>
      <c r="OUS568" s="57"/>
      <c r="OUT568" s="159"/>
      <c r="OUU568" s="57"/>
      <c r="OUV568" s="159"/>
      <c r="OUW568" s="57"/>
      <c r="OUX568" s="159"/>
      <c r="OUY568" s="57"/>
      <c r="OUZ568" s="159"/>
      <c r="OVA568" s="57"/>
      <c r="OVB568" s="159"/>
      <c r="OVC568" s="57"/>
      <c r="OVD568" s="159"/>
      <c r="OVE568" s="57"/>
      <c r="OVF568" s="159"/>
      <c r="OVG568" s="57"/>
      <c r="OVH568" s="159"/>
      <c r="OVI568" s="57"/>
      <c r="OVJ568" s="159"/>
      <c r="OVK568" s="57"/>
      <c r="OVL568" s="159"/>
      <c r="OVM568" s="57"/>
      <c r="OVN568" s="159"/>
      <c r="OVO568" s="57"/>
      <c r="OVP568" s="159"/>
      <c r="OVQ568" s="57"/>
      <c r="OVR568" s="159"/>
      <c r="OVS568" s="57"/>
      <c r="OVT568" s="159"/>
      <c r="OVU568" s="57"/>
      <c r="OVV568" s="159"/>
      <c r="OVW568" s="57"/>
      <c r="OVX568" s="159"/>
      <c r="OVY568" s="57"/>
      <c r="OVZ568" s="159"/>
      <c r="OWA568" s="57"/>
      <c r="OWB568" s="159"/>
      <c r="OWC568" s="57"/>
      <c r="OWD568" s="159"/>
      <c r="OWE568" s="57"/>
      <c r="OWF568" s="159"/>
      <c r="OWG568" s="57"/>
      <c r="OWH568" s="159"/>
      <c r="OWI568" s="57"/>
      <c r="OWJ568" s="159"/>
      <c r="OWK568" s="57"/>
      <c r="OWL568" s="159"/>
      <c r="OWM568" s="57"/>
      <c r="OWN568" s="159"/>
      <c r="OWO568" s="57"/>
      <c r="OWP568" s="159"/>
      <c r="OWQ568" s="57"/>
      <c r="OWR568" s="159"/>
      <c r="OWS568" s="57"/>
      <c r="OWT568" s="159"/>
      <c r="OWU568" s="57"/>
      <c r="OWV568" s="159"/>
      <c r="OWW568" s="57"/>
      <c r="OWX568" s="159"/>
      <c r="OWY568" s="57"/>
      <c r="OWZ568" s="159"/>
      <c r="OXA568" s="57"/>
      <c r="OXB568" s="159"/>
      <c r="OXC568" s="57"/>
      <c r="OXD568" s="159"/>
      <c r="OXE568" s="57"/>
      <c r="OXF568" s="159"/>
      <c r="OXG568" s="57"/>
      <c r="OXH568" s="159"/>
      <c r="OXI568" s="57"/>
      <c r="OXJ568" s="159"/>
      <c r="OXK568" s="57"/>
      <c r="OXL568" s="159"/>
      <c r="OXM568" s="57"/>
      <c r="OXN568" s="159"/>
      <c r="OXO568" s="57"/>
      <c r="OXP568" s="159"/>
      <c r="OXQ568" s="57"/>
      <c r="OXR568" s="159"/>
      <c r="OXS568" s="57"/>
      <c r="OXT568" s="159"/>
      <c r="OXU568" s="57"/>
      <c r="OXV568" s="159"/>
      <c r="OXW568" s="57"/>
      <c r="OXX568" s="159"/>
      <c r="OXY568" s="57"/>
      <c r="OXZ568" s="159"/>
      <c r="OYA568" s="57"/>
      <c r="OYB568" s="159"/>
      <c r="OYC568" s="57"/>
      <c r="OYD568" s="159"/>
      <c r="OYE568" s="57"/>
      <c r="OYF568" s="159"/>
      <c r="OYG568" s="57"/>
      <c r="OYH568" s="159"/>
      <c r="OYI568" s="57"/>
      <c r="OYJ568" s="159"/>
      <c r="OYK568" s="57"/>
      <c r="OYL568" s="159"/>
      <c r="OYM568" s="57"/>
      <c r="OYN568" s="159"/>
      <c r="OYO568" s="57"/>
      <c r="OYP568" s="159"/>
      <c r="OYQ568" s="57"/>
      <c r="OYR568" s="159"/>
      <c r="OYS568" s="57"/>
      <c r="OYT568" s="159"/>
      <c r="OYU568" s="57"/>
      <c r="OYV568" s="159"/>
      <c r="OYW568" s="57"/>
      <c r="OYX568" s="159"/>
      <c r="OYY568" s="57"/>
      <c r="OYZ568" s="159"/>
      <c r="OZA568" s="57"/>
      <c r="OZB568" s="159"/>
      <c r="OZC568" s="57"/>
      <c r="OZD568" s="159"/>
      <c r="OZE568" s="57"/>
      <c r="OZF568" s="159"/>
      <c r="OZG568" s="57"/>
      <c r="OZH568" s="159"/>
      <c r="OZI568" s="57"/>
      <c r="OZJ568" s="159"/>
      <c r="OZK568" s="57"/>
      <c r="OZL568" s="159"/>
      <c r="OZM568" s="57"/>
      <c r="OZN568" s="159"/>
      <c r="OZO568" s="57"/>
      <c r="OZP568" s="159"/>
      <c r="OZQ568" s="57"/>
      <c r="OZR568" s="159"/>
      <c r="OZS568" s="57"/>
      <c r="OZT568" s="159"/>
      <c r="OZU568" s="57"/>
      <c r="OZV568" s="159"/>
      <c r="OZW568" s="57"/>
      <c r="OZX568" s="159"/>
      <c r="OZY568" s="57"/>
      <c r="OZZ568" s="159"/>
      <c r="PAA568" s="57"/>
      <c r="PAB568" s="159"/>
      <c r="PAC568" s="57"/>
      <c r="PAD568" s="159"/>
      <c r="PAE568" s="57"/>
      <c r="PAF568" s="159"/>
      <c r="PAG568" s="57"/>
      <c r="PAH568" s="159"/>
      <c r="PAI568" s="57"/>
      <c r="PAJ568" s="159"/>
      <c r="PAK568" s="57"/>
      <c r="PAL568" s="159"/>
      <c r="PAM568" s="57"/>
      <c r="PAN568" s="159"/>
      <c r="PAO568" s="57"/>
      <c r="PAP568" s="159"/>
      <c r="PAQ568" s="57"/>
      <c r="PAR568" s="159"/>
      <c r="PAS568" s="57"/>
      <c r="PAT568" s="159"/>
      <c r="PAU568" s="57"/>
      <c r="PAV568" s="159"/>
      <c r="PAW568" s="57"/>
      <c r="PAX568" s="159"/>
      <c r="PAY568" s="57"/>
      <c r="PAZ568" s="159"/>
      <c r="PBA568" s="57"/>
      <c r="PBB568" s="159"/>
      <c r="PBC568" s="57"/>
      <c r="PBD568" s="159"/>
      <c r="PBE568" s="57"/>
      <c r="PBF568" s="159"/>
      <c r="PBG568" s="57"/>
      <c r="PBH568" s="159"/>
      <c r="PBI568" s="57"/>
      <c r="PBJ568" s="159"/>
      <c r="PBK568" s="57"/>
      <c r="PBL568" s="159"/>
      <c r="PBM568" s="57"/>
      <c r="PBN568" s="159"/>
      <c r="PBO568" s="57"/>
      <c r="PBP568" s="159"/>
      <c r="PBQ568" s="57"/>
      <c r="PBR568" s="159"/>
      <c r="PBS568" s="57"/>
      <c r="PBT568" s="159"/>
      <c r="PBU568" s="57"/>
      <c r="PBV568" s="159"/>
      <c r="PBW568" s="57"/>
      <c r="PBX568" s="159"/>
      <c r="PBY568" s="57"/>
      <c r="PBZ568" s="159"/>
      <c r="PCA568" s="57"/>
      <c r="PCB568" s="159"/>
      <c r="PCC568" s="57"/>
      <c r="PCD568" s="159"/>
      <c r="PCE568" s="57"/>
      <c r="PCF568" s="159"/>
      <c r="PCG568" s="57"/>
      <c r="PCH568" s="159"/>
      <c r="PCI568" s="57"/>
      <c r="PCJ568" s="159"/>
      <c r="PCK568" s="57"/>
      <c r="PCL568" s="159"/>
      <c r="PCM568" s="57"/>
      <c r="PCN568" s="159"/>
      <c r="PCO568" s="57"/>
      <c r="PCP568" s="159"/>
      <c r="PCQ568" s="57"/>
      <c r="PCR568" s="159"/>
      <c r="PCS568" s="57"/>
      <c r="PCT568" s="159"/>
      <c r="PCU568" s="57"/>
      <c r="PCV568" s="159"/>
      <c r="PCW568" s="57"/>
      <c r="PCX568" s="159"/>
      <c r="PCY568" s="57"/>
      <c r="PCZ568" s="159"/>
      <c r="PDA568" s="57"/>
      <c r="PDB568" s="159"/>
      <c r="PDC568" s="57"/>
      <c r="PDD568" s="159"/>
      <c r="PDE568" s="57"/>
      <c r="PDF568" s="159"/>
      <c r="PDG568" s="57"/>
      <c r="PDH568" s="159"/>
      <c r="PDI568" s="57"/>
      <c r="PDJ568" s="159"/>
      <c r="PDK568" s="57"/>
      <c r="PDL568" s="159"/>
      <c r="PDM568" s="57"/>
      <c r="PDN568" s="159"/>
      <c r="PDO568" s="57"/>
      <c r="PDP568" s="159"/>
      <c r="PDQ568" s="57"/>
      <c r="PDR568" s="159"/>
      <c r="PDS568" s="57"/>
      <c r="PDT568" s="159"/>
      <c r="PDU568" s="57"/>
      <c r="PDV568" s="159"/>
      <c r="PDW568" s="57"/>
      <c r="PDX568" s="159"/>
      <c r="PDY568" s="57"/>
      <c r="PDZ568" s="159"/>
      <c r="PEA568" s="57"/>
      <c r="PEB568" s="159"/>
      <c r="PEC568" s="57"/>
      <c r="PED568" s="159"/>
      <c r="PEE568" s="57"/>
      <c r="PEF568" s="159"/>
      <c r="PEG568" s="57"/>
      <c r="PEH568" s="159"/>
      <c r="PEI568" s="57"/>
      <c r="PEJ568" s="159"/>
      <c r="PEK568" s="57"/>
      <c r="PEL568" s="159"/>
      <c r="PEM568" s="57"/>
      <c r="PEN568" s="159"/>
      <c r="PEO568" s="57"/>
      <c r="PEP568" s="159"/>
      <c r="PEQ568" s="57"/>
      <c r="PER568" s="159"/>
      <c r="PES568" s="57"/>
      <c r="PET568" s="159"/>
      <c r="PEU568" s="57"/>
      <c r="PEV568" s="159"/>
      <c r="PEW568" s="57"/>
      <c r="PEX568" s="159"/>
      <c r="PEY568" s="57"/>
      <c r="PEZ568" s="159"/>
      <c r="PFA568" s="57"/>
      <c r="PFB568" s="159"/>
      <c r="PFC568" s="57"/>
      <c r="PFD568" s="159"/>
      <c r="PFE568" s="57"/>
      <c r="PFF568" s="159"/>
      <c r="PFG568" s="57"/>
      <c r="PFH568" s="159"/>
      <c r="PFI568" s="57"/>
      <c r="PFJ568" s="159"/>
      <c r="PFK568" s="57"/>
      <c r="PFL568" s="159"/>
      <c r="PFM568" s="57"/>
      <c r="PFN568" s="159"/>
      <c r="PFO568" s="57"/>
      <c r="PFP568" s="159"/>
      <c r="PFQ568" s="57"/>
      <c r="PFR568" s="159"/>
      <c r="PFS568" s="57"/>
      <c r="PFT568" s="159"/>
      <c r="PFU568" s="57"/>
      <c r="PFV568" s="159"/>
      <c r="PFW568" s="57"/>
      <c r="PFX568" s="159"/>
      <c r="PFY568" s="57"/>
      <c r="PFZ568" s="159"/>
      <c r="PGA568" s="57"/>
      <c r="PGB568" s="159"/>
      <c r="PGC568" s="57"/>
      <c r="PGD568" s="159"/>
      <c r="PGE568" s="57"/>
      <c r="PGF568" s="159"/>
      <c r="PGG568" s="57"/>
      <c r="PGH568" s="159"/>
      <c r="PGI568" s="57"/>
      <c r="PGJ568" s="159"/>
      <c r="PGK568" s="57"/>
      <c r="PGL568" s="159"/>
      <c r="PGM568" s="57"/>
      <c r="PGN568" s="159"/>
      <c r="PGO568" s="57"/>
      <c r="PGP568" s="159"/>
      <c r="PGQ568" s="57"/>
      <c r="PGR568" s="159"/>
      <c r="PGS568" s="57"/>
      <c r="PGT568" s="159"/>
      <c r="PGU568" s="57"/>
      <c r="PGV568" s="159"/>
      <c r="PGW568" s="57"/>
      <c r="PGX568" s="159"/>
      <c r="PGY568" s="57"/>
      <c r="PGZ568" s="159"/>
      <c r="PHA568" s="57"/>
      <c r="PHB568" s="159"/>
      <c r="PHC568" s="57"/>
      <c r="PHD568" s="159"/>
      <c r="PHE568" s="57"/>
      <c r="PHF568" s="159"/>
      <c r="PHG568" s="57"/>
      <c r="PHH568" s="159"/>
      <c r="PHI568" s="57"/>
      <c r="PHJ568" s="159"/>
      <c r="PHK568" s="57"/>
      <c r="PHL568" s="159"/>
      <c r="PHM568" s="57"/>
      <c r="PHN568" s="159"/>
      <c r="PHO568" s="57"/>
      <c r="PHP568" s="159"/>
      <c r="PHQ568" s="57"/>
      <c r="PHR568" s="159"/>
      <c r="PHS568" s="57"/>
      <c r="PHT568" s="159"/>
      <c r="PHU568" s="57"/>
      <c r="PHV568" s="159"/>
      <c r="PHW568" s="57"/>
      <c r="PHX568" s="159"/>
      <c r="PHY568" s="57"/>
      <c r="PHZ568" s="159"/>
      <c r="PIA568" s="57"/>
      <c r="PIB568" s="159"/>
      <c r="PIC568" s="57"/>
      <c r="PID568" s="159"/>
      <c r="PIE568" s="57"/>
      <c r="PIF568" s="159"/>
      <c r="PIG568" s="57"/>
      <c r="PIH568" s="159"/>
      <c r="PII568" s="57"/>
      <c r="PIJ568" s="159"/>
      <c r="PIK568" s="57"/>
      <c r="PIL568" s="159"/>
      <c r="PIM568" s="57"/>
      <c r="PIN568" s="159"/>
      <c r="PIO568" s="57"/>
      <c r="PIP568" s="159"/>
      <c r="PIQ568" s="57"/>
      <c r="PIR568" s="159"/>
      <c r="PIS568" s="57"/>
      <c r="PIT568" s="159"/>
      <c r="PIU568" s="57"/>
      <c r="PIV568" s="159"/>
      <c r="PIW568" s="57"/>
      <c r="PIX568" s="159"/>
      <c r="PIY568" s="57"/>
      <c r="PIZ568" s="159"/>
      <c r="PJA568" s="57"/>
      <c r="PJB568" s="159"/>
      <c r="PJC568" s="57"/>
      <c r="PJD568" s="159"/>
      <c r="PJE568" s="57"/>
      <c r="PJF568" s="159"/>
      <c r="PJG568" s="57"/>
      <c r="PJH568" s="159"/>
      <c r="PJI568" s="57"/>
      <c r="PJJ568" s="159"/>
      <c r="PJK568" s="57"/>
      <c r="PJL568" s="159"/>
      <c r="PJM568" s="57"/>
      <c r="PJN568" s="159"/>
      <c r="PJO568" s="57"/>
      <c r="PJP568" s="159"/>
      <c r="PJQ568" s="57"/>
      <c r="PJR568" s="159"/>
      <c r="PJS568" s="57"/>
      <c r="PJT568" s="159"/>
      <c r="PJU568" s="57"/>
      <c r="PJV568" s="159"/>
      <c r="PJW568" s="57"/>
      <c r="PJX568" s="159"/>
      <c r="PJY568" s="57"/>
      <c r="PJZ568" s="159"/>
      <c r="PKA568" s="57"/>
      <c r="PKB568" s="159"/>
      <c r="PKC568" s="57"/>
      <c r="PKD568" s="159"/>
      <c r="PKE568" s="57"/>
      <c r="PKF568" s="159"/>
      <c r="PKG568" s="57"/>
      <c r="PKH568" s="159"/>
      <c r="PKI568" s="57"/>
      <c r="PKJ568" s="159"/>
      <c r="PKK568" s="57"/>
      <c r="PKL568" s="159"/>
      <c r="PKM568" s="57"/>
      <c r="PKN568" s="159"/>
      <c r="PKO568" s="57"/>
      <c r="PKP568" s="159"/>
      <c r="PKQ568" s="57"/>
      <c r="PKR568" s="159"/>
      <c r="PKS568" s="57"/>
      <c r="PKT568" s="159"/>
      <c r="PKU568" s="57"/>
      <c r="PKV568" s="159"/>
      <c r="PKW568" s="57"/>
      <c r="PKX568" s="159"/>
      <c r="PKY568" s="57"/>
      <c r="PKZ568" s="159"/>
      <c r="PLA568" s="57"/>
      <c r="PLB568" s="159"/>
      <c r="PLC568" s="57"/>
      <c r="PLD568" s="159"/>
      <c r="PLE568" s="57"/>
      <c r="PLF568" s="159"/>
      <c r="PLG568" s="57"/>
      <c r="PLH568" s="159"/>
      <c r="PLI568" s="57"/>
      <c r="PLJ568" s="159"/>
      <c r="PLK568" s="57"/>
      <c r="PLL568" s="159"/>
      <c r="PLM568" s="57"/>
      <c r="PLN568" s="159"/>
      <c r="PLO568" s="57"/>
      <c r="PLP568" s="159"/>
      <c r="PLQ568" s="57"/>
      <c r="PLR568" s="159"/>
      <c r="PLS568" s="57"/>
      <c r="PLT568" s="159"/>
      <c r="PLU568" s="57"/>
      <c r="PLV568" s="159"/>
      <c r="PLW568" s="57"/>
      <c r="PLX568" s="159"/>
      <c r="PLY568" s="57"/>
      <c r="PLZ568" s="159"/>
      <c r="PMA568" s="57"/>
      <c r="PMB568" s="159"/>
      <c r="PMC568" s="57"/>
      <c r="PMD568" s="159"/>
      <c r="PME568" s="57"/>
      <c r="PMF568" s="159"/>
      <c r="PMG568" s="57"/>
      <c r="PMH568" s="159"/>
      <c r="PMI568" s="57"/>
      <c r="PMJ568" s="159"/>
      <c r="PMK568" s="57"/>
      <c r="PML568" s="159"/>
      <c r="PMM568" s="57"/>
      <c r="PMN568" s="159"/>
      <c r="PMO568" s="57"/>
      <c r="PMP568" s="159"/>
      <c r="PMQ568" s="57"/>
      <c r="PMR568" s="159"/>
      <c r="PMS568" s="57"/>
      <c r="PMT568" s="159"/>
      <c r="PMU568" s="57"/>
      <c r="PMV568" s="159"/>
      <c r="PMW568" s="57"/>
      <c r="PMX568" s="159"/>
      <c r="PMY568" s="57"/>
      <c r="PMZ568" s="159"/>
      <c r="PNA568" s="57"/>
      <c r="PNB568" s="159"/>
      <c r="PNC568" s="57"/>
      <c r="PND568" s="159"/>
      <c r="PNE568" s="57"/>
      <c r="PNF568" s="159"/>
      <c r="PNG568" s="57"/>
      <c r="PNH568" s="159"/>
      <c r="PNI568" s="57"/>
      <c r="PNJ568" s="159"/>
      <c r="PNK568" s="57"/>
      <c r="PNL568" s="159"/>
      <c r="PNM568" s="57"/>
      <c r="PNN568" s="159"/>
      <c r="PNO568" s="57"/>
      <c r="PNP568" s="159"/>
      <c r="PNQ568" s="57"/>
      <c r="PNR568" s="159"/>
      <c r="PNS568" s="57"/>
      <c r="PNT568" s="159"/>
      <c r="PNU568" s="57"/>
      <c r="PNV568" s="159"/>
      <c r="PNW568" s="57"/>
      <c r="PNX568" s="159"/>
      <c r="PNY568" s="57"/>
      <c r="PNZ568" s="159"/>
      <c r="POA568" s="57"/>
      <c r="POB568" s="159"/>
      <c r="POC568" s="57"/>
      <c r="POD568" s="159"/>
      <c r="POE568" s="57"/>
      <c r="POF568" s="159"/>
      <c r="POG568" s="57"/>
      <c r="POH568" s="159"/>
      <c r="POI568" s="57"/>
      <c r="POJ568" s="159"/>
      <c r="POK568" s="57"/>
      <c r="POL568" s="159"/>
      <c r="POM568" s="57"/>
      <c r="PON568" s="159"/>
      <c r="POO568" s="57"/>
      <c r="POP568" s="159"/>
      <c r="POQ568" s="57"/>
      <c r="POR568" s="159"/>
      <c r="POS568" s="57"/>
      <c r="POT568" s="159"/>
      <c r="POU568" s="57"/>
      <c r="POV568" s="159"/>
      <c r="POW568" s="57"/>
      <c r="POX568" s="159"/>
      <c r="POY568" s="57"/>
      <c r="POZ568" s="159"/>
      <c r="PPA568" s="57"/>
      <c r="PPB568" s="159"/>
      <c r="PPC568" s="57"/>
      <c r="PPD568" s="159"/>
      <c r="PPE568" s="57"/>
      <c r="PPF568" s="159"/>
      <c r="PPG568" s="57"/>
      <c r="PPH568" s="159"/>
      <c r="PPI568" s="57"/>
      <c r="PPJ568" s="159"/>
      <c r="PPK568" s="57"/>
      <c r="PPL568" s="159"/>
      <c r="PPM568" s="57"/>
      <c r="PPN568" s="159"/>
      <c r="PPO568" s="57"/>
      <c r="PPP568" s="159"/>
      <c r="PPQ568" s="57"/>
      <c r="PPR568" s="159"/>
      <c r="PPS568" s="57"/>
      <c r="PPT568" s="159"/>
      <c r="PPU568" s="57"/>
      <c r="PPV568" s="159"/>
      <c r="PPW568" s="57"/>
      <c r="PPX568" s="159"/>
      <c r="PPY568" s="57"/>
      <c r="PPZ568" s="159"/>
      <c r="PQA568" s="57"/>
      <c r="PQB568" s="159"/>
      <c r="PQC568" s="57"/>
      <c r="PQD568" s="159"/>
      <c r="PQE568" s="57"/>
      <c r="PQF568" s="159"/>
      <c r="PQG568" s="57"/>
      <c r="PQH568" s="159"/>
      <c r="PQI568" s="57"/>
      <c r="PQJ568" s="159"/>
      <c r="PQK568" s="57"/>
      <c r="PQL568" s="159"/>
      <c r="PQM568" s="57"/>
      <c r="PQN568" s="159"/>
      <c r="PQO568" s="57"/>
      <c r="PQP568" s="159"/>
      <c r="PQQ568" s="57"/>
      <c r="PQR568" s="159"/>
      <c r="PQS568" s="57"/>
      <c r="PQT568" s="159"/>
      <c r="PQU568" s="57"/>
      <c r="PQV568" s="159"/>
      <c r="PQW568" s="57"/>
      <c r="PQX568" s="159"/>
      <c r="PQY568" s="57"/>
      <c r="PQZ568" s="159"/>
      <c r="PRA568" s="57"/>
      <c r="PRB568" s="159"/>
      <c r="PRC568" s="57"/>
      <c r="PRD568" s="159"/>
      <c r="PRE568" s="57"/>
      <c r="PRF568" s="159"/>
      <c r="PRG568" s="57"/>
      <c r="PRH568" s="159"/>
      <c r="PRI568" s="57"/>
      <c r="PRJ568" s="159"/>
      <c r="PRK568" s="57"/>
      <c r="PRL568" s="159"/>
      <c r="PRM568" s="57"/>
      <c r="PRN568" s="159"/>
      <c r="PRO568" s="57"/>
      <c r="PRP568" s="159"/>
      <c r="PRQ568" s="57"/>
      <c r="PRR568" s="159"/>
      <c r="PRS568" s="57"/>
      <c r="PRT568" s="159"/>
      <c r="PRU568" s="57"/>
      <c r="PRV568" s="159"/>
      <c r="PRW568" s="57"/>
      <c r="PRX568" s="159"/>
      <c r="PRY568" s="57"/>
      <c r="PRZ568" s="159"/>
      <c r="PSA568" s="57"/>
      <c r="PSB568" s="159"/>
      <c r="PSC568" s="57"/>
      <c r="PSD568" s="159"/>
      <c r="PSE568" s="57"/>
      <c r="PSF568" s="159"/>
      <c r="PSG568" s="57"/>
      <c r="PSH568" s="159"/>
      <c r="PSI568" s="57"/>
      <c r="PSJ568" s="159"/>
      <c r="PSK568" s="57"/>
      <c r="PSL568" s="159"/>
      <c r="PSM568" s="57"/>
      <c r="PSN568" s="159"/>
      <c r="PSO568" s="57"/>
      <c r="PSP568" s="159"/>
      <c r="PSQ568" s="57"/>
      <c r="PSR568" s="159"/>
      <c r="PSS568" s="57"/>
      <c r="PST568" s="159"/>
      <c r="PSU568" s="57"/>
      <c r="PSV568" s="159"/>
      <c r="PSW568" s="57"/>
      <c r="PSX568" s="159"/>
      <c r="PSY568" s="57"/>
      <c r="PSZ568" s="159"/>
      <c r="PTA568" s="57"/>
      <c r="PTB568" s="159"/>
      <c r="PTC568" s="57"/>
      <c r="PTD568" s="159"/>
      <c r="PTE568" s="57"/>
      <c r="PTF568" s="159"/>
      <c r="PTG568" s="57"/>
      <c r="PTH568" s="159"/>
      <c r="PTI568" s="57"/>
      <c r="PTJ568" s="159"/>
      <c r="PTK568" s="57"/>
      <c r="PTL568" s="159"/>
      <c r="PTM568" s="57"/>
      <c r="PTN568" s="159"/>
      <c r="PTO568" s="57"/>
      <c r="PTP568" s="159"/>
      <c r="PTQ568" s="57"/>
      <c r="PTR568" s="159"/>
      <c r="PTS568" s="57"/>
      <c r="PTT568" s="159"/>
      <c r="PTU568" s="57"/>
      <c r="PTV568" s="159"/>
      <c r="PTW568" s="57"/>
      <c r="PTX568" s="159"/>
      <c r="PTY568" s="57"/>
      <c r="PTZ568" s="159"/>
      <c r="PUA568" s="57"/>
      <c r="PUB568" s="159"/>
      <c r="PUC568" s="57"/>
      <c r="PUD568" s="159"/>
      <c r="PUE568" s="57"/>
      <c r="PUF568" s="159"/>
      <c r="PUG568" s="57"/>
      <c r="PUH568" s="159"/>
      <c r="PUI568" s="57"/>
      <c r="PUJ568" s="159"/>
      <c r="PUK568" s="57"/>
      <c r="PUL568" s="159"/>
      <c r="PUM568" s="57"/>
      <c r="PUN568" s="159"/>
      <c r="PUO568" s="57"/>
      <c r="PUP568" s="159"/>
      <c r="PUQ568" s="57"/>
      <c r="PUR568" s="159"/>
      <c r="PUS568" s="57"/>
      <c r="PUT568" s="159"/>
      <c r="PUU568" s="57"/>
      <c r="PUV568" s="159"/>
      <c r="PUW568" s="57"/>
      <c r="PUX568" s="159"/>
      <c r="PUY568" s="57"/>
      <c r="PUZ568" s="159"/>
      <c r="PVA568" s="57"/>
      <c r="PVB568" s="159"/>
      <c r="PVC568" s="57"/>
      <c r="PVD568" s="159"/>
      <c r="PVE568" s="57"/>
      <c r="PVF568" s="159"/>
      <c r="PVG568" s="57"/>
      <c r="PVH568" s="159"/>
      <c r="PVI568" s="57"/>
      <c r="PVJ568" s="159"/>
      <c r="PVK568" s="57"/>
      <c r="PVL568" s="159"/>
      <c r="PVM568" s="57"/>
      <c r="PVN568" s="159"/>
      <c r="PVO568" s="57"/>
      <c r="PVP568" s="159"/>
      <c r="PVQ568" s="57"/>
      <c r="PVR568" s="159"/>
      <c r="PVS568" s="57"/>
      <c r="PVT568" s="159"/>
      <c r="PVU568" s="57"/>
      <c r="PVV568" s="159"/>
      <c r="PVW568" s="57"/>
      <c r="PVX568" s="159"/>
      <c r="PVY568" s="57"/>
      <c r="PVZ568" s="159"/>
      <c r="PWA568" s="57"/>
      <c r="PWB568" s="159"/>
      <c r="PWC568" s="57"/>
      <c r="PWD568" s="159"/>
      <c r="PWE568" s="57"/>
      <c r="PWF568" s="159"/>
      <c r="PWG568" s="57"/>
      <c r="PWH568" s="159"/>
      <c r="PWI568" s="57"/>
      <c r="PWJ568" s="159"/>
      <c r="PWK568" s="57"/>
      <c r="PWL568" s="159"/>
      <c r="PWM568" s="57"/>
      <c r="PWN568" s="159"/>
      <c r="PWO568" s="57"/>
      <c r="PWP568" s="159"/>
      <c r="PWQ568" s="57"/>
      <c r="PWR568" s="159"/>
      <c r="PWS568" s="57"/>
      <c r="PWT568" s="159"/>
      <c r="PWU568" s="57"/>
      <c r="PWV568" s="159"/>
      <c r="PWW568" s="57"/>
      <c r="PWX568" s="159"/>
      <c r="PWY568" s="57"/>
      <c r="PWZ568" s="159"/>
      <c r="PXA568" s="57"/>
      <c r="PXB568" s="159"/>
      <c r="PXC568" s="57"/>
      <c r="PXD568" s="159"/>
      <c r="PXE568" s="57"/>
      <c r="PXF568" s="159"/>
      <c r="PXG568" s="57"/>
      <c r="PXH568" s="159"/>
      <c r="PXI568" s="57"/>
      <c r="PXJ568" s="159"/>
      <c r="PXK568" s="57"/>
      <c r="PXL568" s="159"/>
      <c r="PXM568" s="57"/>
      <c r="PXN568" s="159"/>
      <c r="PXO568" s="57"/>
      <c r="PXP568" s="159"/>
      <c r="PXQ568" s="57"/>
      <c r="PXR568" s="159"/>
      <c r="PXS568" s="57"/>
      <c r="PXT568" s="159"/>
      <c r="PXU568" s="57"/>
      <c r="PXV568" s="159"/>
      <c r="PXW568" s="57"/>
      <c r="PXX568" s="159"/>
      <c r="PXY568" s="57"/>
      <c r="PXZ568" s="159"/>
      <c r="PYA568" s="57"/>
      <c r="PYB568" s="159"/>
      <c r="PYC568" s="57"/>
      <c r="PYD568" s="159"/>
      <c r="PYE568" s="57"/>
      <c r="PYF568" s="159"/>
      <c r="PYG568" s="57"/>
      <c r="PYH568" s="159"/>
      <c r="PYI568" s="57"/>
      <c r="PYJ568" s="159"/>
      <c r="PYK568" s="57"/>
      <c r="PYL568" s="159"/>
      <c r="PYM568" s="57"/>
      <c r="PYN568" s="159"/>
      <c r="PYO568" s="57"/>
      <c r="PYP568" s="159"/>
      <c r="PYQ568" s="57"/>
      <c r="PYR568" s="159"/>
      <c r="PYS568" s="57"/>
      <c r="PYT568" s="159"/>
      <c r="PYU568" s="57"/>
      <c r="PYV568" s="159"/>
      <c r="PYW568" s="57"/>
      <c r="PYX568" s="159"/>
      <c r="PYY568" s="57"/>
      <c r="PYZ568" s="159"/>
      <c r="PZA568" s="57"/>
      <c r="PZB568" s="159"/>
      <c r="PZC568" s="57"/>
      <c r="PZD568" s="159"/>
      <c r="PZE568" s="57"/>
      <c r="PZF568" s="159"/>
      <c r="PZG568" s="57"/>
      <c r="PZH568" s="159"/>
      <c r="PZI568" s="57"/>
      <c r="PZJ568" s="159"/>
      <c r="PZK568" s="57"/>
      <c r="PZL568" s="159"/>
      <c r="PZM568" s="57"/>
      <c r="PZN568" s="159"/>
      <c r="PZO568" s="57"/>
      <c r="PZP568" s="159"/>
      <c r="PZQ568" s="57"/>
      <c r="PZR568" s="159"/>
      <c r="PZS568" s="57"/>
      <c r="PZT568" s="159"/>
      <c r="PZU568" s="57"/>
      <c r="PZV568" s="159"/>
      <c r="PZW568" s="57"/>
      <c r="PZX568" s="159"/>
      <c r="PZY568" s="57"/>
      <c r="PZZ568" s="159"/>
      <c r="QAA568" s="57"/>
      <c r="QAB568" s="159"/>
      <c r="QAC568" s="57"/>
      <c r="QAD568" s="159"/>
      <c r="QAE568" s="57"/>
      <c r="QAF568" s="159"/>
      <c r="QAG568" s="57"/>
      <c r="QAH568" s="159"/>
      <c r="QAI568" s="57"/>
      <c r="QAJ568" s="159"/>
      <c r="QAK568" s="57"/>
      <c r="QAL568" s="159"/>
      <c r="QAM568" s="57"/>
      <c r="QAN568" s="159"/>
      <c r="QAO568" s="57"/>
      <c r="QAP568" s="159"/>
      <c r="QAQ568" s="57"/>
      <c r="QAR568" s="159"/>
      <c r="QAS568" s="57"/>
      <c r="QAT568" s="159"/>
      <c r="QAU568" s="57"/>
      <c r="QAV568" s="159"/>
      <c r="QAW568" s="57"/>
      <c r="QAX568" s="159"/>
      <c r="QAY568" s="57"/>
      <c r="QAZ568" s="159"/>
      <c r="QBA568" s="57"/>
      <c r="QBB568" s="159"/>
      <c r="QBC568" s="57"/>
      <c r="QBD568" s="159"/>
      <c r="QBE568" s="57"/>
      <c r="QBF568" s="159"/>
      <c r="QBG568" s="57"/>
      <c r="QBH568" s="159"/>
      <c r="QBI568" s="57"/>
      <c r="QBJ568" s="159"/>
      <c r="QBK568" s="57"/>
      <c r="QBL568" s="159"/>
      <c r="QBM568" s="57"/>
      <c r="QBN568" s="159"/>
      <c r="QBO568" s="57"/>
      <c r="QBP568" s="159"/>
      <c r="QBQ568" s="57"/>
      <c r="QBR568" s="159"/>
      <c r="QBS568" s="57"/>
      <c r="QBT568" s="159"/>
      <c r="QBU568" s="57"/>
      <c r="QBV568" s="159"/>
      <c r="QBW568" s="57"/>
      <c r="QBX568" s="159"/>
      <c r="QBY568" s="57"/>
      <c r="QBZ568" s="159"/>
      <c r="QCA568" s="57"/>
      <c r="QCB568" s="159"/>
      <c r="QCC568" s="57"/>
      <c r="QCD568" s="159"/>
      <c r="QCE568" s="57"/>
      <c r="QCF568" s="159"/>
      <c r="QCG568" s="57"/>
      <c r="QCH568" s="159"/>
      <c r="QCI568" s="57"/>
      <c r="QCJ568" s="159"/>
      <c r="QCK568" s="57"/>
      <c r="QCL568" s="159"/>
      <c r="QCM568" s="57"/>
      <c r="QCN568" s="159"/>
      <c r="QCO568" s="57"/>
      <c r="QCP568" s="159"/>
      <c r="QCQ568" s="57"/>
      <c r="QCR568" s="159"/>
      <c r="QCS568" s="57"/>
      <c r="QCT568" s="159"/>
      <c r="QCU568" s="57"/>
      <c r="QCV568" s="159"/>
      <c r="QCW568" s="57"/>
      <c r="QCX568" s="159"/>
      <c r="QCY568" s="57"/>
      <c r="QCZ568" s="159"/>
      <c r="QDA568" s="57"/>
      <c r="QDB568" s="159"/>
      <c r="QDC568" s="57"/>
      <c r="QDD568" s="159"/>
      <c r="QDE568" s="57"/>
      <c r="QDF568" s="159"/>
      <c r="QDG568" s="57"/>
      <c r="QDH568" s="159"/>
      <c r="QDI568" s="57"/>
      <c r="QDJ568" s="159"/>
      <c r="QDK568" s="57"/>
      <c r="QDL568" s="159"/>
      <c r="QDM568" s="57"/>
      <c r="QDN568" s="159"/>
      <c r="QDO568" s="57"/>
      <c r="QDP568" s="159"/>
      <c r="QDQ568" s="57"/>
      <c r="QDR568" s="159"/>
      <c r="QDS568" s="57"/>
      <c r="QDT568" s="159"/>
      <c r="QDU568" s="57"/>
      <c r="QDV568" s="159"/>
      <c r="QDW568" s="57"/>
      <c r="QDX568" s="159"/>
      <c r="QDY568" s="57"/>
      <c r="QDZ568" s="159"/>
      <c r="QEA568" s="57"/>
      <c r="QEB568" s="159"/>
      <c r="QEC568" s="57"/>
      <c r="QED568" s="159"/>
      <c r="QEE568" s="57"/>
      <c r="QEF568" s="159"/>
      <c r="QEG568" s="57"/>
      <c r="QEH568" s="159"/>
      <c r="QEI568" s="57"/>
      <c r="QEJ568" s="159"/>
      <c r="QEK568" s="57"/>
      <c r="QEL568" s="159"/>
      <c r="QEM568" s="57"/>
      <c r="QEN568" s="159"/>
      <c r="QEO568" s="57"/>
      <c r="QEP568" s="159"/>
      <c r="QEQ568" s="57"/>
      <c r="QER568" s="159"/>
      <c r="QES568" s="57"/>
      <c r="QET568" s="159"/>
      <c r="QEU568" s="57"/>
      <c r="QEV568" s="159"/>
      <c r="QEW568" s="57"/>
      <c r="QEX568" s="159"/>
      <c r="QEY568" s="57"/>
      <c r="QEZ568" s="159"/>
      <c r="QFA568" s="57"/>
      <c r="QFB568" s="159"/>
      <c r="QFC568" s="57"/>
      <c r="QFD568" s="159"/>
      <c r="QFE568" s="57"/>
      <c r="QFF568" s="159"/>
      <c r="QFG568" s="57"/>
      <c r="QFH568" s="159"/>
      <c r="QFI568" s="57"/>
      <c r="QFJ568" s="159"/>
      <c r="QFK568" s="57"/>
      <c r="QFL568" s="159"/>
      <c r="QFM568" s="57"/>
      <c r="QFN568" s="159"/>
      <c r="QFO568" s="57"/>
      <c r="QFP568" s="159"/>
      <c r="QFQ568" s="57"/>
      <c r="QFR568" s="159"/>
      <c r="QFS568" s="57"/>
      <c r="QFT568" s="159"/>
      <c r="QFU568" s="57"/>
      <c r="QFV568" s="159"/>
      <c r="QFW568" s="57"/>
      <c r="QFX568" s="159"/>
      <c r="QFY568" s="57"/>
      <c r="QFZ568" s="159"/>
      <c r="QGA568" s="57"/>
      <c r="QGB568" s="159"/>
      <c r="QGC568" s="57"/>
      <c r="QGD568" s="159"/>
      <c r="QGE568" s="57"/>
      <c r="QGF568" s="159"/>
      <c r="QGG568" s="57"/>
      <c r="QGH568" s="159"/>
      <c r="QGI568" s="57"/>
      <c r="QGJ568" s="159"/>
      <c r="QGK568" s="57"/>
      <c r="QGL568" s="159"/>
      <c r="QGM568" s="57"/>
      <c r="QGN568" s="159"/>
      <c r="QGO568" s="57"/>
      <c r="QGP568" s="159"/>
      <c r="QGQ568" s="57"/>
      <c r="QGR568" s="159"/>
      <c r="QGS568" s="57"/>
      <c r="QGT568" s="159"/>
      <c r="QGU568" s="57"/>
      <c r="QGV568" s="159"/>
      <c r="QGW568" s="57"/>
      <c r="QGX568" s="159"/>
      <c r="QGY568" s="57"/>
      <c r="QGZ568" s="159"/>
      <c r="QHA568" s="57"/>
      <c r="QHB568" s="159"/>
      <c r="QHC568" s="57"/>
      <c r="QHD568" s="159"/>
      <c r="QHE568" s="57"/>
      <c r="QHF568" s="159"/>
      <c r="QHG568" s="57"/>
      <c r="QHH568" s="159"/>
      <c r="QHI568" s="57"/>
      <c r="QHJ568" s="159"/>
      <c r="QHK568" s="57"/>
      <c r="QHL568" s="159"/>
      <c r="QHM568" s="57"/>
      <c r="QHN568" s="159"/>
      <c r="QHO568" s="57"/>
      <c r="QHP568" s="159"/>
      <c r="QHQ568" s="57"/>
      <c r="QHR568" s="159"/>
      <c r="QHS568" s="57"/>
      <c r="QHT568" s="159"/>
      <c r="QHU568" s="57"/>
      <c r="QHV568" s="159"/>
      <c r="QHW568" s="57"/>
      <c r="QHX568" s="159"/>
      <c r="QHY568" s="57"/>
      <c r="QHZ568" s="159"/>
      <c r="QIA568" s="57"/>
      <c r="QIB568" s="159"/>
      <c r="QIC568" s="57"/>
      <c r="QID568" s="159"/>
      <c r="QIE568" s="57"/>
      <c r="QIF568" s="159"/>
      <c r="QIG568" s="57"/>
      <c r="QIH568" s="159"/>
      <c r="QII568" s="57"/>
      <c r="QIJ568" s="159"/>
      <c r="QIK568" s="57"/>
      <c r="QIL568" s="159"/>
      <c r="QIM568" s="57"/>
      <c r="QIN568" s="159"/>
      <c r="QIO568" s="57"/>
      <c r="QIP568" s="159"/>
      <c r="QIQ568" s="57"/>
      <c r="QIR568" s="159"/>
      <c r="QIS568" s="57"/>
      <c r="QIT568" s="159"/>
      <c r="QIU568" s="57"/>
      <c r="QIV568" s="159"/>
      <c r="QIW568" s="57"/>
      <c r="QIX568" s="159"/>
      <c r="QIY568" s="57"/>
      <c r="QIZ568" s="159"/>
      <c r="QJA568" s="57"/>
      <c r="QJB568" s="159"/>
      <c r="QJC568" s="57"/>
      <c r="QJD568" s="159"/>
      <c r="QJE568" s="57"/>
      <c r="QJF568" s="159"/>
      <c r="QJG568" s="57"/>
      <c r="QJH568" s="159"/>
      <c r="QJI568" s="57"/>
      <c r="QJJ568" s="159"/>
      <c r="QJK568" s="57"/>
      <c r="QJL568" s="159"/>
      <c r="QJM568" s="57"/>
      <c r="QJN568" s="159"/>
      <c r="QJO568" s="57"/>
      <c r="QJP568" s="159"/>
      <c r="QJQ568" s="57"/>
      <c r="QJR568" s="159"/>
      <c r="QJS568" s="57"/>
      <c r="QJT568" s="159"/>
      <c r="QJU568" s="57"/>
      <c r="QJV568" s="159"/>
      <c r="QJW568" s="57"/>
      <c r="QJX568" s="159"/>
      <c r="QJY568" s="57"/>
      <c r="QJZ568" s="159"/>
      <c r="QKA568" s="57"/>
      <c r="QKB568" s="159"/>
      <c r="QKC568" s="57"/>
      <c r="QKD568" s="159"/>
      <c r="QKE568" s="57"/>
      <c r="QKF568" s="159"/>
      <c r="QKG568" s="57"/>
      <c r="QKH568" s="159"/>
      <c r="QKI568" s="57"/>
      <c r="QKJ568" s="159"/>
      <c r="QKK568" s="57"/>
      <c r="QKL568" s="159"/>
      <c r="QKM568" s="57"/>
      <c r="QKN568" s="159"/>
      <c r="QKO568" s="57"/>
      <c r="QKP568" s="159"/>
      <c r="QKQ568" s="57"/>
      <c r="QKR568" s="159"/>
      <c r="QKS568" s="57"/>
      <c r="QKT568" s="159"/>
      <c r="QKU568" s="57"/>
      <c r="QKV568" s="159"/>
      <c r="QKW568" s="57"/>
      <c r="QKX568" s="159"/>
      <c r="QKY568" s="57"/>
      <c r="QKZ568" s="159"/>
      <c r="QLA568" s="57"/>
      <c r="QLB568" s="159"/>
      <c r="QLC568" s="57"/>
      <c r="QLD568" s="159"/>
      <c r="QLE568" s="57"/>
      <c r="QLF568" s="159"/>
      <c r="QLG568" s="57"/>
      <c r="QLH568" s="159"/>
      <c r="QLI568" s="57"/>
      <c r="QLJ568" s="159"/>
      <c r="QLK568" s="57"/>
      <c r="QLL568" s="159"/>
      <c r="QLM568" s="57"/>
      <c r="QLN568" s="159"/>
      <c r="QLO568" s="57"/>
      <c r="QLP568" s="159"/>
      <c r="QLQ568" s="57"/>
      <c r="QLR568" s="159"/>
      <c r="QLS568" s="57"/>
      <c r="QLT568" s="159"/>
      <c r="QLU568" s="57"/>
      <c r="QLV568" s="159"/>
      <c r="QLW568" s="57"/>
      <c r="QLX568" s="159"/>
      <c r="QLY568" s="57"/>
      <c r="QLZ568" s="159"/>
      <c r="QMA568" s="57"/>
      <c r="QMB568" s="159"/>
      <c r="QMC568" s="57"/>
      <c r="QMD568" s="159"/>
      <c r="QME568" s="57"/>
      <c r="QMF568" s="159"/>
      <c r="QMG568" s="57"/>
      <c r="QMH568" s="159"/>
      <c r="QMI568" s="57"/>
      <c r="QMJ568" s="159"/>
      <c r="QMK568" s="57"/>
      <c r="QML568" s="159"/>
      <c r="QMM568" s="57"/>
      <c r="QMN568" s="159"/>
      <c r="QMO568" s="57"/>
      <c r="QMP568" s="159"/>
      <c r="QMQ568" s="57"/>
      <c r="QMR568" s="159"/>
      <c r="QMS568" s="57"/>
      <c r="QMT568" s="159"/>
      <c r="QMU568" s="57"/>
      <c r="QMV568" s="159"/>
      <c r="QMW568" s="57"/>
      <c r="QMX568" s="159"/>
      <c r="QMY568" s="57"/>
      <c r="QMZ568" s="159"/>
      <c r="QNA568" s="57"/>
      <c r="QNB568" s="159"/>
      <c r="QNC568" s="57"/>
      <c r="QND568" s="159"/>
      <c r="QNE568" s="57"/>
      <c r="QNF568" s="159"/>
      <c r="QNG568" s="57"/>
      <c r="QNH568" s="159"/>
      <c r="QNI568" s="57"/>
      <c r="QNJ568" s="159"/>
      <c r="QNK568" s="57"/>
      <c r="QNL568" s="159"/>
      <c r="QNM568" s="57"/>
      <c r="QNN568" s="159"/>
      <c r="QNO568" s="57"/>
      <c r="QNP568" s="159"/>
      <c r="QNQ568" s="57"/>
      <c r="QNR568" s="159"/>
      <c r="QNS568" s="57"/>
      <c r="QNT568" s="159"/>
      <c r="QNU568" s="57"/>
      <c r="QNV568" s="159"/>
      <c r="QNW568" s="57"/>
      <c r="QNX568" s="159"/>
      <c r="QNY568" s="57"/>
      <c r="QNZ568" s="159"/>
      <c r="QOA568" s="57"/>
      <c r="QOB568" s="159"/>
      <c r="QOC568" s="57"/>
      <c r="QOD568" s="159"/>
      <c r="QOE568" s="57"/>
      <c r="QOF568" s="159"/>
      <c r="QOG568" s="57"/>
      <c r="QOH568" s="159"/>
      <c r="QOI568" s="57"/>
      <c r="QOJ568" s="159"/>
      <c r="QOK568" s="57"/>
      <c r="QOL568" s="159"/>
      <c r="QOM568" s="57"/>
      <c r="QON568" s="159"/>
      <c r="QOO568" s="57"/>
      <c r="QOP568" s="159"/>
      <c r="QOQ568" s="57"/>
      <c r="QOR568" s="159"/>
      <c r="QOS568" s="57"/>
      <c r="QOT568" s="159"/>
      <c r="QOU568" s="57"/>
      <c r="QOV568" s="159"/>
      <c r="QOW568" s="57"/>
      <c r="QOX568" s="159"/>
      <c r="QOY568" s="57"/>
      <c r="QOZ568" s="159"/>
      <c r="QPA568" s="57"/>
      <c r="QPB568" s="159"/>
      <c r="QPC568" s="57"/>
      <c r="QPD568" s="159"/>
      <c r="QPE568" s="57"/>
      <c r="QPF568" s="159"/>
      <c r="QPG568" s="57"/>
      <c r="QPH568" s="159"/>
      <c r="QPI568" s="57"/>
      <c r="QPJ568" s="159"/>
      <c r="QPK568" s="57"/>
      <c r="QPL568" s="159"/>
      <c r="QPM568" s="57"/>
      <c r="QPN568" s="159"/>
      <c r="QPO568" s="57"/>
      <c r="QPP568" s="159"/>
      <c r="QPQ568" s="57"/>
      <c r="QPR568" s="159"/>
      <c r="QPS568" s="57"/>
      <c r="QPT568" s="159"/>
      <c r="QPU568" s="57"/>
      <c r="QPV568" s="159"/>
      <c r="QPW568" s="57"/>
      <c r="QPX568" s="159"/>
      <c r="QPY568" s="57"/>
      <c r="QPZ568" s="159"/>
      <c r="QQA568" s="57"/>
      <c r="QQB568" s="159"/>
      <c r="QQC568" s="57"/>
      <c r="QQD568" s="159"/>
      <c r="QQE568" s="57"/>
      <c r="QQF568" s="159"/>
      <c r="QQG568" s="57"/>
      <c r="QQH568" s="159"/>
      <c r="QQI568" s="57"/>
      <c r="QQJ568" s="159"/>
      <c r="QQK568" s="57"/>
      <c r="QQL568" s="159"/>
      <c r="QQM568" s="57"/>
      <c r="QQN568" s="159"/>
      <c r="QQO568" s="57"/>
      <c r="QQP568" s="159"/>
      <c r="QQQ568" s="57"/>
      <c r="QQR568" s="159"/>
      <c r="QQS568" s="57"/>
      <c r="QQT568" s="159"/>
      <c r="QQU568" s="57"/>
      <c r="QQV568" s="159"/>
      <c r="QQW568" s="57"/>
      <c r="QQX568" s="159"/>
      <c r="QQY568" s="57"/>
      <c r="QQZ568" s="159"/>
      <c r="QRA568" s="57"/>
      <c r="QRB568" s="159"/>
      <c r="QRC568" s="57"/>
      <c r="QRD568" s="159"/>
      <c r="QRE568" s="57"/>
      <c r="QRF568" s="159"/>
      <c r="QRG568" s="57"/>
      <c r="QRH568" s="159"/>
      <c r="QRI568" s="57"/>
      <c r="QRJ568" s="159"/>
      <c r="QRK568" s="57"/>
      <c r="QRL568" s="159"/>
      <c r="QRM568" s="57"/>
      <c r="QRN568" s="159"/>
      <c r="QRO568" s="57"/>
      <c r="QRP568" s="159"/>
      <c r="QRQ568" s="57"/>
      <c r="QRR568" s="159"/>
      <c r="QRS568" s="57"/>
      <c r="QRT568" s="159"/>
      <c r="QRU568" s="57"/>
      <c r="QRV568" s="159"/>
      <c r="QRW568" s="57"/>
      <c r="QRX568" s="159"/>
      <c r="QRY568" s="57"/>
      <c r="QRZ568" s="159"/>
      <c r="QSA568" s="57"/>
      <c r="QSB568" s="159"/>
      <c r="QSC568" s="57"/>
      <c r="QSD568" s="159"/>
      <c r="QSE568" s="57"/>
      <c r="QSF568" s="159"/>
      <c r="QSG568" s="57"/>
      <c r="QSH568" s="159"/>
      <c r="QSI568" s="57"/>
      <c r="QSJ568" s="159"/>
      <c r="QSK568" s="57"/>
      <c r="QSL568" s="159"/>
      <c r="QSM568" s="57"/>
      <c r="QSN568" s="159"/>
      <c r="QSO568" s="57"/>
      <c r="QSP568" s="159"/>
      <c r="QSQ568" s="57"/>
      <c r="QSR568" s="159"/>
      <c r="QSS568" s="57"/>
      <c r="QST568" s="159"/>
      <c r="QSU568" s="57"/>
      <c r="QSV568" s="159"/>
      <c r="QSW568" s="57"/>
      <c r="QSX568" s="159"/>
      <c r="QSY568" s="57"/>
      <c r="QSZ568" s="159"/>
      <c r="QTA568" s="57"/>
      <c r="QTB568" s="159"/>
      <c r="QTC568" s="57"/>
      <c r="QTD568" s="159"/>
      <c r="QTE568" s="57"/>
      <c r="QTF568" s="159"/>
      <c r="QTG568" s="57"/>
      <c r="QTH568" s="159"/>
      <c r="QTI568" s="57"/>
      <c r="QTJ568" s="159"/>
      <c r="QTK568" s="57"/>
      <c r="QTL568" s="159"/>
      <c r="QTM568" s="57"/>
      <c r="QTN568" s="159"/>
      <c r="QTO568" s="57"/>
      <c r="QTP568" s="159"/>
      <c r="QTQ568" s="57"/>
      <c r="QTR568" s="159"/>
      <c r="QTS568" s="57"/>
      <c r="QTT568" s="159"/>
      <c r="QTU568" s="57"/>
      <c r="QTV568" s="159"/>
      <c r="QTW568" s="57"/>
      <c r="QTX568" s="159"/>
      <c r="QTY568" s="57"/>
      <c r="QTZ568" s="159"/>
      <c r="QUA568" s="57"/>
      <c r="QUB568" s="159"/>
      <c r="QUC568" s="57"/>
      <c r="QUD568" s="159"/>
      <c r="QUE568" s="57"/>
      <c r="QUF568" s="159"/>
      <c r="QUG568" s="57"/>
      <c r="QUH568" s="159"/>
      <c r="QUI568" s="57"/>
      <c r="QUJ568" s="159"/>
      <c r="QUK568" s="57"/>
      <c r="QUL568" s="159"/>
      <c r="QUM568" s="57"/>
      <c r="QUN568" s="159"/>
      <c r="QUO568" s="57"/>
      <c r="QUP568" s="159"/>
      <c r="QUQ568" s="57"/>
      <c r="QUR568" s="159"/>
      <c r="QUS568" s="57"/>
      <c r="QUT568" s="159"/>
      <c r="QUU568" s="57"/>
      <c r="QUV568" s="159"/>
      <c r="QUW568" s="57"/>
      <c r="QUX568" s="159"/>
      <c r="QUY568" s="57"/>
      <c r="QUZ568" s="159"/>
      <c r="QVA568" s="57"/>
      <c r="QVB568" s="159"/>
      <c r="QVC568" s="57"/>
      <c r="QVD568" s="159"/>
      <c r="QVE568" s="57"/>
      <c r="QVF568" s="159"/>
      <c r="QVG568" s="57"/>
      <c r="QVH568" s="159"/>
      <c r="QVI568" s="57"/>
      <c r="QVJ568" s="159"/>
      <c r="QVK568" s="57"/>
      <c r="QVL568" s="159"/>
      <c r="QVM568" s="57"/>
      <c r="QVN568" s="159"/>
      <c r="QVO568" s="57"/>
      <c r="QVP568" s="159"/>
      <c r="QVQ568" s="57"/>
      <c r="QVR568" s="159"/>
      <c r="QVS568" s="57"/>
      <c r="QVT568" s="159"/>
      <c r="QVU568" s="57"/>
      <c r="QVV568" s="159"/>
      <c r="QVW568" s="57"/>
      <c r="QVX568" s="159"/>
      <c r="QVY568" s="57"/>
      <c r="QVZ568" s="159"/>
      <c r="QWA568" s="57"/>
      <c r="QWB568" s="159"/>
      <c r="QWC568" s="57"/>
      <c r="QWD568" s="159"/>
      <c r="QWE568" s="57"/>
      <c r="QWF568" s="159"/>
      <c r="QWG568" s="57"/>
      <c r="QWH568" s="159"/>
      <c r="QWI568" s="57"/>
      <c r="QWJ568" s="159"/>
      <c r="QWK568" s="57"/>
      <c r="QWL568" s="159"/>
      <c r="QWM568" s="57"/>
      <c r="QWN568" s="159"/>
      <c r="QWO568" s="57"/>
      <c r="QWP568" s="159"/>
      <c r="QWQ568" s="57"/>
      <c r="QWR568" s="159"/>
      <c r="QWS568" s="57"/>
      <c r="QWT568" s="159"/>
      <c r="QWU568" s="57"/>
      <c r="QWV568" s="159"/>
      <c r="QWW568" s="57"/>
      <c r="QWX568" s="159"/>
      <c r="QWY568" s="57"/>
      <c r="QWZ568" s="159"/>
      <c r="QXA568" s="57"/>
      <c r="QXB568" s="159"/>
      <c r="QXC568" s="57"/>
      <c r="QXD568" s="159"/>
      <c r="QXE568" s="57"/>
      <c r="QXF568" s="159"/>
      <c r="QXG568" s="57"/>
      <c r="QXH568" s="159"/>
      <c r="QXI568" s="57"/>
      <c r="QXJ568" s="159"/>
      <c r="QXK568" s="57"/>
      <c r="QXL568" s="159"/>
      <c r="QXM568" s="57"/>
      <c r="QXN568" s="159"/>
      <c r="QXO568" s="57"/>
      <c r="QXP568" s="159"/>
      <c r="QXQ568" s="57"/>
      <c r="QXR568" s="159"/>
      <c r="QXS568" s="57"/>
      <c r="QXT568" s="159"/>
      <c r="QXU568" s="57"/>
      <c r="QXV568" s="159"/>
      <c r="QXW568" s="57"/>
      <c r="QXX568" s="159"/>
      <c r="QXY568" s="57"/>
      <c r="QXZ568" s="159"/>
      <c r="QYA568" s="57"/>
      <c r="QYB568" s="159"/>
      <c r="QYC568" s="57"/>
      <c r="QYD568" s="159"/>
      <c r="QYE568" s="57"/>
      <c r="QYF568" s="159"/>
      <c r="QYG568" s="57"/>
      <c r="QYH568" s="159"/>
      <c r="QYI568" s="57"/>
      <c r="QYJ568" s="159"/>
      <c r="QYK568" s="57"/>
      <c r="QYL568" s="159"/>
      <c r="QYM568" s="57"/>
      <c r="QYN568" s="159"/>
      <c r="QYO568" s="57"/>
      <c r="QYP568" s="159"/>
      <c r="QYQ568" s="57"/>
      <c r="QYR568" s="159"/>
      <c r="QYS568" s="57"/>
      <c r="QYT568" s="159"/>
      <c r="QYU568" s="57"/>
      <c r="QYV568" s="159"/>
      <c r="QYW568" s="57"/>
      <c r="QYX568" s="159"/>
      <c r="QYY568" s="57"/>
      <c r="QYZ568" s="159"/>
      <c r="QZA568" s="57"/>
      <c r="QZB568" s="159"/>
      <c r="QZC568" s="57"/>
      <c r="QZD568" s="159"/>
      <c r="QZE568" s="57"/>
      <c r="QZF568" s="159"/>
      <c r="QZG568" s="57"/>
      <c r="QZH568" s="159"/>
      <c r="QZI568" s="57"/>
      <c r="QZJ568" s="159"/>
      <c r="QZK568" s="57"/>
      <c r="QZL568" s="159"/>
      <c r="QZM568" s="57"/>
      <c r="QZN568" s="159"/>
      <c r="QZO568" s="57"/>
      <c r="QZP568" s="159"/>
      <c r="QZQ568" s="57"/>
      <c r="QZR568" s="159"/>
      <c r="QZS568" s="57"/>
      <c r="QZT568" s="159"/>
      <c r="QZU568" s="57"/>
      <c r="QZV568" s="159"/>
      <c r="QZW568" s="57"/>
      <c r="QZX568" s="159"/>
      <c r="QZY568" s="57"/>
      <c r="QZZ568" s="159"/>
      <c r="RAA568" s="57"/>
      <c r="RAB568" s="159"/>
      <c r="RAC568" s="57"/>
      <c r="RAD568" s="159"/>
      <c r="RAE568" s="57"/>
      <c r="RAF568" s="159"/>
      <c r="RAG568" s="57"/>
      <c r="RAH568" s="159"/>
      <c r="RAI568" s="57"/>
      <c r="RAJ568" s="159"/>
      <c r="RAK568" s="57"/>
      <c r="RAL568" s="159"/>
      <c r="RAM568" s="57"/>
      <c r="RAN568" s="159"/>
      <c r="RAO568" s="57"/>
      <c r="RAP568" s="159"/>
      <c r="RAQ568" s="57"/>
      <c r="RAR568" s="159"/>
      <c r="RAS568" s="57"/>
      <c r="RAT568" s="159"/>
      <c r="RAU568" s="57"/>
      <c r="RAV568" s="159"/>
      <c r="RAW568" s="57"/>
      <c r="RAX568" s="159"/>
      <c r="RAY568" s="57"/>
      <c r="RAZ568" s="159"/>
      <c r="RBA568" s="57"/>
      <c r="RBB568" s="159"/>
      <c r="RBC568" s="57"/>
      <c r="RBD568" s="159"/>
      <c r="RBE568" s="57"/>
      <c r="RBF568" s="159"/>
      <c r="RBG568" s="57"/>
      <c r="RBH568" s="159"/>
      <c r="RBI568" s="57"/>
      <c r="RBJ568" s="159"/>
      <c r="RBK568" s="57"/>
      <c r="RBL568" s="159"/>
      <c r="RBM568" s="57"/>
      <c r="RBN568" s="159"/>
      <c r="RBO568" s="57"/>
      <c r="RBP568" s="159"/>
      <c r="RBQ568" s="57"/>
      <c r="RBR568" s="159"/>
      <c r="RBS568" s="57"/>
      <c r="RBT568" s="159"/>
      <c r="RBU568" s="57"/>
      <c r="RBV568" s="159"/>
      <c r="RBW568" s="57"/>
      <c r="RBX568" s="159"/>
      <c r="RBY568" s="57"/>
      <c r="RBZ568" s="159"/>
      <c r="RCA568" s="57"/>
      <c r="RCB568" s="159"/>
      <c r="RCC568" s="57"/>
      <c r="RCD568" s="159"/>
      <c r="RCE568" s="57"/>
      <c r="RCF568" s="159"/>
      <c r="RCG568" s="57"/>
      <c r="RCH568" s="159"/>
      <c r="RCI568" s="57"/>
      <c r="RCJ568" s="159"/>
      <c r="RCK568" s="57"/>
      <c r="RCL568" s="159"/>
      <c r="RCM568" s="57"/>
      <c r="RCN568" s="159"/>
      <c r="RCO568" s="57"/>
      <c r="RCP568" s="159"/>
      <c r="RCQ568" s="57"/>
      <c r="RCR568" s="159"/>
      <c r="RCS568" s="57"/>
      <c r="RCT568" s="159"/>
      <c r="RCU568" s="57"/>
      <c r="RCV568" s="159"/>
      <c r="RCW568" s="57"/>
      <c r="RCX568" s="159"/>
      <c r="RCY568" s="57"/>
      <c r="RCZ568" s="159"/>
      <c r="RDA568" s="57"/>
      <c r="RDB568" s="159"/>
      <c r="RDC568" s="57"/>
      <c r="RDD568" s="159"/>
      <c r="RDE568" s="57"/>
      <c r="RDF568" s="159"/>
      <c r="RDG568" s="57"/>
      <c r="RDH568" s="159"/>
      <c r="RDI568" s="57"/>
      <c r="RDJ568" s="159"/>
      <c r="RDK568" s="57"/>
      <c r="RDL568" s="159"/>
      <c r="RDM568" s="57"/>
      <c r="RDN568" s="159"/>
      <c r="RDO568" s="57"/>
      <c r="RDP568" s="159"/>
      <c r="RDQ568" s="57"/>
      <c r="RDR568" s="159"/>
      <c r="RDS568" s="57"/>
      <c r="RDT568" s="159"/>
      <c r="RDU568" s="57"/>
      <c r="RDV568" s="159"/>
      <c r="RDW568" s="57"/>
      <c r="RDX568" s="159"/>
      <c r="RDY568" s="57"/>
      <c r="RDZ568" s="159"/>
      <c r="REA568" s="57"/>
      <c r="REB568" s="159"/>
      <c r="REC568" s="57"/>
      <c r="RED568" s="159"/>
      <c r="REE568" s="57"/>
      <c r="REF568" s="159"/>
      <c r="REG568" s="57"/>
      <c r="REH568" s="159"/>
      <c r="REI568" s="57"/>
      <c r="REJ568" s="159"/>
      <c r="REK568" s="57"/>
      <c r="REL568" s="159"/>
      <c r="REM568" s="57"/>
      <c r="REN568" s="159"/>
      <c r="REO568" s="57"/>
      <c r="REP568" s="159"/>
      <c r="REQ568" s="57"/>
      <c r="RER568" s="159"/>
      <c r="RES568" s="57"/>
      <c r="RET568" s="159"/>
      <c r="REU568" s="57"/>
      <c r="REV568" s="159"/>
      <c r="REW568" s="57"/>
      <c r="REX568" s="159"/>
      <c r="REY568" s="57"/>
      <c r="REZ568" s="159"/>
      <c r="RFA568" s="57"/>
      <c r="RFB568" s="159"/>
      <c r="RFC568" s="57"/>
      <c r="RFD568" s="159"/>
      <c r="RFE568" s="57"/>
      <c r="RFF568" s="159"/>
      <c r="RFG568" s="57"/>
      <c r="RFH568" s="159"/>
      <c r="RFI568" s="57"/>
      <c r="RFJ568" s="159"/>
      <c r="RFK568" s="57"/>
      <c r="RFL568" s="159"/>
      <c r="RFM568" s="57"/>
      <c r="RFN568" s="159"/>
      <c r="RFO568" s="57"/>
      <c r="RFP568" s="159"/>
      <c r="RFQ568" s="57"/>
      <c r="RFR568" s="159"/>
      <c r="RFS568" s="57"/>
      <c r="RFT568" s="159"/>
      <c r="RFU568" s="57"/>
      <c r="RFV568" s="159"/>
      <c r="RFW568" s="57"/>
      <c r="RFX568" s="159"/>
      <c r="RFY568" s="57"/>
      <c r="RFZ568" s="159"/>
      <c r="RGA568" s="57"/>
      <c r="RGB568" s="159"/>
      <c r="RGC568" s="57"/>
      <c r="RGD568" s="159"/>
      <c r="RGE568" s="57"/>
      <c r="RGF568" s="159"/>
      <c r="RGG568" s="57"/>
      <c r="RGH568" s="159"/>
      <c r="RGI568" s="57"/>
      <c r="RGJ568" s="159"/>
      <c r="RGK568" s="57"/>
      <c r="RGL568" s="159"/>
      <c r="RGM568" s="57"/>
      <c r="RGN568" s="159"/>
      <c r="RGO568" s="57"/>
      <c r="RGP568" s="159"/>
      <c r="RGQ568" s="57"/>
      <c r="RGR568" s="159"/>
      <c r="RGS568" s="57"/>
      <c r="RGT568" s="159"/>
      <c r="RGU568" s="57"/>
      <c r="RGV568" s="159"/>
      <c r="RGW568" s="57"/>
      <c r="RGX568" s="159"/>
      <c r="RGY568" s="57"/>
      <c r="RGZ568" s="159"/>
      <c r="RHA568" s="57"/>
      <c r="RHB568" s="159"/>
      <c r="RHC568" s="57"/>
      <c r="RHD568" s="159"/>
      <c r="RHE568" s="57"/>
      <c r="RHF568" s="159"/>
      <c r="RHG568" s="57"/>
      <c r="RHH568" s="159"/>
      <c r="RHI568" s="57"/>
      <c r="RHJ568" s="159"/>
      <c r="RHK568" s="57"/>
      <c r="RHL568" s="159"/>
      <c r="RHM568" s="57"/>
      <c r="RHN568" s="159"/>
      <c r="RHO568" s="57"/>
      <c r="RHP568" s="159"/>
      <c r="RHQ568" s="57"/>
      <c r="RHR568" s="159"/>
      <c r="RHS568" s="57"/>
      <c r="RHT568" s="159"/>
      <c r="RHU568" s="57"/>
      <c r="RHV568" s="159"/>
      <c r="RHW568" s="57"/>
      <c r="RHX568" s="159"/>
      <c r="RHY568" s="57"/>
      <c r="RHZ568" s="159"/>
      <c r="RIA568" s="57"/>
      <c r="RIB568" s="159"/>
      <c r="RIC568" s="57"/>
      <c r="RID568" s="159"/>
      <c r="RIE568" s="57"/>
      <c r="RIF568" s="159"/>
      <c r="RIG568" s="57"/>
      <c r="RIH568" s="159"/>
      <c r="RII568" s="57"/>
      <c r="RIJ568" s="159"/>
      <c r="RIK568" s="57"/>
      <c r="RIL568" s="159"/>
      <c r="RIM568" s="57"/>
      <c r="RIN568" s="159"/>
      <c r="RIO568" s="57"/>
      <c r="RIP568" s="159"/>
      <c r="RIQ568" s="57"/>
      <c r="RIR568" s="159"/>
      <c r="RIS568" s="57"/>
      <c r="RIT568" s="159"/>
      <c r="RIU568" s="57"/>
      <c r="RIV568" s="159"/>
      <c r="RIW568" s="57"/>
      <c r="RIX568" s="159"/>
      <c r="RIY568" s="57"/>
      <c r="RIZ568" s="159"/>
      <c r="RJA568" s="57"/>
      <c r="RJB568" s="159"/>
      <c r="RJC568" s="57"/>
      <c r="RJD568" s="159"/>
      <c r="RJE568" s="57"/>
      <c r="RJF568" s="159"/>
      <c r="RJG568" s="57"/>
      <c r="RJH568" s="159"/>
      <c r="RJI568" s="57"/>
      <c r="RJJ568" s="159"/>
      <c r="RJK568" s="57"/>
      <c r="RJL568" s="159"/>
      <c r="RJM568" s="57"/>
      <c r="RJN568" s="159"/>
      <c r="RJO568" s="57"/>
      <c r="RJP568" s="159"/>
      <c r="RJQ568" s="57"/>
      <c r="RJR568" s="159"/>
      <c r="RJS568" s="57"/>
      <c r="RJT568" s="159"/>
      <c r="RJU568" s="57"/>
      <c r="RJV568" s="159"/>
      <c r="RJW568" s="57"/>
      <c r="RJX568" s="159"/>
      <c r="RJY568" s="57"/>
      <c r="RJZ568" s="159"/>
      <c r="RKA568" s="57"/>
      <c r="RKB568" s="159"/>
      <c r="RKC568" s="57"/>
      <c r="RKD568" s="159"/>
      <c r="RKE568" s="57"/>
      <c r="RKF568" s="159"/>
      <c r="RKG568" s="57"/>
      <c r="RKH568" s="159"/>
      <c r="RKI568" s="57"/>
      <c r="RKJ568" s="159"/>
      <c r="RKK568" s="57"/>
      <c r="RKL568" s="159"/>
      <c r="RKM568" s="57"/>
      <c r="RKN568" s="159"/>
      <c r="RKO568" s="57"/>
      <c r="RKP568" s="159"/>
      <c r="RKQ568" s="57"/>
      <c r="RKR568" s="159"/>
      <c r="RKS568" s="57"/>
      <c r="RKT568" s="159"/>
      <c r="RKU568" s="57"/>
      <c r="RKV568" s="159"/>
      <c r="RKW568" s="57"/>
      <c r="RKX568" s="159"/>
      <c r="RKY568" s="57"/>
      <c r="RKZ568" s="159"/>
      <c r="RLA568" s="57"/>
      <c r="RLB568" s="159"/>
      <c r="RLC568" s="57"/>
      <c r="RLD568" s="159"/>
      <c r="RLE568" s="57"/>
      <c r="RLF568" s="159"/>
      <c r="RLG568" s="57"/>
      <c r="RLH568" s="159"/>
      <c r="RLI568" s="57"/>
      <c r="RLJ568" s="159"/>
      <c r="RLK568" s="57"/>
      <c r="RLL568" s="159"/>
      <c r="RLM568" s="57"/>
      <c r="RLN568" s="159"/>
      <c r="RLO568" s="57"/>
      <c r="RLP568" s="159"/>
      <c r="RLQ568" s="57"/>
      <c r="RLR568" s="159"/>
      <c r="RLS568" s="57"/>
      <c r="RLT568" s="159"/>
      <c r="RLU568" s="57"/>
      <c r="RLV568" s="159"/>
      <c r="RLW568" s="57"/>
      <c r="RLX568" s="159"/>
      <c r="RLY568" s="57"/>
      <c r="RLZ568" s="159"/>
      <c r="RMA568" s="57"/>
      <c r="RMB568" s="159"/>
      <c r="RMC568" s="57"/>
      <c r="RMD568" s="159"/>
      <c r="RME568" s="57"/>
      <c r="RMF568" s="159"/>
      <c r="RMG568" s="57"/>
      <c r="RMH568" s="159"/>
      <c r="RMI568" s="57"/>
      <c r="RMJ568" s="159"/>
      <c r="RMK568" s="57"/>
      <c r="RML568" s="159"/>
      <c r="RMM568" s="57"/>
      <c r="RMN568" s="159"/>
      <c r="RMO568" s="57"/>
      <c r="RMP568" s="159"/>
      <c r="RMQ568" s="57"/>
      <c r="RMR568" s="159"/>
      <c r="RMS568" s="57"/>
      <c r="RMT568" s="159"/>
      <c r="RMU568" s="57"/>
      <c r="RMV568" s="159"/>
      <c r="RMW568" s="57"/>
      <c r="RMX568" s="159"/>
      <c r="RMY568" s="57"/>
      <c r="RMZ568" s="159"/>
      <c r="RNA568" s="57"/>
      <c r="RNB568" s="159"/>
      <c r="RNC568" s="57"/>
      <c r="RND568" s="159"/>
      <c r="RNE568" s="57"/>
      <c r="RNF568" s="159"/>
      <c r="RNG568" s="57"/>
      <c r="RNH568" s="159"/>
      <c r="RNI568" s="57"/>
      <c r="RNJ568" s="159"/>
      <c r="RNK568" s="57"/>
      <c r="RNL568" s="159"/>
      <c r="RNM568" s="57"/>
      <c r="RNN568" s="159"/>
      <c r="RNO568" s="57"/>
      <c r="RNP568" s="159"/>
      <c r="RNQ568" s="57"/>
      <c r="RNR568" s="159"/>
      <c r="RNS568" s="57"/>
      <c r="RNT568" s="159"/>
      <c r="RNU568" s="57"/>
      <c r="RNV568" s="159"/>
      <c r="RNW568" s="57"/>
      <c r="RNX568" s="159"/>
      <c r="RNY568" s="57"/>
      <c r="RNZ568" s="159"/>
      <c r="ROA568" s="57"/>
      <c r="ROB568" s="159"/>
      <c r="ROC568" s="57"/>
      <c r="ROD568" s="159"/>
      <c r="ROE568" s="57"/>
      <c r="ROF568" s="159"/>
      <c r="ROG568" s="57"/>
      <c r="ROH568" s="159"/>
      <c r="ROI568" s="57"/>
      <c r="ROJ568" s="159"/>
      <c r="ROK568" s="57"/>
      <c r="ROL568" s="159"/>
      <c r="ROM568" s="57"/>
      <c r="RON568" s="159"/>
      <c r="ROO568" s="57"/>
      <c r="ROP568" s="159"/>
      <c r="ROQ568" s="57"/>
      <c r="ROR568" s="159"/>
      <c r="ROS568" s="57"/>
      <c r="ROT568" s="159"/>
      <c r="ROU568" s="57"/>
      <c r="ROV568" s="159"/>
      <c r="ROW568" s="57"/>
      <c r="ROX568" s="159"/>
      <c r="ROY568" s="57"/>
      <c r="ROZ568" s="159"/>
      <c r="RPA568" s="57"/>
      <c r="RPB568" s="159"/>
      <c r="RPC568" s="57"/>
      <c r="RPD568" s="159"/>
      <c r="RPE568" s="57"/>
      <c r="RPF568" s="159"/>
      <c r="RPG568" s="57"/>
      <c r="RPH568" s="159"/>
      <c r="RPI568" s="57"/>
      <c r="RPJ568" s="159"/>
      <c r="RPK568" s="57"/>
      <c r="RPL568" s="159"/>
      <c r="RPM568" s="57"/>
      <c r="RPN568" s="159"/>
      <c r="RPO568" s="57"/>
      <c r="RPP568" s="159"/>
      <c r="RPQ568" s="57"/>
      <c r="RPR568" s="159"/>
      <c r="RPS568" s="57"/>
      <c r="RPT568" s="159"/>
      <c r="RPU568" s="57"/>
      <c r="RPV568" s="159"/>
      <c r="RPW568" s="57"/>
      <c r="RPX568" s="159"/>
      <c r="RPY568" s="57"/>
      <c r="RPZ568" s="159"/>
      <c r="RQA568" s="57"/>
      <c r="RQB568" s="159"/>
      <c r="RQC568" s="57"/>
      <c r="RQD568" s="159"/>
      <c r="RQE568" s="57"/>
      <c r="RQF568" s="159"/>
      <c r="RQG568" s="57"/>
      <c r="RQH568" s="159"/>
      <c r="RQI568" s="57"/>
      <c r="RQJ568" s="159"/>
      <c r="RQK568" s="57"/>
      <c r="RQL568" s="159"/>
      <c r="RQM568" s="57"/>
      <c r="RQN568" s="159"/>
      <c r="RQO568" s="57"/>
      <c r="RQP568" s="159"/>
      <c r="RQQ568" s="57"/>
      <c r="RQR568" s="159"/>
      <c r="RQS568" s="57"/>
      <c r="RQT568" s="159"/>
      <c r="RQU568" s="57"/>
      <c r="RQV568" s="159"/>
      <c r="RQW568" s="57"/>
      <c r="RQX568" s="159"/>
      <c r="RQY568" s="57"/>
      <c r="RQZ568" s="159"/>
      <c r="RRA568" s="57"/>
      <c r="RRB568" s="159"/>
      <c r="RRC568" s="57"/>
      <c r="RRD568" s="159"/>
      <c r="RRE568" s="57"/>
      <c r="RRF568" s="159"/>
      <c r="RRG568" s="57"/>
      <c r="RRH568" s="159"/>
      <c r="RRI568" s="57"/>
      <c r="RRJ568" s="159"/>
      <c r="RRK568" s="57"/>
      <c r="RRL568" s="159"/>
      <c r="RRM568" s="57"/>
      <c r="RRN568" s="159"/>
      <c r="RRO568" s="57"/>
      <c r="RRP568" s="159"/>
      <c r="RRQ568" s="57"/>
      <c r="RRR568" s="159"/>
      <c r="RRS568" s="57"/>
      <c r="RRT568" s="159"/>
      <c r="RRU568" s="57"/>
      <c r="RRV568" s="159"/>
      <c r="RRW568" s="57"/>
      <c r="RRX568" s="159"/>
      <c r="RRY568" s="57"/>
      <c r="RRZ568" s="159"/>
      <c r="RSA568" s="57"/>
      <c r="RSB568" s="159"/>
      <c r="RSC568" s="57"/>
      <c r="RSD568" s="159"/>
      <c r="RSE568" s="57"/>
      <c r="RSF568" s="159"/>
      <c r="RSG568" s="57"/>
      <c r="RSH568" s="159"/>
      <c r="RSI568" s="57"/>
      <c r="RSJ568" s="159"/>
      <c r="RSK568" s="57"/>
      <c r="RSL568" s="159"/>
      <c r="RSM568" s="57"/>
      <c r="RSN568" s="159"/>
      <c r="RSO568" s="57"/>
      <c r="RSP568" s="159"/>
      <c r="RSQ568" s="57"/>
      <c r="RSR568" s="159"/>
      <c r="RSS568" s="57"/>
      <c r="RST568" s="159"/>
      <c r="RSU568" s="57"/>
      <c r="RSV568" s="159"/>
      <c r="RSW568" s="57"/>
      <c r="RSX568" s="159"/>
      <c r="RSY568" s="57"/>
      <c r="RSZ568" s="159"/>
      <c r="RTA568" s="57"/>
      <c r="RTB568" s="159"/>
      <c r="RTC568" s="57"/>
      <c r="RTD568" s="159"/>
      <c r="RTE568" s="57"/>
      <c r="RTF568" s="159"/>
      <c r="RTG568" s="57"/>
      <c r="RTH568" s="159"/>
      <c r="RTI568" s="57"/>
      <c r="RTJ568" s="159"/>
      <c r="RTK568" s="57"/>
      <c r="RTL568" s="159"/>
      <c r="RTM568" s="57"/>
      <c r="RTN568" s="159"/>
      <c r="RTO568" s="57"/>
      <c r="RTP568" s="159"/>
      <c r="RTQ568" s="57"/>
      <c r="RTR568" s="159"/>
      <c r="RTS568" s="57"/>
      <c r="RTT568" s="159"/>
      <c r="RTU568" s="57"/>
      <c r="RTV568" s="159"/>
      <c r="RTW568" s="57"/>
      <c r="RTX568" s="159"/>
      <c r="RTY568" s="57"/>
      <c r="RTZ568" s="159"/>
      <c r="RUA568" s="57"/>
      <c r="RUB568" s="159"/>
      <c r="RUC568" s="57"/>
      <c r="RUD568" s="159"/>
      <c r="RUE568" s="57"/>
      <c r="RUF568" s="159"/>
      <c r="RUG568" s="57"/>
      <c r="RUH568" s="159"/>
      <c r="RUI568" s="57"/>
      <c r="RUJ568" s="159"/>
      <c r="RUK568" s="57"/>
      <c r="RUL568" s="159"/>
      <c r="RUM568" s="57"/>
      <c r="RUN568" s="159"/>
      <c r="RUO568" s="57"/>
      <c r="RUP568" s="159"/>
      <c r="RUQ568" s="57"/>
      <c r="RUR568" s="159"/>
      <c r="RUS568" s="57"/>
      <c r="RUT568" s="159"/>
      <c r="RUU568" s="57"/>
      <c r="RUV568" s="159"/>
      <c r="RUW568" s="57"/>
      <c r="RUX568" s="159"/>
      <c r="RUY568" s="57"/>
      <c r="RUZ568" s="159"/>
      <c r="RVA568" s="57"/>
      <c r="RVB568" s="159"/>
      <c r="RVC568" s="57"/>
      <c r="RVD568" s="159"/>
      <c r="RVE568" s="57"/>
      <c r="RVF568" s="159"/>
      <c r="RVG568" s="57"/>
      <c r="RVH568" s="159"/>
      <c r="RVI568" s="57"/>
      <c r="RVJ568" s="159"/>
      <c r="RVK568" s="57"/>
      <c r="RVL568" s="159"/>
      <c r="RVM568" s="57"/>
      <c r="RVN568" s="159"/>
      <c r="RVO568" s="57"/>
      <c r="RVP568" s="159"/>
      <c r="RVQ568" s="57"/>
      <c r="RVR568" s="159"/>
      <c r="RVS568" s="57"/>
      <c r="RVT568" s="159"/>
      <c r="RVU568" s="57"/>
      <c r="RVV568" s="159"/>
      <c r="RVW568" s="57"/>
      <c r="RVX568" s="159"/>
      <c r="RVY568" s="57"/>
      <c r="RVZ568" s="159"/>
      <c r="RWA568" s="57"/>
      <c r="RWB568" s="159"/>
      <c r="RWC568" s="57"/>
      <c r="RWD568" s="159"/>
      <c r="RWE568" s="57"/>
      <c r="RWF568" s="159"/>
      <c r="RWG568" s="57"/>
      <c r="RWH568" s="159"/>
      <c r="RWI568" s="57"/>
      <c r="RWJ568" s="159"/>
      <c r="RWK568" s="57"/>
      <c r="RWL568" s="159"/>
      <c r="RWM568" s="57"/>
      <c r="RWN568" s="159"/>
      <c r="RWO568" s="57"/>
      <c r="RWP568" s="159"/>
      <c r="RWQ568" s="57"/>
      <c r="RWR568" s="159"/>
      <c r="RWS568" s="57"/>
      <c r="RWT568" s="159"/>
      <c r="RWU568" s="57"/>
      <c r="RWV568" s="159"/>
      <c r="RWW568" s="57"/>
      <c r="RWX568" s="159"/>
      <c r="RWY568" s="57"/>
      <c r="RWZ568" s="159"/>
      <c r="RXA568" s="57"/>
      <c r="RXB568" s="159"/>
      <c r="RXC568" s="57"/>
      <c r="RXD568" s="159"/>
      <c r="RXE568" s="57"/>
      <c r="RXF568" s="159"/>
      <c r="RXG568" s="57"/>
      <c r="RXH568" s="159"/>
      <c r="RXI568" s="57"/>
      <c r="RXJ568" s="159"/>
      <c r="RXK568" s="57"/>
      <c r="RXL568" s="159"/>
      <c r="RXM568" s="57"/>
      <c r="RXN568" s="159"/>
      <c r="RXO568" s="57"/>
      <c r="RXP568" s="159"/>
      <c r="RXQ568" s="57"/>
      <c r="RXR568" s="159"/>
      <c r="RXS568" s="57"/>
      <c r="RXT568" s="159"/>
      <c r="RXU568" s="57"/>
      <c r="RXV568" s="159"/>
      <c r="RXW568" s="57"/>
      <c r="RXX568" s="159"/>
      <c r="RXY568" s="57"/>
      <c r="RXZ568" s="159"/>
      <c r="RYA568" s="57"/>
      <c r="RYB568" s="159"/>
      <c r="RYC568" s="57"/>
      <c r="RYD568" s="159"/>
      <c r="RYE568" s="57"/>
      <c r="RYF568" s="159"/>
      <c r="RYG568" s="57"/>
      <c r="RYH568" s="159"/>
      <c r="RYI568" s="57"/>
      <c r="RYJ568" s="159"/>
      <c r="RYK568" s="57"/>
      <c r="RYL568" s="159"/>
      <c r="RYM568" s="57"/>
      <c r="RYN568" s="159"/>
      <c r="RYO568" s="57"/>
      <c r="RYP568" s="159"/>
      <c r="RYQ568" s="57"/>
      <c r="RYR568" s="159"/>
      <c r="RYS568" s="57"/>
      <c r="RYT568" s="159"/>
      <c r="RYU568" s="57"/>
      <c r="RYV568" s="159"/>
      <c r="RYW568" s="57"/>
      <c r="RYX568" s="159"/>
      <c r="RYY568" s="57"/>
      <c r="RYZ568" s="159"/>
      <c r="RZA568" s="57"/>
      <c r="RZB568" s="159"/>
      <c r="RZC568" s="57"/>
      <c r="RZD568" s="159"/>
      <c r="RZE568" s="57"/>
      <c r="RZF568" s="159"/>
      <c r="RZG568" s="57"/>
      <c r="RZH568" s="159"/>
      <c r="RZI568" s="57"/>
      <c r="RZJ568" s="159"/>
      <c r="RZK568" s="57"/>
      <c r="RZL568" s="159"/>
      <c r="RZM568" s="57"/>
      <c r="RZN568" s="159"/>
      <c r="RZO568" s="57"/>
      <c r="RZP568" s="159"/>
      <c r="RZQ568" s="57"/>
      <c r="RZR568" s="159"/>
      <c r="RZS568" s="57"/>
      <c r="RZT568" s="159"/>
      <c r="RZU568" s="57"/>
      <c r="RZV568" s="159"/>
      <c r="RZW568" s="57"/>
      <c r="RZX568" s="159"/>
      <c r="RZY568" s="57"/>
      <c r="RZZ568" s="159"/>
      <c r="SAA568" s="57"/>
      <c r="SAB568" s="159"/>
      <c r="SAC568" s="57"/>
      <c r="SAD568" s="159"/>
      <c r="SAE568" s="57"/>
      <c r="SAF568" s="159"/>
      <c r="SAG568" s="57"/>
      <c r="SAH568" s="159"/>
      <c r="SAI568" s="57"/>
      <c r="SAJ568" s="159"/>
      <c r="SAK568" s="57"/>
      <c r="SAL568" s="159"/>
      <c r="SAM568" s="57"/>
      <c r="SAN568" s="159"/>
      <c r="SAO568" s="57"/>
      <c r="SAP568" s="159"/>
      <c r="SAQ568" s="57"/>
      <c r="SAR568" s="159"/>
      <c r="SAS568" s="57"/>
      <c r="SAT568" s="159"/>
      <c r="SAU568" s="57"/>
      <c r="SAV568" s="159"/>
      <c r="SAW568" s="57"/>
      <c r="SAX568" s="159"/>
      <c r="SAY568" s="57"/>
      <c r="SAZ568" s="159"/>
      <c r="SBA568" s="57"/>
      <c r="SBB568" s="159"/>
      <c r="SBC568" s="57"/>
      <c r="SBD568" s="159"/>
      <c r="SBE568" s="57"/>
      <c r="SBF568" s="159"/>
      <c r="SBG568" s="57"/>
      <c r="SBH568" s="159"/>
      <c r="SBI568" s="57"/>
      <c r="SBJ568" s="159"/>
      <c r="SBK568" s="57"/>
      <c r="SBL568" s="159"/>
      <c r="SBM568" s="57"/>
      <c r="SBN568" s="159"/>
      <c r="SBO568" s="57"/>
      <c r="SBP568" s="159"/>
      <c r="SBQ568" s="57"/>
      <c r="SBR568" s="159"/>
      <c r="SBS568" s="57"/>
      <c r="SBT568" s="159"/>
      <c r="SBU568" s="57"/>
      <c r="SBV568" s="159"/>
      <c r="SBW568" s="57"/>
      <c r="SBX568" s="159"/>
      <c r="SBY568" s="57"/>
      <c r="SBZ568" s="159"/>
      <c r="SCA568" s="57"/>
      <c r="SCB568" s="159"/>
      <c r="SCC568" s="57"/>
      <c r="SCD568" s="159"/>
      <c r="SCE568" s="57"/>
      <c r="SCF568" s="159"/>
      <c r="SCG568" s="57"/>
      <c r="SCH568" s="159"/>
      <c r="SCI568" s="57"/>
      <c r="SCJ568" s="159"/>
      <c r="SCK568" s="57"/>
      <c r="SCL568" s="159"/>
      <c r="SCM568" s="57"/>
      <c r="SCN568" s="159"/>
      <c r="SCO568" s="57"/>
      <c r="SCP568" s="159"/>
      <c r="SCQ568" s="57"/>
      <c r="SCR568" s="159"/>
      <c r="SCS568" s="57"/>
      <c r="SCT568" s="159"/>
      <c r="SCU568" s="57"/>
      <c r="SCV568" s="159"/>
      <c r="SCW568" s="57"/>
      <c r="SCX568" s="159"/>
      <c r="SCY568" s="57"/>
      <c r="SCZ568" s="159"/>
      <c r="SDA568" s="57"/>
      <c r="SDB568" s="159"/>
      <c r="SDC568" s="57"/>
      <c r="SDD568" s="159"/>
      <c r="SDE568" s="57"/>
      <c r="SDF568" s="159"/>
      <c r="SDG568" s="57"/>
      <c r="SDH568" s="159"/>
      <c r="SDI568" s="57"/>
      <c r="SDJ568" s="159"/>
      <c r="SDK568" s="57"/>
      <c r="SDL568" s="159"/>
      <c r="SDM568" s="57"/>
      <c r="SDN568" s="159"/>
      <c r="SDO568" s="57"/>
      <c r="SDP568" s="159"/>
      <c r="SDQ568" s="57"/>
      <c r="SDR568" s="159"/>
      <c r="SDS568" s="57"/>
      <c r="SDT568" s="159"/>
      <c r="SDU568" s="57"/>
      <c r="SDV568" s="159"/>
      <c r="SDW568" s="57"/>
      <c r="SDX568" s="159"/>
      <c r="SDY568" s="57"/>
      <c r="SDZ568" s="159"/>
      <c r="SEA568" s="57"/>
      <c r="SEB568" s="159"/>
      <c r="SEC568" s="57"/>
      <c r="SED568" s="159"/>
      <c r="SEE568" s="57"/>
      <c r="SEF568" s="159"/>
      <c r="SEG568" s="57"/>
      <c r="SEH568" s="159"/>
      <c r="SEI568" s="57"/>
      <c r="SEJ568" s="159"/>
      <c r="SEK568" s="57"/>
      <c r="SEL568" s="159"/>
      <c r="SEM568" s="57"/>
      <c r="SEN568" s="159"/>
      <c r="SEO568" s="57"/>
      <c r="SEP568" s="159"/>
      <c r="SEQ568" s="57"/>
      <c r="SER568" s="159"/>
      <c r="SES568" s="57"/>
      <c r="SET568" s="159"/>
      <c r="SEU568" s="57"/>
      <c r="SEV568" s="159"/>
      <c r="SEW568" s="57"/>
      <c r="SEX568" s="159"/>
      <c r="SEY568" s="57"/>
      <c r="SEZ568" s="159"/>
      <c r="SFA568" s="57"/>
      <c r="SFB568" s="159"/>
      <c r="SFC568" s="57"/>
      <c r="SFD568" s="159"/>
      <c r="SFE568" s="57"/>
      <c r="SFF568" s="159"/>
      <c r="SFG568" s="57"/>
      <c r="SFH568" s="159"/>
      <c r="SFI568" s="57"/>
      <c r="SFJ568" s="159"/>
      <c r="SFK568" s="57"/>
      <c r="SFL568" s="159"/>
      <c r="SFM568" s="57"/>
      <c r="SFN568" s="159"/>
      <c r="SFO568" s="57"/>
      <c r="SFP568" s="159"/>
      <c r="SFQ568" s="57"/>
      <c r="SFR568" s="159"/>
      <c r="SFS568" s="57"/>
      <c r="SFT568" s="159"/>
      <c r="SFU568" s="57"/>
      <c r="SFV568" s="159"/>
      <c r="SFW568" s="57"/>
      <c r="SFX568" s="159"/>
      <c r="SFY568" s="57"/>
      <c r="SFZ568" s="159"/>
      <c r="SGA568" s="57"/>
      <c r="SGB568" s="159"/>
      <c r="SGC568" s="57"/>
      <c r="SGD568" s="159"/>
      <c r="SGE568" s="57"/>
      <c r="SGF568" s="159"/>
      <c r="SGG568" s="57"/>
      <c r="SGH568" s="159"/>
      <c r="SGI568" s="57"/>
      <c r="SGJ568" s="159"/>
      <c r="SGK568" s="57"/>
      <c r="SGL568" s="159"/>
      <c r="SGM568" s="57"/>
      <c r="SGN568" s="159"/>
      <c r="SGO568" s="57"/>
      <c r="SGP568" s="159"/>
      <c r="SGQ568" s="57"/>
      <c r="SGR568" s="159"/>
      <c r="SGS568" s="57"/>
      <c r="SGT568" s="159"/>
      <c r="SGU568" s="57"/>
      <c r="SGV568" s="159"/>
      <c r="SGW568" s="57"/>
      <c r="SGX568" s="159"/>
      <c r="SGY568" s="57"/>
      <c r="SGZ568" s="159"/>
      <c r="SHA568" s="57"/>
      <c r="SHB568" s="159"/>
      <c r="SHC568" s="57"/>
      <c r="SHD568" s="159"/>
      <c r="SHE568" s="57"/>
      <c r="SHF568" s="159"/>
      <c r="SHG568" s="57"/>
      <c r="SHH568" s="159"/>
      <c r="SHI568" s="57"/>
      <c r="SHJ568" s="159"/>
      <c r="SHK568" s="57"/>
      <c r="SHL568" s="159"/>
      <c r="SHM568" s="57"/>
      <c r="SHN568" s="159"/>
      <c r="SHO568" s="57"/>
      <c r="SHP568" s="159"/>
      <c r="SHQ568" s="57"/>
      <c r="SHR568" s="159"/>
      <c r="SHS568" s="57"/>
      <c r="SHT568" s="159"/>
      <c r="SHU568" s="57"/>
      <c r="SHV568" s="159"/>
      <c r="SHW568" s="57"/>
      <c r="SHX568" s="159"/>
      <c r="SHY568" s="57"/>
      <c r="SHZ568" s="159"/>
      <c r="SIA568" s="57"/>
      <c r="SIB568" s="159"/>
      <c r="SIC568" s="57"/>
      <c r="SID568" s="159"/>
      <c r="SIE568" s="57"/>
      <c r="SIF568" s="159"/>
      <c r="SIG568" s="57"/>
      <c r="SIH568" s="159"/>
      <c r="SII568" s="57"/>
      <c r="SIJ568" s="159"/>
      <c r="SIK568" s="57"/>
      <c r="SIL568" s="159"/>
      <c r="SIM568" s="57"/>
      <c r="SIN568" s="159"/>
      <c r="SIO568" s="57"/>
      <c r="SIP568" s="159"/>
      <c r="SIQ568" s="57"/>
      <c r="SIR568" s="159"/>
      <c r="SIS568" s="57"/>
      <c r="SIT568" s="159"/>
      <c r="SIU568" s="57"/>
      <c r="SIV568" s="159"/>
      <c r="SIW568" s="57"/>
      <c r="SIX568" s="159"/>
      <c r="SIY568" s="57"/>
      <c r="SIZ568" s="159"/>
      <c r="SJA568" s="57"/>
      <c r="SJB568" s="159"/>
      <c r="SJC568" s="57"/>
      <c r="SJD568" s="159"/>
      <c r="SJE568" s="57"/>
      <c r="SJF568" s="159"/>
      <c r="SJG568" s="57"/>
      <c r="SJH568" s="159"/>
      <c r="SJI568" s="57"/>
      <c r="SJJ568" s="159"/>
      <c r="SJK568" s="57"/>
      <c r="SJL568" s="159"/>
      <c r="SJM568" s="57"/>
      <c r="SJN568" s="159"/>
      <c r="SJO568" s="57"/>
      <c r="SJP568" s="159"/>
      <c r="SJQ568" s="57"/>
      <c r="SJR568" s="159"/>
      <c r="SJS568" s="57"/>
      <c r="SJT568" s="159"/>
      <c r="SJU568" s="57"/>
      <c r="SJV568" s="159"/>
      <c r="SJW568" s="57"/>
      <c r="SJX568" s="159"/>
      <c r="SJY568" s="57"/>
      <c r="SJZ568" s="159"/>
      <c r="SKA568" s="57"/>
      <c r="SKB568" s="159"/>
      <c r="SKC568" s="57"/>
      <c r="SKD568" s="159"/>
      <c r="SKE568" s="57"/>
      <c r="SKF568" s="159"/>
      <c r="SKG568" s="57"/>
      <c r="SKH568" s="159"/>
      <c r="SKI568" s="57"/>
      <c r="SKJ568" s="159"/>
      <c r="SKK568" s="57"/>
      <c r="SKL568" s="159"/>
      <c r="SKM568" s="57"/>
      <c r="SKN568" s="159"/>
      <c r="SKO568" s="57"/>
      <c r="SKP568" s="159"/>
      <c r="SKQ568" s="57"/>
      <c r="SKR568" s="159"/>
      <c r="SKS568" s="57"/>
      <c r="SKT568" s="159"/>
      <c r="SKU568" s="57"/>
      <c r="SKV568" s="159"/>
      <c r="SKW568" s="57"/>
      <c r="SKX568" s="159"/>
      <c r="SKY568" s="57"/>
      <c r="SKZ568" s="159"/>
      <c r="SLA568" s="57"/>
      <c r="SLB568" s="159"/>
      <c r="SLC568" s="57"/>
      <c r="SLD568" s="159"/>
      <c r="SLE568" s="57"/>
      <c r="SLF568" s="159"/>
      <c r="SLG568" s="57"/>
      <c r="SLH568" s="159"/>
      <c r="SLI568" s="57"/>
      <c r="SLJ568" s="159"/>
      <c r="SLK568" s="57"/>
      <c r="SLL568" s="159"/>
      <c r="SLM568" s="57"/>
      <c r="SLN568" s="159"/>
      <c r="SLO568" s="57"/>
      <c r="SLP568" s="159"/>
      <c r="SLQ568" s="57"/>
      <c r="SLR568" s="159"/>
      <c r="SLS568" s="57"/>
      <c r="SLT568" s="159"/>
      <c r="SLU568" s="57"/>
      <c r="SLV568" s="159"/>
      <c r="SLW568" s="57"/>
      <c r="SLX568" s="159"/>
      <c r="SLY568" s="57"/>
      <c r="SLZ568" s="159"/>
      <c r="SMA568" s="57"/>
      <c r="SMB568" s="159"/>
      <c r="SMC568" s="57"/>
      <c r="SMD568" s="159"/>
      <c r="SME568" s="57"/>
      <c r="SMF568" s="159"/>
      <c r="SMG568" s="57"/>
      <c r="SMH568" s="159"/>
      <c r="SMI568" s="57"/>
      <c r="SMJ568" s="159"/>
      <c r="SMK568" s="57"/>
      <c r="SML568" s="159"/>
      <c r="SMM568" s="57"/>
      <c r="SMN568" s="159"/>
      <c r="SMO568" s="57"/>
      <c r="SMP568" s="159"/>
      <c r="SMQ568" s="57"/>
      <c r="SMR568" s="159"/>
      <c r="SMS568" s="57"/>
      <c r="SMT568" s="159"/>
      <c r="SMU568" s="57"/>
      <c r="SMV568" s="159"/>
      <c r="SMW568" s="57"/>
      <c r="SMX568" s="159"/>
      <c r="SMY568" s="57"/>
      <c r="SMZ568" s="159"/>
      <c r="SNA568" s="57"/>
      <c r="SNB568" s="159"/>
      <c r="SNC568" s="57"/>
      <c r="SND568" s="159"/>
      <c r="SNE568" s="57"/>
      <c r="SNF568" s="159"/>
      <c r="SNG568" s="57"/>
      <c r="SNH568" s="159"/>
      <c r="SNI568" s="57"/>
      <c r="SNJ568" s="159"/>
      <c r="SNK568" s="57"/>
      <c r="SNL568" s="159"/>
      <c r="SNM568" s="57"/>
      <c r="SNN568" s="159"/>
      <c r="SNO568" s="57"/>
      <c r="SNP568" s="159"/>
      <c r="SNQ568" s="57"/>
      <c r="SNR568" s="159"/>
      <c r="SNS568" s="57"/>
      <c r="SNT568" s="159"/>
      <c r="SNU568" s="57"/>
      <c r="SNV568" s="159"/>
      <c r="SNW568" s="57"/>
      <c r="SNX568" s="159"/>
      <c r="SNY568" s="57"/>
      <c r="SNZ568" s="159"/>
      <c r="SOA568" s="57"/>
      <c r="SOB568" s="159"/>
      <c r="SOC568" s="57"/>
      <c r="SOD568" s="159"/>
      <c r="SOE568" s="57"/>
      <c r="SOF568" s="159"/>
      <c r="SOG568" s="57"/>
      <c r="SOH568" s="159"/>
      <c r="SOI568" s="57"/>
      <c r="SOJ568" s="159"/>
      <c r="SOK568" s="57"/>
      <c r="SOL568" s="159"/>
      <c r="SOM568" s="57"/>
      <c r="SON568" s="159"/>
      <c r="SOO568" s="57"/>
      <c r="SOP568" s="159"/>
      <c r="SOQ568" s="57"/>
      <c r="SOR568" s="159"/>
      <c r="SOS568" s="57"/>
      <c r="SOT568" s="159"/>
      <c r="SOU568" s="57"/>
      <c r="SOV568" s="159"/>
      <c r="SOW568" s="57"/>
      <c r="SOX568" s="159"/>
      <c r="SOY568" s="57"/>
      <c r="SOZ568" s="159"/>
      <c r="SPA568" s="57"/>
      <c r="SPB568" s="159"/>
      <c r="SPC568" s="57"/>
      <c r="SPD568" s="159"/>
      <c r="SPE568" s="57"/>
      <c r="SPF568" s="159"/>
      <c r="SPG568" s="57"/>
      <c r="SPH568" s="159"/>
      <c r="SPI568" s="57"/>
      <c r="SPJ568" s="159"/>
      <c r="SPK568" s="57"/>
      <c r="SPL568" s="159"/>
      <c r="SPM568" s="57"/>
      <c r="SPN568" s="159"/>
      <c r="SPO568" s="57"/>
      <c r="SPP568" s="159"/>
      <c r="SPQ568" s="57"/>
      <c r="SPR568" s="159"/>
      <c r="SPS568" s="57"/>
      <c r="SPT568" s="159"/>
      <c r="SPU568" s="57"/>
      <c r="SPV568" s="159"/>
      <c r="SPW568" s="57"/>
      <c r="SPX568" s="159"/>
      <c r="SPY568" s="57"/>
      <c r="SPZ568" s="159"/>
      <c r="SQA568" s="57"/>
      <c r="SQB568" s="159"/>
      <c r="SQC568" s="57"/>
      <c r="SQD568" s="159"/>
      <c r="SQE568" s="57"/>
      <c r="SQF568" s="159"/>
      <c r="SQG568" s="57"/>
      <c r="SQH568" s="159"/>
      <c r="SQI568" s="57"/>
      <c r="SQJ568" s="159"/>
      <c r="SQK568" s="57"/>
      <c r="SQL568" s="159"/>
      <c r="SQM568" s="57"/>
      <c r="SQN568" s="159"/>
      <c r="SQO568" s="57"/>
      <c r="SQP568" s="159"/>
      <c r="SQQ568" s="57"/>
      <c r="SQR568" s="159"/>
      <c r="SQS568" s="57"/>
      <c r="SQT568" s="159"/>
      <c r="SQU568" s="57"/>
      <c r="SQV568" s="159"/>
      <c r="SQW568" s="57"/>
      <c r="SQX568" s="159"/>
      <c r="SQY568" s="57"/>
      <c r="SQZ568" s="159"/>
      <c r="SRA568" s="57"/>
      <c r="SRB568" s="159"/>
      <c r="SRC568" s="57"/>
      <c r="SRD568" s="159"/>
      <c r="SRE568" s="57"/>
      <c r="SRF568" s="159"/>
      <c r="SRG568" s="57"/>
      <c r="SRH568" s="159"/>
      <c r="SRI568" s="57"/>
      <c r="SRJ568" s="159"/>
      <c r="SRK568" s="57"/>
      <c r="SRL568" s="159"/>
      <c r="SRM568" s="57"/>
      <c r="SRN568" s="159"/>
      <c r="SRO568" s="57"/>
      <c r="SRP568" s="159"/>
      <c r="SRQ568" s="57"/>
      <c r="SRR568" s="159"/>
      <c r="SRS568" s="57"/>
      <c r="SRT568" s="159"/>
      <c r="SRU568" s="57"/>
      <c r="SRV568" s="159"/>
      <c r="SRW568" s="57"/>
      <c r="SRX568" s="159"/>
      <c r="SRY568" s="57"/>
      <c r="SRZ568" s="159"/>
      <c r="SSA568" s="57"/>
      <c r="SSB568" s="159"/>
      <c r="SSC568" s="57"/>
      <c r="SSD568" s="159"/>
      <c r="SSE568" s="57"/>
      <c r="SSF568" s="159"/>
      <c r="SSG568" s="57"/>
      <c r="SSH568" s="159"/>
      <c r="SSI568" s="57"/>
      <c r="SSJ568" s="159"/>
      <c r="SSK568" s="57"/>
      <c r="SSL568" s="159"/>
      <c r="SSM568" s="57"/>
      <c r="SSN568" s="159"/>
      <c r="SSO568" s="57"/>
      <c r="SSP568" s="159"/>
      <c r="SSQ568" s="57"/>
      <c r="SSR568" s="159"/>
      <c r="SSS568" s="57"/>
      <c r="SST568" s="159"/>
      <c r="SSU568" s="57"/>
      <c r="SSV568" s="159"/>
      <c r="SSW568" s="57"/>
      <c r="SSX568" s="159"/>
      <c r="SSY568" s="57"/>
      <c r="SSZ568" s="159"/>
      <c r="STA568" s="57"/>
      <c r="STB568" s="159"/>
      <c r="STC568" s="57"/>
      <c r="STD568" s="159"/>
      <c r="STE568" s="57"/>
      <c r="STF568" s="159"/>
      <c r="STG568" s="57"/>
      <c r="STH568" s="159"/>
      <c r="STI568" s="57"/>
      <c r="STJ568" s="159"/>
      <c r="STK568" s="57"/>
      <c r="STL568" s="159"/>
      <c r="STM568" s="57"/>
      <c r="STN568" s="159"/>
      <c r="STO568" s="57"/>
      <c r="STP568" s="159"/>
      <c r="STQ568" s="57"/>
      <c r="STR568" s="159"/>
      <c r="STS568" s="57"/>
      <c r="STT568" s="159"/>
      <c r="STU568" s="57"/>
      <c r="STV568" s="159"/>
      <c r="STW568" s="57"/>
      <c r="STX568" s="159"/>
      <c r="STY568" s="57"/>
      <c r="STZ568" s="159"/>
      <c r="SUA568" s="57"/>
      <c r="SUB568" s="159"/>
      <c r="SUC568" s="57"/>
      <c r="SUD568" s="159"/>
      <c r="SUE568" s="57"/>
      <c r="SUF568" s="159"/>
      <c r="SUG568" s="57"/>
      <c r="SUH568" s="159"/>
      <c r="SUI568" s="57"/>
      <c r="SUJ568" s="159"/>
      <c r="SUK568" s="57"/>
      <c r="SUL568" s="159"/>
      <c r="SUM568" s="57"/>
      <c r="SUN568" s="159"/>
      <c r="SUO568" s="57"/>
      <c r="SUP568" s="159"/>
      <c r="SUQ568" s="57"/>
      <c r="SUR568" s="159"/>
      <c r="SUS568" s="57"/>
      <c r="SUT568" s="159"/>
      <c r="SUU568" s="57"/>
      <c r="SUV568" s="159"/>
      <c r="SUW568" s="57"/>
      <c r="SUX568" s="159"/>
      <c r="SUY568" s="57"/>
      <c r="SUZ568" s="159"/>
      <c r="SVA568" s="57"/>
      <c r="SVB568" s="159"/>
      <c r="SVC568" s="57"/>
      <c r="SVD568" s="159"/>
      <c r="SVE568" s="57"/>
      <c r="SVF568" s="159"/>
      <c r="SVG568" s="57"/>
      <c r="SVH568" s="159"/>
      <c r="SVI568" s="57"/>
      <c r="SVJ568" s="159"/>
      <c r="SVK568" s="57"/>
      <c r="SVL568" s="159"/>
      <c r="SVM568" s="57"/>
      <c r="SVN568" s="159"/>
      <c r="SVO568" s="57"/>
      <c r="SVP568" s="159"/>
      <c r="SVQ568" s="57"/>
      <c r="SVR568" s="159"/>
      <c r="SVS568" s="57"/>
      <c r="SVT568" s="159"/>
      <c r="SVU568" s="57"/>
      <c r="SVV568" s="159"/>
      <c r="SVW568" s="57"/>
      <c r="SVX568" s="159"/>
      <c r="SVY568" s="57"/>
      <c r="SVZ568" s="159"/>
      <c r="SWA568" s="57"/>
      <c r="SWB568" s="159"/>
      <c r="SWC568" s="57"/>
      <c r="SWD568" s="159"/>
      <c r="SWE568" s="57"/>
      <c r="SWF568" s="159"/>
      <c r="SWG568" s="57"/>
      <c r="SWH568" s="159"/>
      <c r="SWI568" s="57"/>
      <c r="SWJ568" s="159"/>
      <c r="SWK568" s="57"/>
      <c r="SWL568" s="159"/>
      <c r="SWM568" s="57"/>
      <c r="SWN568" s="159"/>
      <c r="SWO568" s="57"/>
      <c r="SWP568" s="159"/>
      <c r="SWQ568" s="57"/>
      <c r="SWR568" s="159"/>
      <c r="SWS568" s="57"/>
      <c r="SWT568" s="159"/>
      <c r="SWU568" s="57"/>
      <c r="SWV568" s="159"/>
      <c r="SWW568" s="57"/>
      <c r="SWX568" s="159"/>
      <c r="SWY568" s="57"/>
      <c r="SWZ568" s="159"/>
      <c r="SXA568" s="57"/>
      <c r="SXB568" s="159"/>
      <c r="SXC568" s="57"/>
      <c r="SXD568" s="159"/>
      <c r="SXE568" s="57"/>
      <c r="SXF568" s="159"/>
      <c r="SXG568" s="57"/>
      <c r="SXH568" s="159"/>
      <c r="SXI568" s="57"/>
      <c r="SXJ568" s="159"/>
      <c r="SXK568" s="57"/>
      <c r="SXL568" s="159"/>
      <c r="SXM568" s="57"/>
      <c r="SXN568" s="159"/>
      <c r="SXO568" s="57"/>
      <c r="SXP568" s="159"/>
      <c r="SXQ568" s="57"/>
      <c r="SXR568" s="159"/>
      <c r="SXS568" s="57"/>
      <c r="SXT568" s="159"/>
      <c r="SXU568" s="57"/>
      <c r="SXV568" s="159"/>
      <c r="SXW568" s="57"/>
      <c r="SXX568" s="159"/>
      <c r="SXY568" s="57"/>
      <c r="SXZ568" s="159"/>
      <c r="SYA568" s="57"/>
      <c r="SYB568" s="159"/>
      <c r="SYC568" s="57"/>
      <c r="SYD568" s="159"/>
      <c r="SYE568" s="57"/>
      <c r="SYF568" s="159"/>
      <c r="SYG568" s="57"/>
      <c r="SYH568" s="159"/>
      <c r="SYI568" s="57"/>
      <c r="SYJ568" s="159"/>
      <c r="SYK568" s="57"/>
      <c r="SYL568" s="159"/>
      <c r="SYM568" s="57"/>
      <c r="SYN568" s="159"/>
      <c r="SYO568" s="57"/>
      <c r="SYP568" s="159"/>
      <c r="SYQ568" s="57"/>
      <c r="SYR568" s="159"/>
      <c r="SYS568" s="57"/>
      <c r="SYT568" s="159"/>
      <c r="SYU568" s="57"/>
      <c r="SYV568" s="159"/>
      <c r="SYW568" s="57"/>
      <c r="SYX568" s="159"/>
      <c r="SYY568" s="57"/>
      <c r="SYZ568" s="159"/>
      <c r="SZA568" s="57"/>
      <c r="SZB568" s="159"/>
      <c r="SZC568" s="57"/>
      <c r="SZD568" s="159"/>
      <c r="SZE568" s="57"/>
      <c r="SZF568" s="159"/>
      <c r="SZG568" s="57"/>
      <c r="SZH568" s="159"/>
      <c r="SZI568" s="57"/>
      <c r="SZJ568" s="159"/>
      <c r="SZK568" s="57"/>
      <c r="SZL568" s="159"/>
      <c r="SZM568" s="57"/>
      <c r="SZN568" s="159"/>
      <c r="SZO568" s="57"/>
      <c r="SZP568" s="159"/>
      <c r="SZQ568" s="57"/>
      <c r="SZR568" s="159"/>
      <c r="SZS568" s="57"/>
      <c r="SZT568" s="159"/>
      <c r="SZU568" s="57"/>
      <c r="SZV568" s="159"/>
      <c r="SZW568" s="57"/>
      <c r="SZX568" s="159"/>
      <c r="SZY568" s="57"/>
      <c r="SZZ568" s="159"/>
      <c r="TAA568" s="57"/>
      <c r="TAB568" s="159"/>
      <c r="TAC568" s="57"/>
      <c r="TAD568" s="159"/>
      <c r="TAE568" s="57"/>
      <c r="TAF568" s="159"/>
      <c r="TAG568" s="57"/>
      <c r="TAH568" s="159"/>
      <c r="TAI568" s="57"/>
      <c r="TAJ568" s="159"/>
      <c r="TAK568" s="57"/>
      <c r="TAL568" s="159"/>
      <c r="TAM568" s="57"/>
      <c r="TAN568" s="159"/>
      <c r="TAO568" s="57"/>
      <c r="TAP568" s="159"/>
      <c r="TAQ568" s="57"/>
      <c r="TAR568" s="159"/>
      <c r="TAS568" s="57"/>
      <c r="TAT568" s="159"/>
      <c r="TAU568" s="57"/>
      <c r="TAV568" s="159"/>
      <c r="TAW568" s="57"/>
      <c r="TAX568" s="159"/>
      <c r="TAY568" s="57"/>
      <c r="TAZ568" s="159"/>
      <c r="TBA568" s="57"/>
      <c r="TBB568" s="159"/>
      <c r="TBC568" s="57"/>
      <c r="TBD568" s="159"/>
      <c r="TBE568" s="57"/>
      <c r="TBF568" s="159"/>
      <c r="TBG568" s="57"/>
      <c r="TBH568" s="159"/>
      <c r="TBI568" s="57"/>
      <c r="TBJ568" s="159"/>
      <c r="TBK568" s="57"/>
      <c r="TBL568" s="159"/>
      <c r="TBM568" s="57"/>
      <c r="TBN568" s="159"/>
      <c r="TBO568" s="57"/>
      <c r="TBP568" s="159"/>
      <c r="TBQ568" s="57"/>
      <c r="TBR568" s="159"/>
      <c r="TBS568" s="57"/>
      <c r="TBT568" s="159"/>
      <c r="TBU568" s="57"/>
      <c r="TBV568" s="159"/>
      <c r="TBW568" s="57"/>
      <c r="TBX568" s="159"/>
      <c r="TBY568" s="57"/>
      <c r="TBZ568" s="159"/>
      <c r="TCA568" s="57"/>
      <c r="TCB568" s="159"/>
      <c r="TCC568" s="57"/>
      <c r="TCD568" s="159"/>
      <c r="TCE568" s="57"/>
      <c r="TCF568" s="159"/>
      <c r="TCG568" s="57"/>
      <c r="TCH568" s="159"/>
      <c r="TCI568" s="57"/>
      <c r="TCJ568" s="159"/>
      <c r="TCK568" s="57"/>
      <c r="TCL568" s="159"/>
      <c r="TCM568" s="57"/>
      <c r="TCN568" s="159"/>
      <c r="TCO568" s="57"/>
      <c r="TCP568" s="159"/>
      <c r="TCQ568" s="57"/>
      <c r="TCR568" s="159"/>
      <c r="TCS568" s="57"/>
      <c r="TCT568" s="159"/>
      <c r="TCU568" s="57"/>
      <c r="TCV568" s="159"/>
      <c r="TCW568" s="57"/>
      <c r="TCX568" s="159"/>
      <c r="TCY568" s="57"/>
      <c r="TCZ568" s="159"/>
      <c r="TDA568" s="57"/>
      <c r="TDB568" s="159"/>
      <c r="TDC568" s="57"/>
      <c r="TDD568" s="159"/>
      <c r="TDE568" s="57"/>
      <c r="TDF568" s="159"/>
      <c r="TDG568" s="57"/>
      <c r="TDH568" s="159"/>
      <c r="TDI568" s="57"/>
      <c r="TDJ568" s="159"/>
      <c r="TDK568" s="57"/>
      <c r="TDL568" s="159"/>
      <c r="TDM568" s="57"/>
      <c r="TDN568" s="159"/>
      <c r="TDO568" s="57"/>
      <c r="TDP568" s="159"/>
      <c r="TDQ568" s="57"/>
      <c r="TDR568" s="159"/>
      <c r="TDS568" s="57"/>
      <c r="TDT568" s="159"/>
      <c r="TDU568" s="57"/>
      <c r="TDV568" s="159"/>
      <c r="TDW568" s="57"/>
      <c r="TDX568" s="159"/>
      <c r="TDY568" s="57"/>
      <c r="TDZ568" s="159"/>
      <c r="TEA568" s="57"/>
      <c r="TEB568" s="159"/>
      <c r="TEC568" s="57"/>
      <c r="TED568" s="159"/>
      <c r="TEE568" s="57"/>
      <c r="TEF568" s="159"/>
      <c r="TEG568" s="57"/>
      <c r="TEH568" s="159"/>
      <c r="TEI568" s="57"/>
      <c r="TEJ568" s="159"/>
      <c r="TEK568" s="57"/>
      <c r="TEL568" s="159"/>
      <c r="TEM568" s="57"/>
      <c r="TEN568" s="159"/>
      <c r="TEO568" s="57"/>
      <c r="TEP568" s="159"/>
      <c r="TEQ568" s="57"/>
      <c r="TER568" s="159"/>
      <c r="TES568" s="57"/>
      <c r="TET568" s="159"/>
      <c r="TEU568" s="57"/>
      <c r="TEV568" s="159"/>
      <c r="TEW568" s="57"/>
      <c r="TEX568" s="159"/>
      <c r="TEY568" s="57"/>
      <c r="TEZ568" s="159"/>
      <c r="TFA568" s="57"/>
      <c r="TFB568" s="159"/>
      <c r="TFC568" s="57"/>
      <c r="TFD568" s="159"/>
      <c r="TFE568" s="57"/>
      <c r="TFF568" s="159"/>
      <c r="TFG568" s="57"/>
      <c r="TFH568" s="159"/>
      <c r="TFI568" s="57"/>
      <c r="TFJ568" s="159"/>
      <c r="TFK568" s="57"/>
      <c r="TFL568" s="159"/>
      <c r="TFM568" s="57"/>
      <c r="TFN568" s="159"/>
      <c r="TFO568" s="57"/>
      <c r="TFP568" s="159"/>
      <c r="TFQ568" s="57"/>
      <c r="TFR568" s="159"/>
      <c r="TFS568" s="57"/>
      <c r="TFT568" s="159"/>
      <c r="TFU568" s="57"/>
      <c r="TFV568" s="159"/>
      <c r="TFW568" s="57"/>
      <c r="TFX568" s="159"/>
      <c r="TFY568" s="57"/>
      <c r="TFZ568" s="159"/>
      <c r="TGA568" s="57"/>
      <c r="TGB568" s="159"/>
      <c r="TGC568" s="57"/>
      <c r="TGD568" s="159"/>
      <c r="TGE568" s="57"/>
      <c r="TGF568" s="159"/>
      <c r="TGG568" s="57"/>
      <c r="TGH568" s="159"/>
      <c r="TGI568" s="57"/>
      <c r="TGJ568" s="159"/>
      <c r="TGK568" s="57"/>
      <c r="TGL568" s="159"/>
      <c r="TGM568" s="57"/>
      <c r="TGN568" s="159"/>
      <c r="TGO568" s="57"/>
      <c r="TGP568" s="159"/>
      <c r="TGQ568" s="57"/>
      <c r="TGR568" s="159"/>
      <c r="TGS568" s="57"/>
      <c r="TGT568" s="159"/>
      <c r="TGU568" s="57"/>
      <c r="TGV568" s="159"/>
      <c r="TGW568" s="57"/>
      <c r="TGX568" s="159"/>
      <c r="TGY568" s="57"/>
      <c r="TGZ568" s="159"/>
      <c r="THA568" s="57"/>
      <c r="THB568" s="159"/>
      <c r="THC568" s="57"/>
      <c r="THD568" s="159"/>
      <c r="THE568" s="57"/>
      <c r="THF568" s="159"/>
      <c r="THG568" s="57"/>
      <c r="THH568" s="159"/>
      <c r="THI568" s="57"/>
      <c r="THJ568" s="159"/>
      <c r="THK568" s="57"/>
      <c r="THL568" s="159"/>
      <c r="THM568" s="57"/>
      <c r="THN568" s="159"/>
      <c r="THO568" s="57"/>
      <c r="THP568" s="159"/>
      <c r="THQ568" s="57"/>
      <c r="THR568" s="159"/>
      <c r="THS568" s="57"/>
      <c r="THT568" s="159"/>
      <c r="THU568" s="57"/>
      <c r="THV568" s="159"/>
      <c r="THW568" s="57"/>
      <c r="THX568" s="159"/>
      <c r="THY568" s="57"/>
      <c r="THZ568" s="159"/>
      <c r="TIA568" s="57"/>
      <c r="TIB568" s="159"/>
      <c r="TIC568" s="57"/>
      <c r="TID568" s="159"/>
      <c r="TIE568" s="57"/>
      <c r="TIF568" s="159"/>
      <c r="TIG568" s="57"/>
      <c r="TIH568" s="159"/>
      <c r="TII568" s="57"/>
      <c r="TIJ568" s="159"/>
      <c r="TIK568" s="57"/>
      <c r="TIL568" s="159"/>
      <c r="TIM568" s="57"/>
      <c r="TIN568" s="159"/>
      <c r="TIO568" s="57"/>
      <c r="TIP568" s="159"/>
      <c r="TIQ568" s="57"/>
      <c r="TIR568" s="159"/>
      <c r="TIS568" s="57"/>
      <c r="TIT568" s="159"/>
      <c r="TIU568" s="57"/>
      <c r="TIV568" s="159"/>
      <c r="TIW568" s="57"/>
      <c r="TIX568" s="159"/>
      <c r="TIY568" s="57"/>
      <c r="TIZ568" s="159"/>
      <c r="TJA568" s="57"/>
      <c r="TJB568" s="159"/>
      <c r="TJC568" s="57"/>
      <c r="TJD568" s="159"/>
      <c r="TJE568" s="57"/>
      <c r="TJF568" s="159"/>
      <c r="TJG568" s="57"/>
      <c r="TJH568" s="159"/>
      <c r="TJI568" s="57"/>
      <c r="TJJ568" s="159"/>
      <c r="TJK568" s="57"/>
      <c r="TJL568" s="159"/>
      <c r="TJM568" s="57"/>
      <c r="TJN568" s="159"/>
      <c r="TJO568" s="57"/>
      <c r="TJP568" s="159"/>
      <c r="TJQ568" s="57"/>
      <c r="TJR568" s="159"/>
      <c r="TJS568" s="57"/>
      <c r="TJT568" s="159"/>
      <c r="TJU568" s="57"/>
      <c r="TJV568" s="159"/>
      <c r="TJW568" s="57"/>
      <c r="TJX568" s="159"/>
      <c r="TJY568" s="57"/>
      <c r="TJZ568" s="159"/>
      <c r="TKA568" s="57"/>
      <c r="TKB568" s="159"/>
      <c r="TKC568" s="57"/>
      <c r="TKD568" s="159"/>
      <c r="TKE568" s="57"/>
      <c r="TKF568" s="159"/>
      <c r="TKG568" s="57"/>
      <c r="TKH568" s="159"/>
      <c r="TKI568" s="57"/>
      <c r="TKJ568" s="159"/>
      <c r="TKK568" s="57"/>
      <c r="TKL568" s="159"/>
      <c r="TKM568" s="57"/>
      <c r="TKN568" s="159"/>
      <c r="TKO568" s="57"/>
      <c r="TKP568" s="159"/>
      <c r="TKQ568" s="57"/>
      <c r="TKR568" s="159"/>
      <c r="TKS568" s="57"/>
      <c r="TKT568" s="159"/>
      <c r="TKU568" s="57"/>
      <c r="TKV568" s="159"/>
      <c r="TKW568" s="57"/>
      <c r="TKX568" s="159"/>
      <c r="TKY568" s="57"/>
      <c r="TKZ568" s="159"/>
      <c r="TLA568" s="57"/>
      <c r="TLB568" s="159"/>
      <c r="TLC568" s="57"/>
      <c r="TLD568" s="159"/>
      <c r="TLE568" s="57"/>
      <c r="TLF568" s="159"/>
      <c r="TLG568" s="57"/>
      <c r="TLH568" s="159"/>
      <c r="TLI568" s="57"/>
      <c r="TLJ568" s="159"/>
      <c r="TLK568" s="57"/>
      <c r="TLL568" s="159"/>
      <c r="TLM568" s="57"/>
      <c r="TLN568" s="159"/>
      <c r="TLO568" s="57"/>
      <c r="TLP568" s="159"/>
      <c r="TLQ568" s="57"/>
      <c r="TLR568" s="159"/>
      <c r="TLS568" s="57"/>
      <c r="TLT568" s="159"/>
      <c r="TLU568" s="57"/>
      <c r="TLV568" s="159"/>
      <c r="TLW568" s="57"/>
      <c r="TLX568" s="159"/>
      <c r="TLY568" s="57"/>
      <c r="TLZ568" s="159"/>
      <c r="TMA568" s="57"/>
      <c r="TMB568" s="159"/>
      <c r="TMC568" s="57"/>
      <c r="TMD568" s="159"/>
      <c r="TME568" s="57"/>
      <c r="TMF568" s="159"/>
      <c r="TMG568" s="57"/>
      <c r="TMH568" s="159"/>
      <c r="TMI568" s="57"/>
      <c r="TMJ568" s="159"/>
      <c r="TMK568" s="57"/>
      <c r="TML568" s="159"/>
      <c r="TMM568" s="57"/>
      <c r="TMN568" s="159"/>
      <c r="TMO568" s="57"/>
      <c r="TMP568" s="159"/>
      <c r="TMQ568" s="57"/>
      <c r="TMR568" s="159"/>
      <c r="TMS568" s="57"/>
      <c r="TMT568" s="159"/>
      <c r="TMU568" s="57"/>
      <c r="TMV568" s="159"/>
      <c r="TMW568" s="57"/>
      <c r="TMX568" s="159"/>
      <c r="TMY568" s="57"/>
      <c r="TMZ568" s="159"/>
      <c r="TNA568" s="57"/>
      <c r="TNB568" s="159"/>
      <c r="TNC568" s="57"/>
      <c r="TND568" s="159"/>
      <c r="TNE568" s="57"/>
      <c r="TNF568" s="159"/>
      <c r="TNG568" s="57"/>
      <c r="TNH568" s="159"/>
      <c r="TNI568" s="57"/>
      <c r="TNJ568" s="159"/>
      <c r="TNK568" s="57"/>
      <c r="TNL568" s="159"/>
      <c r="TNM568" s="57"/>
      <c r="TNN568" s="159"/>
      <c r="TNO568" s="57"/>
      <c r="TNP568" s="159"/>
      <c r="TNQ568" s="57"/>
      <c r="TNR568" s="159"/>
      <c r="TNS568" s="57"/>
      <c r="TNT568" s="159"/>
      <c r="TNU568" s="57"/>
      <c r="TNV568" s="159"/>
      <c r="TNW568" s="57"/>
      <c r="TNX568" s="159"/>
      <c r="TNY568" s="57"/>
      <c r="TNZ568" s="159"/>
      <c r="TOA568" s="57"/>
      <c r="TOB568" s="159"/>
      <c r="TOC568" s="57"/>
      <c r="TOD568" s="159"/>
      <c r="TOE568" s="57"/>
      <c r="TOF568" s="159"/>
      <c r="TOG568" s="57"/>
      <c r="TOH568" s="159"/>
      <c r="TOI568" s="57"/>
      <c r="TOJ568" s="159"/>
      <c r="TOK568" s="57"/>
      <c r="TOL568" s="159"/>
      <c r="TOM568" s="57"/>
      <c r="TON568" s="159"/>
      <c r="TOO568" s="57"/>
      <c r="TOP568" s="159"/>
      <c r="TOQ568" s="57"/>
      <c r="TOR568" s="159"/>
      <c r="TOS568" s="57"/>
      <c r="TOT568" s="159"/>
      <c r="TOU568" s="57"/>
      <c r="TOV568" s="159"/>
      <c r="TOW568" s="57"/>
      <c r="TOX568" s="159"/>
      <c r="TOY568" s="57"/>
      <c r="TOZ568" s="159"/>
      <c r="TPA568" s="57"/>
      <c r="TPB568" s="159"/>
      <c r="TPC568" s="57"/>
      <c r="TPD568" s="159"/>
      <c r="TPE568" s="57"/>
      <c r="TPF568" s="159"/>
      <c r="TPG568" s="57"/>
      <c r="TPH568" s="159"/>
      <c r="TPI568" s="57"/>
      <c r="TPJ568" s="159"/>
      <c r="TPK568" s="57"/>
      <c r="TPL568" s="159"/>
      <c r="TPM568" s="57"/>
      <c r="TPN568" s="159"/>
      <c r="TPO568" s="57"/>
      <c r="TPP568" s="159"/>
      <c r="TPQ568" s="57"/>
      <c r="TPR568" s="159"/>
      <c r="TPS568" s="57"/>
      <c r="TPT568" s="159"/>
      <c r="TPU568" s="57"/>
      <c r="TPV568" s="159"/>
      <c r="TPW568" s="57"/>
      <c r="TPX568" s="159"/>
      <c r="TPY568" s="57"/>
      <c r="TPZ568" s="159"/>
      <c r="TQA568" s="57"/>
      <c r="TQB568" s="159"/>
      <c r="TQC568" s="57"/>
      <c r="TQD568" s="159"/>
      <c r="TQE568" s="57"/>
      <c r="TQF568" s="159"/>
      <c r="TQG568" s="57"/>
      <c r="TQH568" s="159"/>
      <c r="TQI568" s="57"/>
      <c r="TQJ568" s="159"/>
      <c r="TQK568" s="57"/>
      <c r="TQL568" s="159"/>
      <c r="TQM568" s="57"/>
      <c r="TQN568" s="159"/>
      <c r="TQO568" s="57"/>
      <c r="TQP568" s="159"/>
      <c r="TQQ568" s="57"/>
      <c r="TQR568" s="159"/>
      <c r="TQS568" s="57"/>
      <c r="TQT568" s="159"/>
      <c r="TQU568" s="57"/>
      <c r="TQV568" s="159"/>
      <c r="TQW568" s="57"/>
      <c r="TQX568" s="159"/>
      <c r="TQY568" s="57"/>
      <c r="TQZ568" s="159"/>
      <c r="TRA568" s="57"/>
      <c r="TRB568" s="159"/>
      <c r="TRC568" s="57"/>
      <c r="TRD568" s="159"/>
      <c r="TRE568" s="57"/>
      <c r="TRF568" s="159"/>
      <c r="TRG568" s="57"/>
      <c r="TRH568" s="159"/>
      <c r="TRI568" s="57"/>
      <c r="TRJ568" s="159"/>
      <c r="TRK568" s="57"/>
      <c r="TRL568" s="159"/>
      <c r="TRM568" s="57"/>
      <c r="TRN568" s="159"/>
      <c r="TRO568" s="57"/>
      <c r="TRP568" s="159"/>
      <c r="TRQ568" s="57"/>
      <c r="TRR568" s="159"/>
      <c r="TRS568" s="57"/>
      <c r="TRT568" s="159"/>
      <c r="TRU568" s="57"/>
      <c r="TRV568" s="159"/>
      <c r="TRW568" s="57"/>
      <c r="TRX568" s="159"/>
      <c r="TRY568" s="57"/>
      <c r="TRZ568" s="159"/>
      <c r="TSA568" s="57"/>
      <c r="TSB568" s="159"/>
      <c r="TSC568" s="57"/>
      <c r="TSD568" s="159"/>
      <c r="TSE568" s="57"/>
      <c r="TSF568" s="159"/>
      <c r="TSG568" s="57"/>
      <c r="TSH568" s="159"/>
      <c r="TSI568" s="57"/>
      <c r="TSJ568" s="159"/>
      <c r="TSK568" s="57"/>
      <c r="TSL568" s="159"/>
      <c r="TSM568" s="57"/>
      <c r="TSN568" s="159"/>
      <c r="TSO568" s="57"/>
      <c r="TSP568" s="159"/>
      <c r="TSQ568" s="57"/>
      <c r="TSR568" s="159"/>
      <c r="TSS568" s="57"/>
      <c r="TST568" s="159"/>
      <c r="TSU568" s="57"/>
      <c r="TSV568" s="159"/>
      <c r="TSW568" s="57"/>
      <c r="TSX568" s="159"/>
      <c r="TSY568" s="57"/>
      <c r="TSZ568" s="159"/>
      <c r="TTA568" s="57"/>
      <c r="TTB568" s="159"/>
      <c r="TTC568" s="57"/>
      <c r="TTD568" s="159"/>
      <c r="TTE568" s="57"/>
      <c r="TTF568" s="159"/>
      <c r="TTG568" s="57"/>
      <c r="TTH568" s="159"/>
      <c r="TTI568" s="57"/>
      <c r="TTJ568" s="159"/>
      <c r="TTK568" s="57"/>
      <c r="TTL568" s="159"/>
      <c r="TTM568" s="57"/>
      <c r="TTN568" s="159"/>
      <c r="TTO568" s="57"/>
      <c r="TTP568" s="159"/>
      <c r="TTQ568" s="57"/>
      <c r="TTR568" s="159"/>
      <c r="TTS568" s="57"/>
      <c r="TTT568" s="159"/>
      <c r="TTU568" s="57"/>
      <c r="TTV568" s="159"/>
      <c r="TTW568" s="57"/>
      <c r="TTX568" s="159"/>
      <c r="TTY568" s="57"/>
      <c r="TTZ568" s="159"/>
      <c r="TUA568" s="57"/>
      <c r="TUB568" s="159"/>
      <c r="TUC568" s="57"/>
      <c r="TUD568" s="159"/>
      <c r="TUE568" s="57"/>
      <c r="TUF568" s="159"/>
      <c r="TUG568" s="57"/>
      <c r="TUH568" s="159"/>
      <c r="TUI568" s="57"/>
      <c r="TUJ568" s="159"/>
      <c r="TUK568" s="57"/>
      <c r="TUL568" s="159"/>
      <c r="TUM568" s="57"/>
      <c r="TUN568" s="159"/>
      <c r="TUO568" s="57"/>
      <c r="TUP568" s="159"/>
      <c r="TUQ568" s="57"/>
      <c r="TUR568" s="159"/>
      <c r="TUS568" s="57"/>
      <c r="TUT568" s="159"/>
      <c r="TUU568" s="57"/>
      <c r="TUV568" s="159"/>
      <c r="TUW568" s="57"/>
      <c r="TUX568" s="159"/>
      <c r="TUY568" s="57"/>
      <c r="TUZ568" s="159"/>
      <c r="TVA568" s="57"/>
      <c r="TVB568" s="159"/>
      <c r="TVC568" s="57"/>
      <c r="TVD568" s="159"/>
      <c r="TVE568" s="57"/>
      <c r="TVF568" s="159"/>
      <c r="TVG568" s="57"/>
      <c r="TVH568" s="159"/>
      <c r="TVI568" s="57"/>
      <c r="TVJ568" s="159"/>
      <c r="TVK568" s="57"/>
      <c r="TVL568" s="159"/>
      <c r="TVM568" s="57"/>
      <c r="TVN568" s="159"/>
      <c r="TVO568" s="57"/>
      <c r="TVP568" s="159"/>
      <c r="TVQ568" s="57"/>
      <c r="TVR568" s="159"/>
      <c r="TVS568" s="57"/>
      <c r="TVT568" s="159"/>
      <c r="TVU568" s="57"/>
      <c r="TVV568" s="159"/>
      <c r="TVW568" s="57"/>
      <c r="TVX568" s="159"/>
      <c r="TVY568" s="57"/>
      <c r="TVZ568" s="159"/>
      <c r="TWA568" s="57"/>
      <c r="TWB568" s="159"/>
      <c r="TWC568" s="57"/>
      <c r="TWD568" s="159"/>
      <c r="TWE568" s="57"/>
      <c r="TWF568" s="159"/>
      <c r="TWG568" s="57"/>
      <c r="TWH568" s="159"/>
      <c r="TWI568" s="57"/>
      <c r="TWJ568" s="159"/>
      <c r="TWK568" s="57"/>
      <c r="TWL568" s="159"/>
      <c r="TWM568" s="57"/>
      <c r="TWN568" s="159"/>
      <c r="TWO568" s="57"/>
      <c r="TWP568" s="159"/>
      <c r="TWQ568" s="57"/>
      <c r="TWR568" s="159"/>
      <c r="TWS568" s="57"/>
      <c r="TWT568" s="159"/>
      <c r="TWU568" s="57"/>
      <c r="TWV568" s="159"/>
      <c r="TWW568" s="57"/>
      <c r="TWX568" s="159"/>
      <c r="TWY568" s="57"/>
      <c r="TWZ568" s="159"/>
      <c r="TXA568" s="57"/>
      <c r="TXB568" s="159"/>
      <c r="TXC568" s="57"/>
      <c r="TXD568" s="159"/>
      <c r="TXE568" s="57"/>
      <c r="TXF568" s="159"/>
      <c r="TXG568" s="57"/>
      <c r="TXH568" s="159"/>
      <c r="TXI568" s="57"/>
      <c r="TXJ568" s="159"/>
      <c r="TXK568" s="57"/>
      <c r="TXL568" s="159"/>
      <c r="TXM568" s="57"/>
      <c r="TXN568" s="159"/>
      <c r="TXO568" s="57"/>
      <c r="TXP568" s="159"/>
      <c r="TXQ568" s="57"/>
      <c r="TXR568" s="159"/>
      <c r="TXS568" s="57"/>
      <c r="TXT568" s="159"/>
      <c r="TXU568" s="57"/>
      <c r="TXV568" s="159"/>
      <c r="TXW568" s="57"/>
      <c r="TXX568" s="159"/>
      <c r="TXY568" s="57"/>
      <c r="TXZ568" s="159"/>
      <c r="TYA568" s="57"/>
      <c r="TYB568" s="159"/>
      <c r="TYC568" s="57"/>
      <c r="TYD568" s="159"/>
      <c r="TYE568" s="57"/>
      <c r="TYF568" s="159"/>
      <c r="TYG568" s="57"/>
      <c r="TYH568" s="159"/>
      <c r="TYI568" s="57"/>
      <c r="TYJ568" s="159"/>
      <c r="TYK568" s="57"/>
      <c r="TYL568" s="159"/>
      <c r="TYM568" s="57"/>
      <c r="TYN568" s="159"/>
      <c r="TYO568" s="57"/>
      <c r="TYP568" s="159"/>
      <c r="TYQ568" s="57"/>
      <c r="TYR568" s="159"/>
      <c r="TYS568" s="57"/>
      <c r="TYT568" s="159"/>
      <c r="TYU568" s="57"/>
      <c r="TYV568" s="159"/>
      <c r="TYW568" s="57"/>
      <c r="TYX568" s="159"/>
      <c r="TYY568" s="57"/>
      <c r="TYZ568" s="159"/>
      <c r="TZA568" s="57"/>
      <c r="TZB568" s="159"/>
      <c r="TZC568" s="57"/>
      <c r="TZD568" s="159"/>
      <c r="TZE568" s="57"/>
      <c r="TZF568" s="159"/>
      <c r="TZG568" s="57"/>
      <c r="TZH568" s="159"/>
      <c r="TZI568" s="57"/>
      <c r="TZJ568" s="159"/>
      <c r="TZK568" s="57"/>
      <c r="TZL568" s="159"/>
      <c r="TZM568" s="57"/>
      <c r="TZN568" s="159"/>
      <c r="TZO568" s="57"/>
      <c r="TZP568" s="159"/>
      <c r="TZQ568" s="57"/>
      <c r="TZR568" s="159"/>
      <c r="TZS568" s="57"/>
      <c r="TZT568" s="159"/>
      <c r="TZU568" s="57"/>
      <c r="TZV568" s="159"/>
      <c r="TZW568" s="57"/>
      <c r="TZX568" s="159"/>
      <c r="TZY568" s="57"/>
      <c r="TZZ568" s="159"/>
      <c r="UAA568" s="57"/>
      <c r="UAB568" s="159"/>
      <c r="UAC568" s="57"/>
      <c r="UAD568" s="159"/>
      <c r="UAE568" s="57"/>
      <c r="UAF568" s="159"/>
      <c r="UAG568" s="57"/>
      <c r="UAH568" s="159"/>
      <c r="UAI568" s="57"/>
      <c r="UAJ568" s="159"/>
      <c r="UAK568" s="57"/>
      <c r="UAL568" s="159"/>
      <c r="UAM568" s="57"/>
      <c r="UAN568" s="159"/>
      <c r="UAO568" s="57"/>
      <c r="UAP568" s="159"/>
      <c r="UAQ568" s="57"/>
      <c r="UAR568" s="159"/>
      <c r="UAS568" s="57"/>
      <c r="UAT568" s="159"/>
      <c r="UAU568" s="57"/>
      <c r="UAV568" s="159"/>
      <c r="UAW568" s="57"/>
      <c r="UAX568" s="159"/>
      <c r="UAY568" s="57"/>
      <c r="UAZ568" s="159"/>
      <c r="UBA568" s="57"/>
      <c r="UBB568" s="159"/>
      <c r="UBC568" s="57"/>
      <c r="UBD568" s="159"/>
      <c r="UBE568" s="57"/>
      <c r="UBF568" s="159"/>
      <c r="UBG568" s="57"/>
      <c r="UBH568" s="159"/>
      <c r="UBI568" s="57"/>
      <c r="UBJ568" s="159"/>
      <c r="UBK568" s="57"/>
      <c r="UBL568" s="159"/>
      <c r="UBM568" s="57"/>
      <c r="UBN568" s="159"/>
      <c r="UBO568" s="57"/>
      <c r="UBP568" s="159"/>
      <c r="UBQ568" s="57"/>
      <c r="UBR568" s="159"/>
      <c r="UBS568" s="57"/>
      <c r="UBT568" s="159"/>
      <c r="UBU568" s="57"/>
      <c r="UBV568" s="159"/>
      <c r="UBW568" s="57"/>
      <c r="UBX568" s="159"/>
      <c r="UBY568" s="57"/>
      <c r="UBZ568" s="159"/>
      <c r="UCA568" s="57"/>
      <c r="UCB568" s="159"/>
      <c r="UCC568" s="57"/>
      <c r="UCD568" s="159"/>
      <c r="UCE568" s="57"/>
      <c r="UCF568" s="159"/>
      <c r="UCG568" s="57"/>
      <c r="UCH568" s="159"/>
      <c r="UCI568" s="57"/>
      <c r="UCJ568" s="159"/>
      <c r="UCK568" s="57"/>
      <c r="UCL568" s="159"/>
      <c r="UCM568" s="57"/>
      <c r="UCN568" s="159"/>
      <c r="UCO568" s="57"/>
      <c r="UCP568" s="159"/>
      <c r="UCQ568" s="57"/>
      <c r="UCR568" s="159"/>
      <c r="UCS568" s="57"/>
      <c r="UCT568" s="159"/>
      <c r="UCU568" s="57"/>
      <c r="UCV568" s="159"/>
      <c r="UCW568" s="57"/>
      <c r="UCX568" s="159"/>
      <c r="UCY568" s="57"/>
      <c r="UCZ568" s="159"/>
      <c r="UDA568" s="57"/>
      <c r="UDB568" s="159"/>
      <c r="UDC568" s="57"/>
      <c r="UDD568" s="159"/>
      <c r="UDE568" s="57"/>
      <c r="UDF568" s="159"/>
      <c r="UDG568" s="57"/>
      <c r="UDH568" s="159"/>
      <c r="UDI568" s="57"/>
      <c r="UDJ568" s="159"/>
      <c r="UDK568" s="57"/>
      <c r="UDL568" s="159"/>
      <c r="UDM568" s="57"/>
      <c r="UDN568" s="159"/>
      <c r="UDO568" s="57"/>
      <c r="UDP568" s="159"/>
      <c r="UDQ568" s="57"/>
      <c r="UDR568" s="159"/>
      <c r="UDS568" s="57"/>
      <c r="UDT568" s="159"/>
      <c r="UDU568" s="57"/>
      <c r="UDV568" s="159"/>
      <c r="UDW568" s="57"/>
      <c r="UDX568" s="159"/>
      <c r="UDY568" s="57"/>
      <c r="UDZ568" s="159"/>
      <c r="UEA568" s="57"/>
      <c r="UEB568" s="159"/>
      <c r="UEC568" s="57"/>
      <c r="UED568" s="159"/>
      <c r="UEE568" s="57"/>
      <c r="UEF568" s="159"/>
      <c r="UEG568" s="57"/>
      <c r="UEH568" s="159"/>
      <c r="UEI568" s="57"/>
      <c r="UEJ568" s="159"/>
      <c r="UEK568" s="57"/>
      <c r="UEL568" s="159"/>
      <c r="UEM568" s="57"/>
      <c r="UEN568" s="159"/>
      <c r="UEO568" s="57"/>
      <c r="UEP568" s="159"/>
      <c r="UEQ568" s="57"/>
      <c r="UER568" s="159"/>
      <c r="UES568" s="57"/>
      <c r="UET568" s="159"/>
      <c r="UEU568" s="57"/>
      <c r="UEV568" s="159"/>
      <c r="UEW568" s="57"/>
      <c r="UEX568" s="159"/>
      <c r="UEY568" s="57"/>
      <c r="UEZ568" s="159"/>
      <c r="UFA568" s="57"/>
      <c r="UFB568" s="159"/>
      <c r="UFC568" s="57"/>
      <c r="UFD568" s="159"/>
      <c r="UFE568" s="57"/>
      <c r="UFF568" s="159"/>
      <c r="UFG568" s="57"/>
      <c r="UFH568" s="159"/>
      <c r="UFI568" s="57"/>
      <c r="UFJ568" s="159"/>
      <c r="UFK568" s="57"/>
      <c r="UFL568" s="159"/>
      <c r="UFM568" s="57"/>
      <c r="UFN568" s="159"/>
      <c r="UFO568" s="57"/>
      <c r="UFP568" s="159"/>
      <c r="UFQ568" s="57"/>
      <c r="UFR568" s="159"/>
      <c r="UFS568" s="57"/>
      <c r="UFT568" s="159"/>
      <c r="UFU568" s="57"/>
      <c r="UFV568" s="159"/>
      <c r="UFW568" s="57"/>
      <c r="UFX568" s="159"/>
      <c r="UFY568" s="57"/>
      <c r="UFZ568" s="159"/>
      <c r="UGA568" s="57"/>
      <c r="UGB568" s="159"/>
      <c r="UGC568" s="57"/>
      <c r="UGD568" s="159"/>
      <c r="UGE568" s="57"/>
      <c r="UGF568" s="159"/>
      <c r="UGG568" s="57"/>
      <c r="UGH568" s="159"/>
      <c r="UGI568" s="57"/>
      <c r="UGJ568" s="159"/>
      <c r="UGK568" s="57"/>
      <c r="UGL568" s="159"/>
      <c r="UGM568" s="57"/>
      <c r="UGN568" s="159"/>
      <c r="UGO568" s="57"/>
      <c r="UGP568" s="159"/>
      <c r="UGQ568" s="57"/>
      <c r="UGR568" s="159"/>
      <c r="UGS568" s="57"/>
      <c r="UGT568" s="159"/>
      <c r="UGU568" s="57"/>
      <c r="UGV568" s="159"/>
      <c r="UGW568" s="57"/>
      <c r="UGX568" s="159"/>
      <c r="UGY568" s="57"/>
      <c r="UGZ568" s="159"/>
      <c r="UHA568" s="57"/>
      <c r="UHB568" s="159"/>
      <c r="UHC568" s="57"/>
      <c r="UHD568" s="159"/>
      <c r="UHE568" s="57"/>
      <c r="UHF568" s="159"/>
      <c r="UHG568" s="57"/>
      <c r="UHH568" s="159"/>
      <c r="UHI568" s="57"/>
      <c r="UHJ568" s="159"/>
      <c r="UHK568" s="57"/>
      <c r="UHL568" s="159"/>
      <c r="UHM568" s="57"/>
      <c r="UHN568" s="159"/>
      <c r="UHO568" s="57"/>
      <c r="UHP568" s="159"/>
      <c r="UHQ568" s="57"/>
      <c r="UHR568" s="159"/>
      <c r="UHS568" s="57"/>
      <c r="UHT568" s="159"/>
      <c r="UHU568" s="57"/>
      <c r="UHV568" s="159"/>
      <c r="UHW568" s="57"/>
      <c r="UHX568" s="159"/>
      <c r="UHY568" s="57"/>
      <c r="UHZ568" s="159"/>
      <c r="UIA568" s="57"/>
      <c r="UIB568" s="159"/>
      <c r="UIC568" s="57"/>
      <c r="UID568" s="159"/>
      <c r="UIE568" s="57"/>
      <c r="UIF568" s="159"/>
      <c r="UIG568" s="57"/>
      <c r="UIH568" s="159"/>
      <c r="UII568" s="57"/>
      <c r="UIJ568" s="159"/>
      <c r="UIK568" s="57"/>
      <c r="UIL568" s="159"/>
      <c r="UIM568" s="57"/>
      <c r="UIN568" s="159"/>
      <c r="UIO568" s="57"/>
      <c r="UIP568" s="159"/>
      <c r="UIQ568" s="57"/>
      <c r="UIR568" s="159"/>
      <c r="UIS568" s="57"/>
      <c r="UIT568" s="159"/>
      <c r="UIU568" s="57"/>
      <c r="UIV568" s="159"/>
      <c r="UIW568" s="57"/>
      <c r="UIX568" s="159"/>
      <c r="UIY568" s="57"/>
      <c r="UIZ568" s="159"/>
      <c r="UJA568" s="57"/>
      <c r="UJB568" s="159"/>
      <c r="UJC568" s="57"/>
      <c r="UJD568" s="159"/>
      <c r="UJE568" s="57"/>
      <c r="UJF568" s="159"/>
      <c r="UJG568" s="57"/>
      <c r="UJH568" s="159"/>
      <c r="UJI568" s="57"/>
      <c r="UJJ568" s="159"/>
      <c r="UJK568" s="57"/>
      <c r="UJL568" s="159"/>
      <c r="UJM568" s="57"/>
      <c r="UJN568" s="159"/>
      <c r="UJO568" s="57"/>
      <c r="UJP568" s="159"/>
      <c r="UJQ568" s="57"/>
      <c r="UJR568" s="159"/>
      <c r="UJS568" s="57"/>
      <c r="UJT568" s="159"/>
      <c r="UJU568" s="57"/>
      <c r="UJV568" s="159"/>
      <c r="UJW568" s="57"/>
      <c r="UJX568" s="159"/>
      <c r="UJY568" s="57"/>
      <c r="UJZ568" s="159"/>
      <c r="UKA568" s="57"/>
      <c r="UKB568" s="159"/>
      <c r="UKC568" s="57"/>
      <c r="UKD568" s="159"/>
      <c r="UKE568" s="57"/>
      <c r="UKF568" s="159"/>
      <c r="UKG568" s="57"/>
      <c r="UKH568" s="159"/>
      <c r="UKI568" s="57"/>
      <c r="UKJ568" s="159"/>
      <c r="UKK568" s="57"/>
      <c r="UKL568" s="159"/>
      <c r="UKM568" s="57"/>
      <c r="UKN568" s="159"/>
      <c r="UKO568" s="57"/>
      <c r="UKP568" s="159"/>
      <c r="UKQ568" s="57"/>
      <c r="UKR568" s="159"/>
      <c r="UKS568" s="57"/>
      <c r="UKT568" s="159"/>
      <c r="UKU568" s="57"/>
      <c r="UKV568" s="159"/>
      <c r="UKW568" s="57"/>
      <c r="UKX568" s="159"/>
      <c r="UKY568" s="57"/>
      <c r="UKZ568" s="159"/>
      <c r="ULA568" s="57"/>
      <c r="ULB568" s="159"/>
      <c r="ULC568" s="57"/>
      <c r="ULD568" s="159"/>
      <c r="ULE568" s="57"/>
      <c r="ULF568" s="159"/>
      <c r="ULG568" s="57"/>
      <c r="ULH568" s="159"/>
      <c r="ULI568" s="57"/>
      <c r="ULJ568" s="159"/>
      <c r="ULK568" s="57"/>
      <c r="ULL568" s="159"/>
      <c r="ULM568" s="57"/>
      <c r="ULN568" s="159"/>
      <c r="ULO568" s="57"/>
      <c r="ULP568" s="159"/>
      <c r="ULQ568" s="57"/>
      <c r="ULR568" s="159"/>
      <c r="ULS568" s="57"/>
      <c r="ULT568" s="159"/>
      <c r="ULU568" s="57"/>
      <c r="ULV568" s="159"/>
      <c r="ULW568" s="57"/>
      <c r="ULX568" s="159"/>
      <c r="ULY568" s="57"/>
      <c r="ULZ568" s="159"/>
      <c r="UMA568" s="57"/>
      <c r="UMB568" s="159"/>
      <c r="UMC568" s="57"/>
      <c r="UMD568" s="159"/>
      <c r="UME568" s="57"/>
      <c r="UMF568" s="159"/>
      <c r="UMG568" s="57"/>
      <c r="UMH568" s="159"/>
      <c r="UMI568" s="57"/>
      <c r="UMJ568" s="159"/>
      <c r="UMK568" s="57"/>
      <c r="UML568" s="159"/>
      <c r="UMM568" s="57"/>
      <c r="UMN568" s="159"/>
      <c r="UMO568" s="57"/>
      <c r="UMP568" s="159"/>
      <c r="UMQ568" s="57"/>
      <c r="UMR568" s="159"/>
      <c r="UMS568" s="57"/>
      <c r="UMT568" s="159"/>
      <c r="UMU568" s="57"/>
      <c r="UMV568" s="159"/>
      <c r="UMW568" s="57"/>
      <c r="UMX568" s="159"/>
      <c r="UMY568" s="57"/>
      <c r="UMZ568" s="159"/>
      <c r="UNA568" s="57"/>
      <c r="UNB568" s="159"/>
      <c r="UNC568" s="57"/>
      <c r="UND568" s="159"/>
      <c r="UNE568" s="57"/>
      <c r="UNF568" s="159"/>
      <c r="UNG568" s="57"/>
      <c r="UNH568" s="159"/>
      <c r="UNI568" s="57"/>
      <c r="UNJ568" s="159"/>
      <c r="UNK568" s="57"/>
      <c r="UNL568" s="159"/>
      <c r="UNM568" s="57"/>
      <c r="UNN568" s="159"/>
      <c r="UNO568" s="57"/>
      <c r="UNP568" s="159"/>
      <c r="UNQ568" s="57"/>
      <c r="UNR568" s="159"/>
      <c r="UNS568" s="57"/>
      <c r="UNT568" s="159"/>
      <c r="UNU568" s="57"/>
      <c r="UNV568" s="159"/>
      <c r="UNW568" s="57"/>
      <c r="UNX568" s="159"/>
      <c r="UNY568" s="57"/>
      <c r="UNZ568" s="159"/>
      <c r="UOA568" s="57"/>
      <c r="UOB568" s="159"/>
      <c r="UOC568" s="57"/>
      <c r="UOD568" s="159"/>
      <c r="UOE568" s="57"/>
      <c r="UOF568" s="159"/>
      <c r="UOG568" s="57"/>
      <c r="UOH568" s="159"/>
      <c r="UOI568" s="57"/>
      <c r="UOJ568" s="159"/>
      <c r="UOK568" s="57"/>
      <c r="UOL568" s="159"/>
      <c r="UOM568" s="57"/>
      <c r="UON568" s="159"/>
      <c r="UOO568" s="57"/>
      <c r="UOP568" s="159"/>
      <c r="UOQ568" s="57"/>
      <c r="UOR568" s="159"/>
      <c r="UOS568" s="57"/>
      <c r="UOT568" s="159"/>
      <c r="UOU568" s="57"/>
      <c r="UOV568" s="159"/>
      <c r="UOW568" s="57"/>
      <c r="UOX568" s="159"/>
      <c r="UOY568" s="57"/>
      <c r="UOZ568" s="159"/>
      <c r="UPA568" s="57"/>
      <c r="UPB568" s="159"/>
      <c r="UPC568" s="57"/>
      <c r="UPD568" s="159"/>
      <c r="UPE568" s="57"/>
      <c r="UPF568" s="159"/>
      <c r="UPG568" s="57"/>
      <c r="UPH568" s="159"/>
      <c r="UPI568" s="57"/>
      <c r="UPJ568" s="159"/>
      <c r="UPK568" s="57"/>
      <c r="UPL568" s="159"/>
      <c r="UPM568" s="57"/>
      <c r="UPN568" s="159"/>
      <c r="UPO568" s="57"/>
      <c r="UPP568" s="159"/>
      <c r="UPQ568" s="57"/>
      <c r="UPR568" s="159"/>
      <c r="UPS568" s="57"/>
      <c r="UPT568" s="159"/>
      <c r="UPU568" s="57"/>
      <c r="UPV568" s="159"/>
      <c r="UPW568" s="57"/>
      <c r="UPX568" s="159"/>
      <c r="UPY568" s="57"/>
      <c r="UPZ568" s="159"/>
      <c r="UQA568" s="57"/>
      <c r="UQB568" s="159"/>
      <c r="UQC568" s="57"/>
      <c r="UQD568" s="159"/>
      <c r="UQE568" s="57"/>
      <c r="UQF568" s="159"/>
      <c r="UQG568" s="57"/>
      <c r="UQH568" s="159"/>
      <c r="UQI568" s="57"/>
      <c r="UQJ568" s="159"/>
      <c r="UQK568" s="57"/>
      <c r="UQL568" s="159"/>
      <c r="UQM568" s="57"/>
      <c r="UQN568" s="159"/>
      <c r="UQO568" s="57"/>
      <c r="UQP568" s="159"/>
      <c r="UQQ568" s="57"/>
      <c r="UQR568" s="159"/>
      <c r="UQS568" s="57"/>
      <c r="UQT568" s="159"/>
      <c r="UQU568" s="57"/>
      <c r="UQV568" s="159"/>
      <c r="UQW568" s="57"/>
      <c r="UQX568" s="159"/>
      <c r="UQY568" s="57"/>
      <c r="UQZ568" s="159"/>
      <c r="URA568" s="57"/>
      <c r="URB568" s="159"/>
      <c r="URC568" s="57"/>
      <c r="URD568" s="159"/>
      <c r="URE568" s="57"/>
      <c r="URF568" s="159"/>
      <c r="URG568" s="57"/>
      <c r="URH568" s="159"/>
      <c r="URI568" s="57"/>
      <c r="URJ568" s="159"/>
      <c r="URK568" s="57"/>
      <c r="URL568" s="159"/>
      <c r="URM568" s="57"/>
      <c r="URN568" s="159"/>
      <c r="URO568" s="57"/>
      <c r="URP568" s="159"/>
      <c r="URQ568" s="57"/>
      <c r="URR568" s="159"/>
      <c r="URS568" s="57"/>
      <c r="URT568" s="159"/>
      <c r="URU568" s="57"/>
      <c r="URV568" s="159"/>
      <c r="URW568" s="57"/>
      <c r="URX568" s="159"/>
      <c r="URY568" s="57"/>
      <c r="URZ568" s="159"/>
      <c r="USA568" s="57"/>
      <c r="USB568" s="159"/>
      <c r="USC568" s="57"/>
      <c r="USD568" s="159"/>
      <c r="USE568" s="57"/>
      <c r="USF568" s="159"/>
      <c r="USG568" s="57"/>
      <c r="USH568" s="159"/>
      <c r="USI568" s="57"/>
      <c r="USJ568" s="159"/>
      <c r="USK568" s="57"/>
      <c r="USL568" s="159"/>
      <c r="USM568" s="57"/>
      <c r="USN568" s="159"/>
      <c r="USO568" s="57"/>
      <c r="USP568" s="159"/>
      <c r="USQ568" s="57"/>
      <c r="USR568" s="159"/>
      <c r="USS568" s="57"/>
      <c r="UST568" s="159"/>
      <c r="USU568" s="57"/>
      <c r="USV568" s="159"/>
      <c r="USW568" s="57"/>
      <c r="USX568" s="159"/>
      <c r="USY568" s="57"/>
      <c r="USZ568" s="159"/>
      <c r="UTA568" s="57"/>
      <c r="UTB568" s="159"/>
      <c r="UTC568" s="57"/>
      <c r="UTD568" s="159"/>
      <c r="UTE568" s="57"/>
      <c r="UTF568" s="159"/>
      <c r="UTG568" s="57"/>
      <c r="UTH568" s="159"/>
      <c r="UTI568" s="57"/>
      <c r="UTJ568" s="159"/>
      <c r="UTK568" s="57"/>
      <c r="UTL568" s="159"/>
      <c r="UTM568" s="57"/>
      <c r="UTN568" s="159"/>
      <c r="UTO568" s="57"/>
      <c r="UTP568" s="159"/>
      <c r="UTQ568" s="57"/>
      <c r="UTR568" s="159"/>
      <c r="UTS568" s="57"/>
      <c r="UTT568" s="159"/>
      <c r="UTU568" s="57"/>
      <c r="UTV568" s="159"/>
      <c r="UTW568" s="57"/>
      <c r="UTX568" s="159"/>
      <c r="UTY568" s="57"/>
      <c r="UTZ568" s="159"/>
      <c r="UUA568" s="57"/>
      <c r="UUB568" s="159"/>
      <c r="UUC568" s="57"/>
      <c r="UUD568" s="159"/>
      <c r="UUE568" s="57"/>
      <c r="UUF568" s="159"/>
      <c r="UUG568" s="57"/>
      <c r="UUH568" s="159"/>
      <c r="UUI568" s="57"/>
      <c r="UUJ568" s="159"/>
      <c r="UUK568" s="57"/>
      <c r="UUL568" s="159"/>
      <c r="UUM568" s="57"/>
      <c r="UUN568" s="159"/>
      <c r="UUO568" s="57"/>
      <c r="UUP568" s="159"/>
      <c r="UUQ568" s="57"/>
      <c r="UUR568" s="159"/>
      <c r="UUS568" s="57"/>
      <c r="UUT568" s="159"/>
      <c r="UUU568" s="57"/>
      <c r="UUV568" s="159"/>
      <c r="UUW568" s="57"/>
      <c r="UUX568" s="159"/>
      <c r="UUY568" s="57"/>
      <c r="UUZ568" s="159"/>
      <c r="UVA568" s="57"/>
      <c r="UVB568" s="159"/>
      <c r="UVC568" s="57"/>
      <c r="UVD568" s="159"/>
      <c r="UVE568" s="57"/>
      <c r="UVF568" s="159"/>
      <c r="UVG568" s="57"/>
      <c r="UVH568" s="159"/>
      <c r="UVI568" s="57"/>
      <c r="UVJ568" s="159"/>
      <c r="UVK568" s="57"/>
      <c r="UVL568" s="159"/>
      <c r="UVM568" s="57"/>
      <c r="UVN568" s="159"/>
      <c r="UVO568" s="57"/>
      <c r="UVP568" s="159"/>
      <c r="UVQ568" s="57"/>
      <c r="UVR568" s="159"/>
      <c r="UVS568" s="57"/>
      <c r="UVT568" s="159"/>
      <c r="UVU568" s="57"/>
      <c r="UVV568" s="159"/>
      <c r="UVW568" s="57"/>
      <c r="UVX568" s="159"/>
      <c r="UVY568" s="57"/>
      <c r="UVZ568" s="159"/>
      <c r="UWA568" s="57"/>
      <c r="UWB568" s="159"/>
      <c r="UWC568" s="57"/>
      <c r="UWD568" s="159"/>
      <c r="UWE568" s="57"/>
      <c r="UWF568" s="159"/>
      <c r="UWG568" s="57"/>
      <c r="UWH568" s="159"/>
      <c r="UWI568" s="57"/>
      <c r="UWJ568" s="159"/>
      <c r="UWK568" s="57"/>
      <c r="UWL568" s="159"/>
      <c r="UWM568" s="57"/>
      <c r="UWN568" s="159"/>
      <c r="UWO568" s="57"/>
      <c r="UWP568" s="159"/>
      <c r="UWQ568" s="57"/>
      <c r="UWR568" s="159"/>
      <c r="UWS568" s="57"/>
      <c r="UWT568" s="159"/>
      <c r="UWU568" s="57"/>
      <c r="UWV568" s="159"/>
      <c r="UWW568" s="57"/>
      <c r="UWX568" s="159"/>
      <c r="UWY568" s="57"/>
      <c r="UWZ568" s="159"/>
      <c r="UXA568" s="57"/>
      <c r="UXB568" s="159"/>
      <c r="UXC568" s="57"/>
      <c r="UXD568" s="159"/>
      <c r="UXE568" s="57"/>
      <c r="UXF568" s="159"/>
      <c r="UXG568" s="57"/>
      <c r="UXH568" s="159"/>
      <c r="UXI568" s="57"/>
      <c r="UXJ568" s="159"/>
      <c r="UXK568" s="57"/>
      <c r="UXL568" s="159"/>
      <c r="UXM568" s="57"/>
      <c r="UXN568" s="159"/>
      <c r="UXO568" s="57"/>
      <c r="UXP568" s="159"/>
      <c r="UXQ568" s="57"/>
      <c r="UXR568" s="159"/>
      <c r="UXS568" s="57"/>
      <c r="UXT568" s="159"/>
      <c r="UXU568" s="57"/>
      <c r="UXV568" s="159"/>
      <c r="UXW568" s="57"/>
      <c r="UXX568" s="159"/>
      <c r="UXY568" s="57"/>
      <c r="UXZ568" s="159"/>
      <c r="UYA568" s="57"/>
      <c r="UYB568" s="159"/>
      <c r="UYC568" s="57"/>
      <c r="UYD568" s="159"/>
      <c r="UYE568" s="57"/>
      <c r="UYF568" s="159"/>
      <c r="UYG568" s="57"/>
      <c r="UYH568" s="159"/>
      <c r="UYI568" s="57"/>
      <c r="UYJ568" s="159"/>
      <c r="UYK568" s="57"/>
      <c r="UYL568" s="159"/>
      <c r="UYM568" s="57"/>
      <c r="UYN568" s="159"/>
      <c r="UYO568" s="57"/>
      <c r="UYP568" s="159"/>
      <c r="UYQ568" s="57"/>
      <c r="UYR568" s="159"/>
      <c r="UYS568" s="57"/>
      <c r="UYT568" s="159"/>
      <c r="UYU568" s="57"/>
      <c r="UYV568" s="159"/>
      <c r="UYW568" s="57"/>
      <c r="UYX568" s="159"/>
      <c r="UYY568" s="57"/>
      <c r="UYZ568" s="159"/>
      <c r="UZA568" s="57"/>
      <c r="UZB568" s="159"/>
      <c r="UZC568" s="57"/>
      <c r="UZD568" s="159"/>
      <c r="UZE568" s="57"/>
      <c r="UZF568" s="159"/>
      <c r="UZG568" s="57"/>
      <c r="UZH568" s="159"/>
      <c r="UZI568" s="57"/>
      <c r="UZJ568" s="159"/>
      <c r="UZK568" s="57"/>
      <c r="UZL568" s="159"/>
      <c r="UZM568" s="57"/>
      <c r="UZN568" s="159"/>
      <c r="UZO568" s="57"/>
      <c r="UZP568" s="159"/>
      <c r="UZQ568" s="57"/>
      <c r="UZR568" s="159"/>
      <c r="UZS568" s="57"/>
      <c r="UZT568" s="159"/>
      <c r="UZU568" s="57"/>
      <c r="UZV568" s="159"/>
      <c r="UZW568" s="57"/>
      <c r="UZX568" s="159"/>
      <c r="UZY568" s="57"/>
      <c r="UZZ568" s="159"/>
      <c r="VAA568" s="57"/>
      <c r="VAB568" s="159"/>
      <c r="VAC568" s="57"/>
      <c r="VAD568" s="159"/>
      <c r="VAE568" s="57"/>
      <c r="VAF568" s="159"/>
      <c r="VAG568" s="57"/>
      <c r="VAH568" s="159"/>
      <c r="VAI568" s="57"/>
      <c r="VAJ568" s="159"/>
      <c r="VAK568" s="57"/>
      <c r="VAL568" s="159"/>
      <c r="VAM568" s="57"/>
      <c r="VAN568" s="159"/>
      <c r="VAO568" s="57"/>
      <c r="VAP568" s="159"/>
      <c r="VAQ568" s="57"/>
      <c r="VAR568" s="159"/>
      <c r="VAS568" s="57"/>
      <c r="VAT568" s="159"/>
      <c r="VAU568" s="57"/>
      <c r="VAV568" s="159"/>
      <c r="VAW568" s="57"/>
      <c r="VAX568" s="159"/>
      <c r="VAY568" s="57"/>
      <c r="VAZ568" s="159"/>
      <c r="VBA568" s="57"/>
      <c r="VBB568" s="159"/>
      <c r="VBC568" s="57"/>
      <c r="VBD568" s="159"/>
      <c r="VBE568" s="57"/>
      <c r="VBF568" s="159"/>
      <c r="VBG568" s="57"/>
      <c r="VBH568" s="159"/>
      <c r="VBI568" s="57"/>
      <c r="VBJ568" s="159"/>
      <c r="VBK568" s="57"/>
      <c r="VBL568" s="159"/>
      <c r="VBM568" s="57"/>
      <c r="VBN568" s="159"/>
      <c r="VBO568" s="57"/>
      <c r="VBP568" s="159"/>
      <c r="VBQ568" s="57"/>
      <c r="VBR568" s="159"/>
      <c r="VBS568" s="57"/>
      <c r="VBT568" s="159"/>
      <c r="VBU568" s="57"/>
      <c r="VBV568" s="159"/>
      <c r="VBW568" s="57"/>
      <c r="VBX568" s="159"/>
      <c r="VBY568" s="57"/>
      <c r="VBZ568" s="159"/>
      <c r="VCA568" s="57"/>
      <c r="VCB568" s="159"/>
      <c r="VCC568" s="57"/>
      <c r="VCD568" s="159"/>
      <c r="VCE568" s="57"/>
      <c r="VCF568" s="159"/>
      <c r="VCG568" s="57"/>
      <c r="VCH568" s="159"/>
      <c r="VCI568" s="57"/>
      <c r="VCJ568" s="159"/>
      <c r="VCK568" s="57"/>
      <c r="VCL568" s="159"/>
      <c r="VCM568" s="57"/>
      <c r="VCN568" s="159"/>
      <c r="VCO568" s="57"/>
      <c r="VCP568" s="159"/>
      <c r="VCQ568" s="57"/>
      <c r="VCR568" s="159"/>
      <c r="VCS568" s="57"/>
      <c r="VCT568" s="159"/>
      <c r="VCU568" s="57"/>
      <c r="VCV568" s="159"/>
      <c r="VCW568" s="57"/>
      <c r="VCX568" s="159"/>
      <c r="VCY568" s="57"/>
      <c r="VCZ568" s="159"/>
      <c r="VDA568" s="57"/>
      <c r="VDB568" s="159"/>
      <c r="VDC568" s="57"/>
      <c r="VDD568" s="159"/>
      <c r="VDE568" s="57"/>
      <c r="VDF568" s="159"/>
      <c r="VDG568" s="57"/>
      <c r="VDH568" s="159"/>
      <c r="VDI568" s="57"/>
      <c r="VDJ568" s="159"/>
      <c r="VDK568" s="57"/>
      <c r="VDL568" s="159"/>
      <c r="VDM568" s="57"/>
      <c r="VDN568" s="159"/>
      <c r="VDO568" s="57"/>
      <c r="VDP568" s="159"/>
      <c r="VDQ568" s="57"/>
      <c r="VDR568" s="159"/>
      <c r="VDS568" s="57"/>
      <c r="VDT568" s="159"/>
      <c r="VDU568" s="57"/>
      <c r="VDV568" s="159"/>
      <c r="VDW568" s="57"/>
      <c r="VDX568" s="159"/>
      <c r="VDY568" s="57"/>
      <c r="VDZ568" s="159"/>
      <c r="VEA568" s="57"/>
      <c r="VEB568" s="159"/>
      <c r="VEC568" s="57"/>
      <c r="VED568" s="159"/>
      <c r="VEE568" s="57"/>
      <c r="VEF568" s="159"/>
      <c r="VEG568" s="57"/>
      <c r="VEH568" s="159"/>
      <c r="VEI568" s="57"/>
      <c r="VEJ568" s="159"/>
      <c r="VEK568" s="57"/>
      <c r="VEL568" s="159"/>
      <c r="VEM568" s="57"/>
      <c r="VEN568" s="159"/>
      <c r="VEO568" s="57"/>
      <c r="VEP568" s="159"/>
      <c r="VEQ568" s="57"/>
      <c r="VER568" s="159"/>
      <c r="VES568" s="57"/>
      <c r="VET568" s="159"/>
      <c r="VEU568" s="57"/>
      <c r="VEV568" s="159"/>
      <c r="VEW568" s="57"/>
      <c r="VEX568" s="159"/>
      <c r="VEY568" s="57"/>
      <c r="VEZ568" s="159"/>
      <c r="VFA568" s="57"/>
      <c r="VFB568" s="159"/>
      <c r="VFC568" s="57"/>
      <c r="VFD568" s="159"/>
      <c r="VFE568" s="57"/>
      <c r="VFF568" s="159"/>
      <c r="VFG568" s="57"/>
      <c r="VFH568" s="159"/>
      <c r="VFI568" s="57"/>
      <c r="VFJ568" s="159"/>
      <c r="VFK568" s="57"/>
      <c r="VFL568" s="159"/>
      <c r="VFM568" s="57"/>
      <c r="VFN568" s="159"/>
      <c r="VFO568" s="57"/>
      <c r="VFP568" s="159"/>
      <c r="VFQ568" s="57"/>
      <c r="VFR568" s="159"/>
      <c r="VFS568" s="57"/>
      <c r="VFT568" s="159"/>
      <c r="VFU568" s="57"/>
      <c r="VFV568" s="159"/>
      <c r="VFW568" s="57"/>
      <c r="VFX568" s="159"/>
      <c r="VFY568" s="57"/>
      <c r="VFZ568" s="159"/>
      <c r="VGA568" s="57"/>
      <c r="VGB568" s="159"/>
      <c r="VGC568" s="57"/>
      <c r="VGD568" s="159"/>
      <c r="VGE568" s="57"/>
      <c r="VGF568" s="159"/>
      <c r="VGG568" s="57"/>
      <c r="VGH568" s="159"/>
      <c r="VGI568" s="57"/>
      <c r="VGJ568" s="159"/>
      <c r="VGK568" s="57"/>
      <c r="VGL568" s="159"/>
      <c r="VGM568" s="57"/>
      <c r="VGN568" s="159"/>
      <c r="VGO568" s="57"/>
      <c r="VGP568" s="159"/>
      <c r="VGQ568" s="57"/>
      <c r="VGR568" s="159"/>
      <c r="VGS568" s="57"/>
      <c r="VGT568" s="159"/>
      <c r="VGU568" s="57"/>
      <c r="VGV568" s="159"/>
      <c r="VGW568" s="57"/>
      <c r="VGX568" s="159"/>
      <c r="VGY568" s="57"/>
      <c r="VGZ568" s="159"/>
      <c r="VHA568" s="57"/>
      <c r="VHB568" s="159"/>
      <c r="VHC568" s="57"/>
      <c r="VHD568" s="159"/>
      <c r="VHE568" s="57"/>
      <c r="VHF568" s="159"/>
      <c r="VHG568" s="57"/>
      <c r="VHH568" s="159"/>
      <c r="VHI568" s="57"/>
      <c r="VHJ568" s="159"/>
      <c r="VHK568" s="57"/>
      <c r="VHL568" s="159"/>
      <c r="VHM568" s="57"/>
      <c r="VHN568" s="159"/>
      <c r="VHO568" s="57"/>
      <c r="VHP568" s="159"/>
      <c r="VHQ568" s="57"/>
      <c r="VHR568" s="159"/>
      <c r="VHS568" s="57"/>
      <c r="VHT568" s="159"/>
      <c r="VHU568" s="57"/>
      <c r="VHV568" s="159"/>
      <c r="VHW568" s="57"/>
      <c r="VHX568" s="159"/>
      <c r="VHY568" s="57"/>
      <c r="VHZ568" s="159"/>
      <c r="VIA568" s="57"/>
      <c r="VIB568" s="159"/>
      <c r="VIC568" s="57"/>
      <c r="VID568" s="159"/>
      <c r="VIE568" s="57"/>
      <c r="VIF568" s="159"/>
      <c r="VIG568" s="57"/>
      <c r="VIH568" s="159"/>
      <c r="VII568" s="57"/>
      <c r="VIJ568" s="159"/>
      <c r="VIK568" s="57"/>
      <c r="VIL568" s="159"/>
      <c r="VIM568" s="57"/>
      <c r="VIN568" s="159"/>
      <c r="VIO568" s="57"/>
      <c r="VIP568" s="159"/>
      <c r="VIQ568" s="57"/>
      <c r="VIR568" s="159"/>
      <c r="VIS568" s="57"/>
      <c r="VIT568" s="159"/>
      <c r="VIU568" s="57"/>
      <c r="VIV568" s="159"/>
      <c r="VIW568" s="57"/>
      <c r="VIX568" s="159"/>
      <c r="VIY568" s="57"/>
      <c r="VIZ568" s="159"/>
      <c r="VJA568" s="57"/>
      <c r="VJB568" s="159"/>
      <c r="VJC568" s="57"/>
      <c r="VJD568" s="159"/>
      <c r="VJE568" s="57"/>
      <c r="VJF568" s="159"/>
      <c r="VJG568" s="57"/>
      <c r="VJH568" s="159"/>
      <c r="VJI568" s="57"/>
      <c r="VJJ568" s="159"/>
      <c r="VJK568" s="57"/>
      <c r="VJL568" s="159"/>
      <c r="VJM568" s="57"/>
      <c r="VJN568" s="159"/>
      <c r="VJO568" s="57"/>
      <c r="VJP568" s="159"/>
      <c r="VJQ568" s="57"/>
      <c r="VJR568" s="159"/>
      <c r="VJS568" s="57"/>
      <c r="VJT568" s="159"/>
      <c r="VJU568" s="57"/>
      <c r="VJV568" s="159"/>
      <c r="VJW568" s="57"/>
      <c r="VJX568" s="159"/>
      <c r="VJY568" s="57"/>
      <c r="VJZ568" s="159"/>
      <c r="VKA568" s="57"/>
      <c r="VKB568" s="159"/>
      <c r="VKC568" s="57"/>
      <c r="VKD568" s="159"/>
      <c r="VKE568" s="57"/>
      <c r="VKF568" s="159"/>
      <c r="VKG568" s="57"/>
      <c r="VKH568" s="159"/>
      <c r="VKI568" s="57"/>
      <c r="VKJ568" s="159"/>
      <c r="VKK568" s="57"/>
      <c r="VKL568" s="159"/>
      <c r="VKM568" s="57"/>
      <c r="VKN568" s="159"/>
      <c r="VKO568" s="57"/>
      <c r="VKP568" s="159"/>
      <c r="VKQ568" s="57"/>
      <c r="VKR568" s="159"/>
      <c r="VKS568" s="57"/>
      <c r="VKT568" s="159"/>
      <c r="VKU568" s="57"/>
      <c r="VKV568" s="159"/>
      <c r="VKW568" s="57"/>
      <c r="VKX568" s="159"/>
      <c r="VKY568" s="57"/>
      <c r="VKZ568" s="159"/>
      <c r="VLA568" s="57"/>
      <c r="VLB568" s="159"/>
      <c r="VLC568" s="57"/>
      <c r="VLD568" s="159"/>
      <c r="VLE568" s="57"/>
      <c r="VLF568" s="159"/>
      <c r="VLG568" s="57"/>
      <c r="VLH568" s="159"/>
      <c r="VLI568" s="57"/>
      <c r="VLJ568" s="159"/>
      <c r="VLK568" s="57"/>
      <c r="VLL568" s="159"/>
      <c r="VLM568" s="57"/>
      <c r="VLN568" s="159"/>
      <c r="VLO568" s="57"/>
      <c r="VLP568" s="159"/>
      <c r="VLQ568" s="57"/>
      <c r="VLR568" s="159"/>
      <c r="VLS568" s="57"/>
      <c r="VLT568" s="159"/>
      <c r="VLU568" s="57"/>
      <c r="VLV568" s="159"/>
      <c r="VLW568" s="57"/>
      <c r="VLX568" s="159"/>
      <c r="VLY568" s="57"/>
      <c r="VLZ568" s="159"/>
      <c r="VMA568" s="57"/>
      <c r="VMB568" s="159"/>
      <c r="VMC568" s="57"/>
      <c r="VMD568" s="159"/>
      <c r="VME568" s="57"/>
      <c r="VMF568" s="159"/>
      <c r="VMG568" s="57"/>
      <c r="VMH568" s="159"/>
      <c r="VMI568" s="57"/>
      <c r="VMJ568" s="159"/>
      <c r="VMK568" s="57"/>
      <c r="VML568" s="159"/>
      <c r="VMM568" s="57"/>
      <c r="VMN568" s="159"/>
      <c r="VMO568" s="57"/>
      <c r="VMP568" s="159"/>
      <c r="VMQ568" s="57"/>
      <c r="VMR568" s="159"/>
      <c r="VMS568" s="57"/>
      <c r="VMT568" s="159"/>
      <c r="VMU568" s="57"/>
      <c r="VMV568" s="159"/>
      <c r="VMW568" s="57"/>
      <c r="VMX568" s="159"/>
      <c r="VMY568" s="57"/>
      <c r="VMZ568" s="159"/>
      <c r="VNA568" s="57"/>
      <c r="VNB568" s="159"/>
      <c r="VNC568" s="57"/>
      <c r="VND568" s="159"/>
      <c r="VNE568" s="57"/>
      <c r="VNF568" s="159"/>
      <c r="VNG568" s="57"/>
      <c r="VNH568" s="159"/>
      <c r="VNI568" s="57"/>
      <c r="VNJ568" s="159"/>
      <c r="VNK568" s="57"/>
      <c r="VNL568" s="159"/>
      <c r="VNM568" s="57"/>
      <c r="VNN568" s="159"/>
      <c r="VNO568" s="57"/>
      <c r="VNP568" s="159"/>
      <c r="VNQ568" s="57"/>
      <c r="VNR568" s="159"/>
      <c r="VNS568" s="57"/>
      <c r="VNT568" s="159"/>
      <c r="VNU568" s="57"/>
      <c r="VNV568" s="159"/>
      <c r="VNW568" s="57"/>
      <c r="VNX568" s="159"/>
      <c r="VNY568" s="57"/>
      <c r="VNZ568" s="159"/>
      <c r="VOA568" s="57"/>
      <c r="VOB568" s="159"/>
      <c r="VOC568" s="57"/>
      <c r="VOD568" s="159"/>
      <c r="VOE568" s="57"/>
      <c r="VOF568" s="159"/>
      <c r="VOG568" s="57"/>
      <c r="VOH568" s="159"/>
      <c r="VOI568" s="57"/>
      <c r="VOJ568" s="159"/>
      <c r="VOK568" s="57"/>
      <c r="VOL568" s="159"/>
      <c r="VOM568" s="57"/>
      <c r="VON568" s="159"/>
      <c r="VOO568" s="57"/>
      <c r="VOP568" s="159"/>
      <c r="VOQ568" s="57"/>
      <c r="VOR568" s="159"/>
      <c r="VOS568" s="57"/>
      <c r="VOT568" s="159"/>
      <c r="VOU568" s="57"/>
      <c r="VOV568" s="159"/>
      <c r="VOW568" s="57"/>
      <c r="VOX568" s="159"/>
      <c r="VOY568" s="57"/>
      <c r="VOZ568" s="159"/>
      <c r="VPA568" s="57"/>
      <c r="VPB568" s="159"/>
      <c r="VPC568" s="57"/>
      <c r="VPD568" s="159"/>
      <c r="VPE568" s="57"/>
      <c r="VPF568" s="159"/>
      <c r="VPG568" s="57"/>
      <c r="VPH568" s="159"/>
      <c r="VPI568" s="57"/>
      <c r="VPJ568" s="159"/>
      <c r="VPK568" s="57"/>
      <c r="VPL568" s="159"/>
      <c r="VPM568" s="57"/>
      <c r="VPN568" s="159"/>
      <c r="VPO568" s="57"/>
      <c r="VPP568" s="159"/>
      <c r="VPQ568" s="57"/>
      <c r="VPR568" s="159"/>
      <c r="VPS568" s="57"/>
      <c r="VPT568" s="159"/>
      <c r="VPU568" s="57"/>
      <c r="VPV568" s="159"/>
      <c r="VPW568" s="57"/>
      <c r="VPX568" s="159"/>
      <c r="VPY568" s="57"/>
      <c r="VPZ568" s="159"/>
      <c r="VQA568" s="57"/>
      <c r="VQB568" s="159"/>
      <c r="VQC568" s="57"/>
      <c r="VQD568" s="159"/>
      <c r="VQE568" s="57"/>
      <c r="VQF568" s="159"/>
      <c r="VQG568" s="57"/>
      <c r="VQH568" s="159"/>
      <c r="VQI568" s="57"/>
      <c r="VQJ568" s="159"/>
      <c r="VQK568" s="57"/>
      <c r="VQL568" s="159"/>
      <c r="VQM568" s="57"/>
      <c r="VQN568" s="159"/>
      <c r="VQO568" s="57"/>
      <c r="VQP568" s="159"/>
      <c r="VQQ568" s="57"/>
      <c r="VQR568" s="159"/>
      <c r="VQS568" s="57"/>
      <c r="VQT568" s="159"/>
      <c r="VQU568" s="57"/>
      <c r="VQV568" s="159"/>
      <c r="VQW568" s="57"/>
      <c r="VQX568" s="159"/>
      <c r="VQY568" s="57"/>
      <c r="VQZ568" s="159"/>
      <c r="VRA568" s="57"/>
      <c r="VRB568" s="159"/>
      <c r="VRC568" s="57"/>
      <c r="VRD568" s="159"/>
      <c r="VRE568" s="57"/>
      <c r="VRF568" s="159"/>
      <c r="VRG568" s="57"/>
      <c r="VRH568" s="159"/>
      <c r="VRI568" s="57"/>
      <c r="VRJ568" s="159"/>
      <c r="VRK568" s="57"/>
      <c r="VRL568" s="159"/>
      <c r="VRM568" s="57"/>
      <c r="VRN568" s="159"/>
      <c r="VRO568" s="57"/>
      <c r="VRP568" s="159"/>
      <c r="VRQ568" s="57"/>
      <c r="VRR568" s="159"/>
      <c r="VRS568" s="57"/>
      <c r="VRT568" s="159"/>
      <c r="VRU568" s="57"/>
      <c r="VRV568" s="159"/>
      <c r="VRW568" s="57"/>
      <c r="VRX568" s="159"/>
      <c r="VRY568" s="57"/>
      <c r="VRZ568" s="159"/>
      <c r="VSA568" s="57"/>
      <c r="VSB568" s="159"/>
      <c r="VSC568" s="57"/>
      <c r="VSD568" s="159"/>
      <c r="VSE568" s="57"/>
      <c r="VSF568" s="159"/>
      <c r="VSG568" s="57"/>
      <c r="VSH568" s="159"/>
      <c r="VSI568" s="57"/>
      <c r="VSJ568" s="159"/>
      <c r="VSK568" s="57"/>
      <c r="VSL568" s="159"/>
      <c r="VSM568" s="57"/>
      <c r="VSN568" s="159"/>
      <c r="VSO568" s="57"/>
      <c r="VSP568" s="159"/>
      <c r="VSQ568" s="57"/>
      <c r="VSR568" s="159"/>
      <c r="VSS568" s="57"/>
      <c r="VST568" s="159"/>
      <c r="VSU568" s="57"/>
      <c r="VSV568" s="159"/>
      <c r="VSW568" s="57"/>
      <c r="VSX568" s="159"/>
      <c r="VSY568" s="57"/>
      <c r="VSZ568" s="159"/>
      <c r="VTA568" s="57"/>
      <c r="VTB568" s="159"/>
      <c r="VTC568" s="57"/>
      <c r="VTD568" s="159"/>
      <c r="VTE568" s="57"/>
      <c r="VTF568" s="159"/>
      <c r="VTG568" s="57"/>
      <c r="VTH568" s="159"/>
      <c r="VTI568" s="57"/>
      <c r="VTJ568" s="159"/>
      <c r="VTK568" s="57"/>
      <c r="VTL568" s="159"/>
      <c r="VTM568" s="57"/>
      <c r="VTN568" s="159"/>
      <c r="VTO568" s="57"/>
      <c r="VTP568" s="159"/>
      <c r="VTQ568" s="57"/>
      <c r="VTR568" s="159"/>
      <c r="VTS568" s="57"/>
      <c r="VTT568" s="159"/>
      <c r="VTU568" s="57"/>
      <c r="VTV568" s="159"/>
      <c r="VTW568" s="57"/>
      <c r="VTX568" s="159"/>
      <c r="VTY568" s="57"/>
      <c r="VTZ568" s="159"/>
      <c r="VUA568" s="57"/>
      <c r="VUB568" s="159"/>
      <c r="VUC568" s="57"/>
      <c r="VUD568" s="159"/>
      <c r="VUE568" s="57"/>
      <c r="VUF568" s="159"/>
      <c r="VUG568" s="57"/>
      <c r="VUH568" s="159"/>
      <c r="VUI568" s="57"/>
      <c r="VUJ568" s="159"/>
      <c r="VUK568" s="57"/>
      <c r="VUL568" s="159"/>
      <c r="VUM568" s="57"/>
      <c r="VUN568" s="159"/>
      <c r="VUO568" s="57"/>
      <c r="VUP568" s="159"/>
      <c r="VUQ568" s="57"/>
      <c r="VUR568" s="159"/>
      <c r="VUS568" s="57"/>
      <c r="VUT568" s="159"/>
      <c r="VUU568" s="57"/>
      <c r="VUV568" s="159"/>
      <c r="VUW568" s="57"/>
      <c r="VUX568" s="159"/>
      <c r="VUY568" s="57"/>
      <c r="VUZ568" s="159"/>
      <c r="VVA568" s="57"/>
      <c r="VVB568" s="159"/>
      <c r="VVC568" s="57"/>
      <c r="VVD568" s="159"/>
      <c r="VVE568" s="57"/>
      <c r="VVF568" s="159"/>
      <c r="VVG568" s="57"/>
      <c r="VVH568" s="159"/>
      <c r="VVI568" s="57"/>
      <c r="VVJ568" s="159"/>
      <c r="VVK568" s="57"/>
      <c r="VVL568" s="159"/>
      <c r="VVM568" s="57"/>
      <c r="VVN568" s="159"/>
      <c r="VVO568" s="57"/>
      <c r="VVP568" s="159"/>
      <c r="VVQ568" s="57"/>
      <c r="VVR568" s="159"/>
      <c r="VVS568" s="57"/>
      <c r="VVT568" s="159"/>
      <c r="VVU568" s="57"/>
      <c r="VVV568" s="159"/>
      <c r="VVW568" s="57"/>
      <c r="VVX568" s="159"/>
      <c r="VVY568" s="57"/>
      <c r="VVZ568" s="159"/>
      <c r="VWA568" s="57"/>
      <c r="VWB568" s="159"/>
      <c r="VWC568" s="57"/>
      <c r="VWD568" s="159"/>
      <c r="VWE568" s="57"/>
      <c r="VWF568" s="159"/>
      <c r="VWG568" s="57"/>
      <c r="VWH568" s="159"/>
      <c r="VWI568" s="57"/>
      <c r="VWJ568" s="159"/>
      <c r="VWK568" s="57"/>
      <c r="VWL568" s="159"/>
      <c r="VWM568" s="57"/>
      <c r="VWN568" s="159"/>
      <c r="VWO568" s="57"/>
      <c r="VWP568" s="159"/>
      <c r="VWQ568" s="57"/>
      <c r="VWR568" s="159"/>
      <c r="VWS568" s="57"/>
      <c r="VWT568" s="159"/>
      <c r="VWU568" s="57"/>
      <c r="VWV568" s="159"/>
      <c r="VWW568" s="57"/>
      <c r="VWX568" s="159"/>
      <c r="VWY568" s="57"/>
      <c r="VWZ568" s="159"/>
      <c r="VXA568" s="57"/>
      <c r="VXB568" s="159"/>
      <c r="VXC568" s="57"/>
      <c r="VXD568" s="159"/>
      <c r="VXE568" s="57"/>
      <c r="VXF568" s="159"/>
      <c r="VXG568" s="57"/>
      <c r="VXH568" s="159"/>
      <c r="VXI568" s="57"/>
      <c r="VXJ568" s="159"/>
      <c r="VXK568" s="57"/>
      <c r="VXL568" s="159"/>
      <c r="VXM568" s="57"/>
      <c r="VXN568" s="159"/>
      <c r="VXO568" s="57"/>
      <c r="VXP568" s="159"/>
      <c r="VXQ568" s="57"/>
      <c r="VXR568" s="159"/>
      <c r="VXS568" s="57"/>
      <c r="VXT568" s="159"/>
      <c r="VXU568" s="57"/>
      <c r="VXV568" s="159"/>
      <c r="VXW568" s="57"/>
      <c r="VXX568" s="159"/>
      <c r="VXY568" s="57"/>
      <c r="VXZ568" s="159"/>
      <c r="VYA568" s="57"/>
      <c r="VYB568" s="159"/>
      <c r="VYC568" s="57"/>
      <c r="VYD568" s="159"/>
      <c r="VYE568" s="57"/>
      <c r="VYF568" s="159"/>
      <c r="VYG568" s="57"/>
      <c r="VYH568" s="159"/>
      <c r="VYI568" s="57"/>
      <c r="VYJ568" s="159"/>
      <c r="VYK568" s="57"/>
      <c r="VYL568" s="159"/>
      <c r="VYM568" s="57"/>
      <c r="VYN568" s="159"/>
      <c r="VYO568" s="57"/>
      <c r="VYP568" s="159"/>
      <c r="VYQ568" s="57"/>
      <c r="VYR568" s="159"/>
      <c r="VYS568" s="57"/>
      <c r="VYT568" s="159"/>
      <c r="VYU568" s="57"/>
      <c r="VYV568" s="159"/>
      <c r="VYW568" s="57"/>
      <c r="VYX568" s="159"/>
      <c r="VYY568" s="57"/>
      <c r="VYZ568" s="159"/>
      <c r="VZA568" s="57"/>
      <c r="VZB568" s="159"/>
      <c r="VZC568" s="57"/>
      <c r="VZD568" s="159"/>
      <c r="VZE568" s="57"/>
      <c r="VZF568" s="159"/>
      <c r="VZG568" s="57"/>
      <c r="VZH568" s="159"/>
      <c r="VZI568" s="57"/>
      <c r="VZJ568" s="159"/>
      <c r="VZK568" s="57"/>
      <c r="VZL568" s="159"/>
      <c r="VZM568" s="57"/>
      <c r="VZN568" s="159"/>
      <c r="VZO568" s="57"/>
      <c r="VZP568" s="159"/>
      <c r="VZQ568" s="57"/>
      <c r="VZR568" s="159"/>
      <c r="VZS568" s="57"/>
      <c r="VZT568" s="159"/>
      <c r="VZU568" s="57"/>
      <c r="VZV568" s="159"/>
      <c r="VZW568" s="57"/>
      <c r="VZX568" s="159"/>
      <c r="VZY568" s="57"/>
      <c r="VZZ568" s="159"/>
      <c r="WAA568" s="57"/>
      <c r="WAB568" s="159"/>
      <c r="WAC568" s="57"/>
      <c r="WAD568" s="159"/>
      <c r="WAE568" s="57"/>
      <c r="WAF568" s="159"/>
      <c r="WAG568" s="57"/>
      <c r="WAH568" s="159"/>
      <c r="WAI568" s="57"/>
      <c r="WAJ568" s="159"/>
      <c r="WAK568" s="57"/>
      <c r="WAL568" s="159"/>
      <c r="WAM568" s="57"/>
      <c r="WAN568" s="159"/>
      <c r="WAO568" s="57"/>
      <c r="WAP568" s="159"/>
      <c r="WAQ568" s="57"/>
      <c r="WAR568" s="159"/>
      <c r="WAS568" s="57"/>
      <c r="WAT568" s="159"/>
      <c r="WAU568" s="57"/>
      <c r="WAV568" s="159"/>
      <c r="WAW568" s="57"/>
      <c r="WAX568" s="159"/>
      <c r="WAY568" s="57"/>
      <c r="WAZ568" s="159"/>
      <c r="WBA568" s="57"/>
      <c r="WBB568" s="159"/>
      <c r="WBC568" s="57"/>
      <c r="WBD568" s="159"/>
      <c r="WBE568" s="57"/>
      <c r="WBF568" s="159"/>
      <c r="WBG568" s="57"/>
      <c r="WBH568" s="159"/>
      <c r="WBI568" s="57"/>
      <c r="WBJ568" s="159"/>
      <c r="WBK568" s="57"/>
      <c r="WBL568" s="159"/>
      <c r="WBM568" s="57"/>
      <c r="WBN568" s="159"/>
      <c r="WBO568" s="57"/>
      <c r="WBP568" s="159"/>
      <c r="WBQ568" s="57"/>
      <c r="WBR568" s="159"/>
      <c r="WBS568" s="57"/>
      <c r="WBT568" s="159"/>
      <c r="WBU568" s="57"/>
      <c r="WBV568" s="159"/>
      <c r="WBW568" s="57"/>
      <c r="WBX568" s="159"/>
      <c r="WBY568" s="57"/>
      <c r="WBZ568" s="159"/>
      <c r="WCA568" s="57"/>
      <c r="WCB568" s="159"/>
      <c r="WCC568" s="57"/>
      <c r="WCD568" s="159"/>
      <c r="WCE568" s="57"/>
      <c r="WCF568" s="159"/>
      <c r="WCG568" s="57"/>
      <c r="WCH568" s="159"/>
      <c r="WCI568" s="57"/>
      <c r="WCJ568" s="159"/>
      <c r="WCK568" s="57"/>
      <c r="WCL568" s="159"/>
      <c r="WCM568" s="57"/>
      <c r="WCN568" s="159"/>
      <c r="WCO568" s="57"/>
      <c r="WCP568" s="159"/>
      <c r="WCQ568" s="57"/>
      <c r="WCR568" s="159"/>
      <c r="WCS568" s="57"/>
      <c r="WCT568" s="159"/>
      <c r="WCU568" s="57"/>
      <c r="WCV568" s="159"/>
      <c r="WCW568" s="57"/>
      <c r="WCX568" s="159"/>
      <c r="WCY568" s="57"/>
      <c r="WCZ568" s="159"/>
      <c r="WDA568" s="57"/>
      <c r="WDB568" s="159"/>
      <c r="WDC568" s="57"/>
      <c r="WDD568" s="159"/>
      <c r="WDE568" s="57"/>
      <c r="WDF568" s="159"/>
      <c r="WDG568" s="57"/>
      <c r="WDH568" s="159"/>
      <c r="WDI568" s="57"/>
      <c r="WDJ568" s="159"/>
      <c r="WDK568" s="57"/>
      <c r="WDL568" s="159"/>
      <c r="WDM568" s="57"/>
      <c r="WDN568" s="159"/>
      <c r="WDO568" s="57"/>
      <c r="WDP568" s="159"/>
      <c r="WDQ568" s="57"/>
      <c r="WDR568" s="159"/>
      <c r="WDS568" s="57"/>
      <c r="WDT568" s="159"/>
      <c r="WDU568" s="57"/>
      <c r="WDV568" s="159"/>
      <c r="WDW568" s="57"/>
      <c r="WDX568" s="159"/>
      <c r="WDY568" s="57"/>
      <c r="WDZ568" s="159"/>
      <c r="WEA568" s="57"/>
      <c r="WEB568" s="159"/>
      <c r="WEC568" s="57"/>
      <c r="WED568" s="159"/>
      <c r="WEE568" s="57"/>
      <c r="WEF568" s="159"/>
      <c r="WEG568" s="57"/>
      <c r="WEH568" s="159"/>
      <c r="WEI568" s="57"/>
      <c r="WEJ568" s="159"/>
      <c r="WEK568" s="57"/>
      <c r="WEL568" s="159"/>
      <c r="WEM568" s="57"/>
      <c r="WEN568" s="159"/>
      <c r="WEO568" s="57"/>
      <c r="WEP568" s="159"/>
      <c r="WEQ568" s="57"/>
      <c r="WER568" s="159"/>
      <c r="WES568" s="57"/>
      <c r="WET568" s="159"/>
      <c r="WEU568" s="57"/>
      <c r="WEV568" s="159"/>
      <c r="WEW568" s="57"/>
      <c r="WEX568" s="159"/>
      <c r="WEY568" s="57"/>
      <c r="WEZ568" s="159"/>
      <c r="WFA568" s="57"/>
      <c r="WFB568" s="159"/>
      <c r="WFC568" s="57"/>
      <c r="WFD568" s="159"/>
      <c r="WFE568" s="57"/>
      <c r="WFF568" s="159"/>
      <c r="WFG568" s="57"/>
      <c r="WFH568" s="159"/>
      <c r="WFI568" s="57"/>
      <c r="WFJ568" s="159"/>
      <c r="WFK568" s="57"/>
      <c r="WFL568" s="159"/>
      <c r="WFM568" s="57"/>
      <c r="WFN568" s="159"/>
      <c r="WFO568" s="57"/>
      <c r="WFP568" s="159"/>
      <c r="WFQ568" s="57"/>
      <c r="WFR568" s="159"/>
      <c r="WFS568" s="57"/>
      <c r="WFT568" s="159"/>
      <c r="WFU568" s="57"/>
      <c r="WFV568" s="159"/>
      <c r="WFW568" s="57"/>
      <c r="WFX568" s="159"/>
      <c r="WFY568" s="57"/>
      <c r="WFZ568" s="159"/>
      <c r="WGA568" s="57"/>
      <c r="WGB568" s="159"/>
      <c r="WGC568" s="57"/>
      <c r="WGD568" s="159"/>
      <c r="WGE568" s="57"/>
      <c r="WGF568" s="159"/>
      <c r="WGG568" s="57"/>
      <c r="WGH568" s="159"/>
      <c r="WGI568" s="57"/>
      <c r="WGJ568" s="159"/>
      <c r="WGK568" s="57"/>
      <c r="WGL568" s="159"/>
      <c r="WGM568" s="57"/>
      <c r="WGN568" s="159"/>
      <c r="WGO568" s="57"/>
      <c r="WGP568" s="159"/>
      <c r="WGQ568" s="57"/>
      <c r="WGR568" s="159"/>
      <c r="WGS568" s="57"/>
      <c r="WGT568" s="159"/>
      <c r="WGU568" s="57"/>
      <c r="WGV568" s="159"/>
      <c r="WGW568" s="57"/>
      <c r="WGX568" s="159"/>
      <c r="WGY568" s="57"/>
      <c r="WGZ568" s="159"/>
      <c r="WHA568" s="57"/>
      <c r="WHB568" s="159"/>
      <c r="WHC568" s="57"/>
      <c r="WHD568" s="159"/>
      <c r="WHE568" s="57"/>
      <c r="WHF568" s="159"/>
      <c r="WHG568" s="57"/>
      <c r="WHH568" s="159"/>
      <c r="WHI568" s="57"/>
      <c r="WHJ568" s="159"/>
      <c r="WHK568" s="57"/>
      <c r="WHL568" s="159"/>
      <c r="WHM568" s="57"/>
      <c r="WHN568" s="159"/>
      <c r="WHO568" s="57"/>
      <c r="WHP568" s="159"/>
      <c r="WHQ568" s="57"/>
      <c r="WHR568" s="159"/>
      <c r="WHS568" s="57"/>
      <c r="WHT568" s="159"/>
      <c r="WHU568" s="57"/>
      <c r="WHV568" s="159"/>
      <c r="WHW568" s="57"/>
      <c r="WHX568" s="159"/>
      <c r="WHY568" s="57"/>
      <c r="WHZ568" s="159"/>
      <c r="WIA568" s="57"/>
      <c r="WIB568" s="159"/>
      <c r="WIC568" s="57"/>
      <c r="WID568" s="159"/>
      <c r="WIE568" s="57"/>
      <c r="WIF568" s="159"/>
      <c r="WIG568" s="57"/>
      <c r="WIH568" s="159"/>
      <c r="WII568" s="57"/>
      <c r="WIJ568" s="159"/>
      <c r="WIK568" s="57"/>
      <c r="WIL568" s="159"/>
      <c r="WIM568" s="57"/>
      <c r="WIN568" s="159"/>
      <c r="WIO568" s="57"/>
      <c r="WIP568" s="159"/>
      <c r="WIQ568" s="57"/>
      <c r="WIR568" s="159"/>
      <c r="WIS568" s="57"/>
      <c r="WIT568" s="159"/>
      <c r="WIU568" s="57"/>
      <c r="WIV568" s="159"/>
      <c r="WIW568" s="57"/>
      <c r="WIX568" s="159"/>
      <c r="WIY568" s="57"/>
      <c r="WIZ568" s="159"/>
      <c r="WJA568" s="57"/>
      <c r="WJB568" s="159"/>
      <c r="WJC568" s="57"/>
      <c r="WJD568" s="159"/>
      <c r="WJE568" s="57"/>
      <c r="WJF568" s="159"/>
      <c r="WJG568" s="57"/>
      <c r="WJH568" s="159"/>
      <c r="WJI568" s="57"/>
      <c r="WJJ568" s="159"/>
      <c r="WJK568" s="57"/>
      <c r="WJL568" s="159"/>
      <c r="WJM568" s="57"/>
      <c r="WJN568" s="159"/>
      <c r="WJO568" s="57"/>
      <c r="WJP568" s="159"/>
      <c r="WJQ568" s="57"/>
      <c r="WJR568" s="159"/>
      <c r="WJS568" s="57"/>
      <c r="WJT568" s="159"/>
      <c r="WJU568" s="57"/>
      <c r="WJV568" s="159"/>
      <c r="WJW568" s="57"/>
      <c r="WJX568" s="159"/>
      <c r="WJY568" s="57"/>
      <c r="WJZ568" s="159"/>
      <c r="WKA568" s="57"/>
      <c r="WKB568" s="159"/>
      <c r="WKC568" s="57"/>
      <c r="WKD568" s="159"/>
      <c r="WKE568" s="57"/>
      <c r="WKF568" s="159"/>
      <c r="WKG568" s="57"/>
      <c r="WKH568" s="159"/>
      <c r="WKI568" s="57"/>
      <c r="WKJ568" s="159"/>
      <c r="WKK568" s="57"/>
      <c r="WKL568" s="159"/>
      <c r="WKM568" s="57"/>
      <c r="WKN568" s="159"/>
      <c r="WKO568" s="57"/>
      <c r="WKP568" s="159"/>
      <c r="WKQ568" s="57"/>
      <c r="WKR568" s="159"/>
      <c r="WKS568" s="57"/>
      <c r="WKT568" s="159"/>
      <c r="WKU568" s="57"/>
      <c r="WKV568" s="159"/>
      <c r="WKW568" s="57"/>
      <c r="WKX568" s="159"/>
      <c r="WKY568" s="57"/>
      <c r="WKZ568" s="159"/>
      <c r="WLA568" s="57"/>
      <c r="WLB568" s="159"/>
      <c r="WLC568" s="57"/>
      <c r="WLD568" s="159"/>
      <c r="WLE568" s="57"/>
      <c r="WLF568" s="159"/>
      <c r="WLG568" s="57"/>
      <c r="WLH568" s="159"/>
      <c r="WLI568" s="57"/>
      <c r="WLJ568" s="159"/>
      <c r="WLK568" s="57"/>
      <c r="WLL568" s="159"/>
      <c r="WLM568" s="57"/>
      <c r="WLN568" s="159"/>
      <c r="WLO568" s="57"/>
      <c r="WLP568" s="159"/>
      <c r="WLQ568" s="57"/>
      <c r="WLR568" s="159"/>
      <c r="WLS568" s="57"/>
      <c r="WLT568" s="159"/>
      <c r="WLU568" s="57"/>
      <c r="WLV568" s="159"/>
      <c r="WLW568" s="57"/>
      <c r="WLX568" s="159"/>
      <c r="WLY568" s="57"/>
      <c r="WLZ568" s="159"/>
      <c r="WMA568" s="57"/>
      <c r="WMB568" s="159"/>
      <c r="WMC568" s="57"/>
      <c r="WMD568" s="159"/>
      <c r="WME568" s="57"/>
      <c r="WMF568" s="159"/>
      <c r="WMG568" s="57"/>
      <c r="WMH568" s="159"/>
      <c r="WMI568" s="57"/>
      <c r="WMJ568" s="159"/>
      <c r="WMK568" s="57"/>
      <c r="WML568" s="159"/>
      <c r="WMM568" s="57"/>
      <c r="WMN568" s="159"/>
      <c r="WMO568" s="57"/>
      <c r="WMP568" s="159"/>
      <c r="WMQ568" s="57"/>
      <c r="WMR568" s="159"/>
      <c r="WMS568" s="57"/>
      <c r="WMT568" s="159"/>
      <c r="WMU568" s="57"/>
      <c r="WMV568" s="159"/>
      <c r="WMW568" s="57"/>
      <c r="WMX568" s="159"/>
      <c r="WMY568" s="57"/>
      <c r="WMZ568" s="159"/>
      <c r="WNA568" s="57"/>
      <c r="WNB568" s="159"/>
      <c r="WNC568" s="57"/>
      <c r="WND568" s="159"/>
      <c r="WNE568" s="57"/>
      <c r="WNF568" s="159"/>
      <c r="WNG568" s="57"/>
      <c r="WNH568" s="159"/>
      <c r="WNI568" s="57"/>
      <c r="WNJ568" s="159"/>
      <c r="WNK568" s="57"/>
      <c r="WNL568" s="159"/>
      <c r="WNM568" s="57"/>
      <c r="WNN568" s="159"/>
      <c r="WNO568" s="57"/>
      <c r="WNP568" s="159"/>
      <c r="WNQ568" s="57"/>
      <c r="WNR568" s="159"/>
      <c r="WNS568" s="57"/>
      <c r="WNT568" s="159"/>
      <c r="WNU568" s="57"/>
      <c r="WNV568" s="159"/>
      <c r="WNW568" s="57"/>
      <c r="WNX568" s="159"/>
      <c r="WNY568" s="57"/>
      <c r="WNZ568" s="159"/>
      <c r="WOA568" s="57"/>
      <c r="WOB568" s="159"/>
      <c r="WOC568" s="57"/>
      <c r="WOD568" s="159"/>
      <c r="WOE568" s="57"/>
      <c r="WOF568" s="159"/>
      <c r="WOG568" s="57"/>
      <c r="WOH568" s="159"/>
      <c r="WOI568" s="57"/>
      <c r="WOJ568" s="159"/>
      <c r="WOK568" s="57"/>
      <c r="WOL568" s="159"/>
      <c r="WOM568" s="57"/>
      <c r="WON568" s="159"/>
      <c r="WOO568" s="57"/>
      <c r="WOP568" s="159"/>
      <c r="WOQ568" s="57"/>
      <c r="WOR568" s="159"/>
      <c r="WOS568" s="57"/>
      <c r="WOT568" s="159"/>
      <c r="WOU568" s="57"/>
      <c r="WOV568" s="159"/>
      <c r="WOW568" s="57"/>
      <c r="WOX568" s="159"/>
      <c r="WOY568" s="57"/>
      <c r="WOZ568" s="159"/>
      <c r="WPA568" s="57"/>
      <c r="WPB568" s="159"/>
      <c r="WPC568" s="57"/>
      <c r="WPD568" s="159"/>
      <c r="WPE568" s="57"/>
      <c r="WPF568" s="159"/>
      <c r="WPG568" s="57"/>
      <c r="WPH568" s="159"/>
      <c r="WPI568" s="57"/>
      <c r="WPJ568" s="159"/>
      <c r="WPK568" s="57"/>
      <c r="WPL568" s="159"/>
      <c r="WPM568" s="57"/>
      <c r="WPN568" s="159"/>
      <c r="WPO568" s="57"/>
      <c r="WPP568" s="159"/>
      <c r="WPQ568" s="57"/>
      <c r="WPR568" s="159"/>
      <c r="WPS568" s="57"/>
      <c r="WPT568" s="159"/>
      <c r="WPU568" s="57"/>
      <c r="WPV568" s="159"/>
      <c r="WPW568" s="57"/>
      <c r="WPX568" s="159"/>
      <c r="WPY568" s="57"/>
      <c r="WPZ568" s="159"/>
      <c r="WQA568" s="57"/>
      <c r="WQB568" s="159"/>
      <c r="WQC568" s="57"/>
      <c r="WQD568" s="159"/>
      <c r="WQE568" s="57"/>
      <c r="WQF568" s="159"/>
      <c r="WQG568" s="57"/>
      <c r="WQH568" s="159"/>
      <c r="WQI568" s="57"/>
      <c r="WQJ568" s="159"/>
      <c r="WQK568" s="57"/>
      <c r="WQL568" s="159"/>
      <c r="WQM568" s="57"/>
      <c r="WQN568" s="159"/>
      <c r="WQO568" s="57"/>
      <c r="WQP568" s="159"/>
      <c r="WQQ568" s="57"/>
      <c r="WQR568" s="159"/>
      <c r="WQS568" s="57"/>
      <c r="WQT568" s="159"/>
      <c r="WQU568" s="57"/>
      <c r="WQV568" s="159"/>
      <c r="WQW568" s="57"/>
      <c r="WQX568" s="159"/>
      <c r="WQY568" s="57"/>
      <c r="WQZ568" s="159"/>
      <c r="WRA568" s="57"/>
      <c r="WRB568" s="159"/>
      <c r="WRC568" s="57"/>
      <c r="WRD568" s="159"/>
      <c r="WRE568" s="57"/>
      <c r="WRF568" s="159"/>
      <c r="WRG568" s="57"/>
      <c r="WRH568" s="159"/>
      <c r="WRI568" s="57"/>
      <c r="WRJ568" s="159"/>
      <c r="WRK568" s="57"/>
      <c r="WRL568" s="159"/>
      <c r="WRM568" s="57"/>
      <c r="WRN568" s="159"/>
      <c r="WRO568" s="57"/>
      <c r="WRP568" s="159"/>
      <c r="WRQ568" s="57"/>
      <c r="WRR568" s="159"/>
      <c r="WRS568" s="57"/>
      <c r="WRT568" s="159"/>
      <c r="WRU568" s="57"/>
      <c r="WRV568" s="159"/>
      <c r="WRW568" s="57"/>
      <c r="WRX568" s="159"/>
      <c r="WRY568" s="57"/>
      <c r="WRZ568" s="159"/>
      <c r="WSA568" s="57"/>
      <c r="WSB568" s="159"/>
      <c r="WSC568" s="57"/>
      <c r="WSD568" s="159"/>
      <c r="WSE568" s="57"/>
      <c r="WSF568" s="159"/>
      <c r="WSG568" s="57"/>
      <c r="WSH568" s="159"/>
      <c r="WSI568" s="57"/>
      <c r="WSJ568" s="159"/>
      <c r="WSK568" s="57"/>
      <c r="WSL568" s="159"/>
      <c r="WSM568" s="57"/>
      <c r="WSN568" s="159"/>
      <c r="WSO568" s="57"/>
      <c r="WSP568" s="159"/>
      <c r="WSQ568" s="57"/>
      <c r="WSR568" s="159"/>
      <c r="WSS568" s="57"/>
      <c r="WST568" s="159"/>
      <c r="WSU568" s="57"/>
      <c r="WSV568" s="159"/>
      <c r="WSW568" s="57"/>
      <c r="WSX568" s="159"/>
      <c r="WSY568" s="57"/>
      <c r="WSZ568" s="159"/>
      <c r="WTA568" s="57"/>
      <c r="WTB568" s="159"/>
      <c r="WTC568" s="57"/>
      <c r="WTD568" s="159"/>
      <c r="WTE568" s="57"/>
      <c r="WTF568" s="159"/>
      <c r="WTG568" s="57"/>
      <c r="WTH568" s="159"/>
      <c r="WTI568" s="57"/>
      <c r="WTJ568" s="159"/>
      <c r="WTK568" s="57"/>
      <c r="WTL568" s="159"/>
      <c r="WTM568" s="57"/>
      <c r="WTN568" s="159"/>
      <c r="WTO568" s="57"/>
      <c r="WTP568" s="159"/>
      <c r="WTQ568" s="57"/>
      <c r="WTR568" s="159"/>
      <c r="WTS568" s="57"/>
      <c r="WTT568" s="159"/>
      <c r="WTU568" s="57"/>
      <c r="WTV568" s="159"/>
      <c r="WTW568" s="57"/>
      <c r="WTX568" s="159"/>
      <c r="WTY568" s="57"/>
      <c r="WTZ568" s="159"/>
      <c r="WUA568" s="57"/>
      <c r="WUB568" s="159"/>
      <c r="WUC568" s="57"/>
      <c r="WUD568" s="159"/>
      <c r="WUE568" s="57"/>
      <c r="WUF568" s="159"/>
      <c r="WUG568" s="57"/>
      <c r="WUH568" s="159"/>
      <c r="WUI568" s="57"/>
      <c r="WUJ568" s="159"/>
      <c r="WUK568" s="57"/>
      <c r="WUL568" s="159"/>
      <c r="WUM568" s="57"/>
      <c r="WUN568" s="159"/>
      <c r="WUO568" s="57"/>
      <c r="WUP568" s="159"/>
      <c r="WUQ568" s="57"/>
      <c r="WUR568" s="159"/>
      <c r="WUS568" s="57"/>
      <c r="WUT568" s="159"/>
      <c r="WUU568" s="57"/>
      <c r="WUV568" s="159"/>
      <c r="WUW568" s="57"/>
      <c r="WUX568" s="159"/>
      <c r="WUY568" s="57"/>
      <c r="WUZ568" s="159"/>
      <c r="WVA568" s="57"/>
      <c r="WVB568" s="159"/>
      <c r="WVC568" s="57"/>
      <c r="WVD568" s="159"/>
      <c r="WVE568" s="57"/>
      <c r="WVF568" s="159"/>
      <c r="WVG568" s="57"/>
      <c r="WVH568" s="159"/>
      <c r="WVI568" s="57"/>
      <c r="WVJ568" s="159"/>
      <c r="WVK568" s="57"/>
      <c r="WVL568" s="159"/>
      <c r="WVM568" s="57"/>
      <c r="WVN568" s="159"/>
      <c r="WVO568" s="57"/>
      <c r="WVP568" s="159"/>
      <c r="WVQ568" s="57"/>
      <c r="WVR568" s="159"/>
      <c r="WVS568" s="57"/>
      <c r="WVT568" s="159"/>
      <c r="WVU568" s="57"/>
      <c r="WVV568" s="159"/>
      <c r="WVW568" s="57"/>
      <c r="WVX568" s="159"/>
      <c r="WVY568" s="57"/>
      <c r="WVZ568" s="159"/>
      <c r="WWA568" s="57"/>
      <c r="WWB568" s="159"/>
      <c r="WWC568" s="57"/>
      <c r="WWD568" s="159"/>
      <c r="WWE568" s="57"/>
      <c r="WWF568" s="159"/>
      <c r="WWG568" s="57"/>
      <c r="WWH568" s="159"/>
      <c r="WWI568" s="57"/>
      <c r="WWJ568" s="159"/>
      <c r="WWK568" s="57"/>
      <c r="WWL568" s="159"/>
      <c r="WWM568" s="57"/>
      <c r="WWN568" s="159"/>
      <c r="WWO568" s="57"/>
      <c r="WWP568" s="159"/>
      <c r="WWQ568" s="57"/>
      <c r="WWR568" s="159"/>
      <c r="WWS568" s="57"/>
      <c r="WWT568" s="159"/>
      <c r="WWU568" s="57"/>
      <c r="WWV568" s="159"/>
      <c r="WWW568" s="57"/>
      <c r="WWX568" s="159"/>
      <c r="WWY568" s="57"/>
      <c r="WWZ568" s="159"/>
      <c r="WXA568" s="57"/>
      <c r="WXB568" s="159"/>
      <c r="WXC568" s="57"/>
      <c r="WXD568" s="159"/>
      <c r="WXE568" s="57"/>
      <c r="WXF568" s="159"/>
      <c r="WXG568" s="57"/>
      <c r="WXH568" s="159"/>
      <c r="WXI568" s="57"/>
      <c r="WXJ568" s="159"/>
      <c r="WXK568" s="57"/>
      <c r="WXL568" s="159"/>
      <c r="WXM568" s="57"/>
      <c r="WXN568" s="159"/>
      <c r="WXO568" s="57"/>
      <c r="WXP568" s="159"/>
      <c r="WXQ568" s="57"/>
      <c r="WXR568" s="159"/>
      <c r="WXS568" s="57"/>
      <c r="WXT568" s="159"/>
      <c r="WXU568" s="57"/>
      <c r="WXV568" s="159"/>
      <c r="WXW568" s="57"/>
      <c r="WXX568" s="159"/>
      <c r="WXY568" s="57"/>
      <c r="WXZ568" s="159"/>
      <c r="WYA568" s="57"/>
      <c r="WYB568" s="159"/>
      <c r="WYC568" s="57"/>
      <c r="WYD568" s="159"/>
      <c r="WYE568" s="57"/>
      <c r="WYF568" s="159"/>
      <c r="WYG568" s="57"/>
      <c r="WYH568" s="159"/>
      <c r="WYI568" s="57"/>
      <c r="WYJ568" s="159"/>
      <c r="WYK568" s="57"/>
      <c r="WYL568" s="159"/>
      <c r="WYM568" s="57"/>
      <c r="WYN568" s="159"/>
      <c r="WYO568" s="57"/>
      <c r="WYP568" s="159"/>
      <c r="WYQ568" s="57"/>
      <c r="WYR568" s="159"/>
      <c r="WYS568" s="57"/>
      <c r="WYT568" s="159"/>
      <c r="WYU568" s="57"/>
      <c r="WYV568" s="159"/>
      <c r="WYW568" s="57"/>
      <c r="WYX568" s="159"/>
      <c r="WYY568" s="57"/>
      <c r="WYZ568" s="159"/>
      <c r="WZA568" s="57"/>
      <c r="WZB568" s="159"/>
      <c r="WZC568" s="57"/>
      <c r="WZD568" s="159"/>
      <c r="WZE568" s="57"/>
      <c r="WZF568" s="159"/>
      <c r="WZG568" s="57"/>
      <c r="WZH568" s="159"/>
      <c r="WZI568" s="57"/>
      <c r="WZJ568" s="159"/>
      <c r="WZK568" s="57"/>
      <c r="WZL568" s="159"/>
      <c r="WZM568" s="57"/>
      <c r="WZN568" s="159"/>
      <c r="WZO568" s="57"/>
      <c r="WZP568" s="159"/>
      <c r="WZQ568" s="57"/>
      <c r="WZR568" s="159"/>
      <c r="WZS568" s="57"/>
      <c r="WZT568" s="159"/>
      <c r="WZU568" s="57"/>
      <c r="WZV568" s="159"/>
      <c r="WZW568" s="57"/>
      <c r="WZX568" s="159"/>
      <c r="WZY568" s="57"/>
      <c r="WZZ568" s="159"/>
      <c r="XAA568" s="57"/>
      <c r="XAB568" s="159"/>
      <c r="XAC568" s="57"/>
      <c r="XAD568" s="159"/>
      <c r="XAE568" s="57"/>
      <c r="XAF568" s="159"/>
      <c r="XAG568" s="57"/>
      <c r="XAH568" s="159"/>
      <c r="XAI568" s="57"/>
      <c r="XAJ568" s="159"/>
      <c r="XAK568" s="57"/>
      <c r="XAL568" s="159"/>
      <c r="XAM568" s="57"/>
      <c r="XAN568" s="159"/>
      <c r="XAO568" s="57"/>
      <c r="XAP568" s="159"/>
      <c r="XAQ568" s="57"/>
      <c r="XAR568" s="159"/>
      <c r="XAS568" s="57"/>
      <c r="XAT568" s="159"/>
      <c r="XAU568" s="57"/>
      <c r="XAV568" s="159"/>
      <c r="XAW568" s="57"/>
      <c r="XAX568" s="159"/>
      <c r="XAY568" s="57"/>
      <c r="XAZ568" s="159"/>
      <c r="XBA568" s="57"/>
      <c r="XBB568" s="159"/>
      <c r="XBC568" s="57"/>
      <c r="XBD568" s="159"/>
      <c r="XBE568" s="57"/>
      <c r="XBF568" s="159"/>
      <c r="XBG568" s="57"/>
      <c r="XBH568" s="159"/>
      <c r="XBI568" s="57"/>
      <c r="XBJ568" s="159"/>
      <c r="XBK568" s="57"/>
      <c r="XBL568" s="159"/>
      <c r="XBM568" s="57"/>
      <c r="XBN568" s="159"/>
      <c r="XBO568" s="57"/>
      <c r="XBP568" s="159"/>
      <c r="XBQ568" s="57"/>
      <c r="XBR568" s="159"/>
      <c r="XBS568" s="57"/>
      <c r="XBT568" s="159"/>
      <c r="XBU568" s="57"/>
      <c r="XBV568" s="159"/>
      <c r="XBW568" s="57"/>
      <c r="XBX568" s="159"/>
      <c r="XBY568" s="57"/>
      <c r="XBZ568" s="159"/>
      <c r="XCA568" s="57"/>
      <c r="XCB568" s="159"/>
      <c r="XCC568" s="57"/>
      <c r="XCD568" s="159"/>
      <c r="XCE568" s="57"/>
      <c r="XCF568" s="159"/>
      <c r="XCG568" s="57"/>
      <c r="XCH568" s="159"/>
      <c r="XCI568" s="57"/>
      <c r="XCJ568" s="159"/>
      <c r="XCK568" s="57"/>
      <c r="XCL568" s="159"/>
      <c r="XCM568" s="57"/>
      <c r="XCN568" s="159"/>
      <c r="XCO568" s="57"/>
      <c r="XCP568" s="159"/>
      <c r="XCQ568" s="57"/>
      <c r="XCR568" s="159"/>
      <c r="XCS568" s="57"/>
      <c r="XCT568" s="159"/>
      <c r="XCU568" s="57"/>
      <c r="XCV568" s="159"/>
      <c r="XCW568" s="57"/>
      <c r="XCX568" s="159"/>
      <c r="XCY568" s="57"/>
      <c r="XCZ568" s="159"/>
      <c r="XDA568" s="57"/>
      <c r="XDB568" s="159"/>
      <c r="XDC568" s="57"/>
      <c r="XDD568" s="159"/>
      <c r="XDE568" s="57"/>
      <c r="XDF568" s="159"/>
      <c r="XDG568" s="57"/>
      <c r="XDH568" s="159"/>
      <c r="XDI568" s="57"/>
      <c r="XDJ568" s="159"/>
      <c r="XDK568" s="57"/>
      <c r="XDL568" s="159"/>
      <c r="XDM568" s="57"/>
      <c r="XDN568" s="159"/>
      <c r="XDO568" s="57"/>
      <c r="XDP568" s="159"/>
      <c r="XDQ568" s="57"/>
      <c r="XDR568" s="159"/>
      <c r="XDS568" s="57"/>
      <c r="XDT568" s="159"/>
      <c r="XDU568" s="57"/>
      <c r="XDV568" s="159"/>
      <c r="XDW568" s="57"/>
      <c r="XDX568" s="159"/>
      <c r="XDY568" s="57"/>
      <c r="XDZ568" s="159"/>
      <c r="XEA568" s="57"/>
      <c r="XEB568" s="159"/>
      <c r="XEC568" s="57"/>
      <c r="XED568" s="159"/>
      <c r="XEE568" s="57"/>
      <c r="XEF568" s="159"/>
      <c r="XEG568" s="57"/>
      <c r="XEH568" s="159"/>
      <c r="XEI568" s="57"/>
      <c r="XEJ568" s="159"/>
      <c r="XEK568" s="57"/>
      <c r="XEL568" s="159"/>
      <c r="XEM568" s="57"/>
      <c r="XEN568" s="159"/>
      <c r="XEO568" s="57"/>
      <c r="XEP568" s="159"/>
      <c r="XEQ568" s="57"/>
      <c r="XER568" s="159"/>
    </row>
    <row r="569" spans="12:16372" customFormat="1" ht="15" hidden="1" customHeight="1">
      <c r="L569" s="91">
        <v>528</v>
      </c>
      <c r="M569" s="492" t="s">
        <v>1804</v>
      </c>
      <c r="N569" s="301" t="s">
        <v>46</v>
      </c>
      <c r="O569" s="715">
        <v>13385</v>
      </c>
      <c r="P569" s="95" t="s">
        <v>78</v>
      </c>
      <c r="Q569" s="216">
        <f t="shared" si="57"/>
        <v>741103</v>
      </c>
      <c r="R569" s="91" t="str">
        <f t="shared" si="58"/>
        <v>ELE.02.</v>
      </c>
      <c r="S569" s="596" t="str">
        <f t="shared" si="59"/>
        <v>Montaż, uruchamianie i konserwacja instalacji, maszyn i urządzeń elektrycznych</v>
      </c>
      <c r="T569" s="109" t="s">
        <v>2193</v>
      </c>
      <c r="U569" s="382">
        <v>1</v>
      </c>
      <c r="V569" s="382">
        <v>0</v>
      </c>
      <c r="W569" s="425" t="s">
        <v>2010</v>
      </c>
      <c r="X569" s="382">
        <v>0</v>
      </c>
      <c r="Y569" s="382">
        <v>0</v>
      </c>
      <c r="Z569" s="594" t="str">
        <f t="shared" si="60"/>
        <v>Centrum Kształcenia Zawodowego w Oleśnicy, ul. Wojska Polskiego 67</v>
      </c>
      <c r="AA569" s="230" t="s">
        <v>692</v>
      </c>
      <c r="AB569" s="306"/>
      <c r="AC569" s="306"/>
      <c r="AD569" s="306"/>
    </row>
    <row r="570" spans="12:16372" customFormat="1" ht="15" hidden="1" customHeight="1">
      <c r="L570" s="91">
        <v>529</v>
      </c>
      <c r="M570" s="492" t="s">
        <v>1804</v>
      </c>
      <c r="N570" s="301" t="s">
        <v>46</v>
      </c>
      <c r="O570" s="715">
        <v>13385</v>
      </c>
      <c r="P570" s="95" t="s">
        <v>66</v>
      </c>
      <c r="Q570" s="216">
        <f t="shared" si="57"/>
        <v>723103</v>
      </c>
      <c r="R570" s="91" t="str">
        <f t="shared" si="58"/>
        <v>MOT.05.</v>
      </c>
      <c r="S570" s="596" t="str">
        <f t="shared" si="59"/>
        <v>Obsługa, diagnozowanie oraz naprawa pojazdów samochodowych</v>
      </c>
      <c r="T570" s="109" t="s">
        <v>2233</v>
      </c>
      <c r="U570" s="382">
        <v>7</v>
      </c>
      <c r="V570" s="382">
        <v>0</v>
      </c>
      <c r="W570" s="425" t="s">
        <v>2010</v>
      </c>
      <c r="X570" s="382">
        <v>0</v>
      </c>
      <c r="Y570" s="382">
        <v>0</v>
      </c>
      <c r="Z570" s="594" t="str">
        <f t="shared" si="60"/>
        <v>Centrum Kształcenia Zawodowego w Oleśnicy, ul. Wojska Polskiego 67</v>
      </c>
      <c r="AA570" s="230" t="s">
        <v>692</v>
      </c>
      <c r="AB570" s="306"/>
      <c r="AC570" s="306"/>
      <c r="AD570" s="306"/>
    </row>
    <row r="571" spans="12:16372" customFormat="1" ht="15" hidden="1" customHeight="1">
      <c r="L571" s="91">
        <v>530</v>
      </c>
      <c r="M571" s="492" t="s">
        <v>1804</v>
      </c>
      <c r="N571" s="301" t="s">
        <v>46</v>
      </c>
      <c r="O571" s="715">
        <v>13385</v>
      </c>
      <c r="P571" s="95" t="s">
        <v>99</v>
      </c>
      <c r="Q571" s="216">
        <f t="shared" si="57"/>
        <v>514101</v>
      </c>
      <c r="R571" s="91" t="str">
        <f t="shared" si="58"/>
        <v>FRK.01.</v>
      </c>
      <c r="S571" s="596" t="str">
        <f t="shared" si="59"/>
        <v>Wykonywanie usług fryzjerskich</v>
      </c>
      <c r="T571" s="109" t="s">
        <v>2233</v>
      </c>
      <c r="U571" s="382">
        <v>12</v>
      </c>
      <c r="V571" s="669">
        <v>9</v>
      </c>
      <c r="W571" s="425" t="s">
        <v>2010</v>
      </c>
      <c r="X571" s="382">
        <v>0</v>
      </c>
      <c r="Y571" s="382">
        <v>0</v>
      </c>
      <c r="Z571" s="594" t="str">
        <f t="shared" si="60"/>
        <v>Centrum Kształcenia Zawodowego w Oleśnicy, ul. Wojska Polskiego 67</v>
      </c>
      <c r="AA571" s="230" t="s">
        <v>692</v>
      </c>
      <c r="AB571" s="306"/>
      <c r="AC571" s="306"/>
      <c r="AD571" s="306"/>
    </row>
    <row r="572" spans="12:16372" customFormat="1" ht="15" hidden="1" customHeight="1">
      <c r="L572" s="91">
        <v>531</v>
      </c>
      <c r="M572" s="492" t="s">
        <v>1804</v>
      </c>
      <c r="N572" s="301" t="s">
        <v>46</v>
      </c>
      <c r="O572" s="715">
        <v>13385</v>
      </c>
      <c r="P572" s="95" t="s">
        <v>71</v>
      </c>
      <c r="Q572" s="216">
        <f t="shared" si="57"/>
        <v>512001</v>
      </c>
      <c r="R572" s="91" t="str">
        <f t="shared" si="58"/>
        <v>HGT.02.</v>
      </c>
      <c r="S572" s="596" t="str">
        <f t="shared" si="59"/>
        <v> Przygotowanie i wydawanie dań</v>
      </c>
      <c r="T572" s="109" t="s">
        <v>2191</v>
      </c>
      <c r="U572" s="382">
        <v>3</v>
      </c>
      <c r="V572" s="382">
        <v>1</v>
      </c>
      <c r="W572" s="425" t="s">
        <v>2010</v>
      </c>
      <c r="X572" s="382">
        <v>0</v>
      </c>
      <c r="Y572" s="382">
        <v>0</v>
      </c>
      <c r="Z572" s="594" t="str">
        <f t="shared" si="60"/>
        <v>Centrum Kształcenia Zawodowego w Oleśnicy, ul. Wojska Polskiego 67</v>
      </c>
      <c r="AA572" s="230" t="s">
        <v>692</v>
      </c>
      <c r="AB572" s="306"/>
      <c r="AC572" s="306"/>
      <c r="AD572" s="306"/>
    </row>
    <row r="573" spans="12:16372" customFormat="1" ht="15" hidden="1" customHeight="1">
      <c r="L573" s="91">
        <v>532</v>
      </c>
      <c r="M573" s="492" t="s">
        <v>1804</v>
      </c>
      <c r="N573" s="301" t="s">
        <v>46</v>
      </c>
      <c r="O573" s="715">
        <v>13385</v>
      </c>
      <c r="P573" s="95" t="s">
        <v>178</v>
      </c>
      <c r="Q573" s="216">
        <f t="shared" si="57"/>
        <v>753402</v>
      </c>
      <c r="R573" s="91" t="str">
        <f t="shared" si="58"/>
        <v>DRM.05.</v>
      </c>
      <c r="S573" s="596" t="str">
        <f t="shared" si="59"/>
        <v>Wykonywanie wyrobów tapicerowanych</v>
      </c>
      <c r="T573" s="109" t="s">
        <v>2194</v>
      </c>
      <c r="U573" s="382">
        <v>1</v>
      </c>
      <c r="V573" s="382">
        <v>0</v>
      </c>
      <c r="W573" s="425" t="s">
        <v>2010</v>
      </c>
      <c r="X573" s="382">
        <v>0</v>
      </c>
      <c r="Y573" s="382">
        <v>0</v>
      </c>
      <c r="Z573" s="594" t="str">
        <f t="shared" si="60"/>
        <v>Centrum Kształcenia Zawodowego w Oleśnicy, ul. Wojska Polskiego 67</v>
      </c>
      <c r="AA573" s="230" t="s">
        <v>692</v>
      </c>
      <c r="AB573" s="306"/>
      <c r="AC573" s="306"/>
      <c r="AD573" s="306"/>
    </row>
    <row r="574" spans="12:16372" customFormat="1" ht="15" hidden="1" customHeight="1">
      <c r="L574" s="91">
        <v>533</v>
      </c>
      <c r="M574" s="492" t="s">
        <v>1804</v>
      </c>
      <c r="N574" s="301" t="s">
        <v>46</v>
      </c>
      <c r="O574" s="715">
        <v>13385</v>
      </c>
      <c r="P574" s="95" t="s">
        <v>70</v>
      </c>
      <c r="Q574" s="216">
        <f t="shared" si="57"/>
        <v>522301</v>
      </c>
      <c r="R574" s="91" t="str">
        <f t="shared" si="58"/>
        <v>HAN.01.</v>
      </c>
      <c r="S574" s="596" t="str">
        <f t="shared" si="59"/>
        <v>Prowadzenie sprzedaży</v>
      </c>
      <c r="T574" s="109" t="s">
        <v>2233</v>
      </c>
      <c r="U574" s="382">
        <v>2</v>
      </c>
      <c r="V574" s="382">
        <v>2</v>
      </c>
      <c r="W574" s="425" t="s">
        <v>2010</v>
      </c>
      <c r="X574" s="382">
        <v>0</v>
      </c>
      <c r="Y574" s="382">
        <v>0</v>
      </c>
      <c r="Z574" s="438" t="str">
        <f t="shared" si="60"/>
        <v>Centrum Kształcenia Zawodowego w Oleśnicy, ul. Wojska Polskiego 67</v>
      </c>
      <c r="AA574" s="230" t="s">
        <v>692</v>
      </c>
      <c r="AB574" s="306"/>
      <c r="AC574" s="306"/>
      <c r="AD574" s="306"/>
    </row>
    <row r="575" spans="12:16372" customFormat="1" ht="15" hidden="1" customHeight="1">
      <c r="L575" s="91">
        <v>534</v>
      </c>
      <c r="M575" s="492" t="s">
        <v>1804</v>
      </c>
      <c r="N575" s="301" t="s">
        <v>46</v>
      </c>
      <c r="O575" s="715">
        <v>13385</v>
      </c>
      <c r="P575" s="95" t="s">
        <v>175</v>
      </c>
      <c r="Q575" s="216">
        <f t="shared" si="57"/>
        <v>751201</v>
      </c>
      <c r="R575" s="91" t="str">
        <f t="shared" si="58"/>
        <v>SPC.01.</v>
      </c>
      <c r="S575" s="596" t="str">
        <f t="shared" si="59"/>
        <v>Produkcja wyrobów cukierniczych</v>
      </c>
      <c r="T575" s="109" t="s">
        <v>2193</v>
      </c>
      <c r="U575" s="382">
        <v>2</v>
      </c>
      <c r="V575" s="382">
        <v>1</v>
      </c>
      <c r="W575" s="425" t="s">
        <v>2010</v>
      </c>
      <c r="X575" s="382">
        <v>0</v>
      </c>
      <c r="Y575" s="382">
        <v>0</v>
      </c>
      <c r="Z575" s="438" t="str">
        <f t="shared" si="60"/>
        <v>Centrum Kształcenia Zawodowego w Oleśnicy, ul. Wojska Polskiego 67</v>
      </c>
      <c r="AA575" s="230" t="s">
        <v>692</v>
      </c>
      <c r="AB575" s="306"/>
      <c r="AC575" s="306"/>
      <c r="AD575" s="306"/>
    </row>
    <row r="576" spans="12:16372" customFormat="1" ht="15" hidden="1" customHeight="1">
      <c r="L576" s="91">
        <v>535</v>
      </c>
      <c r="M576" s="492" t="s">
        <v>1804</v>
      </c>
      <c r="N576" s="301" t="s">
        <v>46</v>
      </c>
      <c r="O576" s="715">
        <v>13385</v>
      </c>
      <c r="P576" s="95" t="s">
        <v>191</v>
      </c>
      <c r="Q576" s="91">
        <f t="shared" si="57"/>
        <v>741201</v>
      </c>
      <c r="R576" s="91" t="str">
        <f t="shared" si="58"/>
        <v>ELE.01.</v>
      </c>
      <c r="S576" s="596" t="str">
        <f t="shared" si="59"/>
        <v> Montaż i obsługa maszyn i urządzeń elektrycznych</v>
      </c>
      <c r="T576" s="737" t="s">
        <v>2388</v>
      </c>
      <c r="U576" s="491">
        <v>1</v>
      </c>
      <c r="V576" s="382">
        <v>0</v>
      </c>
      <c r="W576" s="425" t="s">
        <v>2010</v>
      </c>
      <c r="X576" s="382">
        <v>0</v>
      </c>
      <c r="Y576" s="382">
        <v>0</v>
      </c>
      <c r="Z576" s="399" t="str">
        <f t="shared" si="60"/>
        <v>Centrum Kształcenia Zawodowego i Ustawicznego, 67-400 Wschowa, Plac Kosynierów 1</v>
      </c>
      <c r="AA576" s="230" t="s">
        <v>679</v>
      </c>
      <c r="AB576" s="184"/>
      <c r="AC576" s="306"/>
      <c r="AD576" s="306"/>
    </row>
    <row r="577" spans="12:31" customFormat="1" ht="15" customHeight="1">
      <c r="L577" s="91">
        <v>536</v>
      </c>
      <c r="M577" s="493" t="s">
        <v>2257</v>
      </c>
      <c r="N577" s="403" t="s">
        <v>46</v>
      </c>
      <c r="O577" s="719">
        <v>90635</v>
      </c>
      <c r="P577" s="95" t="s">
        <v>69</v>
      </c>
      <c r="Q577" s="91">
        <f t="shared" si="57"/>
        <v>741203</v>
      </c>
      <c r="R577" s="91" t="str">
        <f t="shared" si="58"/>
        <v>MOT.02.</v>
      </c>
      <c r="S577" s="596" t="str">
        <f t="shared" si="59"/>
        <v>Obsługa, diagnozowanie oraz naprawa mechatronicznych systemów pojazdów samochodowych</v>
      </c>
      <c r="T577" s="437" t="s">
        <v>2391</v>
      </c>
      <c r="U577" s="279">
        <v>9</v>
      </c>
      <c r="V577" s="279">
        <v>0</v>
      </c>
      <c r="W577" s="91" t="s">
        <v>2012</v>
      </c>
      <c r="X577" s="279">
        <v>0</v>
      </c>
      <c r="Y577" s="279">
        <v>0</v>
      </c>
      <c r="Z577" s="594" t="str">
        <f t="shared" si="60"/>
        <v>Centrum Kształcenia Zawodowego w Świdnicy, 58-105 Świdnica, ul. Gen. Władysława Sikorskiego 41</v>
      </c>
      <c r="AA577" s="230" t="s">
        <v>93</v>
      </c>
      <c r="AB577" s="184"/>
      <c r="AC577" s="306"/>
      <c r="AD577" s="306"/>
    </row>
    <row r="578" spans="12:31" customFormat="1" ht="15" customHeight="1">
      <c r="L578" s="91">
        <v>537</v>
      </c>
      <c r="M578" s="493" t="s">
        <v>2257</v>
      </c>
      <c r="N578" s="403" t="s">
        <v>46</v>
      </c>
      <c r="O578" s="719">
        <v>90635</v>
      </c>
      <c r="P578" s="95" t="s">
        <v>194</v>
      </c>
      <c r="Q578" s="91">
        <f t="shared" si="57"/>
        <v>711204</v>
      </c>
      <c r="R578" s="91" t="str">
        <f t="shared" si="58"/>
        <v>BUD.12.</v>
      </c>
      <c r="S578" s="596" t="str">
        <f t="shared" si="59"/>
        <v> Wykonywanie robót murarskich i tynkarskich</v>
      </c>
      <c r="T578" s="427" t="s">
        <v>2193</v>
      </c>
      <c r="U578" s="279">
        <v>1</v>
      </c>
      <c r="V578" s="279">
        <v>0</v>
      </c>
      <c r="W578" s="91" t="s">
        <v>2012</v>
      </c>
      <c r="X578" s="279">
        <v>1</v>
      </c>
      <c r="Y578" s="279">
        <v>0</v>
      </c>
      <c r="Z578" s="438" t="str">
        <f t="shared" si="60"/>
        <v>Centrum Kształcenia Zawodowego w Świdnicy, 58-105 Świdnica, ul. Gen. Władysława Sikorskiego 41</v>
      </c>
      <c r="AA578" s="230" t="s">
        <v>93</v>
      </c>
      <c r="AB578" s="416" t="s">
        <v>37</v>
      </c>
      <c r="AC578" s="306"/>
      <c r="AD578" s="306"/>
      <c r="AE578" t="s">
        <v>202</v>
      </c>
    </row>
    <row r="579" spans="12:31" customFormat="1" ht="15" customHeight="1">
      <c r="L579" s="91">
        <v>538</v>
      </c>
      <c r="M579" s="493" t="s">
        <v>2257</v>
      </c>
      <c r="N579" s="403" t="s">
        <v>46</v>
      </c>
      <c r="O579" s="719">
        <v>90635</v>
      </c>
      <c r="P579" s="95" t="s">
        <v>79</v>
      </c>
      <c r="Q579" s="91">
        <f t="shared" si="57"/>
        <v>751204</v>
      </c>
      <c r="R579" s="91" t="str">
        <f t="shared" si="58"/>
        <v>SPC.03.</v>
      </c>
      <c r="S579" s="596" t="str">
        <f t="shared" si="59"/>
        <v>Produkcja wyrobów piekarskich</v>
      </c>
      <c r="T579" s="109" t="s">
        <v>2233</v>
      </c>
      <c r="U579" s="279">
        <v>5</v>
      </c>
      <c r="V579" s="279">
        <v>2</v>
      </c>
      <c r="W579" s="91" t="s">
        <v>2012</v>
      </c>
      <c r="X579" s="279">
        <v>0</v>
      </c>
      <c r="Y579" s="279">
        <v>0</v>
      </c>
      <c r="Z579" s="399" t="str">
        <f t="shared" si="60"/>
        <v>Centrum Kształcenia Zawodowego w Świdnicy, 58-105 Świdnica, ul. Gen. Władysława Sikorskiego 41</v>
      </c>
      <c r="AA579" s="230" t="s">
        <v>93</v>
      </c>
      <c r="AB579" s="416" t="s">
        <v>37</v>
      </c>
      <c r="AC579" s="184"/>
      <c r="AD579" s="306"/>
    </row>
    <row r="580" spans="12:31" customFormat="1" ht="15" hidden="1" customHeight="1">
      <c r="L580" s="91">
        <v>539</v>
      </c>
      <c r="M580" s="493" t="s">
        <v>2257</v>
      </c>
      <c r="N580" s="403" t="s">
        <v>46</v>
      </c>
      <c r="O580" s="719">
        <v>90635</v>
      </c>
      <c r="P580" s="95" t="s">
        <v>75</v>
      </c>
      <c r="Q580" s="91">
        <f t="shared" si="57"/>
        <v>343101</v>
      </c>
      <c r="R580" s="91" t="str">
        <f t="shared" si="58"/>
        <v>AUD.02.</v>
      </c>
      <c r="S580" s="596" t="str">
        <f t="shared" si="59"/>
        <v> Rejestracja, obróbka i publikacja obrazu</v>
      </c>
      <c r="T580" s="89" t="s">
        <v>2214</v>
      </c>
      <c r="U580" s="279">
        <v>1</v>
      </c>
      <c r="V580" s="279">
        <v>0</v>
      </c>
      <c r="W580" s="91" t="s">
        <v>2012</v>
      </c>
      <c r="X580" s="279">
        <v>1</v>
      </c>
      <c r="Y580" s="279">
        <v>0</v>
      </c>
      <c r="Z580" s="438" t="str">
        <f t="shared" si="60"/>
        <v>Zespół Placówek Oświatowych Centrum Kształcenia Zawodowego nr 2 w Olkuszu, ul. Legionów Polskich 3</v>
      </c>
      <c r="AA580" s="230" t="s">
        <v>678</v>
      </c>
      <c r="AB580" s="416" t="s">
        <v>37</v>
      </c>
      <c r="AC580" s="306"/>
      <c r="AD580" s="306"/>
    </row>
    <row r="581" spans="12:31" customFormat="1" ht="15" hidden="1" customHeight="1">
      <c r="L581" s="91">
        <v>540</v>
      </c>
      <c r="M581" s="493" t="s">
        <v>2257</v>
      </c>
      <c r="N581" s="403" t="s">
        <v>46</v>
      </c>
      <c r="O581" s="719">
        <v>90635</v>
      </c>
      <c r="P581" s="95" t="s">
        <v>532</v>
      </c>
      <c r="Q581" s="91">
        <f t="shared" si="57"/>
        <v>753105</v>
      </c>
      <c r="R581" s="91" t="str">
        <f t="shared" si="58"/>
        <v>MOD.03.</v>
      </c>
      <c r="S581" s="596" t="str">
        <f t="shared" si="59"/>
        <v>Projektowanie i wytwarzanie wyrobów odzieżowych</v>
      </c>
      <c r="T581" s="284" t="s">
        <v>2258</v>
      </c>
      <c r="U581" s="382">
        <v>1</v>
      </c>
      <c r="V581" s="382">
        <v>1</v>
      </c>
      <c r="W581" s="91" t="s">
        <v>2010</v>
      </c>
      <c r="X581" s="382">
        <v>1</v>
      </c>
      <c r="Y581" s="382">
        <v>1</v>
      </c>
      <c r="Z581" s="593" t="str">
        <f t="shared" si="60"/>
        <v>Ośrodek Dokształcania i Doskonalenia Zawodowego w Krotoszynie</v>
      </c>
      <c r="AA581" s="230" t="s">
        <v>680</v>
      </c>
      <c r="AB581" s="441" t="s">
        <v>37</v>
      </c>
      <c r="AC581" s="415"/>
      <c r="AD581" s="306"/>
    </row>
    <row r="582" spans="12:31" customFormat="1" ht="15" customHeight="1">
      <c r="L582" s="91">
        <v>541</v>
      </c>
      <c r="M582" s="493" t="s">
        <v>2257</v>
      </c>
      <c r="N582" s="403" t="s">
        <v>46</v>
      </c>
      <c r="O582" s="719">
        <v>90635</v>
      </c>
      <c r="P582" s="95" t="s">
        <v>76</v>
      </c>
      <c r="Q582" s="91">
        <f t="shared" si="57"/>
        <v>721306</v>
      </c>
      <c r="R582" s="91" t="str">
        <f t="shared" si="58"/>
        <v>MOT.01.</v>
      </c>
      <c r="S582" s="596" t="str">
        <f t="shared" si="59"/>
        <v>Diagnozowanie i naprawa nadwozi pojazdów samochodowych</v>
      </c>
      <c r="T582" s="437" t="s">
        <v>2233</v>
      </c>
      <c r="U582" s="382">
        <v>3</v>
      </c>
      <c r="V582" s="382">
        <v>0</v>
      </c>
      <c r="W582" s="91" t="s">
        <v>2010</v>
      </c>
      <c r="X582" s="382">
        <v>0</v>
      </c>
      <c r="Y582" s="382">
        <v>0</v>
      </c>
      <c r="Z582" s="599" t="str">
        <f t="shared" si="60"/>
        <v>Centrum Kształcenia Zawodowego w Świdnicy, 58-105 Świdnica, ul. Gen. Władysława Sikorskiego 41</v>
      </c>
      <c r="AA582" s="230" t="s">
        <v>93</v>
      </c>
      <c r="AB582" s="416" t="s">
        <v>37</v>
      </c>
      <c r="AC582" s="416"/>
      <c r="AD582" s="306"/>
    </row>
    <row r="583" spans="12:31" customFormat="1" ht="15" customHeight="1">
      <c r="L583" s="91">
        <v>542</v>
      </c>
      <c r="M583" s="493" t="s">
        <v>2257</v>
      </c>
      <c r="N583" s="403" t="s">
        <v>46</v>
      </c>
      <c r="O583" s="719">
        <v>90635</v>
      </c>
      <c r="P583" s="95" t="s">
        <v>78</v>
      </c>
      <c r="Q583" s="91">
        <f t="shared" si="57"/>
        <v>741103</v>
      </c>
      <c r="R583" s="91" t="str">
        <f t="shared" si="58"/>
        <v>ELE.02.</v>
      </c>
      <c r="S583" s="596" t="str">
        <f t="shared" si="59"/>
        <v>Montaż, uruchamianie i konserwacja instalacji, maszyn i urządzeń elektrycznych</v>
      </c>
      <c r="T583" s="437" t="s">
        <v>2194</v>
      </c>
      <c r="U583" s="382">
        <v>1</v>
      </c>
      <c r="V583" s="382">
        <v>0</v>
      </c>
      <c r="W583" s="91" t="s">
        <v>2012</v>
      </c>
      <c r="X583" s="382">
        <v>0</v>
      </c>
      <c r="Y583" s="382">
        <v>0</v>
      </c>
      <c r="Z583" s="438" t="str">
        <f t="shared" si="60"/>
        <v>Centrum Kształcenia Zawodowego w Świdnicy, 58-105 Świdnica, ul. Gen. Władysława Sikorskiego 41</v>
      </c>
      <c r="AA583" s="230" t="s">
        <v>93</v>
      </c>
      <c r="AB583" s="306"/>
      <c r="AC583" s="306"/>
      <c r="AD583" s="306"/>
    </row>
    <row r="584" spans="12:31" customFormat="1" ht="15" customHeight="1">
      <c r="L584" s="91">
        <v>543</v>
      </c>
      <c r="M584" s="493" t="s">
        <v>2257</v>
      </c>
      <c r="N584" s="403" t="s">
        <v>46</v>
      </c>
      <c r="O584" s="719">
        <v>90635</v>
      </c>
      <c r="P584" s="95" t="s">
        <v>192</v>
      </c>
      <c r="Q584" s="91">
        <f t="shared" si="57"/>
        <v>713203</v>
      </c>
      <c r="R584" s="91" t="str">
        <f t="shared" si="58"/>
        <v>MOT.03.</v>
      </c>
      <c r="S584" s="596" t="str">
        <f t="shared" si="59"/>
        <v>Diagnozowanie i naprawa powłok lakierniczych</v>
      </c>
      <c r="T584" s="109" t="s">
        <v>2187</v>
      </c>
      <c r="U584" s="669">
        <v>6</v>
      </c>
      <c r="V584" s="382">
        <v>0</v>
      </c>
      <c r="W584" s="91" t="s">
        <v>2012</v>
      </c>
      <c r="X584" s="382">
        <v>0</v>
      </c>
      <c r="Y584" s="382">
        <v>0</v>
      </c>
      <c r="Z584" s="438" t="str">
        <f t="shared" si="60"/>
        <v>Centrum Kształcenia Zawodowego w Świdnicy, 58-105 Świdnica, ul. Gen. Władysława Sikorskiego 41</v>
      </c>
      <c r="AA584" s="230" t="s">
        <v>93</v>
      </c>
      <c r="AB584" s="306"/>
      <c r="AC584" s="306"/>
      <c r="AD584" s="306"/>
    </row>
    <row r="585" spans="12:31" customFormat="1" ht="15" hidden="1" customHeight="1">
      <c r="L585" s="91">
        <v>544</v>
      </c>
      <c r="M585" s="493" t="s">
        <v>2257</v>
      </c>
      <c r="N585" s="403" t="s">
        <v>46</v>
      </c>
      <c r="O585" s="719">
        <v>90635</v>
      </c>
      <c r="P585" s="95" t="s">
        <v>180</v>
      </c>
      <c r="Q585" s="91">
        <f t="shared" si="57"/>
        <v>712905</v>
      </c>
      <c r="R585" s="91" t="str">
        <f t="shared" si="58"/>
        <v>BUD.11.</v>
      </c>
      <c r="S585" s="596" t="str">
        <f t="shared" si="59"/>
        <v> Wykonywanie robót montażowych, okładzinowych i wykończeniowych</v>
      </c>
      <c r="T585" s="437" t="s">
        <v>2394</v>
      </c>
      <c r="U585" s="204">
        <v>4</v>
      </c>
      <c r="V585" s="279">
        <v>0</v>
      </c>
      <c r="W585" s="91" t="s">
        <v>2012</v>
      </c>
      <c r="X585" s="204">
        <v>4</v>
      </c>
      <c r="Y585" s="279">
        <v>0</v>
      </c>
      <c r="Z585" s="438" t="str">
        <f t="shared" si="60"/>
        <v>Centrum Kształcenia Zawodowego i Ustawicznego, 67-400 Wschowa, Plac Kosynierów 1</v>
      </c>
      <c r="AA585" s="230" t="s">
        <v>679</v>
      </c>
      <c r="AB585" s="306"/>
      <c r="AC585" s="306"/>
      <c r="AD585" s="306"/>
    </row>
    <row r="586" spans="12:31" customFormat="1" ht="15" hidden="1" customHeight="1">
      <c r="L586" s="91">
        <v>545</v>
      </c>
      <c r="M586" s="95" t="s">
        <v>2237</v>
      </c>
      <c r="N586" s="91" t="s">
        <v>154</v>
      </c>
      <c r="O586" s="713">
        <v>18886</v>
      </c>
      <c r="P586" s="95" t="s">
        <v>180</v>
      </c>
      <c r="Q586" s="91">
        <f t="shared" si="57"/>
        <v>712905</v>
      </c>
      <c r="R586" s="91" t="str">
        <f t="shared" si="58"/>
        <v>BUD.11.</v>
      </c>
      <c r="S586" s="596" t="str">
        <f t="shared" si="59"/>
        <v> Wykonywanie robót montażowych, okładzinowych i wykończeniowych</v>
      </c>
      <c r="T586" s="738" t="s">
        <v>2394</v>
      </c>
      <c r="U586" s="789">
        <v>8</v>
      </c>
      <c r="V586" s="279">
        <v>1</v>
      </c>
      <c r="W586" s="91" t="s">
        <v>2012</v>
      </c>
      <c r="X586" s="478">
        <v>8</v>
      </c>
      <c r="Y586" s="279">
        <v>1</v>
      </c>
      <c r="Z586" s="399" t="str">
        <f t="shared" si="60"/>
        <v>Centrum Kształcenia Zawodowego i Ustawicznego, 67-400 Wschowa, Plac Kosynierów 1</v>
      </c>
      <c r="AA586" s="230" t="s">
        <v>679</v>
      </c>
      <c r="AB586" s="306"/>
      <c r="AC586" s="184"/>
      <c r="AD586" s="306"/>
    </row>
    <row r="587" spans="12:31" customFormat="1" ht="15" hidden="1" customHeight="1">
      <c r="L587" s="91"/>
      <c r="M587" s="95" t="s">
        <v>2237</v>
      </c>
      <c r="N587" s="91" t="s">
        <v>154</v>
      </c>
      <c r="O587" s="713">
        <v>18886</v>
      </c>
      <c r="P587" s="95" t="s">
        <v>194</v>
      </c>
      <c r="Q587" s="511">
        <f>IFERROR(VLOOKUP(P587,B$8:E$119,2,0),0)</f>
        <v>711204</v>
      </c>
      <c r="R587" s="511"/>
      <c r="S587" s="511"/>
      <c r="T587" s="109"/>
      <c r="U587" s="478">
        <v>2</v>
      </c>
      <c r="V587" s="478">
        <v>0</v>
      </c>
      <c r="W587" s="415" t="s">
        <v>2012</v>
      </c>
      <c r="X587" s="478">
        <v>2</v>
      </c>
      <c r="Y587" s="478">
        <v>0</v>
      </c>
      <c r="Z587" s="790">
        <f>IFERROR(VLOOKUP(AA587,AH$8:AI$34,2,0),0)</f>
        <v>0</v>
      </c>
      <c r="AA587" s="676"/>
      <c r="AB587" s="306"/>
      <c r="AC587" s="184"/>
      <c r="AD587" s="306"/>
    </row>
    <row r="588" spans="12:31" customFormat="1" ht="15" hidden="1" customHeight="1">
      <c r="L588" s="91">
        <v>546</v>
      </c>
      <c r="M588" s="95" t="s">
        <v>2237</v>
      </c>
      <c r="N588" s="91" t="s">
        <v>154</v>
      </c>
      <c r="O588" s="713">
        <v>18886</v>
      </c>
      <c r="P588" s="95" t="s">
        <v>99</v>
      </c>
      <c r="Q588" s="91">
        <f t="shared" si="57"/>
        <v>514101</v>
      </c>
      <c r="R588" s="91" t="str">
        <f t="shared" si="58"/>
        <v>FRK.01.</v>
      </c>
      <c r="S588" s="596" t="str">
        <f t="shared" si="59"/>
        <v>Wykonywanie usług fryzjerskich</v>
      </c>
      <c r="T588" s="109" t="s">
        <v>2188</v>
      </c>
      <c r="U588" s="390">
        <v>2</v>
      </c>
      <c r="V588" s="279">
        <v>2</v>
      </c>
      <c r="W588" s="91" t="s">
        <v>2012</v>
      </c>
      <c r="X588" s="279">
        <v>0</v>
      </c>
      <c r="Y588" s="279">
        <v>0</v>
      </c>
      <c r="Z588" s="399" t="str">
        <f t="shared" si="60"/>
        <v>Zespół Szkół Ponadpodstawowych im. Hipolita Cegielskiego w Ziębicach ul. Wojska Polskiego 3, 57-220 Ziębice</v>
      </c>
      <c r="AA588" s="230" t="s">
        <v>32</v>
      </c>
      <c r="AB588" s="184"/>
      <c r="AC588" s="184"/>
      <c r="AD588" s="306"/>
    </row>
    <row r="589" spans="12:31" customFormat="1" ht="60" hidden="1">
      <c r="L589" s="91">
        <v>547</v>
      </c>
      <c r="M589" s="95" t="s">
        <v>2237</v>
      </c>
      <c r="N589" s="91" t="s">
        <v>154</v>
      </c>
      <c r="O589" s="713">
        <v>18886</v>
      </c>
      <c r="P589" s="95" t="s">
        <v>532</v>
      </c>
      <c r="Q589" s="193">
        <f t="shared" si="57"/>
        <v>753105</v>
      </c>
      <c r="R589" s="193" t="str">
        <f t="shared" si="58"/>
        <v>MOD.03.</v>
      </c>
      <c r="S589" s="596" t="str">
        <f t="shared" si="59"/>
        <v>Projektowanie i wytwarzanie wyrobów odzieżowych</v>
      </c>
      <c r="T589" s="231" t="s">
        <v>2354</v>
      </c>
      <c r="U589" s="390">
        <v>4</v>
      </c>
      <c r="V589" s="279">
        <v>3</v>
      </c>
      <c r="W589" s="91" t="s">
        <v>2012</v>
      </c>
      <c r="X589" s="279">
        <v>4</v>
      </c>
      <c r="Y589" s="279">
        <v>3</v>
      </c>
      <c r="Z589" s="512" t="str">
        <f t="shared" si="60"/>
        <v>Centrum Kształcenia Zawodowego w Zespole Szkół i Placówek Kształcenia Zawodowego, ul.Botaniczna 66, 65-392  Zielona Góra</v>
      </c>
      <c r="AA589" s="230" t="s">
        <v>37</v>
      </c>
      <c r="AB589" s="184"/>
      <c r="AC589" s="184"/>
      <c r="AD589" s="306"/>
    </row>
    <row r="590" spans="12:31" customFormat="1" hidden="1">
      <c r="L590" s="91">
        <v>548</v>
      </c>
      <c r="M590" s="95" t="s">
        <v>2237</v>
      </c>
      <c r="N590" s="91" t="s">
        <v>154</v>
      </c>
      <c r="O590" s="713">
        <v>18886</v>
      </c>
      <c r="P590" s="95" t="s">
        <v>70</v>
      </c>
      <c r="Q590" s="91">
        <f t="shared" si="57"/>
        <v>522301</v>
      </c>
      <c r="R590" s="91" t="str">
        <f t="shared" si="58"/>
        <v>HAN.01.</v>
      </c>
      <c r="S590" s="561"/>
      <c r="T590" s="109" t="s">
        <v>2254</v>
      </c>
      <c r="U590" s="390">
        <v>3</v>
      </c>
      <c r="V590" s="279">
        <v>3</v>
      </c>
      <c r="W590" s="91" t="s">
        <v>2012</v>
      </c>
      <c r="X590" s="279">
        <v>0</v>
      </c>
      <c r="Y590" s="279">
        <v>0</v>
      </c>
      <c r="Z590" s="689" t="str">
        <f t="shared" si="60"/>
        <v>Zespół Szkół Ponadpodstawowych im. Hipolita Cegielskiego w Ziębicach ul. Wojska Polskiego 3, 57-220 Ziębice</v>
      </c>
      <c r="AA590" s="230" t="s">
        <v>32</v>
      </c>
      <c r="AB590" s="557"/>
      <c r="AC590" s="557"/>
      <c r="AD590" s="558"/>
    </row>
    <row r="591" spans="12:31" customFormat="1" ht="15" hidden="1" customHeight="1">
      <c r="L591" s="91">
        <v>549</v>
      </c>
      <c r="M591" s="95" t="s">
        <v>2237</v>
      </c>
      <c r="N591" s="91" t="s">
        <v>154</v>
      </c>
      <c r="O591" s="713">
        <v>18886</v>
      </c>
      <c r="P591" s="95" t="s">
        <v>71</v>
      </c>
      <c r="Q591" s="91">
        <f t="shared" si="57"/>
        <v>512001</v>
      </c>
      <c r="R591" s="91" t="str">
        <f t="shared" si="58"/>
        <v>HGT.02.</v>
      </c>
      <c r="S591" s="596" t="str">
        <f t="shared" ref="S591:S602" si="61">IFERROR(VLOOKUP(R591,D$8:G$119,2,0),0)</f>
        <v> Przygotowanie i wydawanie dań</v>
      </c>
      <c r="T591" s="109" t="s">
        <v>2190</v>
      </c>
      <c r="U591" s="390">
        <v>13</v>
      </c>
      <c r="V591" s="279">
        <v>8</v>
      </c>
      <c r="W591" s="91" t="s">
        <v>2012</v>
      </c>
      <c r="X591" s="279">
        <v>0</v>
      </c>
      <c r="Y591" s="279">
        <v>0</v>
      </c>
      <c r="Z591" s="132" t="str">
        <f t="shared" si="60"/>
        <v>Zespół Szkół Ponadpodstawowych im. Hipolita Cegielskiego w Ziębicach ul. Wojska Polskiego 3, 57-220 Ziębice</v>
      </c>
      <c r="AA591" s="230" t="s">
        <v>32</v>
      </c>
      <c r="AB591" s="184"/>
      <c r="AC591" s="184"/>
      <c r="AD591" s="306"/>
    </row>
    <row r="592" spans="12:31" customFormat="1" ht="15" hidden="1" customHeight="1">
      <c r="L592" s="91">
        <v>550</v>
      </c>
      <c r="M592" s="276" t="s">
        <v>2272</v>
      </c>
      <c r="N592" s="91" t="s">
        <v>2271</v>
      </c>
      <c r="O592" s="713">
        <v>24697</v>
      </c>
      <c r="P592" s="95" t="s">
        <v>99</v>
      </c>
      <c r="Q592" s="91">
        <f t="shared" si="57"/>
        <v>514101</v>
      </c>
      <c r="R592" s="91" t="str">
        <f t="shared" si="58"/>
        <v>FRK.01.</v>
      </c>
      <c r="S592" s="596" t="str">
        <f t="shared" si="61"/>
        <v>Wykonywanie usług fryzjerskich</v>
      </c>
      <c r="T592" s="734" t="s">
        <v>2384</v>
      </c>
      <c r="U592" s="707">
        <v>9</v>
      </c>
      <c r="V592" s="707">
        <v>8</v>
      </c>
      <c r="W592" s="91" t="s">
        <v>2010</v>
      </c>
      <c r="X592" s="279">
        <v>9</v>
      </c>
      <c r="Y592" s="279">
        <v>8</v>
      </c>
      <c r="Z592" s="606" t="str">
        <f t="shared" si="60"/>
        <v>Centrum Kształcenia Zawodowego w Kłodzkiej Szkole Przedsiębiorczości w Kłodzku, ul. Szkolna 8, 57-300 Kłodzko</v>
      </c>
      <c r="AA592" s="230" t="s">
        <v>677</v>
      </c>
      <c r="AB592" s="306"/>
      <c r="AC592" s="416"/>
      <c r="AD592" s="306"/>
    </row>
    <row r="593" spans="12:31" customFormat="1" ht="15" hidden="1" customHeight="1">
      <c r="L593" s="91">
        <v>551</v>
      </c>
      <c r="M593" s="276" t="s">
        <v>2272</v>
      </c>
      <c r="N593" s="91" t="s">
        <v>2271</v>
      </c>
      <c r="O593" s="713">
        <v>24697</v>
      </c>
      <c r="P593" s="95" t="s">
        <v>66</v>
      </c>
      <c r="Q593" s="91">
        <f t="shared" si="57"/>
        <v>723103</v>
      </c>
      <c r="R593" s="91" t="str">
        <f t="shared" si="58"/>
        <v>MOT.05.</v>
      </c>
      <c r="S593" s="596" t="str">
        <f t="shared" si="61"/>
        <v>Obsługa, diagnozowanie oraz naprawa pojazdów samochodowych</v>
      </c>
      <c r="T593" s="231" t="s">
        <v>2188</v>
      </c>
      <c r="U593" s="279">
        <v>6</v>
      </c>
      <c r="V593" s="279">
        <v>0</v>
      </c>
      <c r="W593" s="91" t="s">
        <v>2012</v>
      </c>
      <c r="X593" s="279">
        <v>6</v>
      </c>
      <c r="Y593" s="279">
        <v>0</v>
      </c>
      <c r="Z593" s="438" t="str">
        <f t="shared" si="60"/>
        <v>Zespół Szkół Ponadpodstawowych im. Hipolita Cegielskiego w Ziębicach ul. Wojska Polskiego 3, 57-220 Ziębice</v>
      </c>
      <c r="AA593" s="230" t="s">
        <v>32</v>
      </c>
      <c r="AB593" s="306"/>
      <c r="AC593" s="184"/>
      <c r="AD593" s="306"/>
    </row>
    <row r="594" spans="12:31" customFormat="1" ht="15" hidden="1" customHeight="1">
      <c r="L594" s="91">
        <v>552</v>
      </c>
      <c r="M594" s="276" t="s">
        <v>2272</v>
      </c>
      <c r="N594" s="91" t="s">
        <v>2271</v>
      </c>
      <c r="O594" s="713">
        <v>24697</v>
      </c>
      <c r="P594" s="95" t="s">
        <v>71</v>
      </c>
      <c r="Q594" s="91">
        <f t="shared" si="57"/>
        <v>512001</v>
      </c>
      <c r="R594" s="91" t="str">
        <f t="shared" si="58"/>
        <v>HGT.02.</v>
      </c>
      <c r="S594" s="596" t="str">
        <f t="shared" si="61"/>
        <v> Przygotowanie i wydawanie dań</v>
      </c>
      <c r="T594" s="734" t="s">
        <v>2384</v>
      </c>
      <c r="U594" s="707">
        <v>13</v>
      </c>
      <c r="V594" s="707">
        <v>7</v>
      </c>
      <c r="W594" s="91" t="s">
        <v>2010</v>
      </c>
      <c r="X594" s="279">
        <v>13</v>
      </c>
      <c r="Y594" s="279">
        <v>7</v>
      </c>
      <c r="Z594" s="399" t="str">
        <f t="shared" si="60"/>
        <v>Centrum Kształcenia Zawodowego w Kłodzkiej Szkole Przedsiębiorczości w Kłodzku, ul. Szkolna 8, 57-300 Kłodzko</v>
      </c>
      <c r="AA594" s="230" t="s">
        <v>677</v>
      </c>
      <c r="AB594" s="184"/>
      <c r="AC594" s="184"/>
      <c r="AD594" s="306"/>
    </row>
    <row r="595" spans="12:31" customFormat="1" ht="15" hidden="1" customHeight="1">
      <c r="L595" s="91">
        <v>553</v>
      </c>
      <c r="M595" s="276" t="s">
        <v>2272</v>
      </c>
      <c r="N595" s="91" t="s">
        <v>2271</v>
      </c>
      <c r="O595" s="713">
        <v>24697</v>
      </c>
      <c r="P595" s="95" t="s">
        <v>175</v>
      </c>
      <c r="Q595" s="91">
        <f t="shared" si="57"/>
        <v>751201</v>
      </c>
      <c r="R595" s="91" t="str">
        <f t="shared" si="58"/>
        <v>SPC.01.</v>
      </c>
      <c r="S595" s="596" t="str">
        <f t="shared" si="61"/>
        <v>Produkcja wyrobów cukierniczych</v>
      </c>
      <c r="T595" s="734" t="s">
        <v>2384</v>
      </c>
      <c r="U595" s="279">
        <v>2</v>
      </c>
      <c r="V595" s="279">
        <v>2</v>
      </c>
      <c r="W595" s="91" t="s">
        <v>2010</v>
      </c>
      <c r="X595" s="279">
        <v>2</v>
      </c>
      <c r="Y595" s="279">
        <v>2</v>
      </c>
      <c r="Z595" s="438" t="str">
        <f t="shared" si="60"/>
        <v>Centrum Kształcenia Zawodowego w Kłodzkiej Szkole Przedsiębiorczości w Kłodzku, ul. Szkolna 8, 57-300 Kłodzko</v>
      </c>
      <c r="AA595" s="230" t="s">
        <v>677</v>
      </c>
      <c r="AB595" s="184"/>
      <c r="AC595" s="306"/>
      <c r="AD595" s="306"/>
    </row>
    <row r="596" spans="12:31" customFormat="1" ht="15" customHeight="1">
      <c r="L596" s="91">
        <v>554</v>
      </c>
      <c r="M596" s="276" t="s">
        <v>2272</v>
      </c>
      <c r="N596" s="91" t="s">
        <v>2271</v>
      </c>
      <c r="O596" s="713">
        <v>24697</v>
      </c>
      <c r="P596" s="95" t="s">
        <v>194</v>
      </c>
      <c r="Q596" s="91">
        <f t="shared" si="57"/>
        <v>711204</v>
      </c>
      <c r="R596" s="91" t="str">
        <f t="shared" si="58"/>
        <v>BUD.12.</v>
      </c>
      <c r="S596" s="596" t="str">
        <f t="shared" si="61"/>
        <v> Wykonywanie robót murarskich i tynkarskich</v>
      </c>
      <c r="T596" s="427" t="s">
        <v>2193</v>
      </c>
      <c r="U596" s="279">
        <v>3</v>
      </c>
      <c r="V596" s="279">
        <v>0</v>
      </c>
      <c r="W596" s="91" t="s">
        <v>2012</v>
      </c>
      <c r="X596" s="279">
        <v>3</v>
      </c>
      <c r="Y596" s="279">
        <v>0</v>
      </c>
      <c r="Z596" s="594" t="str">
        <f t="shared" si="60"/>
        <v>Centrum Kształcenia Zawodowego w Świdnicy, 58-105 Świdnica, ul. Gen. Władysława Sikorskiego 41</v>
      </c>
      <c r="AA596" s="230" t="s">
        <v>93</v>
      </c>
      <c r="AB596" s="184"/>
      <c r="AC596" s="306"/>
      <c r="AD596" s="306"/>
    </row>
    <row r="597" spans="12:31" customFormat="1" ht="15" hidden="1" customHeight="1">
      <c r="L597" s="91">
        <v>555</v>
      </c>
      <c r="M597" s="276" t="s">
        <v>2272</v>
      </c>
      <c r="N597" s="91" t="s">
        <v>2271</v>
      </c>
      <c r="O597" s="713">
        <v>24697</v>
      </c>
      <c r="P597" s="95" t="s">
        <v>70</v>
      </c>
      <c r="Q597" s="91">
        <f t="shared" si="57"/>
        <v>522301</v>
      </c>
      <c r="R597" s="91" t="str">
        <f t="shared" si="58"/>
        <v>HAN.01.</v>
      </c>
      <c r="S597" s="596" t="str">
        <f t="shared" si="61"/>
        <v>Prowadzenie sprzedaży</v>
      </c>
      <c r="T597" s="109" t="s">
        <v>2254</v>
      </c>
      <c r="U597" s="385">
        <v>5</v>
      </c>
      <c r="V597" s="385">
        <v>5</v>
      </c>
      <c r="W597" s="404" t="s">
        <v>2010</v>
      </c>
      <c r="X597" s="385">
        <v>5</v>
      </c>
      <c r="Y597" s="385">
        <v>5</v>
      </c>
      <c r="Z597" s="132" t="str">
        <f t="shared" si="60"/>
        <v>Zespół Szkół Ponadpodstawowych im. Hipolita Cegielskiego w Ziębicach ul. Wojska Polskiego 3, 57-220 Ziębice</v>
      </c>
      <c r="AA597" s="230" t="s">
        <v>32</v>
      </c>
      <c r="AB597" s="184"/>
      <c r="AC597" s="184"/>
      <c r="AD597" s="306"/>
    </row>
    <row r="598" spans="12:31" customFormat="1" ht="15" hidden="1" customHeight="1">
      <c r="L598" s="91">
        <v>556</v>
      </c>
      <c r="M598" s="276" t="s">
        <v>2272</v>
      </c>
      <c r="N598" s="91" t="s">
        <v>2271</v>
      </c>
      <c r="O598" s="713">
        <v>24697</v>
      </c>
      <c r="P598" s="95" t="s">
        <v>191</v>
      </c>
      <c r="Q598" s="91">
        <f t="shared" si="57"/>
        <v>741201</v>
      </c>
      <c r="R598" s="91" t="str">
        <f t="shared" si="58"/>
        <v>ELE.01.</v>
      </c>
      <c r="S598" s="596" t="str">
        <f t="shared" si="61"/>
        <v> Montaż i obsługa maszyn i urządzeń elektrycznych</v>
      </c>
      <c r="T598" s="737" t="s">
        <v>2388</v>
      </c>
      <c r="U598" s="385">
        <v>3</v>
      </c>
      <c r="V598" s="385">
        <v>0</v>
      </c>
      <c r="W598" s="404" t="s">
        <v>2012</v>
      </c>
      <c r="X598" s="385">
        <v>3</v>
      </c>
      <c r="Y598" s="385">
        <v>0</v>
      </c>
      <c r="Z598" s="132" t="str">
        <f t="shared" si="60"/>
        <v>Centrum Kształcenia Zawodowego i Ustawicznego, 67-400 Wschowa, Plac Kosynierów 1</v>
      </c>
      <c r="AA598" s="230" t="s">
        <v>679</v>
      </c>
      <c r="AB598" s="184"/>
      <c r="AC598" s="306"/>
      <c r="AD598" s="306"/>
    </row>
    <row r="599" spans="12:31" customFormat="1" ht="15" customHeight="1">
      <c r="L599" s="91">
        <v>557</v>
      </c>
      <c r="M599" s="276" t="s">
        <v>2272</v>
      </c>
      <c r="N599" s="91" t="s">
        <v>2271</v>
      </c>
      <c r="O599" s="713">
        <v>24697</v>
      </c>
      <c r="P599" s="95" t="s">
        <v>78</v>
      </c>
      <c r="Q599" s="91">
        <f t="shared" si="57"/>
        <v>741103</v>
      </c>
      <c r="R599" s="91" t="str">
        <f t="shared" si="58"/>
        <v>ELE.02.</v>
      </c>
      <c r="S599" s="596" t="str">
        <f t="shared" si="61"/>
        <v>Montaż, uruchamianie i konserwacja instalacji, maszyn i urządzeń elektrycznych</v>
      </c>
      <c r="T599" s="109" t="s">
        <v>2391</v>
      </c>
      <c r="U599" s="386">
        <v>3</v>
      </c>
      <c r="V599" s="386">
        <v>0</v>
      </c>
      <c r="W599" s="446" t="s">
        <v>2012</v>
      </c>
      <c r="X599" s="386">
        <v>3</v>
      </c>
      <c r="Y599" s="386">
        <v>0</v>
      </c>
      <c r="Z599" s="132" t="str">
        <f t="shared" si="60"/>
        <v>Centrum Kształcenia Zawodowego w Świdnicy, 58-105 Świdnica, ul. Gen. Władysława Sikorskiego 41</v>
      </c>
      <c r="AA599" s="230" t="s">
        <v>93</v>
      </c>
      <c r="AB599" s="184"/>
      <c r="AC599" s="184"/>
      <c r="AD599" s="306"/>
    </row>
    <row r="600" spans="12:31" customFormat="1" ht="15" hidden="1" customHeight="1">
      <c r="L600" s="91">
        <v>558</v>
      </c>
      <c r="M600" s="276" t="s">
        <v>2272</v>
      </c>
      <c r="N600" s="91" t="s">
        <v>2271</v>
      </c>
      <c r="O600" s="713">
        <v>24697</v>
      </c>
      <c r="P600" s="95" t="s">
        <v>210</v>
      </c>
      <c r="Q600" s="91">
        <f t="shared" ref="Q600:Q648" si="62">IFERROR(VLOOKUP(P600,B$8:E$119,2,0),0)</f>
        <v>751108</v>
      </c>
      <c r="R600" s="91" t="str">
        <f t="shared" ref="R600:R651" si="63">IFERROR(VLOOKUP(Q600,C$8:F$119,2,0),0)</f>
        <v>SPC.04.</v>
      </c>
      <c r="S600" s="596" t="str">
        <f t="shared" si="61"/>
        <v> Produkcja przetworów mięsnych i tłuszczowych</v>
      </c>
      <c r="T600" s="682" t="s">
        <v>2254</v>
      </c>
      <c r="U600" s="496">
        <v>1</v>
      </c>
      <c r="V600" s="496">
        <v>0</v>
      </c>
      <c r="W600" s="404" t="s">
        <v>2012</v>
      </c>
      <c r="X600" s="496">
        <v>1</v>
      </c>
      <c r="Y600" s="496">
        <v>0</v>
      </c>
      <c r="Z600" s="132" t="str">
        <f t="shared" si="60"/>
        <v>Ośrodek Dokształcania i Doskonalenia Zawodowego w Krotoszynie</v>
      </c>
      <c r="AA600" s="230" t="s">
        <v>680</v>
      </c>
      <c r="AB600" s="184"/>
      <c r="AC600" s="184"/>
      <c r="AD600" s="306"/>
    </row>
    <row r="601" spans="12:31" customFormat="1" ht="15" customHeight="1">
      <c r="L601" s="91">
        <v>559</v>
      </c>
      <c r="M601" s="276" t="s">
        <v>2272</v>
      </c>
      <c r="N601" s="91" t="s">
        <v>2271</v>
      </c>
      <c r="O601" s="713">
        <v>24697</v>
      </c>
      <c r="P601" s="95" t="s">
        <v>125</v>
      </c>
      <c r="Q601" s="91">
        <f t="shared" si="62"/>
        <v>712618</v>
      </c>
      <c r="R601" s="91" t="str">
        <f t="shared" si="63"/>
        <v>BUD.09.</v>
      </c>
      <c r="S601" s="596" t="str">
        <f t="shared" si="61"/>
        <v>Wykonywanie robót związanych z budową, montażem i eksploatacją sieci oraz instalacji sanitarnych</v>
      </c>
      <c r="T601" s="437" t="s">
        <v>2391</v>
      </c>
      <c r="U601" s="496">
        <v>3</v>
      </c>
      <c r="V601" s="496">
        <v>0</v>
      </c>
      <c r="W601" s="404" t="s">
        <v>2012</v>
      </c>
      <c r="X601" s="496">
        <v>3</v>
      </c>
      <c r="Y601" s="496">
        <v>0</v>
      </c>
      <c r="Z601" s="132" t="str">
        <f t="shared" si="60"/>
        <v>Centrum Kształcenia Zawodowego w Świdnicy, 58-105 Świdnica, ul. Gen. Władysława Sikorskiego 41</v>
      </c>
      <c r="AA601" s="230" t="s">
        <v>93</v>
      </c>
      <c r="AB601" s="306"/>
      <c r="AC601" s="306"/>
      <c r="AD601" s="306"/>
    </row>
    <row r="602" spans="12:31" customFormat="1" ht="15" hidden="1" customHeight="1">
      <c r="L602" s="91">
        <v>560</v>
      </c>
      <c r="M602" s="276" t="s">
        <v>2272</v>
      </c>
      <c r="N602" s="91" t="s">
        <v>2271</v>
      </c>
      <c r="O602" s="713">
        <v>24697</v>
      </c>
      <c r="P602" s="95" t="s">
        <v>79</v>
      </c>
      <c r="Q602" s="91">
        <f t="shared" si="62"/>
        <v>751204</v>
      </c>
      <c r="R602" s="91" t="str">
        <f t="shared" si="63"/>
        <v>SPC.03.</v>
      </c>
      <c r="S602" s="596" t="str">
        <f t="shared" si="61"/>
        <v>Produkcja wyrobów piekarskich</v>
      </c>
      <c r="T602" s="733" t="s">
        <v>2386</v>
      </c>
      <c r="U602" s="496">
        <v>4</v>
      </c>
      <c r="V602" s="496">
        <v>2</v>
      </c>
      <c r="W602" s="301" t="s">
        <v>2010</v>
      </c>
      <c r="X602" s="496">
        <v>4</v>
      </c>
      <c r="Y602" s="496">
        <v>2</v>
      </c>
      <c r="Z602" s="132" t="str">
        <f t="shared" si="60"/>
        <v>Centrum Kształcenia Zawodowego w Kłodzkiej Szkole Przedsiębiorczości w Kłodzku, ul. Szkolna 8, 57-300 Kłodzko</v>
      </c>
      <c r="AA602" s="230" t="s">
        <v>677</v>
      </c>
      <c r="AB602" s="306"/>
      <c r="AC602" s="306"/>
      <c r="AD602" s="306"/>
    </row>
    <row r="603" spans="12:31" customFormat="1" ht="15" hidden="1" customHeight="1">
      <c r="L603" s="91">
        <v>561</v>
      </c>
      <c r="M603" s="276" t="s">
        <v>2272</v>
      </c>
      <c r="N603" s="91" t="s">
        <v>2271</v>
      </c>
      <c r="O603" s="713">
        <v>24697</v>
      </c>
      <c r="P603" s="95" t="s">
        <v>196</v>
      </c>
      <c r="Q603" s="91">
        <f t="shared" si="62"/>
        <v>613003</v>
      </c>
      <c r="R603" s="91" t="str">
        <f t="shared" si="63"/>
        <v>ROL.04.</v>
      </c>
      <c r="S603" s="561"/>
      <c r="T603" s="109" t="s">
        <v>2390</v>
      </c>
      <c r="U603" s="769">
        <v>3</v>
      </c>
      <c r="V603" s="496">
        <v>1</v>
      </c>
      <c r="W603" s="404" t="s">
        <v>2012</v>
      </c>
      <c r="X603" s="496">
        <v>3</v>
      </c>
      <c r="Y603" s="496">
        <v>1</v>
      </c>
      <c r="Z603" s="562" t="str">
        <f t="shared" si="60"/>
        <v>Centrum Kształcenia Zawodowego i Ustawicznego, 67-400 Wschowa, Plac Kosynierów 1</v>
      </c>
      <c r="AA603" s="230" t="s">
        <v>679</v>
      </c>
      <c r="AB603" s="558"/>
      <c r="AC603" s="558"/>
      <c r="AD603" s="558"/>
    </row>
    <row r="604" spans="12:31" customFormat="1" ht="15" customHeight="1">
      <c r="L604" s="91">
        <v>562</v>
      </c>
      <c r="M604" s="276" t="s">
        <v>2272</v>
      </c>
      <c r="N604" s="91" t="s">
        <v>2271</v>
      </c>
      <c r="O604" s="713">
        <v>24697</v>
      </c>
      <c r="P604" s="95" t="s">
        <v>76</v>
      </c>
      <c r="Q604" s="91">
        <f t="shared" si="62"/>
        <v>721306</v>
      </c>
      <c r="R604" s="91" t="str">
        <f t="shared" si="63"/>
        <v>MOT.01.</v>
      </c>
      <c r="S604" s="561"/>
      <c r="T604" s="437" t="s">
        <v>2233</v>
      </c>
      <c r="U604" s="385">
        <v>2</v>
      </c>
      <c r="V604" s="385">
        <v>0</v>
      </c>
      <c r="W604" s="404" t="s">
        <v>2012</v>
      </c>
      <c r="X604" s="385">
        <v>2</v>
      </c>
      <c r="Y604" s="385">
        <v>0</v>
      </c>
      <c r="Z604" s="562" t="str">
        <f t="shared" si="60"/>
        <v>Centrum Kształcenia Zawodowego w Świdnicy, 58-105 Świdnica, ul. Gen. Władysława Sikorskiego 41</v>
      </c>
      <c r="AA604" s="230" t="s">
        <v>93</v>
      </c>
      <c r="AB604" s="558"/>
      <c r="AC604" s="558"/>
      <c r="AD604" s="558"/>
    </row>
    <row r="605" spans="12:31" customFormat="1" ht="45" hidden="1">
      <c r="L605" s="91">
        <v>563</v>
      </c>
      <c r="M605" s="278" t="s">
        <v>2272</v>
      </c>
      <c r="N605" s="91" t="s">
        <v>2271</v>
      </c>
      <c r="O605" s="713">
        <v>24697</v>
      </c>
      <c r="P605" s="95" t="s">
        <v>486</v>
      </c>
      <c r="Q605" s="91">
        <f t="shared" si="62"/>
        <v>711301</v>
      </c>
      <c r="R605" s="91" t="str">
        <f t="shared" si="63"/>
        <v>BUD.04.</v>
      </c>
      <c r="S605" s="596" t="str">
        <f t="shared" ref="S605:S620" si="64">IFERROR(VLOOKUP(R605,D$8:G$119,2,0),0)</f>
        <v> Wykonywanie robót kamieniarskich</v>
      </c>
      <c r="T605" s="231" t="s">
        <v>2353</v>
      </c>
      <c r="U605" s="496">
        <v>1</v>
      </c>
      <c r="V605" s="385">
        <v>0</v>
      </c>
      <c r="W605" s="404" t="s">
        <v>2012</v>
      </c>
      <c r="X605" s="496">
        <v>1</v>
      </c>
      <c r="Y605" s="385">
        <v>0</v>
      </c>
      <c r="Z605" s="438" t="str">
        <f t="shared" si="60"/>
        <v>Centrum Kształcenia Zawodowego w Zespole Szkół i Placówek Kształcenia Zawodowego, ul.Botaniczna 66, 65-392  Zielona Góra</v>
      </c>
      <c r="AA605" s="230" t="s">
        <v>37</v>
      </c>
      <c r="AB605" s="306"/>
      <c r="AC605" s="306"/>
      <c r="AD605" s="306"/>
    </row>
    <row r="606" spans="12:31" customFormat="1" ht="15" hidden="1" customHeight="1">
      <c r="L606" s="91">
        <v>564</v>
      </c>
      <c r="M606" s="492" t="s">
        <v>2292</v>
      </c>
      <c r="N606" s="301" t="s">
        <v>216</v>
      </c>
      <c r="O606" s="715">
        <v>44480</v>
      </c>
      <c r="P606" s="95" t="s">
        <v>66</v>
      </c>
      <c r="Q606" s="91">
        <f t="shared" si="62"/>
        <v>723103</v>
      </c>
      <c r="R606" s="91" t="str">
        <f t="shared" si="63"/>
        <v>MOT.05.</v>
      </c>
      <c r="S606" s="596" t="str">
        <f t="shared" si="64"/>
        <v>Obsługa, diagnozowanie oraz naprawa pojazdów samochodowych</v>
      </c>
      <c r="T606" s="437" t="s">
        <v>2238</v>
      </c>
      <c r="U606" s="294">
        <v>34</v>
      </c>
      <c r="V606" s="294">
        <v>1</v>
      </c>
      <c r="W606" s="91" t="s">
        <v>2012</v>
      </c>
      <c r="X606" s="294">
        <v>34</v>
      </c>
      <c r="Y606" s="294">
        <v>1</v>
      </c>
      <c r="Z606" s="158" t="str">
        <f t="shared" si="60"/>
        <v>Zespół Szkół Ponadpodstawowych im. Hipolita Cegielskiego w Ziębicach ul. Wojska Polskiego 3, 57-220 Ziębice</v>
      </c>
      <c r="AA606" s="230" t="s">
        <v>32</v>
      </c>
      <c r="AB606" s="184"/>
      <c r="AC606" s="306"/>
      <c r="AD606" s="306"/>
    </row>
    <row r="607" spans="12:31" customFormat="1" ht="15" hidden="1" customHeight="1">
      <c r="L607" s="91">
        <v>565</v>
      </c>
      <c r="M607" s="492" t="s">
        <v>2292</v>
      </c>
      <c r="N607" s="301" t="s">
        <v>216</v>
      </c>
      <c r="O607" s="715">
        <v>44480</v>
      </c>
      <c r="P607" s="95" t="s">
        <v>70</v>
      </c>
      <c r="Q607" s="91">
        <f t="shared" si="62"/>
        <v>522301</v>
      </c>
      <c r="R607" s="91" t="str">
        <f t="shared" si="63"/>
        <v>HAN.01.</v>
      </c>
      <c r="S607" s="596" t="str">
        <f t="shared" si="64"/>
        <v>Prowadzenie sprzedaży</v>
      </c>
      <c r="T607" s="109" t="s">
        <v>2254</v>
      </c>
      <c r="U607" s="382">
        <v>6</v>
      </c>
      <c r="V607" s="382">
        <v>5</v>
      </c>
      <c r="W607" s="91" t="s">
        <v>2012</v>
      </c>
      <c r="X607" s="382">
        <v>6</v>
      </c>
      <c r="Y607" s="382">
        <v>5</v>
      </c>
      <c r="Z607" s="132" t="str">
        <f t="shared" si="60"/>
        <v>Zespół Szkół Ponadpodstawowych im. Hipolita Cegielskiego w Ziębicach ul. Wojska Polskiego 3, 57-220 Ziębice</v>
      </c>
      <c r="AA607" s="230" t="s">
        <v>32</v>
      </c>
      <c r="AB607" s="184"/>
      <c r="AC607" s="306"/>
      <c r="AD607" s="306"/>
      <c r="AE607" t="s">
        <v>202</v>
      </c>
    </row>
    <row r="608" spans="12:31" customFormat="1" ht="15" hidden="1" customHeight="1">
      <c r="L608" s="91">
        <v>566</v>
      </c>
      <c r="M608" s="492" t="s">
        <v>2292</v>
      </c>
      <c r="N608" s="301" t="s">
        <v>216</v>
      </c>
      <c r="O608" s="715">
        <v>44480</v>
      </c>
      <c r="P608" s="95" t="s">
        <v>71</v>
      </c>
      <c r="Q608" s="91">
        <f t="shared" si="62"/>
        <v>512001</v>
      </c>
      <c r="R608" s="91" t="str">
        <f t="shared" si="63"/>
        <v>HGT.02.</v>
      </c>
      <c r="S608" s="596" t="str">
        <f t="shared" si="64"/>
        <v> Przygotowanie i wydawanie dań</v>
      </c>
      <c r="T608" s="109" t="s">
        <v>2239</v>
      </c>
      <c r="U608" s="382">
        <v>10</v>
      </c>
      <c r="V608" s="382">
        <v>8</v>
      </c>
      <c r="W608" s="91" t="s">
        <v>2012</v>
      </c>
      <c r="X608" s="382">
        <v>10</v>
      </c>
      <c r="Y608" s="382">
        <v>7</v>
      </c>
      <c r="Z608" s="132" t="str">
        <f t="shared" si="60"/>
        <v>Zespół Szkół Ponadpodstawowych im. Hipolita Cegielskiego w Ziębicach ul. Wojska Polskiego 3, 57-220 Ziębice</v>
      </c>
      <c r="AA608" s="230" t="s">
        <v>32</v>
      </c>
      <c r="AB608" s="184"/>
      <c r="AC608" s="184"/>
      <c r="AD608" s="306"/>
    </row>
    <row r="609" spans="12:31" customFormat="1" ht="15" hidden="1" customHeight="1">
      <c r="L609" s="91">
        <v>567</v>
      </c>
      <c r="M609" s="492" t="s">
        <v>2292</v>
      </c>
      <c r="N609" s="301" t="s">
        <v>216</v>
      </c>
      <c r="O609" s="715">
        <v>44480</v>
      </c>
      <c r="P609" s="95" t="s">
        <v>99</v>
      </c>
      <c r="Q609" s="91">
        <f t="shared" si="62"/>
        <v>514101</v>
      </c>
      <c r="R609" s="91" t="str">
        <f t="shared" si="63"/>
        <v>FRK.01.</v>
      </c>
      <c r="S609" s="596" t="str">
        <f t="shared" si="64"/>
        <v>Wykonywanie usług fryzjerskich</v>
      </c>
      <c r="T609" s="109" t="s">
        <v>2188</v>
      </c>
      <c r="U609" s="382">
        <v>2</v>
      </c>
      <c r="V609" s="382">
        <v>2</v>
      </c>
      <c r="W609" s="91" t="s">
        <v>2012</v>
      </c>
      <c r="X609" s="382">
        <v>2</v>
      </c>
      <c r="Y609" s="382">
        <v>2</v>
      </c>
      <c r="Z609" s="132" t="str">
        <f t="shared" si="60"/>
        <v>Zespół Szkół Ponadpodstawowych im. Hipolita Cegielskiego w Ziębicach ul. Wojska Polskiego 3, 57-220 Ziębice</v>
      </c>
      <c r="AA609" s="230" t="s">
        <v>32</v>
      </c>
      <c r="AB609" s="184"/>
      <c r="AC609" s="184"/>
      <c r="AD609" s="306"/>
    </row>
    <row r="610" spans="12:31" customFormat="1" ht="15" hidden="1" customHeight="1">
      <c r="L610" s="91">
        <v>568</v>
      </c>
      <c r="M610" s="492" t="s">
        <v>2292</v>
      </c>
      <c r="N610" s="301" t="s">
        <v>216</v>
      </c>
      <c r="O610" s="715">
        <v>44480</v>
      </c>
      <c r="P610" s="95" t="s">
        <v>175</v>
      </c>
      <c r="Q610" s="91">
        <f t="shared" si="62"/>
        <v>751201</v>
      </c>
      <c r="R610" s="91" t="str">
        <f t="shared" si="63"/>
        <v>SPC.01.</v>
      </c>
      <c r="S610" s="596" t="str">
        <f t="shared" si="64"/>
        <v>Produkcja wyrobów cukierniczych</v>
      </c>
      <c r="T610" s="109" t="s">
        <v>2352</v>
      </c>
      <c r="U610" s="382">
        <v>2</v>
      </c>
      <c r="V610" s="382">
        <v>2</v>
      </c>
      <c r="W610" s="91" t="s">
        <v>2012</v>
      </c>
      <c r="X610" s="382">
        <v>2</v>
      </c>
      <c r="Y610" s="382">
        <v>2</v>
      </c>
      <c r="Z610" s="399" t="str">
        <f t="shared" si="60"/>
        <v>Centrum Kształcenia Zawodowego w Zespole Szkół i Placówek Kształcenia Zawodowego, ul.Botaniczna 66, 65-392  Zielona Góra</v>
      </c>
      <c r="AA610" s="230" t="s">
        <v>37</v>
      </c>
      <c r="AB610" s="184"/>
      <c r="AC610" s="306"/>
      <c r="AD610" s="306"/>
    </row>
    <row r="611" spans="12:31" customFormat="1" ht="60" hidden="1">
      <c r="L611" s="91">
        <v>569</v>
      </c>
      <c r="M611" s="492" t="s">
        <v>2292</v>
      </c>
      <c r="N611" s="301" t="s">
        <v>216</v>
      </c>
      <c r="O611" s="715">
        <v>44480</v>
      </c>
      <c r="P611" s="95" t="s">
        <v>180</v>
      </c>
      <c r="Q611" s="91">
        <f t="shared" si="62"/>
        <v>712905</v>
      </c>
      <c r="R611" s="91" t="str">
        <f t="shared" si="63"/>
        <v>BUD.11.</v>
      </c>
      <c r="S611" s="596" t="str">
        <f t="shared" si="64"/>
        <v> Wykonywanie robót montażowych, okładzinowych i wykończeniowych</v>
      </c>
      <c r="T611" s="231" t="s">
        <v>2354</v>
      </c>
      <c r="U611" s="382">
        <v>1</v>
      </c>
      <c r="V611" s="382">
        <v>0</v>
      </c>
      <c r="W611" s="91" t="s">
        <v>2012</v>
      </c>
      <c r="X611" s="382">
        <v>1</v>
      </c>
      <c r="Y611" s="382">
        <v>0</v>
      </c>
      <c r="Z611" s="399" t="str">
        <f t="shared" si="60"/>
        <v>Centrum Kształcenia Zawodowego w Zespole Szkół i Placówek Kształcenia Zawodowego, ul.Botaniczna 66, 65-392  Zielona Góra</v>
      </c>
      <c r="AA611" s="230" t="s">
        <v>37</v>
      </c>
      <c r="AB611" s="184"/>
      <c r="AC611" s="306"/>
      <c r="AD611" s="306"/>
    </row>
    <row r="612" spans="12:31" customFormat="1" ht="60" hidden="1">
      <c r="L612" s="91">
        <v>570</v>
      </c>
      <c r="M612" s="492" t="s">
        <v>2292</v>
      </c>
      <c r="N612" s="301" t="s">
        <v>216</v>
      </c>
      <c r="O612" s="715">
        <v>44480</v>
      </c>
      <c r="P612" s="95" t="s">
        <v>510</v>
      </c>
      <c r="Q612" s="91">
        <f t="shared" si="62"/>
        <v>513101</v>
      </c>
      <c r="R612" s="91" t="str">
        <f t="shared" si="63"/>
        <v>HGT.01.</v>
      </c>
      <c r="S612" s="596" t="str">
        <f t="shared" si="64"/>
        <v>Wykonywanie usług kelnerskich</v>
      </c>
      <c r="T612" s="231" t="s">
        <v>2354</v>
      </c>
      <c r="U612" s="382">
        <v>1</v>
      </c>
      <c r="V612" s="382">
        <v>1</v>
      </c>
      <c r="W612" s="91" t="s">
        <v>2012</v>
      </c>
      <c r="X612" s="382">
        <v>1</v>
      </c>
      <c r="Y612" s="382">
        <v>1</v>
      </c>
      <c r="Z612" s="158" t="str">
        <f t="shared" si="60"/>
        <v>Centrum Kształcenia Zawodowego w Zespole Szkół i Placówek Kształcenia Zawodowego, ul.Botaniczna 66, 65-392  Zielona Góra</v>
      </c>
      <c r="AA612" s="230" t="s">
        <v>37</v>
      </c>
      <c r="AB612" s="184"/>
      <c r="AC612" s="306"/>
      <c r="AD612" s="306"/>
    </row>
    <row r="613" spans="12:31" customFormat="1" ht="15" hidden="1" customHeight="1">
      <c r="L613" s="91">
        <v>571</v>
      </c>
      <c r="M613" s="492" t="s">
        <v>2292</v>
      </c>
      <c r="N613" s="715" t="s">
        <v>216</v>
      </c>
      <c r="O613" s="715">
        <v>44480</v>
      </c>
      <c r="P613" s="95" t="s">
        <v>76</v>
      </c>
      <c r="Q613" s="91">
        <f t="shared" si="62"/>
        <v>721306</v>
      </c>
      <c r="R613" s="91" t="str">
        <f t="shared" si="63"/>
        <v>MOT.01.</v>
      </c>
      <c r="S613" s="596" t="str">
        <f t="shared" si="64"/>
        <v>Diagnozowanie i naprawa nadwozi pojazdów samochodowych</v>
      </c>
      <c r="T613" s="109" t="s">
        <v>2390</v>
      </c>
      <c r="U613" s="717">
        <v>2</v>
      </c>
      <c r="V613" s="382">
        <v>0</v>
      </c>
      <c r="W613" s="91" t="s">
        <v>2012</v>
      </c>
      <c r="X613" s="717">
        <v>2</v>
      </c>
      <c r="Y613" s="382">
        <v>0</v>
      </c>
      <c r="Z613" s="132" t="str">
        <f t="shared" si="60"/>
        <v>Centrum Kształcenia Zawodowego i Ustawicznego, 67-400 Wschowa, Plac Kosynierów 1</v>
      </c>
      <c r="AA613" s="230" t="s">
        <v>679</v>
      </c>
      <c r="AB613" s="184"/>
      <c r="AC613" s="306"/>
      <c r="AD613" s="306"/>
    </row>
    <row r="614" spans="12:31" customFormat="1" ht="15" customHeight="1">
      <c r="L614" s="91">
        <v>572</v>
      </c>
      <c r="M614" s="492" t="s">
        <v>2292</v>
      </c>
      <c r="N614" s="301" t="s">
        <v>216</v>
      </c>
      <c r="O614" s="715">
        <v>44480</v>
      </c>
      <c r="P614" s="95" t="s">
        <v>192</v>
      </c>
      <c r="Q614" s="91">
        <f t="shared" si="62"/>
        <v>713203</v>
      </c>
      <c r="R614" s="91" t="str">
        <f t="shared" si="63"/>
        <v>MOT.03.</v>
      </c>
      <c r="S614" s="596" t="str">
        <f t="shared" si="64"/>
        <v>Diagnozowanie i naprawa powłok lakierniczych</v>
      </c>
      <c r="T614" s="437" t="s">
        <v>2187</v>
      </c>
      <c r="U614" s="382">
        <v>2</v>
      </c>
      <c r="V614" s="382">
        <v>0</v>
      </c>
      <c r="W614" s="91" t="s">
        <v>2012</v>
      </c>
      <c r="X614" s="382">
        <v>2</v>
      </c>
      <c r="Y614" s="382">
        <v>0</v>
      </c>
      <c r="Z614" s="132" t="str">
        <f t="shared" si="60"/>
        <v>Centrum Kształcenia Zawodowego w Świdnicy, 58-105 Świdnica, ul. Gen. Władysława Sikorskiego 41</v>
      </c>
      <c r="AA614" s="230" t="s">
        <v>93</v>
      </c>
      <c r="AB614" s="184"/>
      <c r="AC614" s="184"/>
      <c r="AD614" s="306"/>
    </row>
    <row r="615" spans="12:31" customFormat="1" ht="15" hidden="1" customHeight="1">
      <c r="L615" s="91">
        <v>573</v>
      </c>
      <c r="M615" s="492" t="s">
        <v>2292</v>
      </c>
      <c r="N615" s="301" t="s">
        <v>216</v>
      </c>
      <c r="O615" s="715">
        <v>44480</v>
      </c>
      <c r="P615" s="95" t="s">
        <v>80</v>
      </c>
      <c r="Q615" s="91">
        <f t="shared" si="62"/>
        <v>752205</v>
      </c>
      <c r="R615" s="91" t="str">
        <f t="shared" si="63"/>
        <v>DRM.04.</v>
      </c>
      <c r="S615" s="596" t="str">
        <f t="shared" si="64"/>
        <v> Wytwarzanie wyrobów z drewna i materiałów drewnopochodnych</v>
      </c>
      <c r="T615" s="109"/>
      <c r="U615" s="383">
        <v>0</v>
      </c>
      <c r="V615" s="382">
        <v>0</v>
      </c>
      <c r="W615" s="91"/>
      <c r="X615" s="382">
        <v>0</v>
      </c>
      <c r="Y615" s="382">
        <v>0</v>
      </c>
      <c r="Z615" s="606">
        <f t="shared" si="60"/>
        <v>0</v>
      </c>
      <c r="AA615" s="230"/>
      <c r="AB615" s="184"/>
      <c r="AC615" s="416"/>
      <c r="AD615" s="306"/>
    </row>
    <row r="616" spans="12:31" customFormat="1" ht="15" customHeight="1">
      <c r="L616" s="91">
        <v>574</v>
      </c>
      <c r="M616" s="492" t="s">
        <v>2292</v>
      </c>
      <c r="N616" s="301" t="s">
        <v>216</v>
      </c>
      <c r="O616" s="715">
        <v>44480</v>
      </c>
      <c r="P616" s="95" t="s">
        <v>78</v>
      </c>
      <c r="Q616" s="91">
        <f t="shared" si="62"/>
        <v>741103</v>
      </c>
      <c r="R616" s="91" t="str">
        <f t="shared" si="63"/>
        <v>ELE.02.</v>
      </c>
      <c r="S616" s="596" t="str">
        <f t="shared" si="64"/>
        <v>Montaż, uruchamianie i konserwacja instalacji, maszyn i urządzeń elektrycznych</v>
      </c>
      <c r="T616" s="300" t="s">
        <v>2233</v>
      </c>
      <c r="U616" s="382">
        <v>3</v>
      </c>
      <c r="V616" s="382">
        <v>0</v>
      </c>
      <c r="W616" s="91" t="s">
        <v>2012</v>
      </c>
      <c r="X616" s="382">
        <v>3</v>
      </c>
      <c r="Y616" s="382">
        <v>0</v>
      </c>
      <c r="Z616" s="132" t="str">
        <f t="shared" si="60"/>
        <v>Centrum Kształcenia Zawodowego w Świdnicy, 58-105 Świdnica, ul. Gen. Władysława Sikorskiego 41</v>
      </c>
      <c r="AA616" s="230" t="s">
        <v>93</v>
      </c>
      <c r="AB616" s="184"/>
      <c r="AC616" s="306"/>
      <c r="AD616" s="306"/>
    </row>
    <row r="617" spans="12:31" customFormat="1" ht="45" hidden="1">
      <c r="L617" s="91">
        <v>575</v>
      </c>
      <c r="M617" s="492" t="s">
        <v>2292</v>
      </c>
      <c r="N617" s="301" t="s">
        <v>216</v>
      </c>
      <c r="O617" s="715">
        <v>44480</v>
      </c>
      <c r="P617" s="95" t="s">
        <v>69</v>
      </c>
      <c r="Q617" s="91">
        <f t="shared" si="62"/>
        <v>741203</v>
      </c>
      <c r="R617" s="91" t="str">
        <f t="shared" si="63"/>
        <v>MOT.02.</v>
      </c>
      <c r="S617" s="596" t="str">
        <f t="shared" si="64"/>
        <v>Obsługa, diagnozowanie oraz naprawa mechatronicznych systemów pojazdów samochodowych</v>
      </c>
      <c r="T617" s="300" t="s">
        <v>2370</v>
      </c>
      <c r="U617" s="382">
        <v>4</v>
      </c>
      <c r="V617" s="382">
        <v>0</v>
      </c>
      <c r="W617" s="91" t="s">
        <v>2012</v>
      </c>
      <c r="X617" s="382">
        <v>4</v>
      </c>
      <c r="Y617" s="382">
        <v>0</v>
      </c>
      <c r="Z617" s="399" t="str">
        <f t="shared" si="60"/>
        <v>Centrum Kształcenia Zawodowego w Zespole Szkół i Placówek Kształcenia Zawodowego, ul.Botaniczna 66, 65-392  Zielona Góra</v>
      </c>
      <c r="AA617" s="230" t="s">
        <v>37</v>
      </c>
      <c r="AB617" s="184"/>
      <c r="AC617" s="184"/>
      <c r="AD617" s="306"/>
    </row>
    <row r="618" spans="12:31" customFormat="1" ht="15" customHeight="1">
      <c r="L618" s="91">
        <v>576</v>
      </c>
      <c r="M618" s="497" t="s">
        <v>2276</v>
      </c>
      <c r="N618" s="301" t="s">
        <v>44</v>
      </c>
      <c r="O618" s="715">
        <v>73721</v>
      </c>
      <c r="P618" s="95" t="s">
        <v>78</v>
      </c>
      <c r="Q618" s="91">
        <f t="shared" si="62"/>
        <v>741103</v>
      </c>
      <c r="R618" s="91" t="str">
        <f t="shared" si="63"/>
        <v>ELE.02.</v>
      </c>
      <c r="S618" s="596" t="str">
        <f t="shared" si="64"/>
        <v>Montaż, uruchamianie i konserwacja instalacji, maszyn i urządzeń elektrycznych</v>
      </c>
      <c r="T618" s="109" t="s">
        <v>2391</v>
      </c>
      <c r="U618" s="382">
        <v>1</v>
      </c>
      <c r="V618" s="387">
        <v>0</v>
      </c>
      <c r="W618" s="301" t="s">
        <v>2012</v>
      </c>
      <c r="X618" s="382">
        <v>1</v>
      </c>
      <c r="Y618" s="387">
        <v>0</v>
      </c>
      <c r="Z618" s="132" t="str">
        <f t="shared" si="60"/>
        <v>Centrum Kształcenia Zawodowego w Świdnicy, 58-105 Świdnica, ul. Gen. Władysława Sikorskiego 41</v>
      </c>
      <c r="AA618" s="230" t="s">
        <v>93</v>
      </c>
      <c r="AB618" s="306"/>
      <c r="AC618" s="306"/>
      <c r="AD618" s="306"/>
    </row>
    <row r="619" spans="12:31" customFormat="1" ht="15" hidden="1" customHeight="1">
      <c r="L619" s="91">
        <v>577</v>
      </c>
      <c r="M619" s="497" t="s">
        <v>2276</v>
      </c>
      <c r="N619" s="301" t="s">
        <v>44</v>
      </c>
      <c r="O619" s="715">
        <v>73721</v>
      </c>
      <c r="P619" s="95" t="s">
        <v>66</v>
      </c>
      <c r="Q619" s="91">
        <f t="shared" si="62"/>
        <v>723103</v>
      </c>
      <c r="R619" s="91" t="str">
        <f t="shared" si="63"/>
        <v>MOT.05.</v>
      </c>
      <c r="S619" s="596" t="str">
        <f t="shared" si="64"/>
        <v>Obsługa, diagnozowanie oraz naprawa pojazdów samochodowych</v>
      </c>
      <c r="T619" s="231" t="s">
        <v>2188</v>
      </c>
      <c r="U619" s="382">
        <v>1</v>
      </c>
      <c r="V619" s="387">
        <v>0</v>
      </c>
      <c r="W619" s="301" t="s">
        <v>2012</v>
      </c>
      <c r="X619" s="382">
        <v>0</v>
      </c>
      <c r="Y619" s="387">
        <v>0</v>
      </c>
      <c r="Z619" s="594" t="str">
        <f t="shared" si="60"/>
        <v>Zespół Szkół Ponadpodstawowych im. Hipolita Cegielskiego w Ziębicach ul. Wojska Polskiego 3, 57-220 Ziębice</v>
      </c>
      <c r="AA619" s="230" t="s">
        <v>32</v>
      </c>
      <c r="AB619" s="306"/>
      <c r="AC619" s="306"/>
      <c r="AD619" s="306"/>
    </row>
    <row r="620" spans="12:31" customFormat="1" ht="15" hidden="1" customHeight="1">
      <c r="L620" s="91">
        <v>578</v>
      </c>
      <c r="M620" s="497" t="s">
        <v>2276</v>
      </c>
      <c r="N620" s="301" t="s">
        <v>44</v>
      </c>
      <c r="O620" s="715">
        <v>73721</v>
      </c>
      <c r="P620" s="95" t="s">
        <v>515</v>
      </c>
      <c r="Q620" s="91">
        <f t="shared" si="62"/>
        <v>723310</v>
      </c>
      <c r="R620" s="91" t="str">
        <f t="shared" si="63"/>
        <v>MEC.03.</v>
      </c>
      <c r="S620" s="596" t="str">
        <f t="shared" si="64"/>
        <v>Montaż i obsługa maszyn i urządzeń</v>
      </c>
      <c r="T620" s="109" t="s">
        <v>2193</v>
      </c>
      <c r="U620" s="382">
        <v>1</v>
      </c>
      <c r="V620" s="382">
        <v>0</v>
      </c>
      <c r="W620" s="301" t="s">
        <v>2012</v>
      </c>
      <c r="X620" s="382">
        <v>1</v>
      </c>
      <c r="Y620" s="382">
        <v>0</v>
      </c>
      <c r="Z620" s="132" t="str">
        <f t="shared" si="60"/>
        <v>Centrum Kształcenia Zawodowego nr 1 w Gliwicach Gliwickie Centrum Edukacji u.Stefana Okrzei 20</v>
      </c>
      <c r="AA620" s="230" t="s">
        <v>1993</v>
      </c>
      <c r="AB620" s="306"/>
      <c r="AC620" s="306"/>
      <c r="AD620" s="306"/>
    </row>
    <row r="621" spans="12:31" customFormat="1" ht="15" customHeight="1">
      <c r="L621" s="91">
        <v>579</v>
      </c>
      <c r="M621" s="497" t="s">
        <v>2276</v>
      </c>
      <c r="N621" s="301" t="s">
        <v>44</v>
      </c>
      <c r="O621" s="715">
        <v>73721</v>
      </c>
      <c r="P621" s="95" t="s">
        <v>69</v>
      </c>
      <c r="Q621" s="91">
        <f t="shared" si="62"/>
        <v>741203</v>
      </c>
      <c r="R621" s="91" t="str">
        <f t="shared" si="63"/>
        <v>MOT.02.</v>
      </c>
      <c r="S621" s="511"/>
      <c r="T621" s="437" t="s">
        <v>2391</v>
      </c>
      <c r="U621" s="382">
        <v>1</v>
      </c>
      <c r="V621" s="382">
        <v>0</v>
      </c>
      <c r="W621" s="301" t="s">
        <v>2012</v>
      </c>
      <c r="X621" s="382">
        <v>1</v>
      </c>
      <c r="Y621" s="382">
        <v>0</v>
      </c>
      <c r="Z621" s="399" t="str">
        <f t="shared" si="60"/>
        <v>Centrum Kształcenia Zawodowego w Świdnicy, 58-105 Świdnica, ul. Gen. Władysława Sikorskiego 41</v>
      </c>
      <c r="AA621" s="230" t="s">
        <v>93</v>
      </c>
      <c r="AB621" s="184"/>
      <c r="AC621" s="184"/>
      <c r="AD621" s="306"/>
    </row>
    <row r="622" spans="12:31" customFormat="1" ht="15" customHeight="1">
      <c r="L622" s="91">
        <v>580</v>
      </c>
      <c r="M622" s="497" t="s">
        <v>2276</v>
      </c>
      <c r="N622" s="301" t="s">
        <v>44</v>
      </c>
      <c r="O622" s="715">
        <v>73721</v>
      </c>
      <c r="P622" s="95" t="s">
        <v>80</v>
      </c>
      <c r="Q622" s="91">
        <f t="shared" si="62"/>
        <v>752205</v>
      </c>
      <c r="R622" s="91" t="str">
        <f t="shared" si="63"/>
        <v>DRM.04.</v>
      </c>
      <c r="S622" s="596" t="str">
        <f t="shared" ref="S622:S631" si="65">IFERROR(VLOOKUP(R622,D$8:G$119,2,0),0)</f>
        <v> Wytwarzanie wyrobów z drewna i materiałów drewnopochodnych</v>
      </c>
      <c r="T622" s="109" t="s">
        <v>2233</v>
      </c>
      <c r="U622" s="382">
        <v>1</v>
      </c>
      <c r="V622" s="382">
        <v>0</v>
      </c>
      <c r="W622" s="301" t="s">
        <v>2012</v>
      </c>
      <c r="X622" s="382">
        <v>1</v>
      </c>
      <c r="Y622" s="382">
        <v>0</v>
      </c>
      <c r="Z622" s="438" t="str">
        <f t="shared" si="60"/>
        <v>Centrum Kształcenia Zawodowego w Świdnicy, 58-105 Świdnica, ul. Gen. Władysława Sikorskiego 41</v>
      </c>
      <c r="AA622" s="230" t="s">
        <v>93</v>
      </c>
      <c r="AB622" s="306"/>
      <c r="AC622" s="306"/>
      <c r="AD622" s="306"/>
    </row>
    <row r="623" spans="12:31" customFormat="1" ht="15" customHeight="1">
      <c r="L623" s="91">
        <v>581</v>
      </c>
      <c r="M623" s="612" t="s">
        <v>2040</v>
      </c>
      <c r="N623" s="91" t="s">
        <v>871</v>
      </c>
      <c r="O623" s="713">
        <v>84241</v>
      </c>
      <c r="P623" s="95" t="s">
        <v>194</v>
      </c>
      <c r="Q623" s="91">
        <f t="shared" si="62"/>
        <v>711204</v>
      </c>
      <c r="R623" s="91" t="str">
        <f t="shared" si="63"/>
        <v>BUD.12.</v>
      </c>
      <c r="S623" s="596" t="str">
        <f t="shared" si="65"/>
        <v> Wykonywanie robót murarskich i tynkarskich</v>
      </c>
      <c r="T623" s="427" t="s">
        <v>2193</v>
      </c>
      <c r="U623" s="787">
        <v>8</v>
      </c>
      <c r="V623" s="787">
        <v>0</v>
      </c>
      <c r="W623" s="613" t="s">
        <v>2012</v>
      </c>
      <c r="X623" s="787">
        <v>8</v>
      </c>
      <c r="Y623" s="787">
        <v>0</v>
      </c>
      <c r="Z623" s="594" t="str">
        <f t="shared" ref="Z623:Z647" si="66">IFERROR(VLOOKUP(AA623,AH$8:AI$34,2,0),0)</f>
        <v>Centrum Kształcenia Zawodowego w Świdnicy, 58-105 Świdnica, ul. Gen. Władysława Sikorskiego 41</v>
      </c>
      <c r="AA623" s="230" t="s">
        <v>93</v>
      </c>
      <c r="AB623" s="416" t="s">
        <v>37</v>
      </c>
      <c r="AC623" s="306"/>
      <c r="AD623" s="306"/>
      <c r="AE623" t="s">
        <v>2340</v>
      </c>
    </row>
    <row r="624" spans="12:31" customFormat="1" ht="60" hidden="1">
      <c r="L624" s="91">
        <v>582</v>
      </c>
      <c r="M624" s="612" t="s">
        <v>2040</v>
      </c>
      <c r="N624" s="91" t="s">
        <v>871</v>
      </c>
      <c r="O624" s="713">
        <v>84241</v>
      </c>
      <c r="P624" s="95" t="s">
        <v>532</v>
      </c>
      <c r="Q624" s="91">
        <f t="shared" si="62"/>
        <v>753105</v>
      </c>
      <c r="R624" s="91" t="str">
        <f t="shared" si="63"/>
        <v>MOD.03.</v>
      </c>
      <c r="S624" s="596" t="str">
        <f t="shared" si="65"/>
        <v>Projektowanie i wytwarzanie wyrobów odzieżowych</v>
      </c>
      <c r="T624" s="231" t="s">
        <v>2354</v>
      </c>
      <c r="U624" s="589">
        <v>1</v>
      </c>
      <c r="V624" s="589">
        <v>1</v>
      </c>
      <c r="W624" s="679" t="s">
        <v>2010</v>
      </c>
      <c r="X624" s="589">
        <v>1</v>
      </c>
      <c r="Y624" s="589">
        <v>1</v>
      </c>
      <c r="Z624" s="438" t="str">
        <f t="shared" si="66"/>
        <v>Centrum Kształcenia Zawodowego w Zespole Szkół i Placówek Kształcenia Zawodowego, ul.Botaniczna 66, 65-392  Zielona Góra</v>
      </c>
      <c r="AA624" s="230" t="s">
        <v>37</v>
      </c>
      <c r="AB624" s="416" t="s">
        <v>37</v>
      </c>
      <c r="AC624" s="306"/>
      <c r="AD624" s="306"/>
    </row>
    <row r="625" spans="12:36" customFormat="1" ht="15" hidden="1" customHeight="1">
      <c r="L625" s="91">
        <v>583</v>
      </c>
      <c r="M625" s="612" t="s">
        <v>2040</v>
      </c>
      <c r="N625" s="91" t="s">
        <v>871</v>
      </c>
      <c r="O625" s="713">
        <v>84241</v>
      </c>
      <c r="P625" s="95" t="s">
        <v>71</v>
      </c>
      <c r="Q625" s="91">
        <f t="shared" si="62"/>
        <v>512001</v>
      </c>
      <c r="R625" s="91" t="str">
        <f t="shared" si="63"/>
        <v>HGT.02.</v>
      </c>
      <c r="S625" s="596" t="str">
        <f t="shared" si="65"/>
        <v> Przygotowanie i wydawanie dań</v>
      </c>
      <c r="T625" s="109" t="s">
        <v>2355</v>
      </c>
      <c r="U625" s="589">
        <v>8</v>
      </c>
      <c r="V625" s="589">
        <v>4</v>
      </c>
      <c r="W625" s="614" t="s">
        <v>2010</v>
      </c>
      <c r="X625" s="589">
        <v>4</v>
      </c>
      <c r="Y625" s="589">
        <v>4</v>
      </c>
      <c r="Z625" s="592" t="str">
        <f t="shared" si="66"/>
        <v>Centrum Kształcenia Zawodowego i Ustawicznego w Legnicy, ul. Lotnicza 26, 59-220 Legnica</v>
      </c>
      <c r="AA625" s="230" t="s">
        <v>691</v>
      </c>
      <c r="AB625" s="416" t="s">
        <v>37</v>
      </c>
      <c r="AC625" s="306"/>
      <c r="AD625" s="306"/>
    </row>
    <row r="626" spans="12:36" customFormat="1" ht="15" hidden="1" customHeight="1">
      <c r="L626" s="91">
        <v>584</v>
      </c>
      <c r="M626" s="612" t="s">
        <v>2040</v>
      </c>
      <c r="N626" s="91" t="s">
        <v>871</v>
      </c>
      <c r="O626" s="713">
        <v>84241</v>
      </c>
      <c r="P626" s="95" t="s">
        <v>175</v>
      </c>
      <c r="Q626" s="91">
        <f t="shared" si="62"/>
        <v>751201</v>
      </c>
      <c r="R626" s="91" t="str">
        <f t="shared" si="63"/>
        <v>SPC.01.</v>
      </c>
      <c r="S626" s="596" t="str">
        <f t="shared" si="65"/>
        <v>Produkcja wyrobów cukierniczych</v>
      </c>
      <c r="T626" s="109" t="s">
        <v>2231</v>
      </c>
      <c r="U626" s="615">
        <v>4</v>
      </c>
      <c r="V626" s="615">
        <v>4</v>
      </c>
      <c r="W626" s="616" t="s">
        <v>2010</v>
      </c>
      <c r="X626" s="615">
        <v>2</v>
      </c>
      <c r="Y626" s="615">
        <v>2</v>
      </c>
      <c r="Z626" s="438" t="str">
        <f t="shared" si="66"/>
        <v>Centrum Kształcenia Zawodowego i Ustawicznego w Legnicy, ul. Lotnicza 26, 59-220 Legnica</v>
      </c>
      <c r="AA626" s="230" t="s">
        <v>691</v>
      </c>
      <c r="AB626" s="184"/>
      <c r="AC626" s="184"/>
      <c r="AD626" s="306"/>
    </row>
    <row r="627" spans="12:36" customFormat="1" ht="15" customHeight="1">
      <c r="L627" s="91">
        <v>585</v>
      </c>
      <c r="M627" s="612" t="s">
        <v>2040</v>
      </c>
      <c r="N627" s="91" t="s">
        <v>871</v>
      </c>
      <c r="O627" s="713">
        <v>84241</v>
      </c>
      <c r="P627" s="95" t="s">
        <v>78</v>
      </c>
      <c r="Q627" s="91">
        <f t="shared" si="62"/>
        <v>741103</v>
      </c>
      <c r="R627" s="91" t="str">
        <f t="shared" si="63"/>
        <v>ELE.02.</v>
      </c>
      <c r="S627" s="596" t="str">
        <f t="shared" si="65"/>
        <v>Montaż, uruchamianie i konserwacja instalacji, maszyn i urządzeń elektrycznych</v>
      </c>
      <c r="T627" s="300" t="s">
        <v>2233</v>
      </c>
      <c r="U627" s="589">
        <v>9</v>
      </c>
      <c r="V627" s="589">
        <v>0</v>
      </c>
      <c r="W627" s="613" t="s">
        <v>2012</v>
      </c>
      <c r="X627" s="589">
        <v>9</v>
      </c>
      <c r="Y627" s="589">
        <v>0</v>
      </c>
      <c r="Z627" s="598" t="str">
        <f t="shared" si="66"/>
        <v>Centrum Kształcenia Zawodowego w Świdnicy, 58-105 Świdnica, ul. Gen. Władysława Sikorskiego 41</v>
      </c>
      <c r="AA627" s="230" t="s">
        <v>93</v>
      </c>
      <c r="AB627" s="184"/>
      <c r="AC627" s="184"/>
      <c r="AD627" s="306"/>
    </row>
    <row r="628" spans="12:36" customFormat="1" ht="15" hidden="1" customHeight="1">
      <c r="L628" s="91">
        <v>586</v>
      </c>
      <c r="M628" s="612" t="s">
        <v>2040</v>
      </c>
      <c r="N628" s="91" t="s">
        <v>871</v>
      </c>
      <c r="O628" s="713">
        <v>84241</v>
      </c>
      <c r="P628" s="95" t="s">
        <v>191</v>
      </c>
      <c r="Q628" s="91">
        <f t="shared" si="62"/>
        <v>741201</v>
      </c>
      <c r="R628" s="91" t="str">
        <f t="shared" si="63"/>
        <v>ELE.01.</v>
      </c>
      <c r="S628" s="596" t="str">
        <f t="shared" si="65"/>
        <v> Montaż i obsługa maszyn i urządzeń elektrycznych</v>
      </c>
      <c r="T628" s="737" t="s">
        <v>2388</v>
      </c>
      <c r="U628" s="589">
        <v>3</v>
      </c>
      <c r="V628" s="589">
        <v>0</v>
      </c>
      <c r="W628" s="613" t="s">
        <v>2012</v>
      </c>
      <c r="X628" s="589">
        <v>3</v>
      </c>
      <c r="Y628" s="589">
        <v>0</v>
      </c>
      <c r="Z628" s="592" t="str">
        <f t="shared" si="66"/>
        <v>Centrum Kształcenia Zawodowego i Ustawicznego, 67-400 Wschowa, Plac Kosynierów 1</v>
      </c>
      <c r="AA628" s="230" t="s">
        <v>679</v>
      </c>
      <c r="AB628" s="184"/>
      <c r="AC628" s="184"/>
      <c r="AD628" s="306"/>
    </row>
    <row r="629" spans="12:36" customFormat="1" ht="15" hidden="1" customHeight="1">
      <c r="L629" s="91">
        <v>587</v>
      </c>
      <c r="M629" s="612" t="s">
        <v>2040</v>
      </c>
      <c r="N629" s="91" t="s">
        <v>871</v>
      </c>
      <c r="O629" s="713">
        <v>84241</v>
      </c>
      <c r="P629" s="95" t="s">
        <v>75</v>
      </c>
      <c r="Q629" s="91">
        <f t="shared" si="62"/>
        <v>343101</v>
      </c>
      <c r="R629" s="91" t="str">
        <f t="shared" si="63"/>
        <v>AUD.02.</v>
      </c>
      <c r="S629" s="596" t="str">
        <f t="shared" si="65"/>
        <v> Rejestracja, obróbka i publikacja obrazu</v>
      </c>
      <c r="T629" s="109"/>
      <c r="U629" s="553">
        <v>0</v>
      </c>
      <c r="V629" s="589">
        <v>0</v>
      </c>
      <c r="W629" s="616" t="s">
        <v>2010</v>
      </c>
      <c r="X629" s="589">
        <v>0</v>
      </c>
      <c r="Y629" s="589">
        <v>0</v>
      </c>
      <c r="Z629" s="592" t="str">
        <f t="shared" si="66"/>
        <v>Centrum Kształcenia Zawodowego w Zespole Szkół i Placówek Kształcenia Zawodowego, ul.Botaniczna 66, 65-392  Zielona Góra</v>
      </c>
      <c r="AA629" s="230" t="s">
        <v>37</v>
      </c>
      <c r="AB629" s="184"/>
      <c r="AC629" s="184"/>
      <c r="AD629" s="306"/>
    </row>
    <row r="630" spans="12:36" customFormat="1" ht="15" hidden="1" customHeight="1">
      <c r="L630" s="91">
        <v>588</v>
      </c>
      <c r="M630" s="612" t="s">
        <v>2040</v>
      </c>
      <c r="N630" s="91" t="s">
        <v>871</v>
      </c>
      <c r="O630" s="713">
        <v>84241</v>
      </c>
      <c r="P630" s="95" t="s">
        <v>79</v>
      </c>
      <c r="Q630" s="91">
        <f t="shared" si="62"/>
        <v>751204</v>
      </c>
      <c r="R630" s="91" t="str">
        <f t="shared" si="63"/>
        <v>SPC.03.</v>
      </c>
      <c r="S630" s="596" t="str">
        <f t="shared" si="65"/>
        <v>Produkcja wyrobów piekarskich</v>
      </c>
      <c r="T630" s="733" t="s">
        <v>2386</v>
      </c>
      <c r="U630" s="589">
        <v>4</v>
      </c>
      <c r="V630" s="589">
        <v>1</v>
      </c>
      <c r="W630" s="301" t="s">
        <v>2010</v>
      </c>
      <c r="X630" s="589">
        <v>4</v>
      </c>
      <c r="Y630" s="589">
        <v>1</v>
      </c>
      <c r="Z630" s="438" t="str">
        <f t="shared" si="66"/>
        <v>Centrum Kształcenia Zawodowego w Kłodzkiej Szkole Przedsiębiorczości w Kłodzku, ul. Szkolna 8, 57-300 Kłodzko</v>
      </c>
      <c r="AA630" s="230" t="s">
        <v>677</v>
      </c>
      <c r="AB630" s="184"/>
      <c r="AC630" s="306"/>
      <c r="AD630" s="306"/>
    </row>
    <row r="631" spans="12:36" customFormat="1" ht="60" hidden="1">
      <c r="L631" s="91">
        <v>589</v>
      </c>
      <c r="M631" s="612" t="s">
        <v>2040</v>
      </c>
      <c r="N631" s="91" t="s">
        <v>871</v>
      </c>
      <c r="O631" s="713">
        <v>84241</v>
      </c>
      <c r="P631" s="95" t="s">
        <v>211</v>
      </c>
      <c r="Q631" s="91">
        <f t="shared" si="62"/>
        <v>432106</v>
      </c>
      <c r="R631" s="91" t="str">
        <f t="shared" si="63"/>
        <v>SPL.01.</v>
      </c>
      <c r="S631" s="596" t="str">
        <f t="shared" si="65"/>
        <v>Obsługa magazynów</v>
      </c>
      <c r="T631" s="231" t="s">
        <v>2354</v>
      </c>
      <c r="U631" s="589">
        <v>2</v>
      </c>
      <c r="V631" s="589">
        <v>0</v>
      </c>
      <c r="W631" s="616" t="s">
        <v>2010</v>
      </c>
      <c r="X631" s="589">
        <v>2</v>
      </c>
      <c r="Y631" s="589">
        <v>0</v>
      </c>
      <c r="Z631" s="438" t="str">
        <f t="shared" si="66"/>
        <v>Centrum Kształcenia Zawodowego w Zespole Szkół i Placówek Kształcenia Zawodowego, ul.Botaniczna 66, 65-392  Zielona Góra</v>
      </c>
      <c r="AA631" s="230" t="s">
        <v>37</v>
      </c>
      <c r="AB631" s="184"/>
      <c r="AC631" s="184"/>
      <c r="AD631" s="306"/>
    </row>
    <row r="632" spans="12:36" customFormat="1" hidden="1">
      <c r="L632" s="700"/>
      <c r="M632" s="612" t="s">
        <v>2040</v>
      </c>
      <c r="N632" s="91" t="s">
        <v>871</v>
      </c>
      <c r="O632" s="713">
        <v>84241</v>
      </c>
      <c r="P632" s="95" t="s">
        <v>99</v>
      </c>
      <c r="Q632" s="91">
        <f t="shared" si="62"/>
        <v>514101</v>
      </c>
      <c r="R632" s="91" t="str">
        <f t="shared" si="63"/>
        <v>FRK.01.</v>
      </c>
      <c r="S632" s="561"/>
      <c r="T632" s="231" t="s">
        <v>2231</v>
      </c>
      <c r="U632" s="589">
        <v>8</v>
      </c>
      <c r="V632" s="589">
        <v>6</v>
      </c>
      <c r="W632" s="616" t="s">
        <v>2010</v>
      </c>
      <c r="X632" s="589">
        <v>3</v>
      </c>
      <c r="Y632" s="589">
        <v>3</v>
      </c>
      <c r="Z632" s="689" t="str">
        <f t="shared" si="66"/>
        <v>Centrum Kształcenia Zawodowego i Ustawicznego w Legnicy, ul. Lotnicza 26, 59-220 Legnica</v>
      </c>
      <c r="AA632" s="230" t="s">
        <v>691</v>
      </c>
      <c r="AB632" s="557"/>
      <c r="AC632" s="557"/>
      <c r="AD632" s="558"/>
    </row>
    <row r="633" spans="12:36" customFormat="1" hidden="1">
      <c r="L633" s="91">
        <v>590</v>
      </c>
      <c r="M633" s="612" t="s">
        <v>2040</v>
      </c>
      <c r="N633" s="91" t="s">
        <v>871</v>
      </c>
      <c r="O633" s="713">
        <v>84241</v>
      </c>
      <c r="P633" s="95" t="s">
        <v>99</v>
      </c>
      <c r="Q633" s="91">
        <f t="shared" si="62"/>
        <v>514101</v>
      </c>
      <c r="R633" s="91" t="str">
        <f t="shared" si="63"/>
        <v>FRK.01.</v>
      </c>
      <c r="S633" s="596" t="str">
        <f>IFERROR(VLOOKUP(R633,D$8:G$119,2,0),0)</f>
        <v>Wykonywanie usług fryzjerskich</v>
      </c>
      <c r="T633" s="231" t="s">
        <v>2222</v>
      </c>
      <c r="U633" s="589">
        <v>8</v>
      </c>
      <c r="V633" s="589">
        <v>8</v>
      </c>
      <c r="W633" s="616" t="s">
        <v>2010</v>
      </c>
      <c r="X633" s="589">
        <v>3</v>
      </c>
      <c r="Y633" s="589">
        <v>3</v>
      </c>
      <c r="Z633" s="592" t="str">
        <f t="shared" si="66"/>
        <v>Centrum Kształcenia Zawodowego i Ustawicznego w Legnicy, ul. Lotnicza 26, 59-220 Legnica</v>
      </c>
      <c r="AA633" s="230" t="s">
        <v>691</v>
      </c>
      <c r="AB633" s="184"/>
      <c r="AC633" s="306"/>
      <c r="AD633" s="306"/>
    </row>
    <row r="634" spans="12:36" customFormat="1" ht="15" customHeight="1">
      <c r="L634" s="91">
        <v>591</v>
      </c>
      <c r="M634" s="612" t="s">
        <v>2040</v>
      </c>
      <c r="N634" s="91" t="s">
        <v>871</v>
      </c>
      <c r="O634" s="713">
        <v>84241</v>
      </c>
      <c r="P634" s="95" t="s">
        <v>177</v>
      </c>
      <c r="Q634" s="91">
        <f t="shared" si="62"/>
        <v>722204</v>
      </c>
      <c r="R634" s="91" t="str">
        <f t="shared" si="63"/>
        <v>MEC.08.</v>
      </c>
      <c r="S634" s="596" t="str">
        <f>IFERROR(VLOOKUP(R634,D$8:G$119,2,0),0)</f>
        <v>Wykonywanie i naprawa elementów maszyn, urządzeń i narzędzi</v>
      </c>
      <c r="T634" s="109" t="s">
        <v>2233</v>
      </c>
      <c r="U634" s="589">
        <v>7</v>
      </c>
      <c r="V634" s="589">
        <v>0</v>
      </c>
      <c r="W634" s="613" t="s">
        <v>2012</v>
      </c>
      <c r="X634" s="589">
        <v>7</v>
      </c>
      <c r="Y634" s="589">
        <v>0</v>
      </c>
      <c r="Z634" s="438" t="str">
        <f t="shared" si="66"/>
        <v>Centrum Kształcenia Zawodowego w Świdnicy, 58-105 Świdnica, ul. Gen. Władysława Sikorskiego 41</v>
      </c>
      <c r="AA634" s="230" t="s">
        <v>93</v>
      </c>
      <c r="AB634" s="184"/>
      <c r="AC634" s="306"/>
      <c r="AD634" s="306"/>
    </row>
    <row r="635" spans="12:36" customFormat="1" ht="15" hidden="1" customHeight="1">
      <c r="L635" s="91">
        <v>592</v>
      </c>
      <c r="M635" s="612" t="s">
        <v>2040</v>
      </c>
      <c r="N635" s="91" t="s">
        <v>871</v>
      </c>
      <c r="O635" s="713">
        <v>84241</v>
      </c>
      <c r="P635" s="95" t="s">
        <v>69</v>
      </c>
      <c r="Q635" s="91">
        <f t="shared" si="62"/>
        <v>741203</v>
      </c>
      <c r="R635" s="91" t="str">
        <f t="shared" si="63"/>
        <v>MOT.02.</v>
      </c>
      <c r="S635" s="596" t="str">
        <f>IFERROR(VLOOKUP(R635,D$8:G$119,2,0),0)</f>
        <v>Obsługa, diagnozowanie oraz naprawa mechatronicznych systemów pojazdów samochodowych</v>
      </c>
      <c r="T635" s="742" t="s">
        <v>2389</v>
      </c>
      <c r="U635" s="589">
        <v>2</v>
      </c>
      <c r="V635" s="589">
        <v>0</v>
      </c>
      <c r="W635" s="613" t="s">
        <v>2012</v>
      </c>
      <c r="X635" s="589">
        <v>2</v>
      </c>
      <c r="Y635" s="589">
        <v>0</v>
      </c>
      <c r="Z635" s="569" t="str">
        <f t="shared" si="66"/>
        <v>Centrum Kształcenia Zawodowego i Ustawicznego, 67-400 Wschowa, Plac Kosynierów 1</v>
      </c>
      <c r="AA635" s="230" t="s">
        <v>679</v>
      </c>
      <c r="AB635" s="184"/>
      <c r="AC635" s="306"/>
      <c r="AD635" s="306"/>
    </row>
    <row r="636" spans="12:36" customFormat="1" ht="15" customHeight="1">
      <c r="L636" s="91">
        <v>593</v>
      </c>
      <c r="M636" s="612" t="s">
        <v>2040</v>
      </c>
      <c r="N636" s="91" t="s">
        <v>871</v>
      </c>
      <c r="O636" s="713">
        <v>84241</v>
      </c>
      <c r="P636" s="95" t="s">
        <v>76</v>
      </c>
      <c r="Q636" s="91">
        <f t="shared" si="62"/>
        <v>721306</v>
      </c>
      <c r="R636" s="91" t="str">
        <f t="shared" si="63"/>
        <v>MOT.01.</v>
      </c>
      <c r="S636" s="109"/>
      <c r="T636" s="437" t="s">
        <v>2233</v>
      </c>
      <c r="U636" s="787">
        <v>2</v>
      </c>
      <c r="V636" s="196">
        <v>0</v>
      </c>
      <c r="W636" s="787" t="s">
        <v>2012</v>
      </c>
      <c r="X636" s="787">
        <v>2</v>
      </c>
      <c r="Y636" s="787">
        <v>0</v>
      </c>
      <c r="Z636" s="569" t="str">
        <f t="shared" si="66"/>
        <v>Centrum Kształcenia Zawodowego w Świdnicy, 58-105 Świdnica, ul. Gen. Władysława Sikorskiego 41</v>
      </c>
      <c r="AA636" s="230" t="s">
        <v>93</v>
      </c>
      <c r="AB636" s="184"/>
      <c r="AC636" s="306"/>
      <c r="AD636" s="306"/>
    </row>
    <row r="637" spans="12:36" customFormat="1" ht="15" customHeight="1">
      <c r="L637" s="91">
        <v>594</v>
      </c>
      <c r="M637" s="612" t="s">
        <v>2040</v>
      </c>
      <c r="N637" s="91" t="s">
        <v>871</v>
      </c>
      <c r="O637" s="713">
        <v>84241</v>
      </c>
      <c r="P637" s="95" t="s">
        <v>73</v>
      </c>
      <c r="Q637" s="91">
        <f t="shared" si="62"/>
        <v>722307</v>
      </c>
      <c r="R637" s="91" t="str">
        <f t="shared" si="63"/>
        <v>MEC.05.</v>
      </c>
      <c r="S637" s="596" t="str">
        <f>IFERROR(VLOOKUP(R637,D$8:G$119,2,0),0)</f>
        <v> Użytkowanie obrabiarek skrawających</v>
      </c>
      <c r="T637" s="109" t="s">
        <v>2187</v>
      </c>
      <c r="U637" s="589">
        <v>1</v>
      </c>
      <c r="V637" s="613">
        <v>0</v>
      </c>
      <c r="W637" s="589" t="s">
        <v>2012</v>
      </c>
      <c r="X637" s="589">
        <v>1</v>
      </c>
      <c r="Y637" s="589">
        <v>0</v>
      </c>
      <c r="Z637" s="569" t="str">
        <f t="shared" si="66"/>
        <v>Centrum Kształcenia Zawodowego w Świdnicy, 58-105 Świdnica, ul. Gen. Władysława Sikorskiego 41</v>
      </c>
      <c r="AA637" s="230" t="s">
        <v>93</v>
      </c>
      <c r="AB637" s="184"/>
      <c r="AC637" s="306"/>
      <c r="AD637" s="306"/>
    </row>
    <row r="638" spans="12:36" customFormat="1" ht="15" hidden="1" customHeight="1">
      <c r="L638" s="91">
        <v>595</v>
      </c>
      <c r="M638" s="612" t="s">
        <v>2040</v>
      </c>
      <c r="N638" s="91" t="s">
        <v>871</v>
      </c>
      <c r="O638" s="713">
        <v>84241</v>
      </c>
      <c r="P638" s="95" t="s">
        <v>515</v>
      </c>
      <c r="Q638" s="91">
        <f t="shared" si="62"/>
        <v>723310</v>
      </c>
      <c r="R638" s="91" t="str">
        <f t="shared" si="63"/>
        <v>MEC.03.</v>
      </c>
      <c r="S638" s="511"/>
      <c r="T638" s="109" t="s">
        <v>2193</v>
      </c>
      <c r="U638" s="686">
        <v>0</v>
      </c>
      <c r="V638" s="613">
        <v>0</v>
      </c>
      <c r="W638" s="589" t="s">
        <v>2012</v>
      </c>
      <c r="X638" s="589">
        <v>0</v>
      </c>
      <c r="Y638" s="589">
        <v>0</v>
      </c>
      <c r="Z638" s="569" t="str">
        <f t="shared" si="66"/>
        <v>Centrum Kształcenia Zawodowego nr 1 w Gliwicach Gliwickie Centrum Edukacji u.Stefana Okrzei 20</v>
      </c>
      <c r="AA638" s="95" t="s">
        <v>1993</v>
      </c>
      <c r="AB638" s="415"/>
      <c r="AC638" s="306"/>
      <c r="AD638" s="306"/>
    </row>
    <row r="639" spans="12:36" customFormat="1" ht="15" customHeight="1">
      <c r="L639" s="91">
        <v>596</v>
      </c>
      <c r="M639" s="612" t="s">
        <v>2040</v>
      </c>
      <c r="N639" s="91" t="s">
        <v>871</v>
      </c>
      <c r="O639" s="713">
        <v>84241</v>
      </c>
      <c r="P639" s="95" t="s">
        <v>80</v>
      </c>
      <c r="Q639" s="91">
        <f t="shared" si="62"/>
        <v>752205</v>
      </c>
      <c r="R639" s="91" t="str">
        <f t="shared" si="63"/>
        <v>DRM.04.</v>
      </c>
      <c r="S639" s="596" t="str">
        <f t="shared" ref="S639:S648" si="67">IFERROR(VLOOKUP(R639,D$8:G$119,2,0),0)</f>
        <v> Wytwarzanie wyrobów z drewna i materiałów drewnopochodnych</v>
      </c>
      <c r="T639" s="109" t="s">
        <v>2233</v>
      </c>
      <c r="U639" s="589">
        <v>2</v>
      </c>
      <c r="V639" s="589">
        <v>0</v>
      </c>
      <c r="W639" s="613" t="s">
        <v>2012</v>
      </c>
      <c r="X639" s="589">
        <v>2</v>
      </c>
      <c r="Y639" s="589">
        <v>0</v>
      </c>
      <c r="Z639" s="132" t="str">
        <f t="shared" si="66"/>
        <v>Centrum Kształcenia Zawodowego w Świdnicy, 58-105 Świdnica, ul. Gen. Władysława Sikorskiego 41</v>
      </c>
      <c r="AA639" s="230" t="s">
        <v>93</v>
      </c>
      <c r="AB639" s="230"/>
      <c r="AC639" s="184"/>
      <c r="AD639" s="306"/>
      <c r="AE639" s="563" t="s">
        <v>2339</v>
      </c>
      <c r="AF639" s="563"/>
      <c r="AG639" s="563"/>
      <c r="AH639" s="563"/>
      <c r="AI639" s="563"/>
      <c r="AJ639" s="563"/>
    </row>
    <row r="640" spans="12:36" customFormat="1" ht="15" hidden="1" customHeight="1">
      <c r="L640" s="91">
        <v>597</v>
      </c>
      <c r="M640" s="95" t="s">
        <v>2264</v>
      </c>
      <c r="N640" s="91" t="s">
        <v>871</v>
      </c>
      <c r="O640" s="713">
        <v>34858</v>
      </c>
      <c r="P640" s="95" t="s">
        <v>80</v>
      </c>
      <c r="Q640" s="91">
        <f t="shared" si="62"/>
        <v>752205</v>
      </c>
      <c r="R640" s="91" t="str">
        <f t="shared" si="63"/>
        <v>DRM.04.</v>
      </c>
      <c r="S640" s="596" t="str">
        <f t="shared" si="67"/>
        <v> Wytwarzanie wyrobów z drewna i materiałów drewnopochodnych</v>
      </c>
      <c r="T640" s="744" t="s">
        <v>2390</v>
      </c>
      <c r="U640" s="553">
        <v>0</v>
      </c>
      <c r="V640" s="279">
        <v>0</v>
      </c>
      <c r="W640" s="91" t="s">
        <v>2012</v>
      </c>
      <c r="X640" s="279">
        <v>0</v>
      </c>
      <c r="Y640" s="279">
        <v>0</v>
      </c>
      <c r="Z640" s="132" t="str">
        <f t="shared" si="66"/>
        <v>Centrum Kształcenia Zawodowego i Ustawicznego, 67-400 Wschowa, Plac Kosynierów 1</v>
      </c>
      <c r="AA640" s="230" t="s">
        <v>679</v>
      </c>
      <c r="AB640" s="415" t="s">
        <v>188</v>
      </c>
      <c r="AC640" s="306"/>
      <c r="AD640" s="306"/>
    </row>
    <row r="641" spans="1:31" customFormat="1" ht="15" customHeight="1">
      <c r="L641" s="91">
        <v>598</v>
      </c>
      <c r="M641" s="95" t="s">
        <v>2037</v>
      </c>
      <c r="N641" s="91" t="s">
        <v>219</v>
      </c>
      <c r="O641" s="713">
        <v>14530</v>
      </c>
      <c r="P641" s="95" t="s">
        <v>194</v>
      </c>
      <c r="Q641" s="91">
        <f t="shared" si="62"/>
        <v>711204</v>
      </c>
      <c r="R641" s="91" t="str">
        <f t="shared" si="63"/>
        <v>BUD.12.</v>
      </c>
      <c r="S641" s="596" t="str">
        <f t="shared" si="67"/>
        <v> Wykonywanie robót murarskich i tynkarskich</v>
      </c>
      <c r="T641" s="427" t="s">
        <v>2193</v>
      </c>
      <c r="U641" s="382">
        <v>3</v>
      </c>
      <c r="V641" s="382">
        <v>0</v>
      </c>
      <c r="W641" s="301" t="s">
        <v>2012</v>
      </c>
      <c r="X641" s="294">
        <v>0</v>
      </c>
      <c r="Y641" s="294">
        <v>0</v>
      </c>
      <c r="Z641" s="132" t="str">
        <f t="shared" si="66"/>
        <v>Centrum Kształcenia Zawodowego w Świdnicy, 58-105 Świdnica, ul. Gen. Władysława Sikorskiego 41</v>
      </c>
      <c r="AA641" s="230" t="s">
        <v>93</v>
      </c>
      <c r="AB641" s="415"/>
      <c r="AC641" s="306"/>
      <c r="AD641" s="306"/>
    </row>
    <row r="642" spans="1:31" customFormat="1" ht="15" customHeight="1">
      <c r="L642" s="91">
        <v>599</v>
      </c>
      <c r="M642" s="95" t="s">
        <v>2037</v>
      </c>
      <c r="N642" s="91" t="s">
        <v>219</v>
      </c>
      <c r="O642" s="713">
        <v>14530</v>
      </c>
      <c r="P642" s="95" t="s">
        <v>78</v>
      </c>
      <c r="Q642" s="91">
        <f t="shared" si="62"/>
        <v>741103</v>
      </c>
      <c r="R642" s="91" t="str">
        <f t="shared" si="63"/>
        <v>ELE.02.</v>
      </c>
      <c r="S642" s="596" t="str">
        <f t="shared" si="67"/>
        <v>Montaż, uruchamianie i konserwacja instalacji, maszyn i urządzeń elektrycznych</v>
      </c>
      <c r="T642" s="437" t="s">
        <v>2194</v>
      </c>
      <c r="U642" s="383">
        <v>0</v>
      </c>
      <c r="V642" s="382">
        <v>0</v>
      </c>
      <c r="W642" s="301" t="s">
        <v>2012</v>
      </c>
      <c r="X642" s="294">
        <v>0</v>
      </c>
      <c r="Y642" s="294">
        <v>0</v>
      </c>
      <c r="Z642" s="132" t="str">
        <f t="shared" si="66"/>
        <v>Centrum Kształcenia Zawodowego w Świdnicy, 58-105 Świdnica, ul. Gen. Władysława Sikorskiego 41</v>
      </c>
      <c r="AA642" s="230" t="s">
        <v>93</v>
      </c>
      <c r="AB642" s="415"/>
      <c r="AC642" s="306"/>
      <c r="AD642" s="306"/>
    </row>
    <row r="643" spans="1:31" customFormat="1" ht="15" customHeight="1">
      <c r="L643" s="91">
        <v>600</v>
      </c>
      <c r="M643" s="95" t="s">
        <v>2037</v>
      </c>
      <c r="N643" s="91" t="s">
        <v>219</v>
      </c>
      <c r="O643" s="713">
        <v>14530</v>
      </c>
      <c r="P643" s="95" t="s">
        <v>99</v>
      </c>
      <c r="Q643" s="91">
        <f t="shared" si="62"/>
        <v>514101</v>
      </c>
      <c r="R643" s="91" t="str">
        <f t="shared" si="63"/>
        <v>FRK.01.</v>
      </c>
      <c r="S643" s="596" t="str">
        <f t="shared" si="67"/>
        <v>Wykonywanie usług fryzjerskich</v>
      </c>
      <c r="T643" s="109" t="s">
        <v>2391</v>
      </c>
      <c r="U643" s="382">
        <v>2</v>
      </c>
      <c r="V643" s="382">
        <v>1</v>
      </c>
      <c r="W643" s="301" t="s">
        <v>2012</v>
      </c>
      <c r="X643" s="294">
        <v>0</v>
      </c>
      <c r="Y643" s="294">
        <v>0</v>
      </c>
      <c r="Z643" s="132" t="str">
        <f t="shared" si="66"/>
        <v>Centrum Kształcenia Zawodowego w Świdnicy, 58-105 Świdnica, ul. Gen. Władysława Sikorskiego 41</v>
      </c>
      <c r="AA643" s="230" t="s">
        <v>93</v>
      </c>
      <c r="AB643" s="306"/>
      <c r="AC643" s="306"/>
      <c r="AD643" s="306"/>
    </row>
    <row r="644" spans="1:31" customFormat="1" ht="15" customHeight="1">
      <c r="L644" s="91">
        <v>601</v>
      </c>
      <c r="M644" s="95" t="s">
        <v>2037</v>
      </c>
      <c r="N644" s="91" t="s">
        <v>219</v>
      </c>
      <c r="O644" s="713">
        <v>14530</v>
      </c>
      <c r="P644" s="95" t="s">
        <v>70</v>
      </c>
      <c r="Q644" s="91">
        <f t="shared" si="62"/>
        <v>522301</v>
      </c>
      <c r="R644" s="91" t="str">
        <f t="shared" si="63"/>
        <v>HAN.01.</v>
      </c>
      <c r="S644" s="596" t="str">
        <f t="shared" si="67"/>
        <v>Prowadzenie sprzedaży</v>
      </c>
      <c r="T644" s="109" t="s">
        <v>2193</v>
      </c>
      <c r="U644" s="382">
        <v>17</v>
      </c>
      <c r="V644" s="382">
        <v>13</v>
      </c>
      <c r="W644" s="301" t="s">
        <v>2012</v>
      </c>
      <c r="X644" s="294">
        <v>0</v>
      </c>
      <c r="Y644" s="294">
        <v>0</v>
      </c>
      <c r="Z644" s="132" t="str">
        <f t="shared" si="66"/>
        <v>Centrum Kształcenia Zawodowego w Świdnicy, 58-105 Świdnica, ul. Gen. Władysława Sikorskiego 41</v>
      </c>
      <c r="AA644" s="230" t="s">
        <v>93</v>
      </c>
      <c r="AB644" s="184"/>
      <c r="AC644" s="306"/>
      <c r="AD644" s="306"/>
    </row>
    <row r="645" spans="1:31" ht="15" customHeight="1">
      <c r="A645" s="1"/>
      <c r="L645" s="91">
        <v>602</v>
      </c>
      <c r="M645" s="95" t="s">
        <v>2037</v>
      </c>
      <c r="N645" s="91" t="s">
        <v>219</v>
      </c>
      <c r="O645" s="713">
        <v>14530</v>
      </c>
      <c r="P645" s="95" t="s">
        <v>71</v>
      </c>
      <c r="Q645" s="91">
        <f t="shared" si="62"/>
        <v>512001</v>
      </c>
      <c r="R645" s="91" t="str">
        <f t="shared" si="63"/>
        <v>HGT.02.</v>
      </c>
      <c r="S645" s="596" t="str">
        <f t="shared" si="67"/>
        <v> Przygotowanie i wydawanie dań</v>
      </c>
      <c r="T645" s="109" t="s">
        <v>2391</v>
      </c>
      <c r="U645" s="382">
        <v>5</v>
      </c>
      <c r="V645" s="382">
        <v>3</v>
      </c>
      <c r="W645" s="301" t="s">
        <v>2012</v>
      </c>
      <c r="X645" s="294">
        <v>0</v>
      </c>
      <c r="Y645" s="294">
        <v>0</v>
      </c>
      <c r="Z645" s="132" t="str">
        <f t="shared" si="66"/>
        <v>Centrum Kształcenia Zawodowego w Świdnicy, 58-105 Świdnica, ul. Gen. Władysława Sikorskiego 41</v>
      </c>
      <c r="AA645" s="230" t="s">
        <v>93</v>
      </c>
      <c r="AB645" s="184"/>
      <c r="AC645" s="306"/>
      <c r="AD645" s="306"/>
    </row>
    <row r="646" spans="1:31" ht="13.5" customHeight="1">
      <c r="A646" s="1"/>
      <c r="L646" s="91">
        <v>603</v>
      </c>
      <c r="M646" s="95" t="s">
        <v>2037</v>
      </c>
      <c r="N646" s="91" t="s">
        <v>219</v>
      </c>
      <c r="O646" s="713">
        <v>14530</v>
      </c>
      <c r="P646" s="95" t="s">
        <v>73</v>
      </c>
      <c r="Q646" s="91">
        <f t="shared" si="62"/>
        <v>722307</v>
      </c>
      <c r="R646" s="91" t="str">
        <f t="shared" si="63"/>
        <v>MEC.05.</v>
      </c>
      <c r="S646" s="596" t="str">
        <f t="shared" si="67"/>
        <v> Użytkowanie obrabiarek skrawających</v>
      </c>
      <c r="T646" s="109" t="s">
        <v>2391</v>
      </c>
      <c r="U646" s="685">
        <v>2</v>
      </c>
      <c r="V646" s="382">
        <v>0</v>
      </c>
      <c r="W646" s="301" t="s">
        <v>2012</v>
      </c>
      <c r="X646" s="294">
        <v>0</v>
      </c>
      <c r="Y646" s="294">
        <v>0</v>
      </c>
      <c r="Z646" s="399" t="str">
        <f t="shared" si="66"/>
        <v>Centrum Kształcenia Zawodowego w Świdnicy, 58-105 Świdnica, ul. Gen. Władysława Sikorskiego 41</v>
      </c>
      <c r="AA646" s="230" t="s">
        <v>93</v>
      </c>
      <c r="AB646" s="184"/>
      <c r="AC646" s="306"/>
      <c r="AD646" s="306"/>
      <c r="AE646" s="1" t="s">
        <v>2259</v>
      </c>
    </row>
    <row r="647" spans="1:31" ht="15" customHeight="1">
      <c r="A647" s="1"/>
      <c r="L647" s="91">
        <v>604</v>
      </c>
      <c r="M647" s="95" t="s">
        <v>2037</v>
      </c>
      <c r="N647" s="91" t="s">
        <v>219</v>
      </c>
      <c r="O647" s="713">
        <v>14530</v>
      </c>
      <c r="P647" s="95" t="s">
        <v>66</v>
      </c>
      <c r="Q647" s="91">
        <f t="shared" si="62"/>
        <v>723103</v>
      </c>
      <c r="R647" s="91" t="str">
        <f t="shared" si="63"/>
        <v>MOT.05.</v>
      </c>
      <c r="S647" s="596" t="str">
        <f t="shared" si="67"/>
        <v>Obsługa, diagnozowanie oraz naprawa pojazdów samochodowych</v>
      </c>
      <c r="T647" s="109" t="s">
        <v>2189</v>
      </c>
      <c r="U647" s="382">
        <v>11</v>
      </c>
      <c r="V647" s="382">
        <v>0</v>
      </c>
      <c r="W647" s="302" t="s">
        <v>2012</v>
      </c>
      <c r="X647" s="294">
        <v>0</v>
      </c>
      <c r="Y647" s="294">
        <v>0</v>
      </c>
      <c r="Z647" s="399" t="str">
        <f t="shared" si="66"/>
        <v>Centrum Kształcenia Zawodowego w Świdnicy, 58-105 Świdnica, ul. Gen. Władysława Sikorskiego 41</v>
      </c>
      <c r="AA647" s="230" t="s">
        <v>93</v>
      </c>
      <c r="AB647" s="184"/>
      <c r="AC647" s="306"/>
      <c r="AD647" s="306"/>
    </row>
    <row r="648" spans="1:31" ht="15" hidden="1" customHeight="1">
      <c r="A648" s="1"/>
      <c r="L648" s="91">
        <v>605</v>
      </c>
      <c r="M648" s="95" t="s">
        <v>2037</v>
      </c>
      <c r="N648" s="91" t="s">
        <v>219</v>
      </c>
      <c r="O648" s="713">
        <v>14530</v>
      </c>
      <c r="P648" s="95" t="s">
        <v>545</v>
      </c>
      <c r="Q648" s="91">
        <f t="shared" si="62"/>
        <v>723318</v>
      </c>
      <c r="R648" s="91" t="str">
        <f t="shared" si="63"/>
        <v>TKO.09.</v>
      </c>
      <c r="S648" s="596" t="str">
        <f t="shared" si="67"/>
        <v xml:space="preserve"> Wykonywanie robót związanych z utrzymaniem i naprawą pojazdów kolejowych</v>
      </c>
      <c r="T648" s="109" t="s">
        <v>2400</v>
      </c>
      <c r="U648" s="685">
        <v>4</v>
      </c>
      <c r="V648" s="382">
        <v>0</v>
      </c>
      <c r="W648" s="302" t="s">
        <v>2010</v>
      </c>
      <c r="X648" s="294">
        <v>4</v>
      </c>
      <c r="Y648" s="294">
        <v>0</v>
      </c>
      <c r="Z648" s="399" t="str">
        <f>IFERROR(VLOOKUP(AA648,AH$8:AI$37,2,0),0)</f>
        <v>Centrum Kształcenia Zawodowego w Dębicy, ul. Rzeszowska 78, 39-200 Dębica, biuro@ckzdebica.pl</v>
      </c>
      <c r="AA648" s="230" t="s">
        <v>2282</v>
      </c>
      <c r="AB648" s="184"/>
      <c r="AC648" s="184"/>
      <c r="AD648" s="306"/>
      <c r="AE648" s="1" t="s">
        <v>2259</v>
      </c>
    </row>
    <row r="649" spans="1:31" ht="15" customHeight="1">
      <c r="A649" s="1"/>
      <c r="L649" s="91"/>
      <c r="M649" s="95" t="s">
        <v>2037</v>
      </c>
      <c r="N649" s="91" t="s">
        <v>219</v>
      </c>
      <c r="O649" s="713">
        <v>14530</v>
      </c>
      <c r="P649" s="95" t="s">
        <v>34</v>
      </c>
      <c r="Q649" s="511">
        <f t="shared" ref="Q649:Q680" si="68">IFERROR(VLOOKUP(P649,B$8:E$119,2,0),0)</f>
        <v>751201</v>
      </c>
      <c r="R649" s="91" t="str">
        <f t="shared" si="63"/>
        <v>SPC.01.</v>
      </c>
      <c r="S649" s="511"/>
      <c r="T649" s="437" t="s">
        <v>2391</v>
      </c>
      <c r="U649" s="382">
        <v>1</v>
      </c>
      <c r="V649" s="382">
        <v>1</v>
      </c>
      <c r="W649" s="430" t="s">
        <v>2012</v>
      </c>
      <c r="X649" s="279">
        <v>0</v>
      </c>
      <c r="Y649" s="279">
        <v>0</v>
      </c>
      <c r="Z649" s="512" t="str">
        <f t="shared" ref="Z649:Z680" si="69">IFERROR(VLOOKUP(AA649,AH$8:AI$34,2,0),0)</f>
        <v>Centrum Kształcenia Zawodowego w Świdnicy, 58-105 Świdnica, ul. Gen. Władysława Sikorskiego 41</v>
      </c>
      <c r="AA649" s="230" t="s">
        <v>93</v>
      </c>
      <c r="AB649" s="184"/>
      <c r="AC649" s="184"/>
      <c r="AD649" s="306"/>
    </row>
    <row r="650" spans="1:31" ht="15" customHeight="1">
      <c r="A650" s="1"/>
      <c r="L650" s="91"/>
      <c r="M650" s="95" t="s">
        <v>2037</v>
      </c>
      <c r="N650" s="193" t="s">
        <v>219</v>
      </c>
      <c r="O650" s="713">
        <v>14530</v>
      </c>
      <c r="P650" s="95" t="s">
        <v>30</v>
      </c>
      <c r="Q650" s="113">
        <f t="shared" si="68"/>
        <v>752205</v>
      </c>
      <c r="R650" s="91" t="str">
        <f t="shared" si="63"/>
        <v>DRM.04.</v>
      </c>
      <c r="S650" s="511"/>
      <c r="T650" s="109" t="s">
        <v>2233</v>
      </c>
      <c r="U650" s="685">
        <v>2</v>
      </c>
      <c r="V650" s="382">
        <v>0</v>
      </c>
      <c r="W650" s="430" t="s">
        <v>2012</v>
      </c>
      <c r="X650" s="279">
        <v>0</v>
      </c>
      <c r="Y650" s="279">
        <v>0</v>
      </c>
      <c r="Z650" s="512" t="str">
        <f t="shared" si="69"/>
        <v>Centrum Kształcenia Zawodowego w Świdnicy, 58-105 Świdnica, ul. Gen. Władysława Sikorskiego 41</v>
      </c>
      <c r="AA650" s="230" t="s">
        <v>93</v>
      </c>
      <c r="AB650" s="184"/>
      <c r="AC650" s="184"/>
      <c r="AD650" s="306"/>
    </row>
    <row r="651" spans="1:31" ht="15" customHeight="1">
      <c r="A651" s="1"/>
      <c r="L651" s="91"/>
      <c r="M651" s="95" t="s">
        <v>2037</v>
      </c>
      <c r="N651" s="91" t="s">
        <v>219</v>
      </c>
      <c r="O651" s="713">
        <v>14530</v>
      </c>
      <c r="P651" s="95" t="s">
        <v>172</v>
      </c>
      <c r="Q651" s="511">
        <f t="shared" si="68"/>
        <v>722204</v>
      </c>
      <c r="R651" s="91" t="str">
        <f t="shared" si="63"/>
        <v>MEC.08.</v>
      </c>
      <c r="S651" s="511"/>
      <c r="T651" s="109" t="s">
        <v>2233</v>
      </c>
      <c r="U651" s="382">
        <v>1</v>
      </c>
      <c r="V651" s="382">
        <v>0</v>
      </c>
      <c r="W651" s="430" t="s">
        <v>2012</v>
      </c>
      <c r="X651" s="279">
        <v>0</v>
      </c>
      <c r="Y651" s="279">
        <v>0</v>
      </c>
      <c r="Z651" s="512" t="str">
        <f t="shared" si="69"/>
        <v>Centrum Kształcenia Zawodowego w Świdnicy, 58-105 Świdnica, ul. Gen. Władysława Sikorskiego 41</v>
      </c>
      <c r="AA651" s="230" t="s">
        <v>93</v>
      </c>
      <c r="AB651" s="184"/>
      <c r="AC651" s="184"/>
      <c r="AD651" s="306"/>
    </row>
    <row r="652" spans="1:31" ht="15" hidden="1" customHeight="1">
      <c r="A652" s="1"/>
      <c r="L652" s="91">
        <v>606</v>
      </c>
      <c r="M652" s="95" t="s">
        <v>1880</v>
      </c>
      <c r="N652" s="301" t="s">
        <v>208</v>
      </c>
      <c r="O652" s="715">
        <v>34795</v>
      </c>
      <c r="P652" s="95" t="s">
        <v>70</v>
      </c>
      <c r="Q652" s="91">
        <f t="shared" si="68"/>
        <v>522301</v>
      </c>
      <c r="R652" s="91" t="str">
        <f t="shared" ref="R652:R683" si="70">IFERROR(VLOOKUP(Q652,C$8:F$119,2,0),0)</f>
        <v>HAN.01.</v>
      </c>
      <c r="S652" s="596" t="str">
        <f t="shared" ref="S652:S683" si="71">IFERROR(VLOOKUP(R652,D$8:G$119,2,0),0)</f>
        <v>Prowadzenie sprzedaży</v>
      </c>
      <c r="T652" s="300" t="s">
        <v>2233</v>
      </c>
      <c r="U652" s="382">
        <v>28</v>
      </c>
      <c r="V652" s="382">
        <v>24</v>
      </c>
      <c r="W652" s="430" t="s">
        <v>2012</v>
      </c>
      <c r="X652" s="382">
        <v>0</v>
      </c>
      <c r="Y652" s="382">
        <v>0</v>
      </c>
      <c r="Z652" s="399" t="str">
        <f t="shared" si="69"/>
        <v>Centrum Kształcenia Zawodowego w CKZiU,  ul. Tadeusza Kościuszki 27, 56-100 Wołów</v>
      </c>
      <c r="AA652" s="230" t="s">
        <v>190</v>
      </c>
      <c r="AB652" s="306"/>
      <c r="AC652" s="306"/>
      <c r="AD652" s="306"/>
    </row>
    <row r="653" spans="1:31" ht="15" hidden="1" customHeight="1">
      <c r="A653" s="1"/>
      <c r="L653" s="91">
        <v>607</v>
      </c>
      <c r="M653" s="95" t="s">
        <v>1880</v>
      </c>
      <c r="N653" s="301" t="s">
        <v>208</v>
      </c>
      <c r="O653" s="715">
        <v>34795</v>
      </c>
      <c r="P653" s="95" t="s">
        <v>66</v>
      </c>
      <c r="Q653" s="91">
        <f t="shared" si="68"/>
        <v>723103</v>
      </c>
      <c r="R653" s="91" t="str">
        <f t="shared" si="70"/>
        <v>MOT.05.</v>
      </c>
      <c r="S653" s="596" t="str">
        <f t="shared" si="71"/>
        <v>Obsługa, diagnozowanie oraz naprawa pojazdów samochodowych</v>
      </c>
      <c r="T653" s="300" t="s">
        <v>2233</v>
      </c>
      <c r="U653" s="382">
        <v>13</v>
      </c>
      <c r="V653" s="382">
        <v>0</v>
      </c>
      <c r="W653" s="301" t="s">
        <v>2012</v>
      </c>
      <c r="X653" s="382">
        <v>0</v>
      </c>
      <c r="Y653" s="382">
        <v>0</v>
      </c>
      <c r="Z653" s="399" t="str">
        <f t="shared" si="69"/>
        <v>Centrum Kształcenia Zawodowego w CKZiU,  ul. Tadeusza Kościuszki 27, 56-100 Wołów</v>
      </c>
      <c r="AA653" s="230" t="s">
        <v>190</v>
      </c>
      <c r="AB653" s="184"/>
      <c r="AC653" s="184"/>
      <c r="AD653" s="306"/>
    </row>
    <row r="654" spans="1:31" ht="15" hidden="1" customHeight="1">
      <c r="A654" s="1"/>
      <c r="L654" s="91">
        <v>608</v>
      </c>
      <c r="M654" s="95" t="s">
        <v>1880</v>
      </c>
      <c r="N654" s="301" t="s">
        <v>208</v>
      </c>
      <c r="O654" s="715">
        <v>34795</v>
      </c>
      <c r="P654" s="95" t="s">
        <v>515</v>
      </c>
      <c r="Q654" s="91">
        <f t="shared" si="68"/>
        <v>723310</v>
      </c>
      <c r="R654" s="91" t="str">
        <f t="shared" si="70"/>
        <v>MEC.03.</v>
      </c>
      <c r="S654" s="596" t="str">
        <f t="shared" si="71"/>
        <v>Montaż i obsługa maszyn i urządzeń</v>
      </c>
      <c r="T654" s="109" t="s">
        <v>2193</v>
      </c>
      <c r="U654" s="382">
        <v>1</v>
      </c>
      <c r="V654" s="382">
        <v>0</v>
      </c>
      <c r="W654" s="302" t="s">
        <v>2010</v>
      </c>
      <c r="X654" s="382">
        <v>1</v>
      </c>
      <c r="Y654" s="382">
        <v>0</v>
      </c>
      <c r="Z654" s="594" t="str">
        <f t="shared" si="69"/>
        <v>Centrum Kształcenia Zawodowego nr 1 w Gliwicach Gliwickie Centrum Edukacji u.Stefana Okrzei 20</v>
      </c>
      <c r="AA654" s="230" t="s">
        <v>1993</v>
      </c>
      <c r="AB654" s="306"/>
      <c r="AC654" s="415"/>
      <c r="AD654" s="306"/>
    </row>
    <row r="655" spans="1:31" ht="15" hidden="1" customHeight="1">
      <c r="A655" s="1"/>
      <c r="L655" s="91">
        <v>609</v>
      </c>
      <c r="M655" s="95" t="s">
        <v>1880</v>
      </c>
      <c r="N655" s="301" t="s">
        <v>208</v>
      </c>
      <c r="O655" s="715">
        <v>34795</v>
      </c>
      <c r="P655" s="95" t="s">
        <v>99</v>
      </c>
      <c r="Q655" s="91">
        <f t="shared" si="68"/>
        <v>514101</v>
      </c>
      <c r="R655" s="91" t="str">
        <f t="shared" si="70"/>
        <v>FRK.01.</v>
      </c>
      <c r="S655" s="596" t="str">
        <f t="shared" si="71"/>
        <v>Wykonywanie usług fryzjerskich</v>
      </c>
      <c r="T655" s="739" t="s">
        <v>2390</v>
      </c>
      <c r="U655" s="491">
        <v>9</v>
      </c>
      <c r="V655" s="382">
        <v>9</v>
      </c>
      <c r="W655" s="301" t="s">
        <v>2010</v>
      </c>
      <c r="X655" s="382">
        <v>9</v>
      </c>
      <c r="Y655" s="382">
        <v>9</v>
      </c>
      <c r="Z655" s="594" t="str">
        <f t="shared" si="69"/>
        <v>Centrum Kształcenia Zawodowego i Ustawicznego, 67-400 Wschowa, Plac Kosynierów 1</v>
      </c>
      <c r="AA655" s="230" t="s">
        <v>679</v>
      </c>
      <c r="AB655" s="184"/>
      <c r="AC655" s="184"/>
      <c r="AD655" s="306"/>
    </row>
    <row r="656" spans="1:31" ht="15" hidden="1" customHeight="1">
      <c r="A656" s="1"/>
      <c r="L656" s="91">
        <v>610</v>
      </c>
      <c r="M656" s="95" t="s">
        <v>1880</v>
      </c>
      <c r="N656" s="301" t="s">
        <v>208</v>
      </c>
      <c r="O656" s="715">
        <v>34795</v>
      </c>
      <c r="P656" s="95" t="s">
        <v>71</v>
      </c>
      <c r="Q656" s="91">
        <f t="shared" si="68"/>
        <v>512001</v>
      </c>
      <c r="R656" s="91" t="str">
        <f t="shared" si="70"/>
        <v>HGT.02.</v>
      </c>
      <c r="S656" s="596" t="str">
        <f t="shared" si="71"/>
        <v> Przygotowanie i wydawanie dań</v>
      </c>
      <c r="T656" s="109" t="s">
        <v>2227</v>
      </c>
      <c r="U656" s="382">
        <v>6</v>
      </c>
      <c r="V656" s="382">
        <v>5</v>
      </c>
      <c r="W656" s="301" t="s">
        <v>2012</v>
      </c>
      <c r="X656" s="382">
        <v>0</v>
      </c>
      <c r="Y656" s="382">
        <v>0</v>
      </c>
      <c r="Z656" s="594" t="str">
        <f t="shared" si="69"/>
        <v>Centrum Kształcenia Zawodowego w CKZiU,  ul. Tadeusza Kościuszki 27, 56-100 Wołów</v>
      </c>
      <c r="AA656" s="230" t="s">
        <v>190</v>
      </c>
      <c r="AB656" s="306"/>
      <c r="AC656" s="306"/>
      <c r="AD656" s="306"/>
    </row>
    <row r="657" spans="1:30" ht="15" hidden="1" customHeight="1">
      <c r="A657" s="1"/>
      <c r="L657" s="91">
        <v>611</v>
      </c>
      <c r="M657" s="95" t="s">
        <v>1880</v>
      </c>
      <c r="N657" s="301" t="s">
        <v>208</v>
      </c>
      <c r="O657" s="715">
        <v>34795</v>
      </c>
      <c r="P657" s="95" t="s">
        <v>177</v>
      </c>
      <c r="Q657" s="91">
        <f t="shared" si="68"/>
        <v>722204</v>
      </c>
      <c r="R657" s="91" t="str">
        <f t="shared" si="70"/>
        <v>MEC.08.</v>
      </c>
      <c r="S657" s="596" t="str">
        <f t="shared" si="71"/>
        <v>Wykonywanie i naprawa elementów maszyn, urządzeń i narzędzi</v>
      </c>
      <c r="T657" s="300" t="s">
        <v>2233</v>
      </c>
      <c r="U657" s="685">
        <v>5</v>
      </c>
      <c r="V657" s="382">
        <v>0</v>
      </c>
      <c r="W657" s="480" t="s">
        <v>2012</v>
      </c>
      <c r="X657" s="382">
        <v>0</v>
      </c>
      <c r="Y657" s="382">
        <v>0</v>
      </c>
      <c r="Z657" s="591" t="str">
        <f t="shared" si="69"/>
        <v>Centrum Kształcenia Zawodowego w CKZiU,  ul. Tadeusza Kościuszki 27, 56-100 Wołów</v>
      </c>
      <c r="AA657" s="230" t="s">
        <v>190</v>
      </c>
      <c r="AB657" s="184"/>
      <c r="AC657" s="306"/>
      <c r="AD657" s="306"/>
    </row>
    <row r="658" spans="1:30" ht="15" hidden="1" customHeight="1">
      <c r="A658" s="1"/>
      <c r="L658" s="91">
        <v>612</v>
      </c>
      <c r="M658" s="95" t="s">
        <v>1880</v>
      </c>
      <c r="N658" s="301" t="s">
        <v>208</v>
      </c>
      <c r="O658" s="715">
        <v>34795</v>
      </c>
      <c r="P658" s="95" t="s">
        <v>78</v>
      </c>
      <c r="Q658" s="91">
        <f t="shared" si="68"/>
        <v>741103</v>
      </c>
      <c r="R658" s="91" t="str">
        <f t="shared" si="70"/>
        <v>ELE.02.</v>
      </c>
      <c r="S658" s="596" t="str">
        <f t="shared" si="71"/>
        <v>Montaż, uruchamianie i konserwacja instalacji, maszyn i urządzeń elektrycznych</v>
      </c>
      <c r="T658" s="742" t="s">
        <v>2391</v>
      </c>
      <c r="U658" s="382">
        <v>6</v>
      </c>
      <c r="V658" s="382">
        <v>0</v>
      </c>
      <c r="W658" s="423" t="s">
        <v>2010</v>
      </c>
      <c r="X658" s="382">
        <v>6</v>
      </c>
      <c r="Y658" s="382">
        <v>0</v>
      </c>
      <c r="Z658" s="600" t="str">
        <f t="shared" si="69"/>
        <v>Centrum Kształcenia Zawodowego i Ustawicznego, 67-400 Wschowa, Plac Kosynierów 1</v>
      </c>
      <c r="AA658" s="230" t="s">
        <v>679</v>
      </c>
      <c r="AB658" s="306"/>
      <c r="AC658" s="306"/>
      <c r="AD658" s="306"/>
    </row>
    <row r="659" spans="1:30" ht="15" hidden="1" customHeight="1">
      <c r="A659" s="1"/>
      <c r="L659" s="91">
        <v>613</v>
      </c>
      <c r="M659" s="95" t="s">
        <v>1880</v>
      </c>
      <c r="N659" s="301" t="s">
        <v>208</v>
      </c>
      <c r="O659" s="715">
        <v>34795</v>
      </c>
      <c r="P659" s="95" t="s">
        <v>191</v>
      </c>
      <c r="Q659" s="91">
        <f t="shared" si="68"/>
        <v>741201</v>
      </c>
      <c r="R659" s="91" t="str">
        <f t="shared" si="70"/>
        <v>ELE.01.</v>
      </c>
      <c r="S659" s="596" t="str">
        <f t="shared" si="71"/>
        <v> Montaż i obsługa maszyn i urządzeń elektrycznych</v>
      </c>
      <c r="T659" s="748" t="s">
        <v>2388</v>
      </c>
      <c r="U659" s="382">
        <v>4</v>
      </c>
      <c r="V659" s="400">
        <v>0</v>
      </c>
      <c r="W659" s="425" t="s">
        <v>2010</v>
      </c>
      <c r="X659" s="382">
        <v>5</v>
      </c>
      <c r="Y659" s="400">
        <v>0</v>
      </c>
      <c r="Z659" s="600" t="str">
        <f t="shared" si="69"/>
        <v>Centrum Kształcenia Zawodowego i Ustawicznego, 67-400 Wschowa, Plac Kosynierów 1</v>
      </c>
      <c r="AA659" s="230" t="s">
        <v>679</v>
      </c>
      <c r="AB659" s="306"/>
      <c r="AC659" s="306"/>
      <c r="AD659" s="306"/>
    </row>
    <row r="660" spans="1:30" ht="15" hidden="1" customHeight="1">
      <c r="A660" s="1"/>
      <c r="L660" s="91">
        <v>614</v>
      </c>
      <c r="M660" s="95" t="s">
        <v>1880</v>
      </c>
      <c r="N660" s="301" t="s">
        <v>208</v>
      </c>
      <c r="O660" s="715">
        <v>34795</v>
      </c>
      <c r="P660" s="95" t="s">
        <v>80</v>
      </c>
      <c r="Q660" s="91">
        <f t="shared" si="68"/>
        <v>752205</v>
      </c>
      <c r="R660" s="91" t="str">
        <f t="shared" si="70"/>
        <v>DRM.04.</v>
      </c>
      <c r="S660" s="596" t="str">
        <f t="shared" si="71"/>
        <v> Wytwarzanie wyrobów z drewna i materiałów drewnopochodnych</v>
      </c>
      <c r="T660" s="738" t="s">
        <v>2390</v>
      </c>
      <c r="U660" s="382">
        <v>3</v>
      </c>
      <c r="V660" s="382">
        <v>0</v>
      </c>
      <c r="W660" s="302" t="s">
        <v>2010</v>
      </c>
      <c r="X660" s="382">
        <v>3</v>
      </c>
      <c r="Y660" s="382">
        <v>0</v>
      </c>
      <c r="Z660" s="594" t="str">
        <f t="shared" si="69"/>
        <v>Centrum Kształcenia Zawodowego i Ustawicznego, 67-400 Wschowa, Plac Kosynierów 1</v>
      </c>
      <c r="AA660" s="230" t="s">
        <v>679</v>
      </c>
      <c r="AB660" s="184"/>
      <c r="AC660" s="306"/>
      <c r="AD660" s="306"/>
    </row>
    <row r="661" spans="1:30" ht="15" hidden="1" customHeight="1">
      <c r="A661" s="1"/>
      <c r="L661" s="91"/>
      <c r="M661" s="95" t="s">
        <v>2393</v>
      </c>
      <c r="N661" s="301" t="s">
        <v>208</v>
      </c>
      <c r="O661" s="301">
        <v>129114</v>
      </c>
      <c r="P661" s="95" t="s">
        <v>191</v>
      </c>
      <c r="Q661" s="91">
        <f t="shared" si="68"/>
        <v>741201</v>
      </c>
      <c r="R661" s="91" t="str">
        <f t="shared" si="70"/>
        <v>ELE.01.</v>
      </c>
      <c r="S661" s="596" t="str">
        <f t="shared" si="71"/>
        <v> Montaż i obsługa maszyn i urządzeń elektrycznych</v>
      </c>
      <c r="T661" s="737" t="s">
        <v>2388</v>
      </c>
      <c r="U661" s="491">
        <v>1</v>
      </c>
      <c r="V661" s="382">
        <v>0</v>
      </c>
      <c r="W661" s="301" t="s">
        <v>2010</v>
      </c>
      <c r="X661" s="382">
        <v>1</v>
      </c>
      <c r="Y661" s="382">
        <v>0</v>
      </c>
      <c r="Z661" s="569" t="str">
        <f t="shared" si="69"/>
        <v>Centrum Kształcenia Zawodowego i Ustawicznego, 67-400 Wschowa, Plac Kosynierów 1</v>
      </c>
      <c r="AA661" s="230" t="s">
        <v>679</v>
      </c>
      <c r="AB661" s="184"/>
      <c r="AC661" s="306"/>
      <c r="AD661" s="306"/>
    </row>
    <row r="662" spans="1:30" ht="15" hidden="1" customHeight="1">
      <c r="A662" s="1"/>
      <c r="L662" s="91"/>
      <c r="M662" s="95" t="s">
        <v>2393</v>
      </c>
      <c r="N662" s="301" t="s">
        <v>208</v>
      </c>
      <c r="O662" s="301">
        <v>129114</v>
      </c>
      <c r="P662" s="95" t="s">
        <v>192</v>
      </c>
      <c r="Q662" s="91">
        <f t="shared" si="68"/>
        <v>713203</v>
      </c>
      <c r="R662" s="91" t="str">
        <f t="shared" si="70"/>
        <v>MOT.03.</v>
      </c>
      <c r="S662" s="596" t="str">
        <f t="shared" si="71"/>
        <v>Diagnozowanie i naprawa powłok lakierniczych</v>
      </c>
      <c r="T662" s="109" t="s">
        <v>2392</v>
      </c>
      <c r="U662" s="491">
        <v>1</v>
      </c>
      <c r="V662" s="382">
        <v>0</v>
      </c>
      <c r="W662" s="301" t="s">
        <v>2010</v>
      </c>
      <c r="X662" s="382">
        <v>1</v>
      </c>
      <c r="Y662" s="382">
        <v>0</v>
      </c>
      <c r="Z662" s="569" t="str">
        <f t="shared" si="69"/>
        <v>Centrum Kształcenia Zawodowego i Ustawicznego, 67-400 Wschowa, Plac Kosynierów 1</v>
      </c>
      <c r="AA662" s="230" t="s">
        <v>679</v>
      </c>
      <c r="AB662" s="184"/>
      <c r="AC662" s="306"/>
      <c r="AD662" s="306"/>
    </row>
    <row r="663" spans="1:30" customFormat="1" ht="15" hidden="1" customHeight="1">
      <c r="L663" s="91">
        <v>615</v>
      </c>
      <c r="M663" s="95" t="s">
        <v>1880</v>
      </c>
      <c r="N663" s="301" t="s">
        <v>208</v>
      </c>
      <c r="O663" s="715">
        <v>34795</v>
      </c>
      <c r="P663" s="95" t="s">
        <v>192</v>
      </c>
      <c r="Q663" s="91">
        <f t="shared" si="68"/>
        <v>713203</v>
      </c>
      <c r="R663" s="91" t="str">
        <f t="shared" si="70"/>
        <v>MOT.03.</v>
      </c>
      <c r="S663" s="596" t="str">
        <f t="shared" si="71"/>
        <v>Diagnozowanie i naprawa powłok lakierniczych</v>
      </c>
      <c r="T663" s="109" t="s">
        <v>2392</v>
      </c>
      <c r="U663" s="491">
        <v>1</v>
      </c>
      <c r="V663" s="382">
        <v>0</v>
      </c>
      <c r="W663" s="301" t="s">
        <v>2010</v>
      </c>
      <c r="X663" s="382">
        <v>1</v>
      </c>
      <c r="Y663" s="382">
        <v>0</v>
      </c>
      <c r="Z663" s="594" t="str">
        <f t="shared" si="69"/>
        <v>Centrum Kształcenia Zawodowego i Ustawicznego, 67-400 Wschowa, Plac Kosynierów 1</v>
      </c>
      <c r="AA663" s="230" t="s">
        <v>679</v>
      </c>
      <c r="AB663" s="306"/>
      <c r="AC663" s="306"/>
      <c r="AD663" s="306"/>
    </row>
    <row r="664" spans="1:30" customFormat="1" ht="15" hidden="1" customHeight="1">
      <c r="L664" s="91">
        <v>616</v>
      </c>
      <c r="M664" s="95" t="s">
        <v>1880</v>
      </c>
      <c r="N664" s="301" t="s">
        <v>208</v>
      </c>
      <c r="O664" s="715">
        <v>34795</v>
      </c>
      <c r="P664" s="95" t="s">
        <v>196</v>
      </c>
      <c r="Q664" s="91">
        <f t="shared" si="68"/>
        <v>613003</v>
      </c>
      <c r="R664" s="91" t="str">
        <f t="shared" si="70"/>
        <v>ROL.04.</v>
      </c>
      <c r="S664" s="596" t="str">
        <f t="shared" si="71"/>
        <v> Prowadzenie produkcji rolniczej</v>
      </c>
      <c r="T664" s="738" t="s">
        <v>2390</v>
      </c>
      <c r="U664" s="382">
        <v>2</v>
      </c>
      <c r="V664" s="382">
        <v>0</v>
      </c>
      <c r="W664" s="480" t="s">
        <v>2010</v>
      </c>
      <c r="X664" s="400">
        <v>2</v>
      </c>
      <c r="Y664" s="400">
        <v>0</v>
      </c>
      <c r="Z664" s="591" t="str">
        <f t="shared" si="69"/>
        <v>Centrum Kształcenia Zawodowego i Ustawicznego, 67-400 Wschowa, Plac Kosynierów 1</v>
      </c>
      <c r="AA664" s="230" t="s">
        <v>679</v>
      </c>
      <c r="AB664" s="306"/>
      <c r="AC664" s="306"/>
      <c r="AD664" s="306"/>
    </row>
    <row r="665" spans="1:30" customFormat="1" ht="15" hidden="1" customHeight="1">
      <c r="L665" s="91">
        <v>617</v>
      </c>
      <c r="M665" s="95" t="s">
        <v>2344</v>
      </c>
      <c r="N665" s="91" t="s">
        <v>2345</v>
      </c>
      <c r="O665" s="713"/>
      <c r="P665" s="95" t="s">
        <v>511</v>
      </c>
      <c r="Q665" s="91">
        <f t="shared" si="68"/>
        <v>962907</v>
      </c>
      <c r="R665" s="91" t="str">
        <f t="shared" si="70"/>
        <v>HGT.03.</v>
      </c>
      <c r="S665" s="596" t="str">
        <f t="shared" si="71"/>
        <v>Obsługa gości w obiekcie świadczącym usługi hotelarskie</v>
      </c>
      <c r="T665" s="733" t="s">
        <v>2384</v>
      </c>
      <c r="U665" s="279">
        <v>3</v>
      </c>
      <c r="V665" s="279">
        <v>3</v>
      </c>
      <c r="W665" s="295" t="s">
        <v>2010</v>
      </c>
      <c r="X665" s="279">
        <v>3</v>
      </c>
      <c r="Y665" s="279">
        <v>3</v>
      </c>
      <c r="Z665" s="611" t="str">
        <f t="shared" si="69"/>
        <v>Centrum Kształcenia Zawodowego w Kłodzkiej Szkole Przedsiębiorczości w Kłodzku, ul. Szkolna 8, 57-300 Kłodzko</v>
      </c>
      <c r="AA665" s="230" t="s">
        <v>677</v>
      </c>
      <c r="AB665" s="184"/>
      <c r="AC665" s="306"/>
      <c r="AD665" s="306"/>
    </row>
    <row r="666" spans="1:30" customFormat="1" ht="15" hidden="1" customHeight="1">
      <c r="L666" s="91">
        <v>618</v>
      </c>
      <c r="M666" s="492" t="s">
        <v>2346</v>
      </c>
      <c r="N666" s="301" t="s">
        <v>2347</v>
      </c>
      <c r="O666" s="715"/>
      <c r="P666" s="95" t="s">
        <v>511</v>
      </c>
      <c r="Q666" s="91">
        <f t="shared" si="68"/>
        <v>962907</v>
      </c>
      <c r="R666" s="91" t="str">
        <f t="shared" si="70"/>
        <v>HGT.03.</v>
      </c>
      <c r="S666" s="596" t="str">
        <f t="shared" si="71"/>
        <v>Obsługa gości w obiekcie świadczącym usługi hotelarskie</v>
      </c>
      <c r="T666" s="733" t="s">
        <v>2384</v>
      </c>
      <c r="U666" s="382">
        <v>1</v>
      </c>
      <c r="V666" s="382">
        <v>1</v>
      </c>
      <c r="W666" s="302" t="s">
        <v>2010</v>
      </c>
      <c r="X666" s="382">
        <v>1</v>
      </c>
      <c r="Y666" s="382">
        <v>1</v>
      </c>
      <c r="Z666" s="594" t="str">
        <f t="shared" si="69"/>
        <v>Centrum Kształcenia Zawodowego w Kłodzkiej Szkole Przedsiębiorczości w Kłodzku, ul. Szkolna 8, 57-300 Kłodzko</v>
      </c>
      <c r="AA666" s="230" t="s">
        <v>677</v>
      </c>
      <c r="AB666" s="184"/>
      <c r="AC666" s="184"/>
      <c r="AD666" s="306"/>
    </row>
    <row r="667" spans="1:30" customFormat="1" ht="15" customHeight="1">
      <c r="L667" s="91">
        <v>619</v>
      </c>
      <c r="M667" s="709" t="s">
        <v>2368</v>
      </c>
      <c r="N667" s="301" t="s">
        <v>2110</v>
      </c>
      <c r="O667" s="715"/>
      <c r="P667" s="95" t="s">
        <v>76</v>
      </c>
      <c r="Q667" s="91">
        <f t="shared" si="68"/>
        <v>721306</v>
      </c>
      <c r="R667" s="91" t="str">
        <f t="shared" si="70"/>
        <v>MOT.01.</v>
      </c>
      <c r="S667" s="617" t="str">
        <f t="shared" si="71"/>
        <v>Diagnozowanie i naprawa nadwozi pojazdów samochodowych</v>
      </c>
      <c r="T667" s="437" t="s">
        <v>2233</v>
      </c>
      <c r="U667" s="382">
        <v>3</v>
      </c>
      <c r="V667" s="382">
        <v>0</v>
      </c>
      <c r="W667" s="301" t="s">
        <v>2012</v>
      </c>
      <c r="X667" s="382">
        <v>3</v>
      </c>
      <c r="Y667" s="382">
        <v>0</v>
      </c>
      <c r="Z667" s="618" t="str">
        <f t="shared" si="69"/>
        <v>Centrum Kształcenia Zawodowego w Świdnicy, 58-105 Świdnica, ul. Gen. Władysława Sikorskiego 41</v>
      </c>
      <c r="AA667" s="230" t="s">
        <v>93</v>
      </c>
      <c r="AB667" s="306"/>
      <c r="AC667" s="306"/>
      <c r="AD667" s="306"/>
    </row>
    <row r="668" spans="1:30" customFormat="1" ht="15" customHeight="1">
      <c r="L668" s="575"/>
      <c r="M668" s="710" t="s">
        <v>2369</v>
      </c>
      <c r="N668" s="576" t="s">
        <v>2110</v>
      </c>
      <c r="O668" s="785"/>
      <c r="P668" s="577" t="s">
        <v>76</v>
      </c>
      <c r="Q668" s="575">
        <f t="shared" si="68"/>
        <v>721306</v>
      </c>
      <c r="R668" s="575" t="str">
        <f t="shared" si="70"/>
        <v>MOT.01.</v>
      </c>
      <c r="S668" s="596" t="str">
        <f t="shared" si="71"/>
        <v>Diagnozowanie i naprawa nadwozi pojazdów samochodowych</v>
      </c>
      <c r="T668" s="437" t="s">
        <v>2233</v>
      </c>
      <c r="U668" s="443">
        <v>1</v>
      </c>
      <c r="V668" s="443">
        <v>0</v>
      </c>
      <c r="W668" s="788" t="s">
        <v>2012</v>
      </c>
      <c r="X668" s="443">
        <v>1</v>
      </c>
      <c r="Y668" s="443">
        <v>0</v>
      </c>
      <c r="Z668" s="594" t="str">
        <f t="shared" si="69"/>
        <v>Centrum Kształcenia Zawodowego w Świdnicy, 58-105 Świdnica, ul. Gen. Władysława Sikorskiego 41</v>
      </c>
      <c r="AA668" s="420" t="s">
        <v>93</v>
      </c>
      <c r="AB668" s="415"/>
      <c r="AC668" s="306"/>
      <c r="AD668" s="306"/>
    </row>
    <row r="669" spans="1:30" customFormat="1" ht="15" customHeight="1">
      <c r="L669" s="91"/>
      <c r="M669" s="709" t="s">
        <v>2368</v>
      </c>
      <c r="N669" s="301" t="s">
        <v>2110</v>
      </c>
      <c r="O669" s="715"/>
      <c r="P669" s="95" t="s">
        <v>192</v>
      </c>
      <c r="Q669" s="91">
        <f t="shared" si="68"/>
        <v>713203</v>
      </c>
      <c r="R669" s="91" t="str">
        <f t="shared" si="70"/>
        <v>MOT.03.</v>
      </c>
      <c r="S669" s="596" t="str">
        <f t="shared" si="71"/>
        <v>Diagnozowanie i naprawa powłok lakierniczych</v>
      </c>
      <c r="T669" s="688" t="s">
        <v>2187</v>
      </c>
      <c r="U669" s="382">
        <v>1</v>
      </c>
      <c r="V669" s="382">
        <v>0</v>
      </c>
      <c r="W669" s="302" t="s">
        <v>2012</v>
      </c>
      <c r="X669" s="382">
        <v>1</v>
      </c>
      <c r="Y669" s="382">
        <v>0</v>
      </c>
      <c r="Z669" s="594" t="str">
        <f t="shared" si="69"/>
        <v>Centrum Kształcenia Zawodowego w Świdnicy, 58-105 Świdnica, ul. Gen. Władysława Sikorskiego 41</v>
      </c>
      <c r="AA669" s="230" t="s">
        <v>93</v>
      </c>
      <c r="AB669" s="415"/>
      <c r="AC669" s="306"/>
      <c r="AD669" s="306"/>
    </row>
    <row r="670" spans="1:30" customFormat="1" ht="15" customHeight="1">
      <c r="L670" s="91"/>
      <c r="M670" s="709" t="s">
        <v>2404</v>
      </c>
      <c r="N670" s="301" t="s">
        <v>2110</v>
      </c>
      <c r="O670" s="715"/>
      <c r="P670" s="451" t="s">
        <v>175</v>
      </c>
      <c r="Q670" s="452">
        <f t="shared" si="68"/>
        <v>751201</v>
      </c>
      <c r="R670" s="452" t="str">
        <f t="shared" si="70"/>
        <v>SPC.01.</v>
      </c>
      <c r="S670" s="596" t="str">
        <f t="shared" si="71"/>
        <v>Produkcja wyrobów cukierniczych</v>
      </c>
      <c r="T670" s="437" t="s">
        <v>2391</v>
      </c>
      <c r="U670" s="382">
        <v>1</v>
      </c>
      <c r="V670" s="382">
        <v>0</v>
      </c>
      <c r="W670" s="302" t="s">
        <v>2012</v>
      </c>
      <c r="X670" s="382">
        <v>1</v>
      </c>
      <c r="Y670" s="382">
        <v>0</v>
      </c>
      <c r="Z670" s="594" t="str">
        <f t="shared" si="69"/>
        <v>Centrum Kształcenia Zawodowego w Świdnicy, 58-105 Świdnica, ul. Gen. Władysława Sikorskiego 41</v>
      </c>
      <c r="AA670" s="230" t="s">
        <v>93</v>
      </c>
      <c r="AB670" s="415"/>
      <c r="AC670" s="306"/>
      <c r="AD670" s="306"/>
    </row>
    <row r="671" spans="1:30" customFormat="1" ht="15" hidden="1" customHeight="1">
      <c r="L671" s="91"/>
      <c r="M671" s="492"/>
      <c r="N671" s="301"/>
      <c r="O671" s="301"/>
      <c r="P671" s="451" t="s">
        <v>177</v>
      </c>
      <c r="Q671" s="452">
        <f t="shared" si="68"/>
        <v>722204</v>
      </c>
      <c r="R671" s="452" t="str">
        <f t="shared" si="70"/>
        <v>MEC.08.</v>
      </c>
      <c r="S671" s="596" t="str">
        <f t="shared" si="71"/>
        <v>Wykonywanie i naprawa elementów maszyn, urządzeń i narzędzi</v>
      </c>
      <c r="T671" s="680" t="s">
        <v>2208</v>
      </c>
      <c r="U671" s="382"/>
      <c r="V671" s="382"/>
      <c r="W671" s="302"/>
      <c r="X671" s="382"/>
      <c r="Y671" s="382"/>
      <c r="Z671" s="594" t="str">
        <f t="shared" si="69"/>
        <v>Ośrodek Dokształcania i Doskonalenia Zawodowego w Krotoszynie</v>
      </c>
      <c r="AA671" s="230" t="s">
        <v>680</v>
      </c>
      <c r="AB671" s="415"/>
      <c r="AC671" s="184"/>
      <c r="AD671" s="306"/>
    </row>
    <row r="672" spans="1:30" customFormat="1" ht="15" hidden="1" customHeight="1">
      <c r="L672" s="91"/>
      <c r="M672" s="95"/>
      <c r="N672" s="91"/>
      <c r="O672" s="91"/>
      <c r="P672" s="451" t="s">
        <v>175</v>
      </c>
      <c r="Q672" s="452">
        <f t="shared" si="68"/>
        <v>751201</v>
      </c>
      <c r="R672" s="452" t="str">
        <f t="shared" si="70"/>
        <v>SPC.01.</v>
      </c>
      <c r="S672" s="596" t="str">
        <f t="shared" si="71"/>
        <v>Produkcja wyrobów cukierniczych</v>
      </c>
      <c r="T672" s="681" t="s">
        <v>2208</v>
      </c>
      <c r="U672" s="279"/>
      <c r="V672" s="279"/>
      <c r="W672" s="301"/>
      <c r="X672" s="279"/>
      <c r="Y672" s="279"/>
      <c r="Z672" s="594" t="str">
        <f t="shared" si="69"/>
        <v>Ośrodek Dokształcania i Doskonalenia Zawodowego w Krotoszynie</v>
      </c>
      <c r="AA672" s="230" t="s">
        <v>680</v>
      </c>
      <c r="AB672" s="415"/>
      <c r="AC672" s="306"/>
      <c r="AD672" s="306"/>
    </row>
    <row r="673" spans="12:30" customFormat="1" ht="15" hidden="1" customHeight="1">
      <c r="L673" s="91"/>
      <c r="M673" s="95"/>
      <c r="N673" s="91"/>
      <c r="O673" s="91"/>
      <c r="P673" s="451" t="s">
        <v>532</v>
      </c>
      <c r="Q673" s="452">
        <f t="shared" si="68"/>
        <v>753105</v>
      </c>
      <c r="R673" s="452" t="str">
        <f t="shared" si="70"/>
        <v>MOD.03.</v>
      </c>
      <c r="S673" s="596" t="str">
        <f t="shared" si="71"/>
        <v>Projektowanie i wytwarzanie wyrobów odzieżowych</v>
      </c>
      <c r="T673" s="680" t="s">
        <v>2208</v>
      </c>
      <c r="U673" s="279"/>
      <c r="V673" s="279"/>
      <c r="W673" s="301"/>
      <c r="X673" s="279"/>
      <c r="Y673" s="279"/>
      <c r="Z673" s="594" t="str">
        <f t="shared" si="69"/>
        <v>Ośrodek Dokształcania i Doskonalenia Zawodowego w Krotoszynie</v>
      </c>
      <c r="AA673" s="230" t="s">
        <v>680</v>
      </c>
      <c r="AB673" s="415"/>
      <c r="AC673" s="415"/>
      <c r="AD673" s="306"/>
    </row>
    <row r="674" spans="12:30" customFormat="1" ht="15" hidden="1" customHeight="1">
      <c r="L674" s="91"/>
      <c r="M674" s="95"/>
      <c r="N674" s="91"/>
      <c r="O674" s="91"/>
      <c r="P674" s="451" t="s">
        <v>78</v>
      </c>
      <c r="Q674" s="452">
        <f t="shared" si="68"/>
        <v>741103</v>
      </c>
      <c r="R674" s="452" t="str">
        <f t="shared" si="70"/>
        <v>ELE.02.</v>
      </c>
      <c r="S674" s="596" t="str">
        <f t="shared" si="71"/>
        <v>Montaż, uruchamianie i konserwacja instalacji, maszyn i urządzeń elektrycznych</v>
      </c>
      <c r="T674" s="682" t="s">
        <v>2214</v>
      </c>
      <c r="U674" s="279"/>
      <c r="V674" s="279"/>
      <c r="W674" s="91"/>
      <c r="X674" s="279"/>
      <c r="Y674" s="279"/>
      <c r="Z674" s="611" t="str">
        <f t="shared" si="69"/>
        <v>Ośrodek Dokształcania i Doskonalenia Zawodowego w Krotoszynie</v>
      </c>
      <c r="AA674" s="230" t="s">
        <v>680</v>
      </c>
      <c r="AB674" s="184"/>
      <c r="AC674" s="306"/>
      <c r="AD674" s="306"/>
    </row>
    <row r="675" spans="12:30" customFormat="1" ht="15" hidden="1" customHeight="1">
      <c r="L675" s="91"/>
      <c r="M675" s="95"/>
      <c r="N675" s="91"/>
      <c r="O675" s="91"/>
      <c r="P675" s="451" t="s">
        <v>73</v>
      </c>
      <c r="Q675" s="452">
        <f t="shared" si="68"/>
        <v>722307</v>
      </c>
      <c r="R675" s="452" t="str">
        <f t="shared" si="70"/>
        <v>MEC.05.</v>
      </c>
      <c r="S675" s="596" t="str">
        <f t="shared" si="71"/>
        <v> Użytkowanie obrabiarek skrawających</v>
      </c>
      <c r="T675" s="682" t="s">
        <v>2214</v>
      </c>
      <c r="U675" s="279"/>
      <c r="V675" s="279"/>
      <c r="W675" s="91"/>
      <c r="X675" s="279"/>
      <c r="Y675" s="279"/>
      <c r="Z675" s="594" t="str">
        <f t="shared" si="69"/>
        <v>Ośrodek Dokształcania i Doskonalenia Zawodowego w Krotoszynie</v>
      </c>
      <c r="AA675" s="230" t="s">
        <v>680</v>
      </c>
      <c r="AB675" s="184"/>
      <c r="AC675" s="184"/>
      <c r="AD675" s="306"/>
    </row>
    <row r="676" spans="12:30" customFormat="1" ht="15" hidden="1" customHeight="1">
      <c r="L676" s="91"/>
      <c r="M676" s="95"/>
      <c r="N676" s="91"/>
      <c r="O676" s="91"/>
      <c r="P676" s="451" t="s">
        <v>193</v>
      </c>
      <c r="Q676" s="452">
        <f t="shared" si="68"/>
        <v>834103</v>
      </c>
      <c r="R676" s="452" t="str">
        <f t="shared" si="70"/>
        <v>ROL.02.</v>
      </c>
      <c r="S676" s="596" t="str">
        <f t="shared" si="71"/>
        <v> Eksploatacja pojazdów, maszyn, urządzeń i narzędzi stosowanych w rolnictwie</v>
      </c>
      <c r="T676" s="682" t="s">
        <v>2214</v>
      </c>
      <c r="U676" s="279"/>
      <c r="V676" s="279"/>
      <c r="W676" s="91"/>
      <c r="X676" s="279"/>
      <c r="Y676" s="279"/>
      <c r="Z676" s="598" t="str">
        <f t="shared" si="69"/>
        <v>Ośrodek Dokształcania i Doskonalenia Zawodowego w Krotoszynie</v>
      </c>
      <c r="AA676" s="230" t="s">
        <v>680</v>
      </c>
      <c r="AB676" s="184"/>
      <c r="AC676" s="184"/>
      <c r="AD676" s="306"/>
    </row>
    <row r="677" spans="12:30" customFormat="1" ht="15" hidden="1" customHeight="1">
      <c r="L677" s="91"/>
      <c r="M677" s="95"/>
      <c r="N677" s="91"/>
      <c r="O677" s="91"/>
      <c r="P677" s="451" t="s">
        <v>180</v>
      </c>
      <c r="Q677" s="452">
        <f t="shared" si="68"/>
        <v>712905</v>
      </c>
      <c r="R677" s="452" t="str">
        <f t="shared" si="70"/>
        <v>BUD.11.</v>
      </c>
      <c r="S677" s="596" t="str">
        <f t="shared" si="71"/>
        <v> Wykonywanie robót montażowych, okładzinowych i wykończeniowych</v>
      </c>
      <c r="T677" s="682" t="s">
        <v>2214</v>
      </c>
      <c r="U677" s="279"/>
      <c r="V677" s="279"/>
      <c r="W677" s="91"/>
      <c r="X677" s="279"/>
      <c r="Y677" s="279"/>
      <c r="Z677" s="594" t="str">
        <f t="shared" si="69"/>
        <v>Ośrodek Dokształcania i Doskonalenia Zawodowego w Krotoszynie</v>
      </c>
      <c r="AA677" s="230" t="s">
        <v>680</v>
      </c>
      <c r="AB677" s="184"/>
      <c r="AC677" s="184"/>
      <c r="AD677" s="306"/>
    </row>
    <row r="678" spans="12:30" customFormat="1" ht="15" hidden="1" customHeight="1">
      <c r="L678" s="91"/>
      <c r="M678" s="95"/>
      <c r="N678" s="91"/>
      <c r="O678" s="91"/>
      <c r="P678" s="451" t="s">
        <v>194</v>
      </c>
      <c r="Q678" s="452">
        <f t="shared" si="68"/>
        <v>711204</v>
      </c>
      <c r="R678" s="452" t="str">
        <f t="shared" si="70"/>
        <v>BUD.12.</v>
      </c>
      <c r="S678" s="596" t="str">
        <f t="shared" si="71"/>
        <v> Wykonywanie robót murarskich i tynkarskich</v>
      </c>
      <c r="T678" s="682" t="s">
        <v>2214</v>
      </c>
      <c r="U678" s="279"/>
      <c r="V678" s="279"/>
      <c r="W678" s="301"/>
      <c r="X678" s="279"/>
      <c r="Y678" s="279"/>
      <c r="Z678" s="594" t="str">
        <f t="shared" si="69"/>
        <v>Ośrodek Dokształcania i Doskonalenia Zawodowego w Krotoszynie</v>
      </c>
      <c r="AA678" s="230" t="s">
        <v>680</v>
      </c>
      <c r="AB678" s="184"/>
      <c r="AC678" s="306"/>
      <c r="AD678" s="306"/>
    </row>
    <row r="679" spans="12:30" customFormat="1" ht="15" hidden="1" customHeight="1">
      <c r="L679" s="91"/>
      <c r="M679" s="95"/>
      <c r="N679" s="91"/>
      <c r="O679" s="91"/>
      <c r="P679" s="451" t="s">
        <v>99</v>
      </c>
      <c r="Q679" s="452">
        <f t="shared" si="68"/>
        <v>514101</v>
      </c>
      <c r="R679" s="452" t="str">
        <f t="shared" si="70"/>
        <v>FRK.01.</v>
      </c>
      <c r="S679" s="596" t="str">
        <f t="shared" si="71"/>
        <v>Wykonywanie usług fryzjerskich</v>
      </c>
      <c r="T679" s="682" t="s">
        <v>2258</v>
      </c>
      <c r="U679" s="279"/>
      <c r="V679" s="279"/>
      <c r="W679" s="91"/>
      <c r="X679" s="279"/>
      <c r="Y679" s="279"/>
      <c r="Z679" s="594" t="str">
        <f t="shared" si="69"/>
        <v>Ośrodek Dokształcania i Doskonalenia Zawodowego w Krotoszynie</v>
      </c>
      <c r="AA679" s="230" t="s">
        <v>680</v>
      </c>
      <c r="AB679" s="184"/>
      <c r="AC679" s="306"/>
      <c r="AD679" s="306"/>
    </row>
    <row r="680" spans="12:30" customFormat="1" ht="15" hidden="1" customHeight="1">
      <c r="L680" s="91"/>
      <c r="M680" s="492"/>
      <c r="N680" s="301"/>
      <c r="O680" s="301"/>
      <c r="P680" s="451" t="s">
        <v>71</v>
      </c>
      <c r="Q680" s="452">
        <f t="shared" si="68"/>
        <v>512001</v>
      </c>
      <c r="R680" s="452" t="str">
        <f t="shared" si="70"/>
        <v>HGT.02.</v>
      </c>
      <c r="S680" s="596" t="str">
        <f t="shared" si="71"/>
        <v> Przygotowanie i wydawanie dań</v>
      </c>
      <c r="T680" s="682" t="s">
        <v>2258</v>
      </c>
      <c r="U680" s="400"/>
      <c r="V680" s="400"/>
      <c r="W680" s="91"/>
      <c r="X680" s="382"/>
      <c r="Y680" s="382"/>
      <c r="Z680" s="594" t="str">
        <f t="shared" si="69"/>
        <v>Ośrodek Dokształcania i Doskonalenia Zawodowego w Krotoszynie</v>
      </c>
      <c r="AA680" s="230" t="s">
        <v>680</v>
      </c>
      <c r="AB680" s="184"/>
      <c r="AC680" s="306"/>
      <c r="AD680" s="306"/>
    </row>
    <row r="681" spans="12:30" customFormat="1" ht="15" hidden="1" customHeight="1">
      <c r="L681" s="91"/>
      <c r="M681" s="492"/>
      <c r="N681" s="301"/>
      <c r="O681" s="301"/>
      <c r="P681" s="451" t="s">
        <v>510</v>
      </c>
      <c r="Q681" s="452">
        <f t="shared" ref="Q681:Q712" si="72">IFERROR(VLOOKUP(P681,B$8:E$119,2,0),0)</f>
        <v>513101</v>
      </c>
      <c r="R681" s="452" t="str">
        <f t="shared" si="70"/>
        <v>HGT.01.</v>
      </c>
      <c r="S681" s="596" t="str">
        <f t="shared" si="71"/>
        <v>Wykonywanie usług kelnerskich</v>
      </c>
      <c r="T681" s="682" t="s">
        <v>2258</v>
      </c>
      <c r="U681" s="400"/>
      <c r="V681" s="400"/>
      <c r="W681" s="91"/>
      <c r="X681" s="400"/>
      <c r="Y681" s="400"/>
      <c r="Z681" s="594" t="str">
        <f t="shared" ref="Z681:Z712" si="73">IFERROR(VLOOKUP(AA681,AH$8:AI$34,2,0),0)</f>
        <v>Ośrodek Dokształcania i Doskonalenia Zawodowego w Krotoszynie</v>
      </c>
      <c r="AA681" s="230" t="s">
        <v>680</v>
      </c>
      <c r="AB681" s="415"/>
      <c r="AC681" s="415"/>
      <c r="AD681" s="306"/>
    </row>
    <row r="682" spans="12:30" customFormat="1" ht="15" hidden="1" customHeight="1">
      <c r="L682" s="91"/>
      <c r="M682" s="492"/>
      <c r="N682" s="301"/>
      <c r="O682" s="301"/>
      <c r="P682" s="451" t="s">
        <v>66</v>
      </c>
      <c r="Q682" s="452">
        <f t="shared" si="72"/>
        <v>723103</v>
      </c>
      <c r="R682" s="452" t="str">
        <f t="shared" si="70"/>
        <v>MOT.05.</v>
      </c>
      <c r="S682" s="596" t="str">
        <f t="shared" si="71"/>
        <v>Obsługa, diagnozowanie oraz naprawa pojazdów samochodowych</v>
      </c>
      <c r="T682" s="682" t="s">
        <v>2258</v>
      </c>
      <c r="U682" s="382"/>
      <c r="V682" s="382"/>
      <c r="W682" s="91"/>
      <c r="X682" s="382"/>
      <c r="Y682" s="382"/>
      <c r="Z682" s="594" t="str">
        <f t="shared" si="73"/>
        <v>Ośrodek Dokształcania i Doskonalenia Zawodowego w Krotoszynie</v>
      </c>
      <c r="AA682" s="230" t="s">
        <v>680</v>
      </c>
      <c r="AB682" s="184"/>
      <c r="AC682" s="184"/>
      <c r="AD682" s="306"/>
    </row>
    <row r="683" spans="12:30" customFormat="1" ht="15" hidden="1" customHeight="1">
      <c r="L683" s="91"/>
      <c r="M683" s="492"/>
      <c r="N683" s="301"/>
      <c r="O683" s="301"/>
      <c r="P683" s="451" t="s">
        <v>69</v>
      </c>
      <c r="Q683" s="452">
        <f t="shared" si="72"/>
        <v>741203</v>
      </c>
      <c r="R683" s="452" t="str">
        <f t="shared" si="70"/>
        <v>MOT.02.</v>
      </c>
      <c r="S683" s="596" t="str">
        <f t="shared" si="71"/>
        <v>Obsługa, diagnozowanie oraz naprawa mechatronicznych systemów pojazdów samochodowych</v>
      </c>
      <c r="T683" s="682" t="s">
        <v>2258</v>
      </c>
      <c r="U683" s="382"/>
      <c r="V683" s="382"/>
      <c r="W683" s="91"/>
      <c r="X683" s="382"/>
      <c r="Y683" s="382"/>
      <c r="Z683" s="594" t="str">
        <f t="shared" si="73"/>
        <v>Ośrodek Dokształcania i Doskonalenia Zawodowego w Krotoszynie</v>
      </c>
      <c r="AA683" s="230" t="s">
        <v>680</v>
      </c>
      <c r="AB683" s="306"/>
      <c r="AC683" s="306"/>
      <c r="AD683" s="306"/>
    </row>
    <row r="684" spans="12:30" customFormat="1" ht="15" hidden="1" customHeight="1">
      <c r="L684" s="91"/>
      <c r="M684" s="492"/>
      <c r="N684" s="301"/>
      <c r="O684" s="301"/>
      <c r="P684" s="451" t="s">
        <v>69</v>
      </c>
      <c r="Q684" s="452">
        <f t="shared" si="72"/>
        <v>741203</v>
      </c>
      <c r="R684" s="452" t="str">
        <f t="shared" ref="R684:R715" si="74">IFERROR(VLOOKUP(Q684,C$8:F$119,2,0),0)</f>
        <v>MOT.02.</v>
      </c>
      <c r="S684" s="596" t="str">
        <f t="shared" ref="S684:S715" si="75">IFERROR(VLOOKUP(R684,D$8:G$119,2,0),0)</f>
        <v>Obsługa, diagnozowanie oraz naprawa mechatronicznych systemów pojazdów samochodowych</v>
      </c>
      <c r="T684" s="682" t="s">
        <v>2254</v>
      </c>
      <c r="U684" s="382"/>
      <c r="V684" s="382"/>
      <c r="W684" s="91"/>
      <c r="X684" s="382"/>
      <c r="Y684" s="382"/>
      <c r="Z684" s="438" t="str">
        <f t="shared" si="73"/>
        <v>Ośrodek Dokształcania i Doskonalenia Zawodowego w Krotoszynie</v>
      </c>
      <c r="AA684" s="230" t="s">
        <v>680</v>
      </c>
      <c r="AB684" s="306"/>
      <c r="AC684" s="306"/>
      <c r="AD684" s="306"/>
    </row>
    <row r="685" spans="12:30" customFormat="1" ht="15" hidden="1" customHeight="1">
      <c r="L685" s="91"/>
      <c r="M685" s="492"/>
      <c r="N685" s="301"/>
      <c r="O685" s="301"/>
      <c r="P685" s="451" t="s">
        <v>70</v>
      </c>
      <c r="Q685" s="452">
        <f t="shared" si="72"/>
        <v>522301</v>
      </c>
      <c r="R685" s="452" t="str">
        <f t="shared" si="74"/>
        <v>HAN.01.</v>
      </c>
      <c r="S685" s="596" t="str">
        <f t="shared" si="75"/>
        <v>Prowadzenie sprzedaży</v>
      </c>
      <c r="T685" s="682" t="s">
        <v>2258</v>
      </c>
      <c r="U685" s="382"/>
      <c r="V685" s="382"/>
      <c r="W685" s="91"/>
      <c r="X685" s="382"/>
      <c r="Y685" s="382"/>
      <c r="Z685" s="438" t="str">
        <f t="shared" si="73"/>
        <v>Ośrodek Dokształcania i Doskonalenia Zawodowego w Krotoszynie</v>
      </c>
      <c r="AA685" s="230" t="s">
        <v>680</v>
      </c>
      <c r="AB685" s="306"/>
      <c r="AC685" s="306"/>
      <c r="AD685" s="306"/>
    </row>
    <row r="686" spans="12:30" customFormat="1" ht="15" hidden="1" customHeight="1">
      <c r="L686" s="91"/>
      <c r="M686" s="492"/>
      <c r="N686" s="301"/>
      <c r="O686" s="301"/>
      <c r="P686" s="451" t="s">
        <v>70</v>
      </c>
      <c r="Q686" s="452">
        <f t="shared" si="72"/>
        <v>522301</v>
      </c>
      <c r="R686" s="452" t="str">
        <f t="shared" si="74"/>
        <v>HAN.01.</v>
      </c>
      <c r="S686" s="596" t="str">
        <f t="shared" si="75"/>
        <v>Prowadzenie sprzedaży</v>
      </c>
      <c r="T686" s="682" t="s">
        <v>2254</v>
      </c>
      <c r="U686" s="382"/>
      <c r="V686" s="382"/>
      <c r="W686" s="91"/>
      <c r="X686" s="382"/>
      <c r="Y686" s="382"/>
      <c r="Z686" s="438" t="str">
        <f t="shared" si="73"/>
        <v>Ośrodek Dokształcania i Doskonalenia Zawodowego w Krotoszynie</v>
      </c>
      <c r="AA686" s="230" t="s">
        <v>680</v>
      </c>
      <c r="AB686" s="306"/>
      <c r="AC686" s="306"/>
      <c r="AD686" s="306"/>
    </row>
    <row r="687" spans="12:30" customFormat="1" ht="15" hidden="1" customHeight="1">
      <c r="L687" s="91"/>
      <c r="M687" s="95"/>
      <c r="N687" s="91"/>
      <c r="O687" s="91"/>
      <c r="P687" s="451" t="s">
        <v>178</v>
      </c>
      <c r="Q687" s="452">
        <f t="shared" si="72"/>
        <v>753402</v>
      </c>
      <c r="R687" s="452" t="str">
        <f t="shared" si="74"/>
        <v>DRM.05.</v>
      </c>
      <c r="S687" s="596" t="str">
        <f t="shared" si="75"/>
        <v>Wykonywanie wyrobów tapicerowanych</v>
      </c>
      <c r="T687" s="682" t="s">
        <v>2258</v>
      </c>
      <c r="U687" s="390"/>
      <c r="V687" s="279"/>
      <c r="W687" s="91"/>
      <c r="X687" s="279"/>
      <c r="Y687" s="279"/>
      <c r="Z687" s="600" t="str">
        <f t="shared" si="73"/>
        <v>Ośrodek Dokształcania i Doskonalenia Zawodowego w Krotoszynie</v>
      </c>
      <c r="AA687" s="230" t="s">
        <v>680</v>
      </c>
      <c r="AB687" s="416"/>
      <c r="AC687" s="184"/>
      <c r="AD687" s="306"/>
    </row>
    <row r="688" spans="12:30" customFormat="1" ht="15" hidden="1" customHeight="1">
      <c r="L688" s="91"/>
      <c r="M688" s="492"/>
      <c r="N688" s="301"/>
      <c r="O688" s="301"/>
      <c r="P688" s="451" t="s">
        <v>66</v>
      </c>
      <c r="Q688" s="452">
        <f t="shared" si="72"/>
        <v>723103</v>
      </c>
      <c r="R688" s="452" t="str">
        <f t="shared" si="74"/>
        <v>MOT.05.</v>
      </c>
      <c r="S688" s="596" t="str">
        <f t="shared" si="75"/>
        <v>Obsługa, diagnozowanie oraz naprawa pojazdów samochodowych</v>
      </c>
      <c r="T688" s="682" t="s">
        <v>2254</v>
      </c>
      <c r="U688" s="382"/>
      <c r="V688" s="382"/>
      <c r="W688" s="301"/>
      <c r="X688" s="382"/>
      <c r="Y688" s="382"/>
      <c r="Z688" s="399" t="str">
        <f t="shared" si="73"/>
        <v>Ośrodek Dokształcania i Doskonalenia Zawodowego w Krotoszynie</v>
      </c>
      <c r="AA688" s="230" t="s">
        <v>680</v>
      </c>
      <c r="AB688" s="416" t="s">
        <v>37</v>
      </c>
      <c r="AC688" s="184"/>
      <c r="AD688" s="306"/>
    </row>
    <row r="689" spans="12:30" customFormat="1" ht="15" hidden="1" customHeight="1">
      <c r="L689" s="91"/>
      <c r="M689" s="95"/>
      <c r="N689" s="91"/>
      <c r="O689" s="91"/>
      <c r="P689" s="451" t="s">
        <v>79</v>
      </c>
      <c r="Q689" s="452">
        <f t="shared" si="72"/>
        <v>751204</v>
      </c>
      <c r="R689" s="452" t="str">
        <f t="shared" si="74"/>
        <v>SPC.03.</v>
      </c>
      <c r="S689" s="596" t="str">
        <f t="shared" si="75"/>
        <v>Produkcja wyrobów piekarskich</v>
      </c>
      <c r="T689" s="682" t="s">
        <v>2254</v>
      </c>
      <c r="U689" s="279"/>
      <c r="V689" s="279"/>
      <c r="W689" s="91"/>
      <c r="X689" s="279"/>
      <c r="Y689" s="279"/>
      <c r="Z689" s="399" t="str">
        <f t="shared" si="73"/>
        <v>Ośrodek Dokształcania i Doskonalenia Zawodowego w Krotoszynie</v>
      </c>
      <c r="AA689" s="230" t="s">
        <v>680</v>
      </c>
      <c r="AB689" s="416" t="s">
        <v>37</v>
      </c>
      <c r="AC689" s="306"/>
      <c r="AD689" s="306"/>
    </row>
    <row r="690" spans="12:30" customFormat="1" ht="15" hidden="1" customHeight="1">
      <c r="L690" s="91"/>
      <c r="M690" s="95"/>
      <c r="N690" s="91"/>
      <c r="O690" s="91"/>
      <c r="P690" s="451" t="s">
        <v>210</v>
      </c>
      <c r="Q690" s="452">
        <f t="shared" si="72"/>
        <v>751108</v>
      </c>
      <c r="R690" s="452" t="str">
        <f t="shared" si="74"/>
        <v>SPC.04.</v>
      </c>
      <c r="S690" s="596" t="str">
        <f t="shared" si="75"/>
        <v> Produkcja przetworów mięsnych i tłuszczowych</v>
      </c>
      <c r="T690" s="682" t="s">
        <v>2254</v>
      </c>
      <c r="U690" s="279"/>
      <c r="V690" s="279"/>
      <c r="W690" s="91"/>
      <c r="X690" s="279"/>
      <c r="Y690" s="279"/>
      <c r="Z690" s="399" t="str">
        <f t="shared" si="73"/>
        <v>Ośrodek Dokształcania i Doskonalenia Zawodowego w Krotoszynie</v>
      </c>
      <c r="AA690" s="230" t="s">
        <v>680</v>
      </c>
      <c r="AB690" s="416" t="s">
        <v>37</v>
      </c>
      <c r="AC690" s="306"/>
      <c r="AD690" s="306"/>
    </row>
    <row r="691" spans="12:30" customFormat="1" ht="15" hidden="1" customHeight="1">
      <c r="L691" s="91"/>
      <c r="M691" s="95"/>
      <c r="N691" s="91"/>
      <c r="O691" s="91"/>
      <c r="P691" s="451" t="s">
        <v>80</v>
      </c>
      <c r="Q691" s="452">
        <f t="shared" si="72"/>
        <v>752205</v>
      </c>
      <c r="R691" s="452" t="str">
        <f t="shared" si="74"/>
        <v>DRM.04.</v>
      </c>
      <c r="S691" s="596" t="str">
        <f t="shared" si="75"/>
        <v> Wytwarzanie wyrobów z drewna i materiałów drewnopochodnych</v>
      </c>
      <c r="T691" s="682" t="s">
        <v>2254</v>
      </c>
      <c r="U691" s="279"/>
      <c r="V691" s="279"/>
      <c r="W691" s="91"/>
      <c r="X691" s="279"/>
      <c r="Y691" s="279"/>
      <c r="Z691" s="132" t="str">
        <f t="shared" si="73"/>
        <v>Ośrodek Dokształcania i Doskonalenia Zawodowego w Krotoszynie</v>
      </c>
      <c r="AA691" s="230" t="s">
        <v>680</v>
      </c>
      <c r="AB691" s="416" t="s">
        <v>37</v>
      </c>
      <c r="AC691" s="306"/>
      <c r="AD691" s="306"/>
    </row>
    <row r="692" spans="12:30" customFormat="1" ht="15" hidden="1" customHeight="1">
      <c r="L692" s="91"/>
      <c r="M692" s="95"/>
      <c r="N692" s="91"/>
      <c r="O692" s="91"/>
      <c r="P692" s="451" t="s">
        <v>176</v>
      </c>
      <c r="Q692" s="452">
        <f t="shared" si="72"/>
        <v>742117</v>
      </c>
      <c r="R692" s="452" t="str">
        <f t="shared" si="74"/>
        <v>ELM.02.</v>
      </c>
      <c r="S692" s="596" t="str">
        <f t="shared" si="75"/>
        <v>Montaż oraz instalowanie układów i urządzeń elektronicznych</v>
      </c>
      <c r="T692" s="682" t="s">
        <v>2254</v>
      </c>
      <c r="U692" s="279"/>
      <c r="V692" s="279"/>
      <c r="W692" s="91"/>
      <c r="X692" s="279"/>
      <c r="Y692" s="279"/>
      <c r="Z692" s="132" t="str">
        <f t="shared" si="73"/>
        <v>Ośrodek Dokształcania i Doskonalenia Zawodowego w Krotoszynie</v>
      </c>
      <c r="AA692" s="230" t="s">
        <v>680</v>
      </c>
      <c r="AB692" s="416" t="s">
        <v>37</v>
      </c>
      <c r="AC692" s="184"/>
      <c r="AD692" s="306"/>
    </row>
    <row r="693" spans="12:30" customFormat="1" ht="15" hidden="1" customHeight="1">
      <c r="L693" s="91"/>
      <c r="M693" s="95"/>
      <c r="N693" s="91"/>
      <c r="O693" s="91"/>
      <c r="P693" s="451" t="s">
        <v>191</v>
      </c>
      <c r="Q693" s="452">
        <f t="shared" si="72"/>
        <v>741201</v>
      </c>
      <c r="R693" s="452" t="str">
        <f t="shared" si="74"/>
        <v>ELE.01.</v>
      </c>
      <c r="S693" s="596" t="str">
        <f t="shared" si="75"/>
        <v> Montaż i obsługa maszyn i urządzeń elektrycznych</v>
      </c>
      <c r="T693" s="682" t="s">
        <v>2254</v>
      </c>
      <c r="U693" s="279"/>
      <c r="V693" s="279"/>
      <c r="W693" s="91"/>
      <c r="X693" s="279"/>
      <c r="Y693" s="279"/>
      <c r="Z693" s="438" t="str">
        <f t="shared" si="73"/>
        <v>Ośrodek Dokształcania i Doskonalenia Zawodowego w Krotoszynie</v>
      </c>
      <c r="AA693" s="230" t="s">
        <v>680</v>
      </c>
      <c r="AB693" s="416" t="s">
        <v>37</v>
      </c>
      <c r="AC693" s="306"/>
      <c r="AD693" s="306"/>
    </row>
    <row r="694" spans="12:30" customFormat="1" ht="15" hidden="1" customHeight="1">
      <c r="L694" s="91"/>
      <c r="M694" s="95"/>
      <c r="N694" s="91"/>
      <c r="O694" s="91"/>
      <c r="P694" s="451" t="s">
        <v>125</v>
      </c>
      <c r="Q694" s="452">
        <f t="shared" si="72"/>
        <v>712618</v>
      </c>
      <c r="R694" s="452" t="str">
        <f t="shared" si="74"/>
        <v>BUD.09.</v>
      </c>
      <c r="S694" s="596" t="str">
        <f t="shared" si="75"/>
        <v>Wykonywanie robót związanych z budową, montażem i eksploatacją sieci oraz instalacji sanitarnych</v>
      </c>
      <c r="T694" s="682" t="s">
        <v>2254</v>
      </c>
      <c r="U694" s="279"/>
      <c r="V694" s="279"/>
      <c r="W694" s="91"/>
      <c r="X694" s="279"/>
      <c r="Y694" s="279"/>
      <c r="Z694" s="438" t="str">
        <f t="shared" si="73"/>
        <v>Ośrodek Dokształcania i Doskonalenia Zawodowego w Krotoszynie</v>
      </c>
      <c r="AA694" s="230" t="s">
        <v>680</v>
      </c>
      <c r="AB694" s="184"/>
      <c r="AC694" s="184"/>
      <c r="AD694" s="306"/>
    </row>
    <row r="695" spans="12:30" customFormat="1" ht="15" hidden="1" customHeight="1">
      <c r="L695" s="91"/>
      <c r="M695" s="492"/>
      <c r="N695" s="301"/>
      <c r="O695" s="301"/>
      <c r="P695" s="95"/>
      <c r="Q695" s="91">
        <f t="shared" si="72"/>
        <v>0</v>
      </c>
      <c r="R695" s="91">
        <f t="shared" si="74"/>
        <v>0</v>
      </c>
      <c r="S695" s="596">
        <f t="shared" si="75"/>
        <v>0</v>
      </c>
      <c r="T695" s="109"/>
      <c r="U695" s="382"/>
      <c r="V695" s="382"/>
      <c r="W695" s="301"/>
      <c r="X695" s="382"/>
      <c r="Y695" s="382"/>
      <c r="Z695" s="399" t="str">
        <f t="shared" si="73"/>
        <v>Wojewódzki Zakład Doskonalenia Zawodowego w Opolu, ul. Małopolska 18,  45-301 Opole</v>
      </c>
      <c r="AA695" s="230" t="s">
        <v>1076</v>
      </c>
      <c r="AB695" s="184"/>
      <c r="AC695" s="184"/>
      <c r="AD695" s="306"/>
    </row>
    <row r="696" spans="12:30" customFormat="1" ht="15" hidden="1" customHeight="1">
      <c r="L696" s="91"/>
      <c r="M696" s="492"/>
      <c r="N696" s="301"/>
      <c r="O696" s="301"/>
      <c r="P696" s="95"/>
      <c r="Q696" s="91">
        <f t="shared" si="72"/>
        <v>0</v>
      </c>
      <c r="R696" s="91">
        <f t="shared" si="74"/>
        <v>0</v>
      </c>
      <c r="S696" s="596">
        <f t="shared" si="75"/>
        <v>0</v>
      </c>
      <c r="T696" s="109"/>
      <c r="U696" s="382"/>
      <c r="V696" s="382"/>
      <c r="W696" s="301"/>
      <c r="X696" s="382"/>
      <c r="Y696" s="382"/>
      <c r="Z696" s="594" t="str">
        <f t="shared" si="73"/>
        <v>Wojewódzki Zakład Doskonalenia Zawodowego w Opolu, ul. Małopolska 18,  45-301 Opole</v>
      </c>
      <c r="AA696" s="230" t="s">
        <v>1076</v>
      </c>
      <c r="AB696" s="415"/>
      <c r="AC696" s="306"/>
      <c r="AD696" s="306"/>
    </row>
    <row r="697" spans="12:30" customFormat="1" ht="15" hidden="1" customHeight="1">
      <c r="L697" s="91"/>
      <c r="M697" s="492"/>
      <c r="N697" s="301"/>
      <c r="O697" s="301"/>
      <c r="P697" s="95" t="s">
        <v>66</v>
      </c>
      <c r="Q697" s="91">
        <f t="shared" si="72"/>
        <v>723103</v>
      </c>
      <c r="R697" s="91" t="str">
        <f t="shared" si="74"/>
        <v>MOT.05.</v>
      </c>
      <c r="S697" s="596" t="str">
        <f t="shared" si="75"/>
        <v>Obsługa, diagnozowanie oraz naprawa pojazdów samochodowych</v>
      </c>
      <c r="T697" s="109"/>
      <c r="U697" s="382"/>
      <c r="V697" s="382"/>
      <c r="W697" s="301"/>
      <c r="X697" s="382"/>
      <c r="Y697" s="382"/>
      <c r="Z697" s="594" t="str">
        <f t="shared" si="73"/>
        <v>Centrum Kształcenia Zawodowego Cechu Rzemiosł Różnych i Małej Przedsiębiorczości w Bielawie, ul. Polna 2, 58-260 Bielawa</v>
      </c>
      <c r="AA697" s="230" t="s">
        <v>693</v>
      </c>
      <c r="AB697" s="184"/>
      <c r="AC697" s="306"/>
      <c r="AD697" s="306"/>
    </row>
    <row r="698" spans="12:30" customFormat="1" ht="15" hidden="1" customHeight="1">
      <c r="L698" s="91"/>
      <c r="M698" s="492"/>
      <c r="N698" s="301"/>
      <c r="O698" s="301"/>
      <c r="P698" s="95" t="s">
        <v>99</v>
      </c>
      <c r="Q698" s="91">
        <f t="shared" si="72"/>
        <v>514101</v>
      </c>
      <c r="R698" s="91" t="str">
        <f t="shared" si="74"/>
        <v>FRK.01.</v>
      </c>
      <c r="S698" s="596" t="str">
        <f t="shared" si="75"/>
        <v>Wykonywanie usług fryzjerskich</v>
      </c>
      <c r="T698" s="109"/>
      <c r="U698" s="382"/>
      <c r="V698" s="382"/>
      <c r="W698" s="301"/>
      <c r="X698" s="382"/>
      <c r="Y698" s="382"/>
      <c r="Z698" s="399" t="str">
        <f t="shared" si="73"/>
        <v>Centrum Kształcenia Zawodowego Cechu Rzemiosł Różnych i Małej Przedsiębiorczości w Bielawie, ul. Polna 2, 58-260 Bielawa</v>
      </c>
      <c r="AA698" s="230" t="s">
        <v>693</v>
      </c>
      <c r="AB698" s="416" t="s">
        <v>37</v>
      </c>
      <c r="AC698" s="306"/>
      <c r="AD698" s="306"/>
    </row>
    <row r="699" spans="12:30" customFormat="1" ht="15" hidden="1" customHeight="1">
      <c r="L699" s="91"/>
      <c r="M699" s="492"/>
      <c r="N699" s="301"/>
      <c r="O699" s="301"/>
      <c r="P699" s="95" t="s">
        <v>79</v>
      </c>
      <c r="Q699" s="91">
        <f t="shared" si="72"/>
        <v>751204</v>
      </c>
      <c r="R699" s="91" t="str">
        <f t="shared" si="74"/>
        <v>SPC.03.</v>
      </c>
      <c r="S699" s="596" t="str">
        <f t="shared" si="75"/>
        <v>Produkcja wyrobów piekarskich</v>
      </c>
      <c r="T699" s="109"/>
      <c r="U699" s="382"/>
      <c r="V699" s="382"/>
      <c r="W699" s="301"/>
      <c r="X699" s="382"/>
      <c r="Y699" s="382"/>
      <c r="Z699" s="594" t="str">
        <f t="shared" si="73"/>
        <v>Centrum Kształcenia Zawodowego w Oleśnicy, ul. Wojska Polskiego 67</v>
      </c>
      <c r="AA699" s="230" t="s">
        <v>692</v>
      </c>
      <c r="AB699" s="416" t="s">
        <v>37</v>
      </c>
      <c r="AC699" s="306"/>
      <c r="AD699" s="306"/>
    </row>
    <row r="700" spans="12:30" customFormat="1" ht="15" hidden="1" customHeight="1">
      <c r="L700" s="91"/>
      <c r="M700" s="492"/>
      <c r="N700" s="301"/>
      <c r="O700" s="301"/>
      <c r="P700" s="95" t="s">
        <v>70</v>
      </c>
      <c r="Q700" s="91">
        <f t="shared" si="72"/>
        <v>522301</v>
      </c>
      <c r="R700" s="91" t="str">
        <f t="shared" si="74"/>
        <v>HAN.01.</v>
      </c>
      <c r="S700" s="596" t="str">
        <f t="shared" si="75"/>
        <v>Prowadzenie sprzedaży</v>
      </c>
      <c r="T700" s="437"/>
      <c r="U700" s="382"/>
      <c r="V700" s="382"/>
      <c r="W700" s="91"/>
      <c r="X700" s="382"/>
      <c r="Y700" s="382"/>
      <c r="Z700" s="594" t="str">
        <f t="shared" si="73"/>
        <v>Centrum Kształcenia Zawodowego w Oleśnicy, ul. Wojska Polskiego 67</v>
      </c>
      <c r="AA700" s="230" t="s">
        <v>692</v>
      </c>
      <c r="AB700" s="416" t="s">
        <v>37</v>
      </c>
      <c r="AC700" s="306"/>
      <c r="AD700" s="306"/>
    </row>
    <row r="701" spans="12:30" customFormat="1" ht="15" hidden="1" customHeight="1">
      <c r="L701" s="91"/>
      <c r="M701" s="492"/>
      <c r="N701" s="301"/>
      <c r="O701" s="301"/>
      <c r="P701" s="95" t="s">
        <v>80</v>
      </c>
      <c r="Q701" s="91">
        <f t="shared" si="72"/>
        <v>752205</v>
      </c>
      <c r="R701" s="91" t="str">
        <f t="shared" si="74"/>
        <v>DRM.04.</v>
      </c>
      <c r="S701" s="596" t="str">
        <f t="shared" si="75"/>
        <v> Wytwarzanie wyrobów z drewna i materiałów drewnopochodnych</v>
      </c>
      <c r="T701" s="109"/>
      <c r="U701" s="382"/>
      <c r="V701" s="382"/>
      <c r="W701" s="91"/>
      <c r="X701" s="382"/>
      <c r="Y701" s="382"/>
      <c r="Z701" s="399" t="str">
        <f t="shared" si="73"/>
        <v>Centrum Kształcenia Zawodowego w Oleśnicy, ul. Wojska Polskiego 67</v>
      </c>
      <c r="AA701" s="230" t="s">
        <v>692</v>
      </c>
      <c r="AB701" s="416" t="s">
        <v>37</v>
      </c>
      <c r="AC701" s="184"/>
      <c r="AD701" s="306"/>
    </row>
    <row r="702" spans="12:30" customFormat="1" ht="15" hidden="1" customHeight="1">
      <c r="L702" s="91"/>
      <c r="M702" s="492"/>
      <c r="N702" s="301"/>
      <c r="O702" s="301"/>
      <c r="P702" s="95" t="s">
        <v>78</v>
      </c>
      <c r="Q702" s="91">
        <f t="shared" si="72"/>
        <v>741103</v>
      </c>
      <c r="R702" s="91" t="str">
        <f t="shared" si="74"/>
        <v>ELE.02.</v>
      </c>
      <c r="S702" s="596" t="str">
        <f t="shared" si="75"/>
        <v>Montaż, uruchamianie i konserwacja instalacji, maszyn i urządzeń elektrycznych</v>
      </c>
      <c r="T702" s="109"/>
      <c r="U702" s="382"/>
      <c r="V702" s="382"/>
      <c r="W702" s="91"/>
      <c r="X702" s="382"/>
      <c r="Y702" s="382"/>
      <c r="Z702" s="132" t="str">
        <f t="shared" si="73"/>
        <v>Centrum Kształcenia Zawodowego w Oleśnicy, ul. Wojska Polskiego 67</v>
      </c>
      <c r="AA702" s="230" t="s">
        <v>692</v>
      </c>
      <c r="AB702" s="184"/>
      <c r="AC702" s="184"/>
      <c r="AD702" s="306"/>
    </row>
    <row r="703" spans="12:30" s="3" customFormat="1" ht="15" hidden="1" customHeight="1">
      <c r="L703" s="91"/>
      <c r="M703" s="95"/>
      <c r="N703" s="91"/>
      <c r="O703" s="91"/>
      <c r="P703" s="95" t="s">
        <v>99</v>
      </c>
      <c r="Q703" s="91">
        <f t="shared" si="72"/>
        <v>514101</v>
      </c>
      <c r="R703" s="91" t="str">
        <f t="shared" si="74"/>
        <v>FRK.01.</v>
      </c>
      <c r="S703" s="596" t="str">
        <f t="shared" si="75"/>
        <v>Wykonywanie usług fryzjerskich</v>
      </c>
      <c r="T703" s="109"/>
      <c r="U703" s="279"/>
      <c r="V703" s="279"/>
      <c r="W703" s="91"/>
      <c r="X703" s="279"/>
      <c r="Y703" s="279"/>
      <c r="Z703" s="132" t="str">
        <f t="shared" si="73"/>
        <v>Centrum Kształcenia Zawodowego w Oleśnicy, ul. Wojska Polskiego 67</v>
      </c>
      <c r="AA703" s="230" t="s">
        <v>692</v>
      </c>
      <c r="AB703" s="184"/>
      <c r="AC703" s="184"/>
      <c r="AD703" s="306"/>
    </row>
    <row r="704" spans="12:30" customFormat="1" ht="15" hidden="1" customHeight="1">
      <c r="L704" s="91"/>
      <c r="M704" s="95"/>
      <c r="N704" s="91"/>
      <c r="O704" s="91"/>
      <c r="P704" s="95" t="s">
        <v>175</v>
      </c>
      <c r="Q704" s="91">
        <f t="shared" si="72"/>
        <v>751201</v>
      </c>
      <c r="R704" s="91" t="str">
        <f t="shared" si="74"/>
        <v>SPC.01.</v>
      </c>
      <c r="S704" s="596" t="str">
        <f t="shared" si="75"/>
        <v>Produkcja wyrobów cukierniczych</v>
      </c>
      <c r="T704" s="109"/>
      <c r="U704" s="279"/>
      <c r="V704" s="279"/>
      <c r="W704" s="91"/>
      <c r="X704" s="279"/>
      <c r="Y704" s="279"/>
      <c r="Z704" s="399" t="str">
        <f t="shared" si="73"/>
        <v>Centrum Kształcenia Zawodowego w Oleśnicy, ul. Wojska Polskiego 67</v>
      </c>
      <c r="AA704" s="230" t="s">
        <v>692</v>
      </c>
      <c r="AB704" s="306"/>
      <c r="AC704" s="306"/>
      <c r="AD704" s="306"/>
    </row>
    <row r="705" spans="12:30" customFormat="1" ht="15" hidden="1" customHeight="1">
      <c r="L705" s="91"/>
      <c r="M705" s="95"/>
      <c r="N705" s="91"/>
      <c r="O705" s="91"/>
      <c r="P705" s="95" t="s">
        <v>178</v>
      </c>
      <c r="Q705" s="91">
        <f t="shared" si="72"/>
        <v>753402</v>
      </c>
      <c r="R705" s="91" t="str">
        <f t="shared" si="74"/>
        <v>DRM.05.</v>
      </c>
      <c r="S705" s="596" t="str">
        <f t="shared" si="75"/>
        <v>Wykonywanie wyrobów tapicerowanych</v>
      </c>
      <c r="T705" s="109"/>
      <c r="U705" s="478"/>
      <c r="V705" s="279"/>
      <c r="W705" s="91"/>
      <c r="X705" s="279"/>
      <c r="Y705" s="279"/>
      <c r="Z705" s="594" t="str">
        <f t="shared" si="73"/>
        <v>Centrum Kształcenia Zawodowego w Oleśnicy, ul. Wojska Polskiego 67</v>
      </c>
      <c r="AA705" s="230" t="s">
        <v>692</v>
      </c>
      <c r="AB705" s="306"/>
      <c r="AC705" s="184"/>
      <c r="AD705" s="306"/>
    </row>
    <row r="706" spans="12:30" customFormat="1" ht="15" hidden="1" customHeight="1">
      <c r="L706" s="91"/>
      <c r="M706" s="95"/>
      <c r="N706" s="91"/>
      <c r="O706" s="91"/>
      <c r="P706" s="95" t="s">
        <v>66</v>
      </c>
      <c r="Q706" s="91">
        <f t="shared" si="72"/>
        <v>723103</v>
      </c>
      <c r="R706" s="91" t="str">
        <f t="shared" si="74"/>
        <v>MOT.05.</v>
      </c>
      <c r="S706" s="596" t="str">
        <f t="shared" si="75"/>
        <v>Obsługa, diagnozowanie oraz naprawa pojazdów samochodowych</v>
      </c>
      <c r="T706" s="109"/>
      <c r="U706" s="279"/>
      <c r="V706" s="279"/>
      <c r="W706" s="91"/>
      <c r="X706" s="279"/>
      <c r="Y706" s="279"/>
      <c r="Z706" s="594" t="str">
        <f t="shared" si="73"/>
        <v>Centrum Kształcenia Zawodowego w Oleśnicy, ul. Wojska Polskiego 67</v>
      </c>
      <c r="AA706" s="230" t="s">
        <v>692</v>
      </c>
      <c r="AB706" s="306"/>
      <c r="AC706" s="306"/>
      <c r="AD706" s="306"/>
    </row>
    <row r="707" spans="12:30" customFormat="1" ht="15" hidden="1" customHeight="1">
      <c r="L707" s="91"/>
      <c r="M707" s="95"/>
      <c r="N707" s="91"/>
      <c r="O707" s="91"/>
      <c r="P707" s="95" t="s">
        <v>78</v>
      </c>
      <c r="Q707" s="91">
        <f t="shared" si="72"/>
        <v>741103</v>
      </c>
      <c r="R707" s="91" t="str">
        <f t="shared" si="74"/>
        <v>ELE.02.</v>
      </c>
      <c r="S707" s="596" t="str">
        <f t="shared" si="75"/>
        <v>Montaż, uruchamianie i konserwacja instalacji, maszyn i urządzeń elektrycznych</v>
      </c>
      <c r="T707" s="437"/>
      <c r="U707" s="279"/>
      <c r="V707" s="279"/>
      <c r="W707" s="91"/>
      <c r="X707" s="279"/>
      <c r="Y707" s="279"/>
      <c r="Z707" s="399" t="str">
        <f t="shared" si="73"/>
        <v>Centrum Kształcenia Zawodowego w Oleśnicy, ul. Wojska Polskiego 67</v>
      </c>
      <c r="AA707" s="230" t="s">
        <v>692</v>
      </c>
      <c r="AB707" s="184"/>
      <c r="AC707" s="306"/>
      <c r="AD707" s="306"/>
    </row>
    <row r="708" spans="12:30" customFormat="1" ht="15" hidden="1" customHeight="1">
      <c r="L708" s="91"/>
      <c r="M708" s="95"/>
      <c r="N708" s="91"/>
      <c r="O708" s="91"/>
      <c r="P708" s="95" t="s">
        <v>178</v>
      </c>
      <c r="Q708" s="91">
        <f t="shared" si="72"/>
        <v>753402</v>
      </c>
      <c r="R708" s="91" t="str">
        <f t="shared" si="74"/>
        <v>DRM.05.</v>
      </c>
      <c r="S708" s="596" t="str">
        <f t="shared" si="75"/>
        <v>Wykonywanie wyrobów tapicerowanych</v>
      </c>
      <c r="T708" s="109"/>
      <c r="U708" s="279"/>
      <c r="V708" s="279"/>
      <c r="W708" s="91"/>
      <c r="X708" s="279"/>
      <c r="Y708" s="279"/>
      <c r="Z708" s="438" t="str">
        <f t="shared" si="73"/>
        <v>Centrum Kształcenia Zawodowego w Oleśnicy, ul. Wojska Polskiego 67</v>
      </c>
      <c r="AA708" s="230" t="s">
        <v>692</v>
      </c>
      <c r="AB708" s="184"/>
      <c r="AC708" s="306"/>
      <c r="AD708" s="306"/>
    </row>
    <row r="709" spans="12:30" customFormat="1" ht="15" hidden="1" customHeight="1">
      <c r="L709" s="91"/>
      <c r="M709" s="95"/>
      <c r="N709" s="91"/>
      <c r="O709" s="91"/>
      <c r="P709" s="95" t="s">
        <v>80</v>
      </c>
      <c r="Q709" s="91">
        <f t="shared" si="72"/>
        <v>752205</v>
      </c>
      <c r="R709" s="91" t="str">
        <f t="shared" si="74"/>
        <v>DRM.04.</v>
      </c>
      <c r="S709" s="596" t="str">
        <f t="shared" si="75"/>
        <v> Wytwarzanie wyrobów z drewna i materiałów drewnopochodnych</v>
      </c>
      <c r="T709" s="109"/>
      <c r="U709" s="279"/>
      <c r="V709" s="279"/>
      <c r="W709" s="91"/>
      <c r="X709" s="279"/>
      <c r="Y709" s="279"/>
      <c r="Z709" s="438" t="str">
        <f t="shared" si="73"/>
        <v>Centrum Kształcenia Zawodowego w Oleśnicy, ul. Wojska Polskiego 67</v>
      </c>
      <c r="AA709" s="230" t="s">
        <v>692</v>
      </c>
      <c r="AB709" s="184"/>
      <c r="AC709" s="306"/>
      <c r="AD709" s="306"/>
    </row>
    <row r="710" spans="12:30" customFormat="1" ht="15" hidden="1" customHeight="1">
      <c r="L710" s="91"/>
      <c r="M710" s="95"/>
      <c r="N710" s="91"/>
      <c r="O710" s="91"/>
      <c r="P710" s="95" t="s">
        <v>99</v>
      </c>
      <c r="Q710" s="91">
        <f t="shared" si="72"/>
        <v>514101</v>
      </c>
      <c r="R710" s="91" t="str">
        <f t="shared" si="74"/>
        <v>FRK.01.</v>
      </c>
      <c r="S710" s="596" t="str">
        <f t="shared" si="75"/>
        <v>Wykonywanie usług fryzjerskich</v>
      </c>
      <c r="T710" s="109"/>
      <c r="U710" s="390"/>
      <c r="V710" s="279"/>
      <c r="W710" s="91"/>
      <c r="X710" s="279"/>
      <c r="Y710" s="279"/>
      <c r="Z710" s="438" t="str">
        <f t="shared" si="73"/>
        <v>Centrum Kształcenia Zawodowego w Oleśnicy, ul. Wojska Polskiego 67</v>
      </c>
      <c r="AA710" s="230" t="s">
        <v>692</v>
      </c>
      <c r="AB710" s="184"/>
      <c r="AC710" s="184"/>
      <c r="AD710" s="306"/>
    </row>
    <row r="711" spans="12:30" customFormat="1" ht="15" hidden="1" customHeight="1">
      <c r="L711" s="91"/>
      <c r="M711" s="95"/>
      <c r="N711" s="91"/>
      <c r="O711" s="91"/>
      <c r="P711" s="95" t="s">
        <v>66</v>
      </c>
      <c r="Q711" s="91">
        <f t="shared" si="72"/>
        <v>723103</v>
      </c>
      <c r="R711" s="91" t="str">
        <f t="shared" si="74"/>
        <v>MOT.05.</v>
      </c>
      <c r="S711" s="596" t="str">
        <f t="shared" si="75"/>
        <v>Obsługa, diagnozowanie oraz naprawa pojazdów samochodowych</v>
      </c>
      <c r="T711" s="109"/>
      <c r="U711" s="279"/>
      <c r="V711" s="279"/>
      <c r="W711" s="91"/>
      <c r="X711" s="279"/>
      <c r="Y711" s="279"/>
      <c r="Z711" s="438" t="str">
        <f t="shared" si="73"/>
        <v>Centrum Kształcenia Zawodowego w Oleśnicy, ul. Wojska Polskiego 67</v>
      </c>
      <c r="AA711" s="230" t="s">
        <v>692</v>
      </c>
      <c r="AB711" s="184"/>
      <c r="AC711" s="184"/>
      <c r="AD711" s="306"/>
    </row>
    <row r="712" spans="12:30" customFormat="1" ht="15" hidden="1" customHeight="1">
      <c r="L712" s="91"/>
      <c r="M712" s="95"/>
      <c r="N712" s="91"/>
      <c r="O712" s="91"/>
      <c r="P712" s="95" t="s">
        <v>71</v>
      </c>
      <c r="Q712" s="91">
        <f t="shared" si="72"/>
        <v>512001</v>
      </c>
      <c r="R712" s="91" t="str">
        <f t="shared" si="74"/>
        <v>HGT.02.</v>
      </c>
      <c r="S712" s="596" t="str">
        <f t="shared" si="75"/>
        <v> Przygotowanie i wydawanie dań</v>
      </c>
      <c r="T712" s="109"/>
      <c r="U712" s="279"/>
      <c r="V712" s="279"/>
      <c r="W712" s="91"/>
      <c r="X712" s="279"/>
      <c r="Y712" s="279"/>
      <c r="Z712" s="399" t="str">
        <f t="shared" si="73"/>
        <v>Centrum Kształcenia Zawodowego w Oleśnicy, ul. Wojska Polskiego 67</v>
      </c>
      <c r="AA712" s="230" t="s">
        <v>692</v>
      </c>
      <c r="AB712" s="184"/>
      <c r="AC712" s="184"/>
      <c r="AD712" s="306"/>
    </row>
    <row r="713" spans="12:30" customFormat="1" ht="15" hidden="1" customHeight="1">
      <c r="L713" s="91"/>
      <c r="M713" s="492"/>
      <c r="N713" s="301"/>
      <c r="O713" s="301"/>
      <c r="P713" s="95" t="s">
        <v>192</v>
      </c>
      <c r="Q713" s="91">
        <f t="shared" ref="Q713:Q744" si="76">IFERROR(VLOOKUP(P713,B$8:E$119,2,0),0)</f>
        <v>713203</v>
      </c>
      <c r="R713" s="91" t="str">
        <f t="shared" si="74"/>
        <v>MOT.03.</v>
      </c>
      <c r="S713" s="596" t="str">
        <f t="shared" si="75"/>
        <v>Diagnozowanie i naprawa powłok lakierniczych</v>
      </c>
      <c r="T713" s="109" t="s">
        <v>2256</v>
      </c>
      <c r="U713" s="382"/>
      <c r="V713" s="382"/>
      <c r="W713" s="301"/>
      <c r="X713" s="382"/>
      <c r="Y713" s="382"/>
      <c r="Z713" s="593" t="str">
        <f t="shared" ref="Z713:Z718" si="77">IFERROR(VLOOKUP(AA713,AH$8:AI$34,2,0),0)</f>
        <v>Centrum Kształcenia Zawodowego w Oleśnicy, ul. Wojska Polskiego 67</v>
      </c>
      <c r="AA713" s="230" t="s">
        <v>692</v>
      </c>
      <c r="AB713" s="416" t="s">
        <v>37</v>
      </c>
      <c r="AC713" s="184"/>
      <c r="AD713" s="306"/>
    </row>
    <row r="714" spans="12:30" customFormat="1" ht="15" hidden="1" customHeight="1">
      <c r="L714" s="91"/>
      <c r="M714" s="95"/>
      <c r="N714" s="91"/>
      <c r="O714" s="91"/>
      <c r="P714" s="95" t="s">
        <v>71</v>
      </c>
      <c r="Q714" s="91">
        <f t="shared" si="76"/>
        <v>512001</v>
      </c>
      <c r="R714" s="91" t="str">
        <f t="shared" si="74"/>
        <v>HGT.02.</v>
      </c>
      <c r="S714" s="596" t="str">
        <f t="shared" si="75"/>
        <v> Przygotowanie i wydawanie dań</v>
      </c>
      <c r="T714" s="109"/>
      <c r="U714" s="279"/>
      <c r="V714" s="279"/>
      <c r="W714" s="91"/>
      <c r="X714" s="279"/>
      <c r="Y714" s="279"/>
      <c r="Z714" s="593" t="str">
        <f t="shared" si="77"/>
        <v>Zespół Szkół Ponadpodstawowych im. Hipolita Cegielskiego w Ziębicach ul. Wojska Polskiego 3, 57-220 Ziębice</v>
      </c>
      <c r="AA714" s="230" t="s">
        <v>32</v>
      </c>
      <c r="AB714" s="416" t="s">
        <v>37</v>
      </c>
      <c r="AC714" s="184"/>
      <c r="AD714" s="306"/>
    </row>
    <row r="715" spans="12:30" customFormat="1" ht="15" hidden="1" customHeight="1">
      <c r="L715" s="91"/>
      <c r="M715" s="95"/>
      <c r="N715" s="91"/>
      <c r="O715" s="91"/>
      <c r="P715" s="95" t="s">
        <v>99</v>
      </c>
      <c r="Q715" s="91">
        <f t="shared" si="76"/>
        <v>514101</v>
      </c>
      <c r="R715" s="91" t="str">
        <f t="shared" si="74"/>
        <v>FRK.01.</v>
      </c>
      <c r="S715" s="596" t="str">
        <f t="shared" si="75"/>
        <v>Wykonywanie usług fryzjerskich</v>
      </c>
      <c r="T715" s="109"/>
      <c r="U715" s="279"/>
      <c r="V715" s="279"/>
      <c r="W715" s="91"/>
      <c r="X715" s="279"/>
      <c r="Y715" s="279"/>
      <c r="Z715" s="399" t="str">
        <f t="shared" si="77"/>
        <v>Zespół Szkół Ponadpodstawowych im. Hipolita Cegielskiego w Ziębicach ul. Wojska Polskiego 3, 57-220 Ziębice</v>
      </c>
      <c r="AA715" s="230" t="s">
        <v>32</v>
      </c>
      <c r="AB715" s="184"/>
      <c r="AC715" s="184"/>
      <c r="AD715" s="306"/>
    </row>
    <row r="716" spans="12:30" customFormat="1" ht="15" hidden="1" customHeight="1">
      <c r="L716" s="91"/>
      <c r="M716" s="95"/>
      <c r="N716" s="91"/>
      <c r="O716" s="91"/>
      <c r="P716" s="95" t="s">
        <v>211</v>
      </c>
      <c r="Q716" s="91">
        <f t="shared" si="76"/>
        <v>432106</v>
      </c>
      <c r="R716" s="91" t="str">
        <f t="shared" ref="R716:R747" si="78">IFERROR(VLOOKUP(Q716,C$8:F$119,2,0),0)</f>
        <v>SPL.01.</v>
      </c>
      <c r="S716" s="596" t="str">
        <f t="shared" ref="S716:S747" si="79">IFERROR(VLOOKUP(R716,D$8:G$119,2,0),0)</f>
        <v>Obsługa magazynów</v>
      </c>
      <c r="T716" s="109"/>
      <c r="U716" s="279"/>
      <c r="V716" s="279"/>
      <c r="W716" s="91"/>
      <c r="X716" s="279"/>
      <c r="Y716" s="279"/>
      <c r="Z716" s="399" t="str">
        <f t="shared" si="77"/>
        <v>Zespół Szkół Ponadpodstawowych im. Hipolita Cegielskiego w Ziębicach ul. Wojska Polskiego 3, 57-220 Ziębice</v>
      </c>
      <c r="AA716" s="230" t="s">
        <v>32</v>
      </c>
      <c r="AB716" s="184"/>
      <c r="AC716" s="306"/>
      <c r="AD716" s="306"/>
    </row>
    <row r="717" spans="12:30" customFormat="1" ht="15" hidden="1" customHeight="1">
      <c r="L717" s="91"/>
      <c r="M717" s="95"/>
      <c r="N717" s="91"/>
      <c r="O717" s="91"/>
      <c r="P717" s="95" t="s">
        <v>70</v>
      </c>
      <c r="Q717" s="91">
        <f t="shared" si="76"/>
        <v>522301</v>
      </c>
      <c r="R717" s="91" t="str">
        <f t="shared" si="78"/>
        <v>HAN.01.</v>
      </c>
      <c r="S717" s="596" t="str">
        <f t="shared" si="79"/>
        <v>Prowadzenie sprzedaży</v>
      </c>
      <c r="T717" s="109"/>
      <c r="U717" s="279"/>
      <c r="V717" s="279"/>
      <c r="W717" s="91"/>
      <c r="X717" s="279"/>
      <c r="Y717" s="279"/>
      <c r="Z717" s="399" t="str">
        <f t="shared" si="77"/>
        <v>Zespół Szkół Ponadpodstawowych im. Hipolita Cegielskiego w Ziębicach ul. Wojska Polskiego 3, 57-220 Ziębice</v>
      </c>
      <c r="AA717" s="230" t="s">
        <v>32</v>
      </c>
      <c r="AB717" s="184"/>
      <c r="AC717" s="306"/>
      <c r="AD717" s="306"/>
    </row>
    <row r="718" spans="12:30" customFormat="1" ht="15" hidden="1" customHeight="1">
      <c r="L718" s="91"/>
      <c r="M718" s="95"/>
      <c r="N718" s="91"/>
      <c r="O718" s="91"/>
      <c r="P718" s="95" t="s">
        <v>66</v>
      </c>
      <c r="Q718" s="91">
        <f t="shared" si="76"/>
        <v>723103</v>
      </c>
      <c r="R718" s="91" t="str">
        <f t="shared" si="78"/>
        <v>MOT.05.</v>
      </c>
      <c r="S718" s="596" t="str">
        <f t="shared" si="79"/>
        <v>Obsługa, diagnozowanie oraz naprawa pojazdów samochodowych</v>
      </c>
      <c r="T718" s="109"/>
      <c r="U718" s="279"/>
      <c r="V718" s="279"/>
      <c r="W718" s="91"/>
      <c r="X718" s="279"/>
      <c r="Y718" s="279"/>
      <c r="Z718" s="399" t="str">
        <f t="shared" si="77"/>
        <v>Zespół Szkół Ponadpodstawowych im. Hipolita Cegielskiego w Ziębicach ul. Wojska Polskiego 3, 57-220 Ziębice</v>
      </c>
      <c r="AA718" s="230" t="s">
        <v>32</v>
      </c>
      <c r="AB718" s="184"/>
      <c r="AC718" s="306"/>
      <c r="AD718" s="306"/>
    </row>
    <row r="719" spans="12:30" customFormat="1" ht="15" hidden="1" customHeight="1">
      <c r="L719" s="91"/>
      <c r="M719" s="95"/>
      <c r="N719" s="91"/>
      <c r="O719" s="91"/>
      <c r="P719" s="95"/>
      <c r="Q719" s="91">
        <f t="shared" si="76"/>
        <v>0</v>
      </c>
      <c r="R719" s="91">
        <f t="shared" si="78"/>
        <v>0</v>
      </c>
      <c r="S719" s="596">
        <f t="shared" si="79"/>
        <v>0</v>
      </c>
      <c r="T719" s="300"/>
      <c r="U719" s="279"/>
      <c r="V719" s="279"/>
      <c r="W719" s="91"/>
      <c r="X719" s="279"/>
      <c r="Y719" s="279"/>
      <c r="Z719" s="399"/>
      <c r="AA719" s="230"/>
      <c r="AB719" s="306"/>
      <c r="AC719" s="306"/>
      <c r="AD719" s="306"/>
    </row>
    <row r="720" spans="12:30" customFormat="1" ht="15" hidden="1" customHeight="1">
      <c r="L720" s="91"/>
      <c r="M720" s="95"/>
      <c r="N720" s="91"/>
      <c r="O720" s="91"/>
      <c r="P720" s="95"/>
      <c r="Q720" s="91">
        <f t="shared" si="76"/>
        <v>0</v>
      </c>
      <c r="R720" s="91">
        <f t="shared" si="78"/>
        <v>0</v>
      </c>
      <c r="S720" s="596">
        <f t="shared" si="79"/>
        <v>0</v>
      </c>
      <c r="T720" s="109"/>
      <c r="U720" s="279"/>
      <c r="V720" s="279"/>
      <c r="W720" s="91"/>
      <c r="X720" s="279"/>
      <c r="Y720" s="279"/>
      <c r="Z720" s="399">
        <f t="shared" ref="Z720:Z755" si="80">IFERROR(VLOOKUP(AA720,AH$8:AI$34,2,0),0)</f>
        <v>0</v>
      </c>
      <c r="AA720" s="230"/>
      <c r="AB720" s="306"/>
      <c r="AC720" s="306"/>
      <c r="AD720" s="306"/>
    </row>
    <row r="721" spans="12:30" customFormat="1" ht="15" hidden="1" customHeight="1">
      <c r="L721" s="91"/>
      <c r="M721" s="88"/>
      <c r="N721" s="104"/>
      <c r="O721" s="104"/>
      <c r="P721" s="95"/>
      <c r="Q721" s="91">
        <f t="shared" si="76"/>
        <v>0</v>
      </c>
      <c r="R721" s="91">
        <f t="shared" si="78"/>
        <v>0</v>
      </c>
      <c r="S721" s="596">
        <f t="shared" si="79"/>
        <v>0</v>
      </c>
      <c r="T721" s="437"/>
      <c r="U721" s="279"/>
      <c r="V721" s="279"/>
      <c r="W721" s="415"/>
      <c r="X721" s="478"/>
      <c r="Y721" s="478"/>
      <c r="Z721" s="158">
        <f t="shared" si="80"/>
        <v>0</v>
      </c>
      <c r="AA721" s="230"/>
      <c r="AB721" s="306"/>
      <c r="AC721" s="306"/>
      <c r="AD721" s="306"/>
    </row>
    <row r="722" spans="12:30" customFormat="1" ht="15" hidden="1" customHeight="1">
      <c r="L722" s="91"/>
      <c r="M722" s="88"/>
      <c r="N722" s="104"/>
      <c r="O722" s="104"/>
      <c r="P722" s="95"/>
      <c r="Q722" s="91">
        <f t="shared" si="76"/>
        <v>0</v>
      </c>
      <c r="R722" s="91">
        <f t="shared" si="78"/>
        <v>0</v>
      </c>
      <c r="S722" s="596">
        <f t="shared" si="79"/>
        <v>0</v>
      </c>
      <c r="T722" s="427"/>
      <c r="U722" s="279"/>
      <c r="V722" s="279"/>
      <c r="W722" s="91"/>
      <c r="X722" s="279"/>
      <c r="Y722" s="279"/>
      <c r="Z722" s="132">
        <f t="shared" si="80"/>
        <v>0</v>
      </c>
      <c r="AA722" s="230"/>
      <c r="AB722" s="306"/>
      <c r="AC722" s="306"/>
      <c r="AD722" s="306"/>
    </row>
    <row r="723" spans="12:30" customFormat="1" ht="15" hidden="1" customHeight="1">
      <c r="L723" s="91"/>
      <c r="M723" s="95"/>
      <c r="N723" s="91"/>
      <c r="O723" s="91"/>
      <c r="P723" s="95"/>
      <c r="Q723" s="91">
        <f t="shared" si="76"/>
        <v>0</v>
      </c>
      <c r="R723" s="91">
        <f t="shared" si="78"/>
        <v>0</v>
      </c>
      <c r="S723" s="596">
        <f t="shared" si="79"/>
        <v>0</v>
      </c>
      <c r="T723" s="109"/>
      <c r="U723" s="279"/>
      <c r="V723" s="279"/>
      <c r="W723" s="91"/>
      <c r="X723" s="279"/>
      <c r="Y723" s="279"/>
      <c r="Z723" s="599">
        <f t="shared" si="80"/>
        <v>0</v>
      </c>
      <c r="AA723" s="230"/>
      <c r="AB723" s="184"/>
      <c r="AC723" s="306"/>
      <c r="AD723" s="306"/>
    </row>
    <row r="724" spans="12:30" customFormat="1" ht="15" hidden="1" customHeight="1">
      <c r="L724" s="91"/>
      <c r="M724" s="95"/>
      <c r="N724" s="91"/>
      <c r="O724" s="91"/>
      <c r="P724" s="95"/>
      <c r="Q724" s="91">
        <f t="shared" si="76"/>
        <v>0</v>
      </c>
      <c r="R724" s="91">
        <f t="shared" si="78"/>
        <v>0</v>
      </c>
      <c r="S724" s="596">
        <f t="shared" si="79"/>
        <v>0</v>
      </c>
      <c r="T724" s="109"/>
      <c r="U724" s="279"/>
      <c r="V724" s="279"/>
      <c r="W724" s="91"/>
      <c r="X724" s="279"/>
      <c r="Y724" s="279"/>
      <c r="Z724" s="600">
        <f t="shared" si="80"/>
        <v>0</v>
      </c>
      <c r="AA724" s="230"/>
      <c r="AB724" s="184"/>
      <c r="AC724" s="306"/>
      <c r="AD724" s="306"/>
    </row>
    <row r="725" spans="12:30" customFormat="1" ht="15" hidden="1" customHeight="1">
      <c r="L725" s="91"/>
      <c r="M725" s="95"/>
      <c r="N725" s="91"/>
      <c r="O725" s="91"/>
      <c r="P725" s="95"/>
      <c r="Q725" s="91">
        <f t="shared" si="76"/>
        <v>0</v>
      </c>
      <c r="R725" s="91">
        <f t="shared" si="78"/>
        <v>0</v>
      </c>
      <c r="S725" s="596">
        <f t="shared" si="79"/>
        <v>0</v>
      </c>
      <c r="T725" s="89"/>
      <c r="U725" s="279"/>
      <c r="V725" s="279"/>
      <c r="W725" s="91"/>
      <c r="X725" s="279"/>
      <c r="Y725" s="279"/>
      <c r="Z725" s="132">
        <f t="shared" si="80"/>
        <v>0</v>
      </c>
      <c r="AA725" s="230"/>
      <c r="AB725" s="306"/>
      <c r="AC725" s="306"/>
      <c r="AD725" s="306"/>
    </row>
    <row r="726" spans="12:30" customFormat="1" ht="15" hidden="1" customHeight="1">
      <c r="L726" s="91"/>
      <c r="M726" s="95"/>
      <c r="N726" s="91"/>
      <c r="O726" s="91"/>
      <c r="P726" s="95"/>
      <c r="Q726" s="91">
        <f t="shared" si="76"/>
        <v>0</v>
      </c>
      <c r="R726" s="91">
        <f t="shared" si="78"/>
        <v>0</v>
      </c>
      <c r="S726" s="596">
        <f t="shared" si="79"/>
        <v>0</v>
      </c>
      <c r="T726" s="109"/>
      <c r="U726" s="279"/>
      <c r="V726" s="279"/>
      <c r="W726" s="91"/>
      <c r="X726" s="279"/>
      <c r="Y726" s="279"/>
      <c r="Z726" s="132">
        <f t="shared" si="80"/>
        <v>0</v>
      </c>
      <c r="AA726" s="230"/>
      <c r="AB726" s="306"/>
      <c r="AC726" s="306"/>
      <c r="AD726" s="306"/>
    </row>
    <row r="727" spans="12:30" customFormat="1" ht="15" hidden="1" customHeight="1">
      <c r="L727" s="91"/>
      <c r="M727" s="132"/>
      <c r="N727" s="91"/>
      <c r="O727" s="91"/>
      <c r="P727" s="95"/>
      <c r="Q727" s="91">
        <f t="shared" si="76"/>
        <v>0</v>
      </c>
      <c r="R727" s="91">
        <f t="shared" si="78"/>
        <v>0</v>
      </c>
      <c r="S727" s="596">
        <f t="shared" si="79"/>
        <v>0</v>
      </c>
      <c r="T727" s="109"/>
      <c r="U727" s="279"/>
      <c r="V727" s="279"/>
      <c r="W727" s="91"/>
      <c r="X727" s="279"/>
      <c r="Y727" s="279"/>
      <c r="Z727" s="132">
        <f t="shared" si="80"/>
        <v>0</v>
      </c>
      <c r="AA727" s="230"/>
      <c r="AB727" s="306"/>
      <c r="AC727" s="306"/>
      <c r="AD727" s="306"/>
    </row>
    <row r="728" spans="12:30" customFormat="1" ht="15" hidden="1" customHeight="1">
      <c r="L728" s="91"/>
      <c r="M728" s="132"/>
      <c r="N728" s="91"/>
      <c r="O728" s="91"/>
      <c r="P728" s="95"/>
      <c r="Q728" s="91">
        <f t="shared" si="76"/>
        <v>0</v>
      </c>
      <c r="R728" s="91">
        <f t="shared" si="78"/>
        <v>0</v>
      </c>
      <c r="S728" s="596">
        <f t="shared" si="79"/>
        <v>0</v>
      </c>
      <c r="T728" s="109"/>
      <c r="U728" s="279"/>
      <c r="V728" s="279"/>
      <c r="W728" s="91"/>
      <c r="X728" s="279"/>
      <c r="Y728" s="279"/>
      <c r="Z728" s="132">
        <f t="shared" si="80"/>
        <v>0</v>
      </c>
      <c r="AA728" s="230"/>
      <c r="AB728" s="306"/>
      <c r="AC728" s="306"/>
      <c r="AD728" s="306"/>
    </row>
    <row r="729" spans="12:30" customFormat="1" ht="15" hidden="1" customHeight="1">
      <c r="L729" s="91"/>
      <c r="M729" s="132"/>
      <c r="N729" s="91"/>
      <c r="O729" s="91"/>
      <c r="P729" s="95"/>
      <c r="Q729" s="91">
        <f t="shared" si="76"/>
        <v>0</v>
      </c>
      <c r="R729" s="91">
        <f t="shared" si="78"/>
        <v>0</v>
      </c>
      <c r="S729" s="596">
        <f t="shared" si="79"/>
        <v>0</v>
      </c>
      <c r="T729" s="109"/>
      <c r="U729" s="279"/>
      <c r="V729" s="279"/>
      <c r="W729" s="91"/>
      <c r="X729" s="279"/>
      <c r="Y729" s="279"/>
      <c r="Z729" s="132">
        <f t="shared" si="80"/>
        <v>0</v>
      </c>
      <c r="AA729" s="230"/>
      <c r="AB729" s="306"/>
      <c r="AC729" s="306"/>
      <c r="AD729" s="306"/>
    </row>
    <row r="730" spans="12:30" customFormat="1" ht="15" hidden="1" customHeight="1">
      <c r="L730" s="91"/>
      <c r="M730" s="132"/>
      <c r="N730" s="91"/>
      <c r="O730" s="91"/>
      <c r="P730" s="95"/>
      <c r="Q730" s="91">
        <f t="shared" si="76"/>
        <v>0</v>
      </c>
      <c r="R730" s="91">
        <f t="shared" si="78"/>
        <v>0</v>
      </c>
      <c r="S730" s="596">
        <f t="shared" si="79"/>
        <v>0</v>
      </c>
      <c r="T730" s="89"/>
      <c r="U730" s="279"/>
      <c r="V730" s="279"/>
      <c r="W730" s="91"/>
      <c r="X730" s="279"/>
      <c r="Y730" s="279"/>
      <c r="Z730" s="132">
        <f t="shared" si="80"/>
        <v>0</v>
      </c>
      <c r="AA730" s="230"/>
      <c r="AB730" s="306"/>
      <c r="AC730" s="306"/>
      <c r="AD730" s="306"/>
    </row>
    <row r="731" spans="12:30" customFormat="1" ht="15" hidden="1" customHeight="1">
      <c r="L731" s="91"/>
      <c r="M731" s="132"/>
      <c r="N731" s="91"/>
      <c r="O731" s="91"/>
      <c r="P731" s="95"/>
      <c r="Q731" s="91">
        <f t="shared" si="76"/>
        <v>0</v>
      </c>
      <c r="R731" s="91">
        <f t="shared" si="78"/>
        <v>0</v>
      </c>
      <c r="S731" s="596">
        <f t="shared" si="79"/>
        <v>0</v>
      </c>
      <c r="T731" s="109"/>
      <c r="U731" s="279"/>
      <c r="V731" s="279"/>
      <c r="W731" s="91"/>
      <c r="X731" s="279"/>
      <c r="Y731" s="279"/>
      <c r="Z731" s="132">
        <f t="shared" si="80"/>
        <v>0</v>
      </c>
      <c r="AA731" s="230"/>
      <c r="AB731" s="306"/>
      <c r="AC731" s="184"/>
      <c r="AD731" s="306"/>
    </row>
    <row r="732" spans="12:30" customFormat="1" ht="15" hidden="1" customHeight="1">
      <c r="L732" s="91"/>
      <c r="M732" s="132"/>
      <c r="N732" s="91"/>
      <c r="O732" s="91"/>
      <c r="P732" s="95"/>
      <c r="Q732" s="91">
        <f t="shared" si="76"/>
        <v>0</v>
      </c>
      <c r="R732" s="91">
        <f t="shared" si="78"/>
        <v>0</v>
      </c>
      <c r="S732" s="596">
        <f t="shared" si="79"/>
        <v>0</v>
      </c>
      <c r="T732" s="109"/>
      <c r="U732" s="279"/>
      <c r="V732" s="279"/>
      <c r="W732" s="91"/>
      <c r="X732" s="279"/>
      <c r="Y732" s="279"/>
      <c r="Z732" s="132">
        <f t="shared" si="80"/>
        <v>0</v>
      </c>
      <c r="AA732" s="230"/>
      <c r="AB732" s="306"/>
      <c r="AC732" s="306"/>
      <c r="AD732" s="306"/>
    </row>
    <row r="733" spans="12:30" customFormat="1" ht="15" hidden="1" customHeight="1">
      <c r="L733" s="91"/>
      <c r="M733" s="132"/>
      <c r="N733" s="91"/>
      <c r="O733" s="91"/>
      <c r="P733" s="95"/>
      <c r="Q733" s="91">
        <f t="shared" si="76"/>
        <v>0</v>
      </c>
      <c r="R733" s="91">
        <f t="shared" si="78"/>
        <v>0</v>
      </c>
      <c r="S733" s="596">
        <f t="shared" si="79"/>
        <v>0</v>
      </c>
      <c r="T733" s="89"/>
      <c r="U733" s="279"/>
      <c r="V733" s="279"/>
      <c r="W733" s="91"/>
      <c r="X733" s="279"/>
      <c r="Y733" s="279"/>
      <c r="Z733" s="132">
        <f t="shared" si="80"/>
        <v>0</v>
      </c>
      <c r="AA733" s="230"/>
      <c r="AB733" s="306"/>
      <c r="AC733" s="306"/>
      <c r="AD733" s="306"/>
    </row>
    <row r="734" spans="12:30" customFormat="1" ht="15" hidden="1" customHeight="1">
      <c r="L734" s="91"/>
      <c r="M734" s="95"/>
      <c r="N734" s="91"/>
      <c r="O734" s="91"/>
      <c r="P734" s="95"/>
      <c r="Q734" s="91">
        <f t="shared" si="76"/>
        <v>0</v>
      </c>
      <c r="R734" s="91">
        <f t="shared" si="78"/>
        <v>0</v>
      </c>
      <c r="S734" s="596">
        <f t="shared" si="79"/>
        <v>0</v>
      </c>
      <c r="T734" s="109"/>
      <c r="U734" s="279"/>
      <c r="V734" s="279"/>
      <c r="W734" s="91"/>
      <c r="X734" s="279"/>
      <c r="Y734" s="279"/>
      <c r="Z734" s="132">
        <f t="shared" si="80"/>
        <v>0</v>
      </c>
      <c r="AA734" s="230"/>
      <c r="AB734" s="306"/>
      <c r="AC734" s="306"/>
      <c r="AD734" s="306"/>
    </row>
    <row r="735" spans="12:30" customFormat="1" ht="15" hidden="1" customHeight="1">
      <c r="L735" s="91"/>
      <c r="M735" s="95"/>
      <c r="N735" s="91"/>
      <c r="O735" s="91"/>
      <c r="P735" s="95"/>
      <c r="Q735" s="91">
        <f t="shared" si="76"/>
        <v>0</v>
      </c>
      <c r="R735" s="91">
        <f t="shared" si="78"/>
        <v>0</v>
      </c>
      <c r="S735" s="596">
        <f t="shared" si="79"/>
        <v>0</v>
      </c>
      <c r="T735" s="109"/>
      <c r="U735" s="279"/>
      <c r="V735" s="279"/>
      <c r="W735" s="91"/>
      <c r="X735" s="279"/>
      <c r="Y735" s="279"/>
      <c r="Z735" s="132">
        <f t="shared" si="80"/>
        <v>0</v>
      </c>
      <c r="AA735" s="230"/>
      <c r="AB735" s="306"/>
      <c r="AC735" s="306"/>
      <c r="AD735" s="306"/>
    </row>
    <row r="736" spans="12:30" customFormat="1" ht="15" hidden="1" customHeight="1">
      <c r="L736" s="91"/>
      <c r="M736" s="95"/>
      <c r="N736" s="91"/>
      <c r="O736" s="91"/>
      <c r="P736" s="95"/>
      <c r="Q736" s="91">
        <f t="shared" si="76"/>
        <v>0</v>
      </c>
      <c r="R736" s="91">
        <f t="shared" si="78"/>
        <v>0</v>
      </c>
      <c r="S736" s="596">
        <f t="shared" si="79"/>
        <v>0</v>
      </c>
      <c r="T736" s="109"/>
      <c r="U736" s="279"/>
      <c r="V736" s="279"/>
      <c r="W736" s="91"/>
      <c r="X736" s="279"/>
      <c r="Y736" s="279"/>
      <c r="Z736" s="132">
        <f t="shared" si="80"/>
        <v>0</v>
      </c>
      <c r="AA736" s="230"/>
      <c r="AB736" s="306"/>
      <c r="AC736" s="306"/>
      <c r="AD736" s="306"/>
    </row>
    <row r="737" spans="12:30" customFormat="1" ht="15" hidden="1" customHeight="1">
      <c r="L737" s="91"/>
      <c r="M737" s="95"/>
      <c r="N737" s="91"/>
      <c r="O737" s="91"/>
      <c r="P737" s="95"/>
      <c r="Q737" s="91">
        <f t="shared" si="76"/>
        <v>0</v>
      </c>
      <c r="R737" s="91">
        <f t="shared" si="78"/>
        <v>0</v>
      </c>
      <c r="S737" s="596">
        <f t="shared" si="79"/>
        <v>0</v>
      </c>
      <c r="T737" s="109"/>
      <c r="U737" s="279"/>
      <c r="V737" s="279"/>
      <c r="W737" s="91"/>
      <c r="X737" s="279"/>
      <c r="Y737" s="279"/>
      <c r="Z737" s="132">
        <f t="shared" si="80"/>
        <v>0</v>
      </c>
      <c r="AA737" s="230"/>
      <c r="AB737" s="306"/>
      <c r="AC737" s="306"/>
      <c r="AD737" s="306"/>
    </row>
    <row r="738" spans="12:30" customFormat="1" ht="15" hidden="1" customHeight="1">
      <c r="L738" s="91"/>
      <c r="M738" s="95"/>
      <c r="N738" s="91"/>
      <c r="O738" s="91"/>
      <c r="P738" s="95"/>
      <c r="Q738" s="91">
        <f t="shared" si="76"/>
        <v>0</v>
      </c>
      <c r="R738" s="91">
        <f t="shared" si="78"/>
        <v>0</v>
      </c>
      <c r="S738" s="596">
        <f t="shared" si="79"/>
        <v>0</v>
      </c>
      <c r="T738" s="109"/>
      <c r="U738" s="279"/>
      <c r="V738" s="279"/>
      <c r="W738" s="91"/>
      <c r="X738" s="279"/>
      <c r="Y738" s="279"/>
      <c r="Z738" s="132">
        <f t="shared" si="80"/>
        <v>0</v>
      </c>
      <c r="AA738" s="230"/>
      <c r="AB738" s="306"/>
      <c r="AC738" s="306"/>
      <c r="AD738" s="306"/>
    </row>
    <row r="739" spans="12:30" customFormat="1" ht="15" hidden="1" customHeight="1">
      <c r="L739" s="91"/>
      <c r="M739" s="95"/>
      <c r="N739" s="91"/>
      <c r="O739" s="91"/>
      <c r="P739" s="95"/>
      <c r="Q739" s="91">
        <f t="shared" si="76"/>
        <v>0</v>
      </c>
      <c r="R739" s="91">
        <f t="shared" si="78"/>
        <v>0</v>
      </c>
      <c r="S739" s="596">
        <f t="shared" si="79"/>
        <v>0</v>
      </c>
      <c r="T739" s="109"/>
      <c r="U739" s="279"/>
      <c r="V739" s="279"/>
      <c r="W739" s="91"/>
      <c r="X739" s="279"/>
      <c r="Y739" s="279"/>
      <c r="Z739" s="132">
        <f t="shared" si="80"/>
        <v>0</v>
      </c>
      <c r="AA739" s="230"/>
      <c r="AB739" s="306"/>
      <c r="AC739" s="306"/>
      <c r="AD739" s="306"/>
    </row>
    <row r="740" spans="12:30" customFormat="1" ht="15" hidden="1" customHeight="1">
      <c r="L740" s="91"/>
      <c r="M740" s="95"/>
      <c r="N740" s="91"/>
      <c r="O740" s="91"/>
      <c r="P740" s="95"/>
      <c r="Q740" s="91">
        <f t="shared" si="76"/>
        <v>0</v>
      </c>
      <c r="R740" s="91">
        <f t="shared" si="78"/>
        <v>0</v>
      </c>
      <c r="S740" s="596">
        <f t="shared" si="79"/>
        <v>0</v>
      </c>
      <c r="T740" s="109"/>
      <c r="U740" s="279"/>
      <c r="V740" s="279"/>
      <c r="W740" s="91"/>
      <c r="X740" s="279"/>
      <c r="Y740" s="279"/>
      <c r="Z740" s="600">
        <f t="shared" si="80"/>
        <v>0</v>
      </c>
      <c r="AA740" s="230"/>
      <c r="AB740" s="306"/>
      <c r="AC740" s="306"/>
      <c r="AD740" s="306"/>
    </row>
    <row r="741" spans="12:30" customFormat="1" ht="15" hidden="1" customHeight="1">
      <c r="L741" s="91"/>
      <c r="M741" s="95"/>
      <c r="N741" s="91"/>
      <c r="O741" s="91"/>
      <c r="P741" s="95"/>
      <c r="Q741" s="91">
        <f t="shared" si="76"/>
        <v>0</v>
      </c>
      <c r="R741" s="91">
        <f t="shared" si="78"/>
        <v>0</v>
      </c>
      <c r="S741" s="596">
        <f t="shared" si="79"/>
        <v>0</v>
      </c>
      <c r="T741" s="109"/>
      <c r="U741" s="279"/>
      <c r="V741" s="279"/>
      <c r="W741" s="91"/>
      <c r="X741" s="279"/>
      <c r="Y741" s="279"/>
      <c r="Z741" s="132">
        <f t="shared" si="80"/>
        <v>0</v>
      </c>
      <c r="AA741" s="230"/>
      <c r="AB741" s="306"/>
      <c r="AC741" s="306"/>
      <c r="AD741" s="306"/>
    </row>
    <row r="742" spans="12:30" customFormat="1" ht="15" hidden="1" customHeight="1">
      <c r="L742" s="91"/>
      <c r="M742" s="95"/>
      <c r="N742" s="91"/>
      <c r="O742" s="91"/>
      <c r="P742" s="95"/>
      <c r="Q742" s="91">
        <f t="shared" si="76"/>
        <v>0</v>
      </c>
      <c r="R742" s="91">
        <f t="shared" si="78"/>
        <v>0</v>
      </c>
      <c r="S742" s="596">
        <f t="shared" si="79"/>
        <v>0</v>
      </c>
      <c r="T742" s="109"/>
      <c r="U742" s="279"/>
      <c r="V742" s="279"/>
      <c r="W742" s="91"/>
      <c r="X742" s="279"/>
      <c r="Y742" s="279"/>
      <c r="Z742" s="132">
        <f t="shared" si="80"/>
        <v>0</v>
      </c>
      <c r="AA742" s="230"/>
      <c r="AB742" s="306"/>
      <c r="AC742" s="306"/>
      <c r="AD742" s="306"/>
    </row>
    <row r="743" spans="12:30" customFormat="1" ht="15" hidden="1" customHeight="1">
      <c r="L743" s="91"/>
      <c r="M743" s="95"/>
      <c r="N743" s="91"/>
      <c r="O743" s="91"/>
      <c r="P743" s="95"/>
      <c r="Q743" s="91">
        <f t="shared" si="76"/>
        <v>0</v>
      </c>
      <c r="R743" s="91">
        <f t="shared" si="78"/>
        <v>0</v>
      </c>
      <c r="S743" s="596">
        <f t="shared" si="79"/>
        <v>0</v>
      </c>
      <c r="T743" s="231"/>
      <c r="U743" s="279"/>
      <c r="V743" s="279"/>
      <c r="W743" s="91"/>
      <c r="X743" s="279"/>
      <c r="Y743" s="279"/>
      <c r="Z743" s="600">
        <f t="shared" si="80"/>
        <v>0</v>
      </c>
      <c r="AA743" s="230"/>
      <c r="AB743" s="306"/>
      <c r="AC743" s="306"/>
      <c r="AD743" s="306"/>
    </row>
    <row r="744" spans="12:30" customFormat="1" ht="15" hidden="1" customHeight="1">
      <c r="L744" s="91"/>
      <c r="M744" s="95"/>
      <c r="N744" s="91"/>
      <c r="O744" s="91"/>
      <c r="P744" s="95"/>
      <c r="Q744" s="91">
        <f t="shared" si="76"/>
        <v>0</v>
      </c>
      <c r="R744" s="91">
        <f t="shared" si="78"/>
        <v>0</v>
      </c>
      <c r="S744" s="596">
        <f t="shared" si="79"/>
        <v>0</v>
      </c>
      <c r="T744" s="109"/>
      <c r="U744" s="279"/>
      <c r="V744" s="279"/>
      <c r="W744" s="91"/>
      <c r="X744" s="279"/>
      <c r="Y744" s="279"/>
      <c r="Z744" s="132">
        <f t="shared" si="80"/>
        <v>0</v>
      </c>
      <c r="AA744" s="230"/>
      <c r="AB744" s="306"/>
      <c r="AC744" s="306"/>
      <c r="AD744" s="306"/>
    </row>
    <row r="745" spans="12:30" customFormat="1" ht="15" hidden="1" customHeight="1">
      <c r="L745" s="91"/>
      <c r="M745" s="95"/>
      <c r="N745" s="91"/>
      <c r="O745" s="91"/>
      <c r="P745" s="95"/>
      <c r="Q745" s="91">
        <f t="shared" ref="Q745:Q755" si="81">IFERROR(VLOOKUP(P745,B$8:E$119,2,0),0)</f>
        <v>0</v>
      </c>
      <c r="R745" s="91">
        <f t="shared" si="78"/>
        <v>0</v>
      </c>
      <c r="S745" s="596">
        <f t="shared" si="79"/>
        <v>0</v>
      </c>
      <c r="T745" s="109"/>
      <c r="U745" s="279"/>
      <c r="V745" s="279"/>
      <c r="W745" s="91"/>
      <c r="X745" s="279"/>
      <c r="Y745" s="279"/>
      <c r="Z745" s="132">
        <f t="shared" si="80"/>
        <v>0</v>
      </c>
      <c r="AA745" s="230"/>
      <c r="AB745" s="306"/>
      <c r="AC745" s="306"/>
      <c r="AD745" s="306"/>
    </row>
    <row r="746" spans="12:30" customFormat="1" ht="15" hidden="1" customHeight="1">
      <c r="L746" s="91"/>
      <c r="M746" s="95"/>
      <c r="N746" s="91"/>
      <c r="O746" s="91"/>
      <c r="P746" s="95"/>
      <c r="Q746" s="91">
        <f t="shared" si="81"/>
        <v>0</v>
      </c>
      <c r="R746" s="91">
        <f t="shared" si="78"/>
        <v>0</v>
      </c>
      <c r="S746" s="596">
        <f t="shared" si="79"/>
        <v>0</v>
      </c>
      <c r="T746" s="109"/>
      <c r="U746" s="279"/>
      <c r="V746" s="279"/>
      <c r="W746" s="91"/>
      <c r="X746" s="279"/>
      <c r="Y746" s="279"/>
      <c r="Z746" s="132">
        <f t="shared" si="80"/>
        <v>0</v>
      </c>
      <c r="AA746" s="230"/>
      <c r="AB746" s="306"/>
      <c r="AC746" s="306"/>
      <c r="AD746" s="306"/>
    </row>
    <row r="747" spans="12:30" customFormat="1" ht="15" hidden="1" customHeight="1">
      <c r="L747" s="91"/>
      <c r="M747" s="95"/>
      <c r="N747" s="91"/>
      <c r="O747" s="91"/>
      <c r="P747" s="95"/>
      <c r="Q747" s="91">
        <f t="shared" si="81"/>
        <v>0</v>
      </c>
      <c r="R747" s="91">
        <f t="shared" si="78"/>
        <v>0</v>
      </c>
      <c r="S747" s="596">
        <f t="shared" si="79"/>
        <v>0</v>
      </c>
      <c r="T747" s="109"/>
      <c r="U747" s="279"/>
      <c r="V747" s="279"/>
      <c r="W747" s="91"/>
      <c r="X747" s="279"/>
      <c r="Y747" s="279"/>
      <c r="Z747" s="132">
        <f t="shared" si="80"/>
        <v>0</v>
      </c>
      <c r="AA747" s="230"/>
      <c r="AB747" s="306"/>
      <c r="AC747" s="306"/>
      <c r="AD747" s="306"/>
    </row>
    <row r="748" spans="12:30" customFormat="1" ht="15" hidden="1" customHeight="1">
      <c r="L748" s="91"/>
      <c r="M748" s="95"/>
      <c r="N748" s="91"/>
      <c r="O748" s="91"/>
      <c r="P748" s="95"/>
      <c r="Q748" s="91">
        <f t="shared" si="81"/>
        <v>0</v>
      </c>
      <c r="R748" s="91">
        <f t="shared" ref="R748:R755" si="82">IFERROR(VLOOKUP(Q748,C$8:F$119,2,0),0)</f>
        <v>0</v>
      </c>
      <c r="S748" s="596">
        <f t="shared" ref="S748:S755" si="83">IFERROR(VLOOKUP(R748,D$8:G$119,2,0),0)</f>
        <v>0</v>
      </c>
      <c r="T748" s="231"/>
      <c r="U748" s="279"/>
      <c r="V748" s="279"/>
      <c r="W748" s="91"/>
      <c r="X748" s="279"/>
      <c r="Y748" s="279"/>
      <c r="Z748" s="132">
        <f t="shared" si="80"/>
        <v>0</v>
      </c>
      <c r="AA748" s="230"/>
      <c r="AB748" s="306"/>
      <c r="AC748" s="306"/>
      <c r="AD748" s="306"/>
    </row>
    <row r="749" spans="12:30" customFormat="1" ht="15" hidden="1" customHeight="1">
      <c r="L749" s="91"/>
      <c r="M749" s="95"/>
      <c r="N749" s="91"/>
      <c r="O749" s="91"/>
      <c r="P749" s="95"/>
      <c r="Q749" s="91">
        <f t="shared" si="81"/>
        <v>0</v>
      </c>
      <c r="R749" s="91">
        <f t="shared" si="82"/>
        <v>0</v>
      </c>
      <c r="S749" s="596">
        <f t="shared" si="83"/>
        <v>0</v>
      </c>
      <c r="T749" s="109"/>
      <c r="U749" s="279"/>
      <c r="V749" s="279"/>
      <c r="W749" s="91"/>
      <c r="X749" s="279"/>
      <c r="Y749" s="279"/>
      <c r="Z749" s="132">
        <f t="shared" si="80"/>
        <v>0</v>
      </c>
      <c r="AA749" s="230"/>
      <c r="AB749" s="306"/>
      <c r="AC749" s="306"/>
      <c r="AD749" s="306"/>
    </row>
    <row r="750" spans="12:30" customFormat="1" ht="15" hidden="1" customHeight="1">
      <c r="L750" s="91"/>
      <c r="M750" s="95"/>
      <c r="N750" s="91"/>
      <c r="O750" s="91"/>
      <c r="P750" s="95"/>
      <c r="Q750" s="91">
        <f t="shared" si="81"/>
        <v>0</v>
      </c>
      <c r="R750" s="91">
        <f t="shared" si="82"/>
        <v>0</v>
      </c>
      <c r="S750" s="596">
        <f t="shared" si="83"/>
        <v>0</v>
      </c>
      <c r="T750" s="109"/>
      <c r="U750" s="279"/>
      <c r="V750" s="279"/>
      <c r="W750" s="91"/>
      <c r="X750" s="279"/>
      <c r="Y750" s="279"/>
      <c r="Z750" s="132">
        <f t="shared" si="80"/>
        <v>0</v>
      </c>
      <c r="AA750" s="230"/>
      <c r="AB750" s="306"/>
      <c r="AC750" s="306"/>
      <c r="AD750" s="306"/>
    </row>
    <row r="751" spans="12:30" customFormat="1" ht="15" hidden="1" customHeight="1">
      <c r="L751" s="91"/>
      <c r="M751" s="95"/>
      <c r="N751" s="91"/>
      <c r="O751" s="91"/>
      <c r="P751" s="95"/>
      <c r="Q751" s="91">
        <f t="shared" si="81"/>
        <v>0</v>
      </c>
      <c r="R751" s="91">
        <f t="shared" si="82"/>
        <v>0</v>
      </c>
      <c r="S751" s="596">
        <f t="shared" si="83"/>
        <v>0</v>
      </c>
      <c r="T751" s="109"/>
      <c r="U751" s="279"/>
      <c r="V751" s="279"/>
      <c r="W751" s="91"/>
      <c r="X751" s="279"/>
      <c r="Y751" s="279"/>
      <c r="Z751" s="132">
        <f t="shared" si="80"/>
        <v>0</v>
      </c>
      <c r="AA751" s="230"/>
      <c r="AB751" s="306"/>
      <c r="AC751" s="306"/>
      <c r="AD751" s="306"/>
    </row>
    <row r="752" spans="12:30" customFormat="1" ht="15" hidden="1" customHeight="1">
      <c r="L752" s="91"/>
      <c r="M752" s="95"/>
      <c r="N752" s="91"/>
      <c r="O752" s="91"/>
      <c r="P752" s="95"/>
      <c r="Q752" s="91">
        <f t="shared" si="81"/>
        <v>0</v>
      </c>
      <c r="R752" s="91">
        <f t="shared" si="82"/>
        <v>0</v>
      </c>
      <c r="S752" s="596">
        <f t="shared" si="83"/>
        <v>0</v>
      </c>
      <c r="T752" s="109"/>
      <c r="U752" s="279"/>
      <c r="V752" s="279"/>
      <c r="W752" s="91"/>
      <c r="X752" s="279"/>
      <c r="Y752" s="279"/>
      <c r="Z752" s="132">
        <f t="shared" si="80"/>
        <v>0</v>
      </c>
      <c r="AA752" s="230"/>
      <c r="AB752" s="306"/>
      <c r="AC752" s="306"/>
      <c r="AD752" s="306"/>
    </row>
    <row r="753" spans="12:30" customFormat="1" ht="15" hidden="1" customHeight="1">
      <c r="L753" s="91"/>
      <c r="M753" s="95"/>
      <c r="N753" s="91"/>
      <c r="O753" s="91"/>
      <c r="P753" s="95"/>
      <c r="Q753" s="91">
        <f t="shared" si="81"/>
        <v>0</v>
      </c>
      <c r="R753" s="91">
        <f t="shared" si="82"/>
        <v>0</v>
      </c>
      <c r="S753" s="596">
        <f t="shared" si="83"/>
        <v>0</v>
      </c>
      <c r="T753" s="109"/>
      <c r="U753" s="279"/>
      <c r="V753" s="279"/>
      <c r="W753" s="91"/>
      <c r="X753" s="279"/>
      <c r="Y753" s="279"/>
      <c r="Z753" s="132">
        <f t="shared" si="80"/>
        <v>0</v>
      </c>
      <c r="AA753" s="230"/>
      <c r="AB753" s="184"/>
      <c r="AC753" s="184"/>
      <c r="AD753" s="306"/>
    </row>
    <row r="754" spans="12:30" customFormat="1" ht="15" hidden="1" customHeight="1">
      <c r="L754" s="91"/>
      <c r="M754" s="95"/>
      <c r="N754" s="91"/>
      <c r="O754" s="91"/>
      <c r="P754" s="95"/>
      <c r="Q754" s="91">
        <f t="shared" si="81"/>
        <v>0</v>
      </c>
      <c r="R754" s="91">
        <f t="shared" si="82"/>
        <v>0</v>
      </c>
      <c r="S754" s="596">
        <f t="shared" si="83"/>
        <v>0</v>
      </c>
      <c r="T754" s="109"/>
      <c r="U754" s="279"/>
      <c r="V754" s="279"/>
      <c r="W754" s="91"/>
      <c r="X754" s="279"/>
      <c r="Y754" s="279"/>
      <c r="Z754" s="132">
        <f t="shared" si="80"/>
        <v>0</v>
      </c>
      <c r="AA754" s="230"/>
      <c r="AB754" s="306"/>
      <c r="AC754" s="306"/>
      <c r="AD754" s="306"/>
    </row>
    <row r="755" spans="12:30" customFormat="1" ht="15" hidden="1" customHeight="1">
      <c r="L755" s="91"/>
      <c r="M755" s="95"/>
      <c r="N755" s="91"/>
      <c r="O755" s="91"/>
      <c r="P755" s="95"/>
      <c r="Q755" s="91">
        <f t="shared" si="81"/>
        <v>0</v>
      </c>
      <c r="R755" s="91">
        <f t="shared" si="82"/>
        <v>0</v>
      </c>
      <c r="S755" s="596">
        <f t="shared" si="83"/>
        <v>0</v>
      </c>
      <c r="T755" s="109"/>
      <c r="U755" s="279"/>
      <c r="V755" s="279"/>
      <c r="W755" s="91"/>
      <c r="X755" s="279"/>
      <c r="Y755" s="279"/>
      <c r="Z755" s="132">
        <f t="shared" si="80"/>
        <v>0</v>
      </c>
      <c r="AA755" s="230"/>
      <c r="AB755" s="306"/>
      <c r="AC755" s="306"/>
      <c r="AD755" s="306"/>
    </row>
    <row r="756" spans="12:30" customFormat="1" ht="15" hidden="1" customHeight="1">
      <c r="L756" s="58"/>
      <c r="M756" s="181"/>
      <c r="N756" s="182"/>
      <c r="O756" s="182"/>
      <c r="P756" s="181"/>
      <c r="Q756" s="182"/>
      <c r="R756" s="189"/>
      <c r="S756" s="189"/>
      <c r="T756" s="188"/>
      <c r="U756" s="184"/>
      <c r="V756" s="184"/>
      <c r="W756" s="184"/>
      <c r="X756" s="184"/>
      <c r="Y756" s="184"/>
      <c r="Z756" s="587"/>
      <c r="AA756" s="177"/>
      <c r="AB756" s="306"/>
      <c r="AC756" s="306"/>
      <c r="AD756" s="306"/>
    </row>
    <row r="757" spans="12:30" customFormat="1" ht="15" hidden="1" customHeight="1">
      <c r="L757" s="58"/>
      <c r="M757" s="181"/>
      <c r="N757" s="182"/>
      <c r="O757" s="182"/>
      <c r="P757" s="177"/>
      <c r="Q757" s="182"/>
      <c r="R757" s="189"/>
      <c r="S757" s="189"/>
      <c r="T757" s="188"/>
      <c r="U757" s="184"/>
      <c r="V757" s="184"/>
      <c r="W757" s="184"/>
      <c r="X757" s="184"/>
      <c r="Y757" s="184"/>
      <c r="Z757" s="587"/>
      <c r="AA757" s="177"/>
      <c r="AB757" s="306"/>
      <c r="AC757" s="306"/>
      <c r="AD757" s="306"/>
    </row>
    <row r="758" spans="12:30" customFormat="1" ht="15" hidden="1" customHeight="1">
      <c r="L758" s="58"/>
      <c r="M758" s="181"/>
      <c r="N758" s="182"/>
      <c r="O758" s="182"/>
      <c r="P758" s="177"/>
      <c r="Q758" s="182"/>
      <c r="R758" s="189"/>
      <c r="S758" s="189"/>
      <c r="T758" s="188"/>
      <c r="U758" s="184"/>
      <c r="V758" s="184"/>
      <c r="W758" s="184"/>
      <c r="X758" s="184"/>
      <c r="Y758" s="184"/>
      <c r="Z758" s="587"/>
      <c r="AA758" s="177"/>
      <c r="AB758" s="306"/>
      <c r="AC758" s="306"/>
      <c r="AD758" s="306"/>
    </row>
    <row r="759" spans="12:30" customFormat="1" ht="15" hidden="1" customHeight="1">
      <c r="L759" s="58"/>
      <c r="M759" s="181"/>
      <c r="N759" s="182"/>
      <c r="O759" s="182"/>
      <c r="P759" s="177"/>
      <c r="Q759" s="182"/>
      <c r="R759" s="189"/>
      <c r="S759" s="189"/>
      <c r="T759" s="188"/>
      <c r="U759" s="184"/>
      <c r="V759" s="184"/>
      <c r="W759" s="184"/>
      <c r="X759" s="184"/>
      <c r="Y759" s="184"/>
      <c r="Z759" s="587"/>
      <c r="AA759" s="177"/>
      <c r="AB759" s="306"/>
      <c r="AC759" s="306"/>
      <c r="AD759" s="306"/>
    </row>
    <row r="760" spans="12:30" customFormat="1" ht="15" hidden="1" customHeight="1">
      <c r="L760" s="91"/>
      <c r="M760" s="566"/>
      <c r="N760" s="567"/>
      <c r="O760" s="567"/>
      <c r="P760" s="95"/>
      <c r="Q760" s="567"/>
      <c r="R760" s="511"/>
      <c r="S760" s="189"/>
      <c r="T760" s="91"/>
      <c r="U760" s="415"/>
      <c r="V760" s="415"/>
      <c r="W760" s="415"/>
      <c r="X760" s="415"/>
      <c r="Y760" s="415"/>
      <c r="Z760" s="587"/>
      <c r="AA760" s="95"/>
      <c r="AB760" s="306"/>
      <c r="AC760" s="306"/>
      <c r="AD760" s="306"/>
    </row>
    <row r="761" spans="12:30" customFormat="1" ht="15" hidden="1" customHeight="1">
      <c r="L761" s="91"/>
      <c r="M761" s="566"/>
      <c r="N761" s="567"/>
      <c r="O761" s="567"/>
      <c r="P761" s="566"/>
      <c r="Q761" s="567"/>
      <c r="R761" s="511"/>
      <c r="S761" s="189"/>
      <c r="T761" s="572"/>
      <c r="U761" s="415"/>
      <c r="V761" s="415"/>
      <c r="W761" s="415"/>
      <c r="X761" s="415"/>
      <c r="Y761" s="415"/>
      <c r="Z761" s="587"/>
      <c r="AA761" s="95"/>
      <c r="AB761" s="306"/>
      <c r="AC761" s="306"/>
      <c r="AD761" s="306"/>
    </row>
    <row r="762" spans="12:30" customFormat="1" ht="15" hidden="1" customHeight="1">
      <c r="L762" s="91"/>
      <c r="M762" s="566"/>
      <c r="N762" s="567"/>
      <c r="O762" s="567"/>
      <c r="P762" s="95"/>
      <c r="Q762" s="567"/>
      <c r="R762" s="511"/>
      <c r="S762" s="189"/>
      <c r="T762" s="572"/>
      <c r="U762" s="415"/>
      <c r="V762" s="415"/>
      <c r="W762" s="415"/>
      <c r="X762" s="415"/>
      <c r="Y762" s="415"/>
      <c r="Z762" s="587"/>
      <c r="AA762" s="95"/>
      <c r="AB762" s="306"/>
      <c r="AC762" s="306"/>
      <c r="AD762" s="306"/>
    </row>
    <row r="763" spans="12:30" customFormat="1" ht="15" hidden="1" customHeight="1">
      <c r="L763" s="91"/>
      <c r="M763" s="566"/>
      <c r="N763" s="567"/>
      <c r="O763" s="567"/>
      <c r="P763" s="566"/>
      <c r="Q763" s="567"/>
      <c r="R763" s="511"/>
      <c r="S763" s="189"/>
      <c r="T763" s="572"/>
      <c r="U763" s="415"/>
      <c r="V763" s="415"/>
      <c r="W763" s="415"/>
      <c r="X763" s="415"/>
      <c r="Y763" s="415"/>
      <c r="Z763" s="587"/>
      <c r="AA763" s="95"/>
      <c r="AB763" s="306"/>
      <c r="AC763" s="306"/>
      <c r="AD763" s="306"/>
    </row>
    <row r="764" spans="12:30" customFormat="1" ht="15" hidden="1" customHeight="1">
      <c r="L764" s="91"/>
      <c r="M764" s="566"/>
      <c r="N764" s="567"/>
      <c r="O764" s="567"/>
      <c r="P764" s="566"/>
      <c r="Q764" s="567"/>
      <c r="R764" s="511"/>
      <c r="S764" s="189"/>
      <c r="T764" s="572"/>
      <c r="U764" s="415"/>
      <c r="V764" s="415"/>
      <c r="W764" s="415"/>
      <c r="X764" s="415"/>
      <c r="Y764" s="415"/>
      <c r="Z764" s="490"/>
      <c r="AA764" s="95"/>
      <c r="AB764" s="306"/>
      <c r="AC764" s="306"/>
      <c r="AD764" s="306"/>
    </row>
    <row r="765" spans="12:30" customFormat="1" ht="15" hidden="1" customHeight="1">
      <c r="L765" s="91"/>
      <c r="M765" s="566"/>
      <c r="N765" s="567"/>
      <c r="O765" s="567"/>
      <c r="P765" s="95"/>
      <c r="Q765" s="567"/>
      <c r="R765" s="511"/>
      <c r="S765" s="189"/>
      <c r="T765" s="91"/>
      <c r="U765" s="415"/>
      <c r="V765" s="415"/>
      <c r="W765" s="415"/>
      <c r="X765" s="415"/>
      <c r="Y765" s="415"/>
      <c r="Z765" s="490"/>
      <c r="AA765" s="95"/>
      <c r="AB765" s="306"/>
      <c r="AC765" s="306"/>
      <c r="AD765" s="306"/>
    </row>
    <row r="766" spans="12:30" customFormat="1" ht="15" hidden="1" customHeight="1">
      <c r="L766" s="91"/>
      <c r="M766" s="566"/>
      <c r="N766" s="567"/>
      <c r="O766" s="567"/>
      <c r="P766" s="95"/>
      <c r="Q766" s="567"/>
      <c r="R766" s="511"/>
      <c r="S766" s="189"/>
      <c r="T766" s="91"/>
      <c r="U766" s="415"/>
      <c r="V766" s="415"/>
      <c r="W766" s="415"/>
      <c r="X766" s="415"/>
      <c r="Y766" s="415"/>
      <c r="Z766" s="490"/>
      <c r="AA766" s="95"/>
      <c r="AB766" s="306"/>
      <c r="AC766" s="306"/>
      <c r="AD766" s="306"/>
    </row>
    <row r="767" spans="12:30" customFormat="1" ht="15" hidden="1" customHeight="1">
      <c r="L767" s="91"/>
      <c r="M767" s="566"/>
      <c r="N767" s="567"/>
      <c r="O767" s="567"/>
      <c r="P767" s="95"/>
      <c r="Q767" s="567"/>
      <c r="R767" s="511"/>
      <c r="S767" s="189"/>
      <c r="T767" s="573"/>
      <c r="U767" s="415"/>
      <c r="V767" s="415"/>
      <c r="W767" s="415"/>
      <c r="X767" s="415"/>
      <c r="Y767" s="415"/>
      <c r="Z767" s="490"/>
      <c r="AA767" s="95"/>
      <c r="AB767" s="306"/>
      <c r="AC767" s="306"/>
      <c r="AD767" s="306"/>
    </row>
    <row r="768" spans="12:30" customFormat="1" ht="15" hidden="1" customHeight="1">
      <c r="L768" s="91"/>
      <c r="M768" s="566"/>
      <c r="N768" s="567"/>
      <c r="O768" s="567"/>
      <c r="P768" s="95"/>
      <c r="Q768" s="567"/>
      <c r="R768" s="511"/>
      <c r="S768" s="189"/>
      <c r="T768" s="572"/>
      <c r="U768" s="415"/>
      <c r="V768" s="415"/>
      <c r="W768" s="415"/>
      <c r="X768" s="415"/>
      <c r="Y768" s="415"/>
      <c r="Z768" s="490"/>
      <c r="AA768" s="95"/>
      <c r="AB768" s="306"/>
      <c r="AC768" s="306"/>
      <c r="AD768" s="306"/>
    </row>
    <row r="769" spans="1:37" customFormat="1" ht="15" hidden="1" customHeight="1">
      <c r="L769" s="91"/>
      <c r="M769" s="566"/>
      <c r="N769" s="567"/>
      <c r="O769" s="567"/>
      <c r="P769" s="95"/>
      <c r="Q769" s="567"/>
      <c r="R769" s="511"/>
      <c r="S769" s="189"/>
      <c r="T769" s="91"/>
      <c r="U769" s="415"/>
      <c r="V769" s="415"/>
      <c r="W769" s="415"/>
      <c r="X769" s="415"/>
      <c r="Y769" s="415"/>
      <c r="Z769" s="490"/>
      <c r="AA769" s="95"/>
      <c r="AB769" s="306"/>
      <c r="AC769" s="306"/>
      <c r="AD769" s="306"/>
    </row>
    <row r="770" spans="1:37">
      <c r="A770" s="1"/>
      <c r="L770" s="235"/>
      <c r="M770" s="236"/>
      <c r="N770" s="392"/>
      <c r="O770" s="392"/>
      <c r="P770" s="237"/>
      <c r="Q770" s="237"/>
      <c r="R770" s="238"/>
      <c r="S770" s="238"/>
      <c r="T770" s="58"/>
      <c r="U770" s="235"/>
      <c r="V770" s="235"/>
      <c r="W770" s="235"/>
      <c r="X770" s="235"/>
      <c r="Y770" s="235"/>
      <c r="Z770" s="235"/>
      <c r="AA770" s="235"/>
    </row>
    <row r="771" spans="1:37">
      <c r="A771" s="1"/>
      <c r="L771" s="235"/>
      <c r="M771" s="235"/>
      <c r="N771" s="235"/>
      <c r="O771" s="235"/>
      <c r="P771" s="237"/>
      <c r="Q771" s="237"/>
      <c r="R771" s="238"/>
      <c r="S771" s="238"/>
      <c r="T771" s="190"/>
      <c r="U771" s="235"/>
      <c r="V771" s="235"/>
      <c r="W771" s="235"/>
      <c r="X771" s="235"/>
      <c r="Y771" s="235"/>
      <c r="Z771" s="235"/>
      <c r="AA771" s="235"/>
    </row>
    <row r="772" spans="1:37">
      <c r="A772" s="1"/>
      <c r="L772" s="235"/>
      <c r="M772" s="235"/>
      <c r="N772" s="235"/>
      <c r="O772" s="235"/>
      <c r="P772" s="237"/>
      <c r="Q772" s="237"/>
      <c r="R772" s="238"/>
      <c r="S772" s="238"/>
      <c r="T772" s="780"/>
      <c r="U772" s="235"/>
      <c r="V772" s="235"/>
      <c r="W772" s="235"/>
      <c r="X772" s="235"/>
      <c r="Y772" s="235"/>
      <c r="Z772" s="235"/>
      <c r="AA772" s="235"/>
    </row>
    <row r="773" spans="1:37">
      <c r="A773" s="1"/>
      <c r="L773" s="235"/>
      <c r="M773" s="235"/>
      <c r="N773" s="235"/>
      <c r="O773" s="235"/>
      <c r="P773" s="237"/>
      <c r="Q773" s="237"/>
      <c r="R773" s="238"/>
      <c r="S773" s="238"/>
      <c r="T773" s="190"/>
      <c r="U773" s="235"/>
      <c r="V773" s="235"/>
      <c r="W773" s="235"/>
      <c r="X773" s="235"/>
      <c r="Y773" s="235"/>
      <c r="Z773" s="235"/>
      <c r="AA773" s="235"/>
    </row>
    <row r="775" spans="1:37">
      <c r="U775" s="724"/>
      <c r="AG775" s="528"/>
    </row>
    <row r="776" spans="1:37">
      <c r="AG776" s="528"/>
    </row>
    <row r="777" spans="1:37">
      <c r="AG777" s="528"/>
    </row>
    <row r="778" spans="1:37">
      <c r="AE778" s="528"/>
      <c r="AF778" s="235"/>
      <c r="AG778" s="528"/>
    </row>
    <row r="779" spans="1:37">
      <c r="AE779" s="528"/>
      <c r="AF779" s="235"/>
      <c r="AG779" s="528"/>
    </row>
    <row r="780" spans="1:37">
      <c r="A780" s="1"/>
      <c r="R780" s="426"/>
      <c r="S780" s="426"/>
      <c r="AE780" s="528"/>
      <c r="AF780" s="528"/>
      <c r="AG780" s="535"/>
      <c r="AH780" s="235"/>
      <c r="AI780" s="235"/>
      <c r="AJ780" s="235"/>
      <c r="AK780" s="528"/>
    </row>
    <row r="781" spans="1:37">
      <c r="AE781" s="528"/>
      <c r="AF781" s="528"/>
      <c r="AG781" s="530"/>
      <c r="AH781" s="235"/>
      <c r="AI781" s="235"/>
      <c r="AJ781" s="235"/>
      <c r="AK781" s="528"/>
    </row>
    <row r="782" spans="1:37">
      <c r="R782" s="528"/>
      <c r="S782" s="238"/>
      <c r="T782" s="588"/>
      <c r="AE782" s="528"/>
      <c r="AF782" s="528"/>
      <c r="AG782" s="578"/>
      <c r="AH782" s="235"/>
      <c r="AI782" s="235"/>
      <c r="AJ782" s="235"/>
      <c r="AK782" s="531"/>
    </row>
    <row r="783" spans="1:37">
      <c r="R783" s="528"/>
      <c r="S783" s="238"/>
      <c r="T783" s="190"/>
      <c r="AE783" s="532"/>
      <c r="AF783" s="529"/>
      <c r="AG783" s="528"/>
      <c r="AH783" s="235"/>
      <c r="AI783" s="235"/>
      <c r="AJ783" s="235"/>
      <c r="AK783" s="528"/>
    </row>
    <row r="784" spans="1:37">
      <c r="R784" s="528"/>
      <c r="S784" s="238"/>
      <c r="T784" s="190"/>
      <c r="AE784" s="529"/>
      <c r="AF784" s="532"/>
      <c r="AG784" s="533"/>
      <c r="AH784" s="235"/>
      <c r="AI784" s="235"/>
      <c r="AJ784" s="235"/>
      <c r="AK784" s="528"/>
    </row>
    <row r="785" spans="13:37">
      <c r="R785" s="535"/>
      <c r="S785" s="238"/>
      <c r="T785" s="190"/>
      <c r="AE785" s="235"/>
      <c r="AF785" s="235"/>
      <c r="AG785" s="528"/>
      <c r="AH785" s="235"/>
      <c r="AI785" s="235"/>
      <c r="AJ785" s="235"/>
      <c r="AK785" s="529"/>
    </row>
    <row r="786" spans="13:37">
      <c r="R786" s="528"/>
      <c r="S786" s="238"/>
      <c r="T786" s="190"/>
      <c r="AE786" s="534"/>
      <c r="AF786" s="235"/>
      <c r="AG786" s="528"/>
      <c r="AH786" s="235"/>
      <c r="AI786" s="235"/>
      <c r="AJ786" s="235"/>
      <c r="AK786" s="532"/>
    </row>
    <row r="787" spans="13:37">
      <c r="R787" s="528"/>
      <c r="S787" s="238"/>
      <c r="T787" s="190"/>
      <c r="AE787" s="235"/>
      <c r="AF787" s="235"/>
      <c r="AG787" s="528"/>
      <c r="AH787" s="235"/>
      <c r="AI787" s="235"/>
      <c r="AJ787" s="235"/>
      <c r="AK787" s="528"/>
    </row>
    <row r="788" spans="13:37">
      <c r="R788" s="532"/>
      <c r="S788" s="238"/>
      <c r="T788" s="190"/>
      <c r="AE788" s="235"/>
      <c r="AF788" s="235"/>
      <c r="AG788" s="528"/>
      <c r="AH788" s="235"/>
      <c r="AI788" s="235"/>
      <c r="AJ788" s="235"/>
      <c r="AK788" s="528"/>
    </row>
    <row r="789" spans="13:37">
      <c r="R789" s="530"/>
      <c r="S789" s="238"/>
      <c r="T789" s="190"/>
      <c r="AE789" s="235"/>
      <c r="AF789" s="235"/>
      <c r="AG789" s="529"/>
      <c r="AH789" s="235"/>
      <c r="AI789" s="235"/>
      <c r="AJ789" s="235"/>
      <c r="AK789" s="533"/>
    </row>
    <row r="790" spans="13:37">
      <c r="R790" s="528"/>
      <c r="S790" s="238"/>
      <c r="T790" s="190"/>
      <c r="AE790" s="235"/>
      <c r="AF790" s="235"/>
      <c r="AG790" s="528"/>
      <c r="AH790" s="235"/>
      <c r="AI790" s="235"/>
      <c r="AJ790" s="235"/>
      <c r="AK790" s="528"/>
    </row>
    <row r="791" spans="13:37">
      <c r="R791" s="528"/>
      <c r="S791" s="238"/>
      <c r="T791" s="190"/>
      <c r="AE791" s="235"/>
      <c r="AF791" s="235"/>
      <c r="AG791" s="528"/>
      <c r="AH791" s="235"/>
      <c r="AI791" s="235"/>
      <c r="AJ791" s="235"/>
      <c r="AK791" s="528"/>
    </row>
    <row r="792" spans="13:37">
      <c r="M792" s="711"/>
      <c r="R792" s="546"/>
      <c r="S792" s="238"/>
      <c r="T792" s="190"/>
      <c r="AE792" s="235"/>
      <c r="AF792" s="235"/>
      <c r="AG792" s="528"/>
      <c r="AH792" s="235"/>
      <c r="AI792" s="235"/>
      <c r="AJ792" s="235"/>
      <c r="AK792" s="532"/>
    </row>
    <row r="793" spans="13:37" ht="59.25" customHeight="1">
      <c r="M793" s="711"/>
      <c r="R793" s="528"/>
      <c r="S793" s="238"/>
      <c r="T793" s="190"/>
      <c r="AE793" s="534"/>
      <c r="AF793" s="534"/>
      <c r="AG793" s="528"/>
      <c r="AH793" s="235"/>
      <c r="AI793" s="235"/>
      <c r="AJ793" s="235"/>
      <c r="AK793" s="528"/>
    </row>
    <row r="794" spans="13:37">
      <c r="R794" s="528"/>
      <c r="S794" s="238"/>
      <c r="T794" s="190"/>
      <c r="AE794" s="235"/>
      <c r="AF794" s="235"/>
      <c r="AG794" s="528"/>
      <c r="AH794" s="235"/>
      <c r="AI794" s="235"/>
      <c r="AJ794" s="235"/>
      <c r="AK794" s="235"/>
    </row>
    <row r="795" spans="13:37">
      <c r="R795" s="528"/>
      <c r="S795" s="238"/>
      <c r="T795" s="190"/>
      <c r="AE795" s="235"/>
      <c r="AF795" s="235"/>
      <c r="AG795" s="534"/>
      <c r="AH795" s="235"/>
      <c r="AI795" s="235"/>
      <c r="AJ795" s="235"/>
      <c r="AK795" s="235"/>
    </row>
    <row r="796" spans="13:37">
      <c r="R796" s="533"/>
      <c r="S796" s="238"/>
      <c r="T796" s="190"/>
      <c r="AE796" s="235"/>
      <c r="AF796" s="235"/>
      <c r="AG796" s="534"/>
      <c r="AH796" s="235"/>
      <c r="AI796" s="235"/>
      <c r="AJ796" s="235"/>
      <c r="AK796" s="534"/>
    </row>
    <row r="797" spans="13:37">
      <c r="R797" s="578"/>
      <c r="S797" s="238"/>
      <c r="T797" s="190"/>
      <c r="AG797" s="235"/>
    </row>
  </sheetData>
  <mergeCells count="4">
    <mergeCell ref="M3:Z3"/>
    <mergeCell ref="M4:Z4"/>
    <mergeCell ref="M5:Z5"/>
    <mergeCell ref="X6:Y6"/>
  </mergeCells>
  <dataValidations count="4">
    <dataValidation type="list" allowBlank="1" showInputMessage="1" showErrorMessage="1" sqref="AA690:AA755 AA213:AA336 AA341 AA155:AA159 AA136 AA8:AA125 AA351:AA680 AA161:AA211">
      <formula1>$AH$8:$AH$42</formula1>
    </dataValidation>
    <dataValidation type="list" allowBlank="1" showInputMessage="1" showErrorMessage="1" sqref="AA127:AA135 AA137:AA154 AA160 AA212">
      <formula1>$B$2:$B$29</formula1>
    </dataValidation>
    <dataValidation type="list" allowBlank="1" showInputMessage="1" showErrorMessage="1" sqref="AA126">
      <formula1>$AH$8:$AH$35</formula1>
    </dataValidation>
    <dataValidation type="list" allowBlank="1" showInputMessage="1" showErrorMessage="1" sqref="P8:P755">
      <formula1>$B$8:$B$119</formula1>
    </dataValidation>
  </dataValidations>
  <pageMargins left="0.7" right="0.7" top="0.75" bottom="0.75" header="0.3" footer="0.3"/>
  <pageSetup paperSize="8" scale="10" orientation="landscape" r:id="rId1"/>
  <ignoredErrors>
    <ignoredError sqref="AA212 AA337:AA350 AA144:AA154 AA127:AA139 AA141 AA140 AA142:AA143 AA681:AA689 AA160" listDataValidation="1"/>
    <ignoredError sqref="Z522" unlockedFormula="1"/>
    <ignoredError sqref="Q339 Z426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'[1]lista ośrodków'!#REF!</xm:f>
          </x14:formula1>
          <xm:sqref>AA681:AA689</xm:sqref>
        </x14:dataValidation>
        <x14:dataValidation type="list" allowBlank="1" showInputMessage="1" showErrorMessage="1">
          <x14:formula1>
            <xm:f>'[2]lista ośrodków'!#REF!</xm:f>
          </x14:formula1>
          <xm:sqref>AA337:AA340 AA342:AA350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3"/>
  <sheetViews>
    <sheetView workbookViewId="0">
      <selection activeCell="C7" sqref="C7"/>
    </sheetView>
  </sheetViews>
  <sheetFormatPr defaultRowHeight="15"/>
  <cols>
    <col min="2" max="2" width="143.42578125" bestFit="1" customWidth="1"/>
    <col min="3" max="3" width="17.28515625" bestFit="1" customWidth="1"/>
  </cols>
  <sheetData>
    <row r="2" spans="1:3">
      <c r="A2">
        <v>1</v>
      </c>
      <c r="B2" s="246" t="s">
        <v>1072</v>
      </c>
      <c r="C2" s="247" t="s">
        <v>168</v>
      </c>
    </row>
    <row r="3" spans="1:3">
      <c r="A3">
        <v>2</v>
      </c>
      <c r="B3" s="286" t="s">
        <v>1088</v>
      </c>
      <c r="C3" s="287" t="s">
        <v>168</v>
      </c>
    </row>
    <row r="4" spans="1:3">
      <c r="A4">
        <v>3</v>
      </c>
      <c r="B4" s="286" t="s">
        <v>458</v>
      </c>
      <c r="C4" s="287" t="s">
        <v>459</v>
      </c>
    </row>
    <row r="5" spans="1:3">
      <c r="A5">
        <v>4</v>
      </c>
      <c r="B5" s="246" t="s">
        <v>1824</v>
      </c>
      <c r="C5" s="247" t="s">
        <v>469</v>
      </c>
    </row>
    <row r="6" spans="1:3">
      <c r="A6">
        <v>5</v>
      </c>
      <c r="B6" s="246" t="s">
        <v>1980</v>
      </c>
      <c r="C6" s="247" t="s">
        <v>469</v>
      </c>
    </row>
    <row r="7" spans="1:3">
      <c r="A7">
        <v>6</v>
      </c>
      <c r="B7" s="248" t="s">
        <v>1071</v>
      </c>
      <c r="C7" s="249" t="s">
        <v>462</v>
      </c>
    </row>
    <row r="8" spans="1:3">
      <c r="A8">
        <v>7</v>
      </c>
      <c r="B8" s="246" t="s">
        <v>1052</v>
      </c>
      <c r="C8" s="247" t="s">
        <v>467</v>
      </c>
    </row>
    <row r="9" spans="1:3">
      <c r="A9">
        <v>8</v>
      </c>
      <c r="B9" s="248" t="s">
        <v>1925</v>
      </c>
      <c r="C9" s="249" t="s">
        <v>199</v>
      </c>
    </row>
    <row r="10" spans="1:3">
      <c r="A10">
        <v>9</v>
      </c>
      <c r="B10" s="253" t="s">
        <v>1051</v>
      </c>
      <c r="C10" s="247" t="s">
        <v>215</v>
      </c>
    </row>
    <row r="11" spans="1:3">
      <c r="A11">
        <v>10</v>
      </c>
      <c r="B11" s="246" t="s">
        <v>1867</v>
      </c>
      <c r="C11" s="247" t="s">
        <v>1809</v>
      </c>
    </row>
    <row r="12" spans="1:3">
      <c r="A12">
        <v>11</v>
      </c>
      <c r="B12" s="286" t="s">
        <v>1048</v>
      </c>
      <c r="C12" s="287" t="s">
        <v>428</v>
      </c>
    </row>
    <row r="13" spans="1:3">
      <c r="A13">
        <v>12</v>
      </c>
      <c r="B13" s="248" t="s">
        <v>1827</v>
      </c>
      <c r="C13" s="247" t="s">
        <v>449</v>
      </c>
    </row>
    <row r="14" spans="1:3">
      <c r="A14">
        <v>13</v>
      </c>
      <c r="B14" s="248" t="s">
        <v>1807</v>
      </c>
      <c r="C14" s="249" t="s">
        <v>121</v>
      </c>
    </row>
    <row r="15" spans="1:3">
      <c r="A15">
        <v>14</v>
      </c>
      <c r="B15" s="253" t="s">
        <v>1047</v>
      </c>
      <c r="C15" s="247" t="s">
        <v>183</v>
      </c>
    </row>
    <row r="16" spans="1:3">
      <c r="A16">
        <v>15</v>
      </c>
      <c r="B16" s="248" t="s">
        <v>209</v>
      </c>
      <c r="C16" s="249" t="s">
        <v>201</v>
      </c>
    </row>
    <row r="17" spans="1:3">
      <c r="A17">
        <v>16</v>
      </c>
      <c r="B17" s="286" t="s">
        <v>1805</v>
      </c>
      <c r="C17" s="287" t="s">
        <v>1202</v>
      </c>
    </row>
    <row r="18" spans="1:3">
      <c r="A18">
        <v>17</v>
      </c>
      <c r="B18" s="286" t="s">
        <v>1825</v>
      </c>
      <c r="C18" s="287" t="s">
        <v>205</v>
      </c>
    </row>
    <row r="19" spans="1:3">
      <c r="A19">
        <v>18</v>
      </c>
      <c r="B19" s="270" t="s">
        <v>64</v>
      </c>
      <c r="C19" s="271" t="s">
        <v>65</v>
      </c>
    </row>
    <row r="20" spans="1:3">
      <c r="A20">
        <v>19</v>
      </c>
      <c r="B20" s="246" t="s">
        <v>1828</v>
      </c>
      <c r="C20" s="247" t="s">
        <v>450</v>
      </c>
    </row>
    <row r="21" spans="1:3">
      <c r="A21">
        <v>20</v>
      </c>
      <c r="B21" s="270" t="s">
        <v>1868</v>
      </c>
      <c r="C21" s="271" t="s">
        <v>474</v>
      </c>
    </row>
    <row r="22" spans="1:3">
      <c r="A22">
        <v>21</v>
      </c>
      <c r="B22" s="246" t="s">
        <v>1845</v>
      </c>
      <c r="C22" s="247" t="s">
        <v>1263</v>
      </c>
    </row>
    <row r="23" spans="1:3">
      <c r="A23">
        <v>22</v>
      </c>
      <c r="B23" s="246" t="s">
        <v>1812</v>
      </c>
      <c r="C23" s="247" t="s">
        <v>200</v>
      </c>
    </row>
    <row r="24" spans="1:3">
      <c r="A24">
        <v>23</v>
      </c>
      <c r="B24" s="246" t="s">
        <v>1863</v>
      </c>
      <c r="C24" s="247" t="s">
        <v>447</v>
      </c>
    </row>
    <row r="25" spans="1:3">
      <c r="A25">
        <v>24</v>
      </c>
      <c r="B25" s="108" t="s">
        <v>1869</v>
      </c>
      <c r="C25" s="114" t="s">
        <v>212</v>
      </c>
    </row>
    <row r="26" spans="1:3">
      <c r="A26">
        <v>25</v>
      </c>
      <c r="B26" s="246" t="s">
        <v>1860</v>
      </c>
      <c r="C26" s="247" t="s">
        <v>90</v>
      </c>
    </row>
    <row r="27" spans="1:3">
      <c r="A27">
        <v>26</v>
      </c>
      <c r="B27" s="246" t="s">
        <v>1969</v>
      </c>
      <c r="C27" s="249" t="s">
        <v>473</v>
      </c>
    </row>
    <row r="28" spans="1:3">
      <c r="A28">
        <v>27</v>
      </c>
      <c r="B28" s="246" t="s">
        <v>1817</v>
      </c>
      <c r="C28" s="247" t="s">
        <v>1656</v>
      </c>
    </row>
    <row r="29" spans="1:3">
      <c r="A29">
        <v>28</v>
      </c>
      <c r="B29" s="194" t="s">
        <v>1981</v>
      </c>
      <c r="C29" s="254" t="s">
        <v>1951</v>
      </c>
    </row>
    <row r="30" spans="1:3">
      <c r="A30">
        <v>29</v>
      </c>
      <c r="B30" s="253" t="s">
        <v>166</v>
      </c>
      <c r="C30" s="247" t="s">
        <v>167</v>
      </c>
    </row>
    <row r="31" spans="1:3">
      <c r="A31">
        <v>30</v>
      </c>
      <c r="B31" s="248" t="s">
        <v>1859</v>
      </c>
      <c r="C31" s="249" t="s">
        <v>1637</v>
      </c>
    </row>
    <row r="32" spans="1:3">
      <c r="A32">
        <v>31</v>
      </c>
      <c r="B32" s="246" t="s">
        <v>1871</v>
      </c>
      <c r="C32" s="247" t="s">
        <v>452</v>
      </c>
    </row>
    <row r="33" spans="1:3">
      <c r="A33">
        <v>32</v>
      </c>
      <c r="B33" s="248" t="s">
        <v>1873</v>
      </c>
      <c r="C33" s="247" t="s">
        <v>122</v>
      </c>
    </row>
    <row r="34" spans="1:3">
      <c r="A34">
        <v>33</v>
      </c>
      <c r="B34" s="253" t="s">
        <v>1872</v>
      </c>
      <c r="C34" s="247" t="s">
        <v>122</v>
      </c>
    </row>
    <row r="35" spans="1:3">
      <c r="A35">
        <v>34</v>
      </c>
      <c r="B35" s="246" t="s">
        <v>1808</v>
      </c>
      <c r="C35" s="247" t="s">
        <v>122</v>
      </c>
    </row>
    <row r="36" spans="1:3">
      <c r="A36">
        <v>35</v>
      </c>
      <c r="B36" s="259" t="s">
        <v>1873</v>
      </c>
      <c r="C36" s="258" t="s">
        <v>122</v>
      </c>
    </row>
    <row r="37" spans="1:3">
      <c r="A37">
        <v>36</v>
      </c>
      <c r="B37" s="246" t="s">
        <v>1870</v>
      </c>
      <c r="C37" s="247" t="s">
        <v>186</v>
      </c>
    </row>
    <row r="38" spans="1:3">
      <c r="A38">
        <v>37</v>
      </c>
      <c r="B38" s="248" t="s">
        <v>1826</v>
      </c>
      <c r="C38" s="247" t="s">
        <v>471</v>
      </c>
    </row>
    <row r="39" spans="1:3">
      <c r="A39">
        <v>38</v>
      </c>
      <c r="B39" s="286" t="s">
        <v>1059</v>
      </c>
      <c r="C39" s="287" t="s">
        <v>204</v>
      </c>
    </row>
    <row r="40" spans="1:3">
      <c r="A40">
        <v>39</v>
      </c>
      <c r="B40" s="246" t="s">
        <v>1874</v>
      </c>
      <c r="C40" s="247" t="s">
        <v>454</v>
      </c>
    </row>
    <row r="41" spans="1:3">
      <c r="A41">
        <v>40</v>
      </c>
      <c r="B41" s="286" t="s">
        <v>97</v>
      </c>
      <c r="C41" s="287" t="s">
        <v>98</v>
      </c>
    </row>
    <row r="42" spans="1:3">
      <c r="A42">
        <v>41</v>
      </c>
      <c r="B42" s="246" t="s">
        <v>1937</v>
      </c>
      <c r="C42" s="247" t="s">
        <v>174</v>
      </c>
    </row>
    <row r="43" spans="1:3">
      <c r="A43">
        <v>42</v>
      </c>
      <c r="B43" s="248" t="s">
        <v>1875</v>
      </c>
      <c r="C43" s="247" t="s">
        <v>124</v>
      </c>
    </row>
    <row r="44" spans="1:3">
      <c r="A44">
        <v>43</v>
      </c>
      <c r="B44" s="286" t="s">
        <v>1050</v>
      </c>
      <c r="C44" s="287" t="s">
        <v>203</v>
      </c>
    </row>
    <row r="45" spans="1:3">
      <c r="A45">
        <v>44</v>
      </c>
      <c r="B45" s="286" t="s">
        <v>1862</v>
      </c>
      <c r="C45" s="287" t="s">
        <v>203</v>
      </c>
    </row>
    <row r="46" spans="1:3">
      <c r="A46">
        <v>45</v>
      </c>
      <c r="B46" s="286" t="s">
        <v>1876</v>
      </c>
      <c r="C46" s="287" t="s">
        <v>952</v>
      </c>
    </row>
    <row r="47" spans="1:3">
      <c r="A47">
        <v>46</v>
      </c>
      <c r="B47" s="248" t="s">
        <v>1849</v>
      </c>
      <c r="C47" s="249" t="s">
        <v>95</v>
      </c>
    </row>
    <row r="48" spans="1:3">
      <c r="A48">
        <v>47</v>
      </c>
      <c r="B48" s="251" t="s">
        <v>1877</v>
      </c>
      <c r="C48" s="252" t="s">
        <v>95</v>
      </c>
    </row>
    <row r="49" spans="1:3">
      <c r="A49">
        <v>48</v>
      </c>
      <c r="B49" s="289" t="s">
        <v>1393</v>
      </c>
      <c r="C49" s="249" t="s">
        <v>173</v>
      </c>
    </row>
    <row r="50" spans="1:3">
      <c r="A50">
        <v>49</v>
      </c>
      <c r="B50" s="108" t="s">
        <v>1938</v>
      </c>
      <c r="C50" s="114" t="s">
        <v>686</v>
      </c>
    </row>
    <row r="51" spans="1:3">
      <c r="A51">
        <v>50</v>
      </c>
      <c r="B51" s="248" t="s">
        <v>1968</v>
      </c>
      <c r="C51" s="249" t="s">
        <v>1749</v>
      </c>
    </row>
    <row r="52" spans="1:3">
      <c r="A52">
        <v>51</v>
      </c>
      <c r="B52" s="248" t="s">
        <v>187</v>
      </c>
      <c r="C52" s="249" t="s">
        <v>188</v>
      </c>
    </row>
    <row r="53" spans="1:3">
      <c r="A53">
        <v>52</v>
      </c>
      <c r="B53" s="286" t="s">
        <v>1954</v>
      </c>
      <c r="C53" s="287" t="s">
        <v>46</v>
      </c>
    </row>
    <row r="54" spans="1:3">
      <c r="A54">
        <v>53</v>
      </c>
      <c r="B54" s="246" t="s">
        <v>1804</v>
      </c>
      <c r="C54" s="247" t="s">
        <v>46</v>
      </c>
    </row>
    <row r="55" spans="1:3">
      <c r="A55">
        <v>54</v>
      </c>
      <c r="B55" s="257" t="s">
        <v>1954</v>
      </c>
      <c r="C55" s="258" t="s">
        <v>46</v>
      </c>
    </row>
    <row r="56" spans="1:3">
      <c r="A56">
        <v>55</v>
      </c>
      <c r="B56" s="259" t="s">
        <v>1970</v>
      </c>
      <c r="C56" s="256" t="s">
        <v>46</v>
      </c>
    </row>
    <row r="57" spans="1:3">
      <c r="A57">
        <v>56</v>
      </c>
      <c r="B57" s="246" t="s">
        <v>1060</v>
      </c>
      <c r="C57" s="247" t="s">
        <v>154</v>
      </c>
    </row>
    <row r="58" spans="1:3">
      <c r="A58">
        <v>57</v>
      </c>
      <c r="B58" s="286" t="s">
        <v>1958</v>
      </c>
      <c r="C58" s="288" t="s">
        <v>154</v>
      </c>
    </row>
    <row r="59" spans="1:3">
      <c r="A59">
        <v>58</v>
      </c>
      <c r="B59" s="246" t="s">
        <v>1886</v>
      </c>
      <c r="C59" s="247" t="s">
        <v>216</v>
      </c>
    </row>
    <row r="60" spans="1:3">
      <c r="A60">
        <v>59</v>
      </c>
      <c r="B60" s="250" t="s">
        <v>29</v>
      </c>
      <c r="C60" s="247" t="s">
        <v>44</v>
      </c>
    </row>
    <row r="61" spans="1:3">
      <c r="A61">
        <v>60</v>
      </c>
      <c r="B61" s="246" t="s">
        <v>1879</v>
      </c>
      <c r="C61" s="247" t="s">
        <v>871</v>
      </c>
    </row>
    <row r="62" spans="1:3">
      <c r="A62">
        <v>61</v>
      </c>
      <c r="B62" s="248" t="s">
        <v>1880</v>
      </c>
      <c r="C62" s="249" t="s">
        <v>208</v>
      </c>
    </row>
    <row r="63" spans="1:3">
      <c r="A63">
        <v>62</v>
      </c>
      <c r="B63" s="248" t="s">
        <v>1881</v>
      </c>
      <c r="C63" s="249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zoomScale="90" zoomScaleNormal="90" workbookViewId="0">
      <selection activeCell="H48" sqref="H48"/>
    </sheetView>
  </sheetViews>
  <sheetFormatPr defaultRowHeight="15"/>
  <cols>
    <col min="3" max="3" width="101.85546875" bestFit="1" customWidth="1"/>
    <col min="4" max="4" width="17.28515625" bestFit="1" customWidth="1"/>
    <col min="5" max="5" width="40.42578125" bestFit="1" customWidth="1"/>
    <col min="6" max="6" width="35.85546875" bestFit="1" customWidth="1"/>
    <col min="7" max="7" width="23.28515625" bestFit="1" customWidth="1"/>
    <col min="8" max="8" width="21.5703125" bestFit="1" customWidth="1"/>
    <col min="9" max="9" width="17.42578125" bestFit="1" customWidth="1"/>
    <col min="10" max="10" width="19.140625" bestFit="1" customWidth="1"/>
    <col min="11" max="11" width="10" bestFit="1" customWidth="1"/>
  </cols>
  <sheetData>
    <row r="1" spans="2:9">
      <c r="B1" s="38" t="s">
        <v>878</v>
      </c>
      <c r="C1" s="38" t="s">
        <v>874</v>
      </c>
      <c r="D1" s="38" t="s">
        <v>875</v>
      </c>
      <c r="E1" s="38" t="s">
        <v>876</v>
      </c>
      <c r="F1" s="38"/>
      <c r="G1" s="38" t="s">
        <v>877</v>
      </c>
      <c r="H1" s="38" t="s">
        <v>981</v>
      </c>
      <c r="I1" s="38" t="s">
        <v>981</v>
      </c>
    </row>
    <row r="2" spans="2:9">
      <c r="B2" s="37" t="s">
        <v>5</v>
      </c>
      <c r="C2" t="str">
        <f>'3_stopień'!C112</f>
        <v xml:space="preserve">Branżowa szkoła I Stopnia nr 1- ZSTiO w Głogowie </v>
      </c>
      <c r="D2" t="str">
        <f>'3_stopień'!D112</f>
        <v>Głogów</v>
      </c>
      <c r="E2" s="41" t="s">
        <v>984</v>
      </c>
      <c r="G2" t="s">
        <v>880</v>
      </c>
      <c r="H2">
        <v>748332116</v>
      </c>
    </row>
    <row r="3" spans="2:9">
      <c r="B3" s="37" t="s">
        <v>6</v>
      </c>
      <c r="C3" t="str">
        <f>'3_stopień'!C468</f>
        <v>Rzemieślnicza Branżowa Szkoła I st im. Stanisłwa Palucha w Wałbrzychu</v>
      </c>
      <c r="D3" t="str">
        <f>'3_stopień'!D468</f>
        <v>Wałbrzych</v>
      </c>
      <c r="E3" s="41" t="s">
        <v>982</v>
      </c>
      <c r="F3" t="s">
        <v>983</v>
      </c>
      <c r="G3" t="s">
        <v>879</v>
      </c>
      <c r="H3">
        <v>748331377</v>
      </c>
    </row>
    <row r="4" spans="2:9">
      <c r="B4" s="37" t="s">
        <v>7</v>
      </c>
      <c r="C4" t="str">
        <f>'3_stopień'!C418</f>
        <v>Branżowa Szkoła I Stopnia w Zespole Szkół Nr 1 w Świdnicy</v>
      </c>
      <c r="D4" t="str">
        <f>'3_stopień'!D418</f>
        <v>Świdnica</v>
      </c>
      <c r="E4" s="41" t="s">
        <v>985</v>
      </c>
      <c r="G4" t="s">
        <v>881</v>
      </c>
      <c r="H4">
        <v>757733374</v>
      </c>
    </row>
    <row r="5" spans="2:9">
      <c r="B5" s="37" t="s">
        <v>8</v>
      </c>
      <c r="C5" t="e">
        <f>#REF!</f>
        <v>#REF!</v>
      </c>
      <c r="D5" t="e">
        <f>#REF!</f>
        <v>#REF!</v>
      </c>
      <c r="E5" t="s">
        <v>885</v>
      </c>
      <c r="G5" t="s">
        <v>884</v>
      </c>
      <c r="H5">
        <v>757322825</v>
      </c>
    </row>
    <row r="6" spans="2:9">
      <c r="B6" s="37" t="s">
        <v>9</v>
      </c>
      <c r="C6" t="str">
        <f>'3_stopień'!C552</f>
        <v>Branżowa Szkoła I Stopnia w Zesple Szkół Zawodowych w Złotoryi</v>
      </c>
      <c r="D6" t="str">
        <f>'3_stopień'!D552</f>
        <v>Złotoryja</v>
      </c>
      <c r="E6" t="s">
        <v>883</v>
      </c>
      <c r="G6" t="s">
        <v>882</v>
      </c>
      <c r="H6">
        <v>757328378</v>
      </c>
    </row>
    <row r="7" spans="2:9">
      <c r="B7" s="37" t="s">
        <v>10</v>
      </c>
      <c r="C7" t="str">
        <f>'3_stopień'!C423</f>
        <v>Branżowa Szkoła I Stopnia w Zespole Szkół Nr 1 w Świdnicy</v>
      </c>
      <c r="D7" t="str">
        <f>'3_stopień'!D423</f>
        <v>Świdnica</v>
      </c>
      <c r="E7" t="s">
        <v>887</v>
      </c>
      <c r="G7" t="s">
        <v>886</v>
      </c>
      <c r="H7">
        <v>713195894</v>
      </c>
    </row>
    <row r="8" spans="2:9">
      <c r="B8" s="37" t="s">
        <v>11</v>
      </c>
      <c r="C8" t="str">
        <f>'3_stopień'!C439</f>
        <v>Branżowa Szkoła I Stopnia w Zespole Szkół w Świebodzicach</v>
      </c>
      <c r="D8" t="str">
        <f>'3_stopień'!D439</f>
        <v>Świebodzice</v>
      </c>
      <c r="E8" t="s">
        <v>889</v>
      </c>
      <c r="G8" t="s">
        <v>888</v>
      </c>
      <c r="H8">
        <v>748111814</v>
      </c>
    </row>
    <row r="9" spans="2:9">
      <c r="B9" s="37" t="s">
        <v>12</v>
      </c>
      <c r="C9" t="str">
        <f>'3_stopień'!C207</f>
        <v>Branżowa Szkoła I Stopnia Nr 3 w Centrum Kształcenia Zawodowego i Ustawicznego  w Legnicy</v>
      </c>
      <c r="D9" t="str">
        <f>'3_stopień'!D207</f>
        <v>Legnica</v>
      </c>
      <c r="E9" t="s">
        <v>891</v>
      </c>
      <c r="G9" t="s">
        <v>890</v>
      </c>
      <c r="H9">
        <v>768185166</v>
      </c>
    </row>
    <row r="10" spans="2:9">
      <c r="B10" s="37" t="s">
        <v>13</v>
      </c>
      <c r="C10" t="str">
        <f>'3_stopień'!C276</f>
        <v>Branżowa Szkoła I Stopnia im. Stanisława Staszica w Nowej Rudzie</v>
      </c>
      <c r="D10" t="str">
        <f>'3_stopień'!D276</f>
        <v>Nowa Ruda</v>
      </c>
      <c r="E10" t="s">
        <v>893</v>
      </c>
      <c r="G10" t="s">
        <v>892</v>
      </c>
      <c r="H10">
        <v>768196510</v>
      </c>
    </row>
    <row r="11" spans="2:9">
      <c r="B11" s="37" t="s">
        <v>14</v>
      </c>
      <c r="C11" t="str">
        <f>'3_stopień'!C335</f>
        <v>Branżowa Szkoła I Stopnia w Zespole Szkół im. Narodów Zjednoczonej Europy w Polkowicach</v>
      </c>
      <c r="D11" t="str">
        <f>'3_stopień'!D335</f>
        <v>Polkowice</v>
      </c>
      <c r="E11" s="39" t="s">
        <v>895</v>
      </c>
      <c r="F11" s="39"/>
      <c r="G11" s="39" t="s">
        <v>894</v>
      </c>
      <c r="H11" s="39">
        <v>748315260</v>
      </c>
    </row>
    <row r="12" spans="2:9">
      <c r="B12" s="37" t="s">
        <v>15</v>
      </c>
      <c r="C12" t="str">
        <f>'3_stopień'!C366</f>
        <v>Branżowa Szkoła 1 Stopnia w Zespole Szkół w Strzegomiu</v>
      </c>
      <c r="D12" t="str">
        <f>'3_stopień'!D366</f>
        <v>Strzegom</v>
      </c>
      <c r="E12" t="s">
        <v>897</v>
      </c>
      <c r="G12" t="s">
        <v>896</v>
      </c>
      <c r="H12">
        <v>768339634</v>
      </c>
    </row>
    <row r="13" spans="2:9">
      <c r="B13" s="37" t="s">
        <v>16</v>
      </c>
      <c r="C13" t="str">
        <f>'3_stopień'!C59</f>
        <v>Branżowa Szkoła 1 Stopnia w Zespole Szkół Handlowych i Usługowych im. Jana Kochanowskiego w Bolesławcu</v>
      </c>
      <c r="D13" t="str">
        <f>'3_stopień'!D59</f>
        <v>Bolesławiec</v>
      </c>
      <c r="E13" s="41" t="s">
        <v>986</v>
      </c>
      <c r="F13" t="s">
        <v>987</v>
      </c>
      <c r="G13" t="s">
        <v>898</v>
      </c>
      <c r="H13">
        <v>655432660</v>
      </c>
    </row>
    <row r="14" spans="2:9">
      <c r="B14" s="37" t="s">
        <v>17</v>
      </c>
      <c r="C14" t="str">
        <f>'3_stopień'!C152</f>
        <v>Branżowa Szkoła I Stopnia w Jelczu-Laskowicach w Zespole Szkół im. Jana Kasprowicza w Jeczu Laskowicach</v>
      </c>
      <c r="D14" t="str">
        <f>'3_stopień'!D152</f>
        <v>Jelcz-Laskowice</v>
      </c>
      <c r="E14" t="s">
        <v>900</v>
      </c>
      <c r="G14" t="s">
        <v>899</v>
      </c>
      <c r="H14" s="40">
        <v>7578134547</v>
      </c>
      <c r="I14">
        <v>57813000</v>
      </c>
    </row>
    <row r="15" spans="2:9">
      <c r="B15" s="37" t="s">
        <v>18</v>
      </c>
      <c r="C15" t="str">
        <f>'3_stopień'!C257</f>
        <v>Branżowa Szkoła I Stopnia w Zespole Szkół Ponadpodstawowych im. Orła Białego w Międzyborzu</v>
      </c>
      <c r="D15" t="str">
        <f>'3_stopień'!D257</f>
        <v>Międzybórz</v>
      </c>
      <c r="E15" t="s">
        <v>902</v>
      </c>
      <c r="G15" t="s">
        <v>901</v>
      </c>
      <c r="H15">
        <v>768703088</v>
      </c>
    </row>
    <row r="16" spans="2:9">
      <c r="B16" s="37" t="s">
        <v>19</v>
      </c>
      <c r="C16" t="e">
        <f>'3_stopień'!#REF!</f>
        <v>#REF!</v>
      </c>
      <c r="D16" t="e">
        <f>'3_stopień'!#REF!</f>
        <v>#REF!</v>
      </c>
      <c r="E16" t="s">
        <v>904</v>
      </c>
      <c r="G16" t="s">
        <v>903</v>
      </c>
      <c r="H16">
        <v>713188220</v>
      </c>
    </row>
    <row r="17" spans="2:9">
      <c r="B17" s="37" t="s">
        <v>20</v>
      </c>
      <c r="C17" t="str">
        <f>'3_stopień'!C346</f>
        <v>Branżowa Szkoła I Stopnia w Zespole Szkół im. Narodów Zjednoczonej Europy w Polkowicach</v>
      </c>
      <c r="D17" t="str">
        <f>'3_stopień'!D346</f>
        <v>Polkowice</v>
      </c>
      <c r="E17" t="s">
        <v>908</v>
      </c>
      <c r="G17" t="s">
        <v>907</v>
      </c>
      <c r="H17">
        <v>757525031</v>
      </c>
    </row>
    <row r="18" spans="2:9">
      <c r="B18" s="37" t="s">
        <v>21</v>
      </c>
      <c r="C18" t="e">
        <f>#REF!</f>
        <v>#REF!</v>
      </c>
      <c r="D18" t="e">
        <f>#REF!</f>
        <v>#REF!</v>
      </c>
      <c r="E18" t="s">
        <v>906</v>
      </c>
      <c r="G18" t="s">
        <v>905</v>
      </c>
      <c r="H18">
        <v>756423900</v>
      </c>
    </row>
    <row r="19" spans="2:9">
      <c r="B19" s="37" t="s">
        <v>22</v>
      </c>
      <c r="C19" t="str">
        <f>'3_stopień'!C23</f>
        <v>Branżowa szkoła I Stopnia Cechu Rzemiosł Różnych i Małej Przedsiębiorczości w Bielawie</v>
      </c>
      <c r="D19" t="str">
        <f>'3_stopień'!D23</f>
        <v>Bielawa</v>
      </c>
      <c r="E19" t="s">
        <v>910</v>
      </c>
      <c r="G19" t="s">
        <v>909</v>
      </c>
      <c r="H19">
        <v>756450200</v>
      </c>
    </row>
    <row r="20" spans="2:9">
      <c r="B20" s="37" t="s">
        <v>23</v>
      </c>
      <c r="C20" t="str">
        <f>'3_stopień'!C375</f>
        <v>Branżowa Szkoła I Stopnia w Strzelinie</v>
      </c>
      <c r="D20" t="str">
        <f>'3_stopień'!D375</f>
        <v>Strzelin</v>
      </c>
      <c r="E20" t="s">
        <v>912</v>
      </c>
      <c r="G20" t="s">
        <v>911</v>
      </c>
      <c r="H20">
        <v>748672174</v>
      </c>
    </row>
    <row r="21" spans="2:9">
      <c r="B21" s="37" t="s">
        <v>24</v>
      </c>
      <c r="C21" t="str">
        <f>'3_stopień'!C515</f>
        <v>Branżowa szkoła I Stopnia w Zespole Szkół Zawodowych im. Stanisława Staszica w Ząbkowicach Śląskich</v>
      </c>
      <c r="D21" t="str">
        <f>'3_stopień'!D515</f>
        <v>Ząbkowice Śląskie</v>
      </c>
      <c r="E21" t="s">
        <v>914</v>
      </c>
      <c r="G21" t="s">
        <v>913</v>
      </c>
      <c r="H21">
        <v>757182111</v>
      </c>
    </row>
    <row r="22" spans="2:9">
      <c r="B22" s="37" t="s">
        <v>81</v>
      </c>
      <c r="C22" t="str">
        <f>'3_stopień'!C10</f>
        <v>Branżowa szkoła I Stopnia Cechu Rzemiosł Różnych i Małej Przedsiębiorczości w Bielawie</v>
      </c>
      <c r="D22" t="str">
        <f>'3_stopień'!D10</f>
        <v>Bielawa</v>
      </c>
      <c r="E22" s="41" t="s">
        <v>988</v>
      </c>
      <c r="F22" t="s">
        <v>989</v>
      </c>
      <c r="G22" t="s">
        <v>915</v>
      </c>
      <c r="H22">
        <v>713118479</v>
      </c>
    </row>
    <row r="23" spans="2:9">
      <c r="B23" s="37" t="s">
        <v>82</v>
      </c>
      <c r="C23" t="str">
        <f>'3_stopień'!C329</f>
        <v>Branżowa Szkoła I Stopnia Nr 1 w Centrum Kształcenia Zawodowego i Ustawicznego w Oławie</v>
      </c>
      <c r="D23" t="str">
        <f>'3_stopień'!D329</f>
        <v>Oława</v>
      </c>
      <c r="E23" s="41" t="s">
        <v>998</v>
      </c>
      <c r="G23" t="s">
        <v>999</v>
      </c>
      <c r="H23">
        <v>748661700</v>
      </c>
    </row>
    <row r="24" spans="2:9">
      <c r="B24" s="37" t="s">
        <v>83</v>
      </c>
      <c r="C24" t="str">
        <f>'3_stopień'!C539</f>
        <v>Branżowa Szkoła I Stopnia im. Emilii Plater w Zespole Szkół Ponadpodstawowych w Zgorzelcu</v>
      </c>
      <c r="D24" t="str">
        <f>'3_stopień'!D539</f>
        <v>Zgorzelec</v>
      </c>
      <c r="E24" t="s">
        <v>917</v>
      </c>
      <c r="G24" t="s">
        <v>916</v>
      </c>
      <c r="H24">
        <v>767233746</v>
      </c>
    </row>
    <row r="25" spans="2:9">
      <c r="B25" s="37" t="s">
        <v>84</v>
      </c>
      <c r="C25" t="str">
        <f>'3_stopień'!C352</f>
        <v xml:space="preserve">Branżowa Szkoła I Stopnia w Zespole Szkół im. Ireny Sendler w Przemkowie </v>
      </c>
      <c r="D25" t="str">
        <f>'3_stopień'!D352</f>
        <v>Przemków</v>
      </c>
      <c r="E25" t="s">
        <v>919</v>
      </c>
      <c r="G25" t="s">
        <v>918</v>
      </c>
      <c r="H25">
        <v>757222530</v>
      </c>
    </row>
    <row r="26" spans="2:9">
      <c r="B26" s="37" t="s">
        <v>85</v>
      </c>
      <c r="C26" t="str">
        <f>'3_stopień'!C267</f>
        <v>Branżowa Szkoła 1 Stopnia w Zespole Szkół im. T. Kościuszki w Miliczu</v>
      </c>
      <c r="D26" t="str">
        <f>'3_stopień'!D267</f>
        <v>Milicz</v>
      </c>
      <c r="E26" s="41" t="s">
        <v>996</v>
      </c>
      <c r="F26" s="41" t="s">
        <v>1002</v>
      </c>
      <c r="G26" t="s">
        <v>997</v>
      </c>
      <c r="H26">
        <v>767463050</v>
      </c>
    </row>
    <row r="27" spans="2:9">
      <c r="B27" s="37" t="s">
        <v>86</v>
      </c>
      <c r="C27" t="str">
        <f>'3_stopień'!C36</f>
        <v>Branżowa Szkoła I Stopnia Nr 2 w Zespole Szkół Budowlanych w Bolesławcu</v>
      </c>
      <c r="D27" t="str">
        <f>'3_stopień'!D36</f>
        <v>Bolesławiec</v>
      </c>
      <c r="E27" t="s">
        <v>921</v>
      </c>
      <c r="G27" t="s">
        <v>920</v>
      </c>
      <c r="H27">
        <v>757833634</v>
      </c>
    </row>
    <row r="28" spans="2:9">
      <c r="B28" s="37" t="s">
        <v>87</v>
      </c>
      <c r="C28" t="str">
        <f>'3_stopień'!C497</f>
        <v>Branżowa Szkoła I stopnia nr 5 im. J. Kilińskiego we Wrocławiu</v>
      </c>
      <c r="D28" t="str">
        <f>'3_stopień'!D497</f>
        <v>Wrocław</v>
      </c>
      <c r="E28" t="s">
        <v>923</v>
      </c>
      <c r="G28" t="s">
        <v>922</v>
      </c>
      <c r="H28" s="40">
        <v>627856375</v>
      </c>
      <c r="I28">
        <v>500231000</v>
      </c>
    </row>
    <row r="29" spans="2:9">
      <c r="B29" s="37" t="s">
        <v>88</v>
      </c>
      <c r="C29" t="str">
        <f>'3_stopień'!C97</f>
        <v>Branżowa Szkoła I Stopnia w Powiatowym Zespole Szkół w Chojnowie</v>
      </c>
      <c r="D29" t="str">
        <f>'3_stopień'!D97</f>
        <v>Chojnów</v>
      </c>
      <c r="E29" t="s">
        <v>925</v>
      </c>
      <c r="G29" t="s">
        <v>924</v>
      </c>
      <c r="H29">
        <v>748722242</v>
      </c>
    </row>
    <row r="30" spans="2:9">
      <c r="B30" s="37" t="s">
        <v>89</v>
      </c>
      <c r="C30" t="e">
        <f>#REF!</f>
        <v>#REF!</v>
      </c>
      <c r="D30" t="e">
        <f>#REF!</f>
        <v>#REF!</v>
      </c>
      <c r="E30" t="s">
        <v>927</v>
      </c>
      <c r="G30" t="s">
        <v>926</v>
      </c>
      <c r="H30">
        <v>713143041</v>
      </c>
    </row>
    <row r="31" spans="2:9">
      <c r="B31" s="37" t="s">
        <v>102</v>
      </c>
      <c r="C31" t="str">
        <f>'3_stopień'!C74</f>
        <v>Branżowa szkoła I Stopnia w Bystrzycy Kłodzkiej</v>
      </c>
      <c r="D31" t="str">
        <f>'3_stopień'!D74</f>
        <v>Bystrzyca Kłodzka</v>
      </c>
      <c r="E31" t="s">
        <v>931</v>
      </c>
      <c r="G31" t="s">
        <v>930</v>
      </c>
      <c r="H31">
        <v>713132636</v>
      </c>
    </row>
    <row r="32" spans="2:9">
      <c r="B32" s="37" t="s">
        <v>103</v>
      </c>
      <c r="C32" t="str">
        <f>'3_stopień'!C307</f>
        <v>Branżowa Szkoła I Stopnia nr 1 w Zespole Szkół Zawodowych im. Marii Skłodowskiej - Curie w Oleśnicy</v>
      </c>
      <c r="D32" t="str">
        <f>'3_stopień'!D307</f>
        <v>Oleśnica</v>
      </c>
      <c r="E32" t="s">
        <v>929</v>
      </c>
      <c r="G32" t="s">
        <v>928</v>
      </c>
      <c r="H32">
        <v>713132711</v>
      </c>
    </row>
    <row r="33" spans="2:8">
      <c r="B33" s="37" t="s">
        <v>104</v>
      </c>
      <c r="C33" t="str">
        <f>'3_stopień'!C530</f>
        <v>Branżowa Szkoła I Stopnia im. Emilii Plater w Zespole Szkół Ponadpodstawowych w Zgorzelcu</v>
      </c>
      <c r="D33" t="str">
        <f>'3_stopień'!D530</f>
        <v>Zgorzelec</v>
      </c>
      <c r="E33" t="s">
        <v>933</v>
      </c>
      <c r="G33" t="s">
        <v>932</v>
      </c>
      <c r="H33">
        <v>717345910</v>
      </c>
    </row>
    <row r="34" spans="2:8">
      <c r="B34" s="37" t="s">
        <v>105</v>
      </c>
      <c r="C34" t="e">
        <f>#REF!</f>
        <v>#REF!</v>
      </c>
      <c r="D34" t="e">
        <f>#REF!</f>
        <v>#REF!</v>
      </c>
      <c r="E34" s="41" t="s">
        <v>1001</v>
      </c>
    </row>
    <row r="35" spans="2:8">
      <c r="B35" s="37" t="s">
        <v>106</v>
      </c>
      <c r="C35" t="str">
        <f>'3_stopień'!C90</f>
        <v xml:space="preserve">Branżowa szkoła I Stopnia w Zespole Szkół w Chocianowie </v>
      </c>
      <c r="D35" t="str">
        <f>'3_stopień'!D90</f>
        <v>Chocianów</v>
      </c>
      <c r="E35" s="41" t="s">
        <v>1000</v>
      </c>
    </row>
    <row r="36" spans="2:8">
      <c r="B36" s="37" t="s">
        <v>107</v>
      </c>
      <c r="C36" t="str">
        <f>'3_stopień'!C167</f>
        <v>Zespół Szkół Zawodowych i Ogólnokształcących w Kamiennej Górze</v>
      </c>
      <c r="D36" t="str">
        <f>'3_stopień'!D167</f>
        <v>Kamienna Góra</v>
      </c>
      <c r="E36" t="s">
        <v>935</v>
      </c>
      <c r="G36" t="s">
        <v>934</v>
      </c>
      <c r="H36">
        <v>767465111</v>
      </c>
    </row>
    <row r="37" spans="2:8">
      <c r="B37" s="37" t="s">
        <v>108</v>
      </c>
      <c r="C37" t="str">
        <f>'3_stopień'!C481</f>
        <v xml:space="preserve">Branżowa Szkoła I Stopnia w  Zespole Szkół Zawodowych w Wołowie </v>
      </c>
      <c r="D37" t="str">
        <f>'3_stopień'!D481</f>
        <v>Wołów</v>
      </c>
      <c r="E37" t="s">
        <v>937</v>
      </c>
      <c r="G37" t="s">
        <v>936</v>
      </c>
      <c r="H37">
        <v>768320666</v>
      </c>
    </row>
    <row r="38" spans="2:8">
      <c r="B38" s="37" t="s">
        <v>109</v>
      </c>
      <c r="C38" t="str">
        <f>'3_stopień'!C232</f>
        <v>Branżowa Szkoła I Stopnia Nr 1 w Zespole Szkół Nr 1 w Lubinie</v>
      </c>
      <c r="D38" t="str">
        <f>'3_stopień'!D232</f>
        <v>Lubin</v>
      </c>
      <c r="E38" t="s">
        <v>939</v>
      </c>
      <c r="G38" t="s">
        <v>938</v>
      </c>
      <c r="H38">
        <v>757824495</v>
      </c>
    </row>
    <row r="39" spans="2:8">
      <c r="B39" s="37" t="s">
        <v>110</v>
      </c>
      <c r="C39" t="e">
        <f>'3_stopień'!#REF!</f>
        <v>#REF!</v>
      </c>
      <c r="D39" t="e">
        <f>'3_stopień'!#REF!</f>
        <v>#REF!</v>
      </c>
      <c r="E39" t="s">
        <v>941</v>
      </c>
      <c r="G39" t="s">
        <v>940</v>
      </c>
      <c r="H39">
        <v>746494870</v>
      </c>
    </row>
    <row r="40" spans="2:8">
      <c r="B40" s="37" t="s">
        <v>111</v>
      </c>
      <c r="C40" t="str">
        <f>'3_stopień'!C50</f>
        <v>Branżowa Szkoła 1 Stopnia w Zespole Szkół Handlowych i Usługowych im. Jana Kochanowskiego w Bolesławcu</v>
      </c>
      <c r="D40" t="str">
        <f>'3_stopień'!D50</f>
        <v>Bolesławiec</v>
      </c>
      <c r="E40" t="s">
        <v>943</v>
      </c>
      <c r="G40" t="s">
        <v>942</v>
      </c>
      <c r="H40">
        <v>713920008</v>
      </c>
    </row>
    <row r="41" spans="2:8">
      <c r="B41" s="37" t="s">
        <v>112</v>
      </c>
      <c r="C41" t="e">
        <f>#REF!</f>
        <v>#REF!</v>
      </c>
      <c r="D41" t="e">
        <f>#REF!</f>
        <v>#REF!</v>
      </c>
      <c r="E41" t="s">
        <v>945</v>
      </c>
      <c r="G41" t="s">
        <v>944</v>
      </c>
      <c r="H41">
        <v>627869340</v>
      </c>
    </row>
    <row r="42" spans="2:8">
      <c r="B42" s="37" t="s">
        <v>113</v>
      </c>
      <c r="C42" t="e">
        <f>#REF!</f>
        <v>#REF!</v>
      </c>
      <c r="D42" t="e">
        <f>#REF!</f>
        <v>#REF!</v>
      </c>
      <c r="E42" s="41" t="s">
        <v>994</v>
      </c>
      <c r="F42" t="s">
        <v>995</v>
      </c>
      <c r="G42" t="s">
        <v>946</v>
      </c>
      <c r="H42">
        <v>713173239</v>
      </c>
    </row>
    <row r="43" spans="2:8">
      <c r="B43" s="37" t="s">
        <v>114</v>
      </c>
      <c r="C43" t="str">
        <f>'3_stopień'!C218</f>
        <v>Branżowa Szkoła I stopnia w  Zespole Szkół Zawodowych i Ogólnokształcących im. Kombatantów Ziemi Lubańskiej</v>
      </c>
      <c r="D43" t="str">
        <f>'3_stopień'!D218</f>
        <v>Lubań</v>
      </c>
      <c r="E43" t="s">
        <v>948</v>
      </c>
      <c r="G43" t="s">
        <v>947</v>
      </c>
      <c r="H43">
        <v>748520700</v>
      </c>
    </row>
    <row r="44" spans="2:8">
      <c r="B44" s="37" t="s">
        <v>115</v>
      </c>
      <c r="C44" t="e">
        <f>'3_stopień'!#REF!</f>
        <v>#REF!</v>
      </c>
      <c r="D44" t="e">
        <f>'3_stopień'!#REF!</f>
        <v>#REF!</v>
      </c>
      <c r="E44" t="s">
        <v>950</v>
      </c>
      <c r="G44" t="s">
        <v>949</v>
      </c>
      <c r="H44">
        <v>748530312</v>
      </c>
    </row>
    <row r="45" spans="2:8">
      <c r="B45" s="37" t="s">
        <v>116</v>
      </c>
      <c r="C45" t="s">
        <v>951</v>
      </c>
      <c r="D45" t="s">
        <v>952</v>
      </c>
      <c r="E45" t="s">
        <v>954</v>
      </c>
      <c r="G45" t="s">
        <v>953</v>
      </c>
      <c r="H45">
        <v>746669905</v>
      </c>
    </row>
    <row r="46" spans="2:8">
      <c r="B46" s="37" t="s">
        <v>117</v>
      </c>
      <c r="C46" t="e">
        <f>'3_stopień'!#REF!</f>
        <v>#REF!</v>
      </c>
      <c r="D46" t="e">
        <f>'3_stopień'!#REF!</f>
        <v>#REF!</v>
      </c>
      <c r="E46" s="41" t="s">
        <v>958</v>
      </c>
      <c r="G46" t="s">
        <v>957</v>
      </c>
      <c r="H46">
        <v>713120740</v>
      </c>
    </row>
    <row r="47" spans="2:8">
      <c r="B47" s="37" t="s">
        <v>118</v>
      </c>
      <c r="C47" t="e">
        <f>'3_stopień'!#REF!</f>
        <v>#REF!</v>
      </c>
      <c r="D47" t="e">
        <f>'3_stopień'!#REF!</f>
        <v>#REF!</v>
      </c>
      <c r="E47" t="s">
        <v>956</v>
      </c>
      <c r="G47" t="s">
        <v>955</v>
      </c>
      <c r="H47">
        <v>713120488</v>
      </c>
    </row>
    <row r="48" spans="2:8">
      <c r="B48" s="37" t="s">
        <v>119</v>
      </c>
      <c r="C48" t="str">
        <f>'3_stopień'!C125</f>
        <v>Branżowa szkoła I Stopnia w Zespole Szkół im. gen. Sylwestra Kaliskiego w Górze</v>
      </c>
      <c r="D48" t="str">
        <f>'3_stopień'!D125</f>
        <v>Góra</v>
      </c>
      <c r="E48" t="s">
        <v>960</v>
      </c>
      <c r="G48" t="s">
        <v>959</v>
      </c>
      <c r="H48">
        <v>713158014</v>
      </c>
    </row>
    <row r="49" spans="2:8">
      <c r="B49" s="37" t="s">
        <v>120</v>
      </c>
      <c r="C49" t="e">
        <f>#REF!</f>
        <v>#REF!</v>
      </c>
      <c r="D49" t="e">
        <f>#REF!</f>
        <v>#REF!</v>
      </c>
      <c r="E49" t="s">
        <v>962</v>
      </c>
      <c r="G49" t="s">
        <v>961</v>
      </c>
      <c r="H49">
        <v>748473886</v>
      </c>
    </row>
    <row r="50" spans="2:8">
      <c r="B50" s="37" t="s">
        <v>126</v>
      </c>
      <c r="C50" t="e">
        <f>#REF!</f>
        <v>#REF!</v>
      </c>
      <c r="D50" t="e">
        <f>#REF!</f>
        <v>#REF!</v>
      </c>
      <c r="E50" s="41" t="s">
        <v>992</v>
      </c>
      <c r="F50" t="s">
        <v>993</v>
      </c>
      <c r="G50" t="s">
        <v>963</v>
      </c>
      <c r="H50">
        <v>713892824</v>
      </c>
    </row>
    <row r="51" spans="2:8">
      <c r="B51" s="37" t="s">
        <v>127</v>
      </c>
      <c r="C51" t="str">
        <f>'3_stopień'!C13</f>
        <v>Branżowa szkoła I Stopnia Cechu Rzemiosł Różnych i Małej Przedsiębiorczości w Bielawie</v>
      </c>
      <c r="D51" t="str">
        <f>'3_stopień'!D13</f>
        <v>Bielawa</v>
      </c>
      <c r="E51" t="s">
        <v>965</v>
      </c>
      <c r="G51" t="s">
        <v>964</v>
      </c>
      <c r="H51">
        <v>717986934</v>
      </c>
    </row>
    <row r="52" spans="2:8">
      <c r="B52" s="37" t="s">
        <v>128</v>
      </c>
      <c r="C52" t="str">
        <f>'3_stopień'!C91</f>
        <v xml:space="preserve">Branżowa szkoła I Stopnia w Zespole Szkół w Chocianowie </v>
      </c>
      <c r="D52" t="str">
        <f>'3_stopień'!D91</f>
        <v>Chocianów</v>
      </c>
      <c r="E52" s="41" t="s">
        <v>990</v>
      </c>
      <c r="F52" t="s">
        <v>991</v>
      </c>
      <c r="G52" t="s">
        <v>966</v>
      </c>
      <c r="H52">
        <v>748152329</v>
      </c>
    </row>
    <row r="53" spans="2:8">
      <c r="B53" s="37" t="s">
        <v>129</v>
      </c>
      <c r="C53" t="str">
        <f>'3_stopień'!C410</f>
        <v>Branżowa Szkoła I Stopnia "Rzemieślnik" w Świdnicy</v>
      </c>
      <c r="D53" t="str">
        <f>'3_stopień'!D410</f>
        <v>Świdnica</v>
      </c>
      <c r="E53" t="s">
        <v>968</v>
      </c>
      <c r="G53" t="s">
        <v>967</v>
      </c>
      <c r="H53">
        <v>748100862</v>
      </c>
    </row>
    <row r="54" spans="2:8">
      <c r="B54" s="37" t="s">
        <v>130</v>
      </c>
      <c r="C54" t="str">
        <f>'3_stopień'!C283</f>
        <v>Branżowa Szkoła I Stopnia im. Stanisława Staszica w Nowej Rudzie</v>
      </c>
      <c r="D54" t="str">
        <f>'3_stopień'!D283</f>
        <v>Nowa Ruda</v>
      </c>
      <c r="E54" t="s">
        <v>970</v>
      </c>
      <c r="G54" t="s">
        <v>969</v>
      </c>
      <c r="H54">
        <v>757752393</v>
      </c>
    </row>
    <row r="55" spans="2:8">
      <c r="B55" s="37" t="s">
        <v>131</v>
      </c>
      <c r="C55" t="e">
        <f>#REF!</f>
        <v>#REF!</v>
      </c>
      <c r="D55" t="e">
        <f>#REF!</f>
        <v>#REF!</v>
      </c>
      <c r="E55" t="s">
        <v>972</v>
      </c>
      <c r="G55" t="s">
        <v>971</v>
      </c>
      <c r="H55">
        <v>748191522</v>
      </c>
    </row>
    <row r="56" spans="2:8">
      <c r="B56" s="37" t="s">
        <v>132</v>
      </c>
      <c r="C56" t="str">
        <f>'3_stopień'!C565</f>
        <v xml:space="preserve">Branżowa Szkoła 1 Stopnia w Powiatowym Zespole Szkół im. Jana Pawła II w Żmigrodzie </v>
      </c>
      <c r="D56" t="str">
        <f>'3_stopień'!D565</f>
        <v>Żmigród</v>
      </c>
      <c r="E56" t="s">
        <v>976</v>
      </c>
      <c r="G56" t="s">
        <v>975</v>
      </c>
      <c r="H56">
        <v>768783647</v>
      </c>
    </row>
    <row r="57" spans="2:8">
      <c r="B57" s="37" t="s">
        <v>133</v>
      </c>
      <c r="C57">
        <f>'3_stopień'!C581</f>
        <v>0</v>
      </c>
      <c r="D57">
        <f>'3_stopień'!D581</f>
        <v>0</v>
      </c>
      <c r="E57" t="s">
        <v>974</v>
      </c>
      <c r="G57" t="s">
        <v>973</v>
      </c>
      <c r="H57">
        <v>768783372</v>
      </c>
    </row>
    <row r="58" spans="2:8">
      <c r="B58" s="37" t="s">
        <v>134</v>
      </c>
      <c r="C58" t="e">
        <f>#REF!</f>
        <v>#REF!</v>
      </c>
      <c r="D58" t="e">
        <f>#REF!</f>
        <v>#REF!</v>
      </c>
      <c r="E58" t="s">
        <v>978</v>
      </c>
      <c r="G58" t="s">
        <v>977</v>
      </c>
      <c r="H58">
        <v>748580403</v>
      </c>
    </row>
    <row r="59" spans="2:8">
      <c r="B59" s="37" t="s">
        <v>135</v>
      </c>
      <c r="C59" t="e">
        <f>#REF!</f>
        <v>#REF!</v>
      </c>
      <c r="D59" t="e">
        <f>#REF!</f>
        <v>#REF!</v>
      </c>
      <c r="E59" t="s">
        <v>980</v>
      </c>
      <c r="G59" t="s">
        <v>979</v>
      </c>
      <c r="H59">
        <v>713853666</v>
      </c>
    </row>
  </sheetData>
  <autoFilter ref="B1:I59"/>
  <sortState ref="C2:F113">
    <sortCondition ref="D3"/>
  </sortState>
  <hyperlinks>
    <hyperlink ref="E3" r:id="rId1"/>
    <hyperlink ref="E2" r:id="rId2"/>
    <hyperlink ref="E4" r:id="rId3"/>
    <hyperlink ref="E13" r:id="rId4"/>
    <hyperlink ref="E22" r:id="rId5"/>
    <hyperlink ref="E46" r:id="rId6"/>
    <hyperlink ref="E52" r:id="rId7"/>
    <hyperlink ref="E50" r:id="rId8"/>
    <hyperlink ref="E42" r:id="rId9"/>
    <hyperlink ref="E26" r:id="rId10"/>
    <hyperlink ref="E23" r:id="rId11" display="mailto:zsp-kudowa@tlen.pl"/>
    <hyperlink ref="E35" r:id="rId12"/>
    <hyperlink ref="E34" r:id="rId13"/>
    <hyperlink ref="F26" r:id="rId14"/>
  </hyperlinks>
  <pageMargins left="0.7" right="0.7" top="0.75" bottom="0.75" header="0.3" footer="0.3"/>
  <pageSetup paperSize="9" orientation="portrait" horizontalDpi="0" verticalDpi="0" r:id="rId1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63"/>
  <sheetViews>
    <sheetView zoomScale="50" zoomScaleNormal="50" workbookViewId="0">
      <selection activeCell="I48" sqref="I48"/>
    </sheetView>
  </sheetViews>
  <sheetFormatPr defaultRowHeight="15"/>
  <cols>
    <col min="1" max="1" width="117.42578125" bestFit="1" customWidth="1"/>
    <col min="2" max="2" width="15.42578125" customWidth="1"/>
    <col min="3" max="3" width="18.85546875" bestFit="1" customWidth="1"/>
    <col min="4" max="4" width="30.85546875" customWidth="1"/>
    <col min="5" max="7" width="9.140625" customWidth="1"/>
    <col min="8" max="8" width="17.28515625" customWidth="1"/>
    <col min="9" max="9" width="11" bestFit="1" customWidth="1"/>
    <col min="10" max="10" width="34.42578125" bestFit="1" customWidth="1"/>
  </cols>
  <sheetData>
    <row r="1" spans="1:10">
      <c r="A1" s="68"/>
      <c r="B1" s="70"/>
      <c r="C1" s="68"/>
      <c r="D1" s="68"/>
      <c r="E1" s="68"/>
      <c r="F1" s="68"/>
      <c r="G1" s="68"/>
      <c r="H1" s="68"/>
      <c r="I1" s="68"/>
      <c r="J1" s="68"/>
    </row>
    <row r="2" spans="1:10">
      <c r="A2" s="68"/>
      <c r="B2" s="70"/>
      <c r="C2" s="68"/>
      <c r="D2" s="68"/>
      <c r="E2" s="68"/>
      <c r="F2" s="68"/>
      <c r="G2" s="68"/>
      <c r="H2" s="68"/>
      <c r="I2" s="68"/>
      <c r="J2" s="68"/>
    </row>
    <row r="3" spans="1:10" ht="45">
      <c r="A3" s="69" t="s">
        <v>1498</v>
      </c>
      <c r="B3" s="71" t="s">
        <v>1499</v>
      </c>
      <c r="C3" s="69" t="s">
        <v>43</v>
      </c>
      <c r="D3" s="69" t="s">
        <v>1500</v>
      </c>
      <c r="E3" s="69" t="s">
        <v>1501</v>
      </c>
      <c r="F3" s="69" t="s">
        <v>1502</v>
      </c>
      <c r="G3" s="69" t="s">
        <v>1503</v>
      </c>
      <c r="H3" s="69" t="s">
        <v>1504</v>
      </c>
      <c r="I3" s="69" t="s">
        <v>1505</v>
      </c>
      <c r="J3" s="69" t="s">
        <v>1506</v>
      </c>
    </row>
    <row r="4" spans="1:10">
      <c r="A4" s="72" t="s">
        <v>1507</v>
      </c>
      <c r="B4" s="73">
        <v>173</v>
      </c>
      <c r="C4" s="72" t="s">
        <v>449</v>
      </c>
      <c r="D4" s="74" t="s">
        <v>1508</v>
      </c>
      <c r="E4" s="74" t="s">
        <v>1509</v>
      </c>
      <c r="F4" s="74" t="s">
        <v>1510</v>
      </c>
      <c r="G4" s="74" t="s">
        <v>1511</v>
      </c>
      <c r="H4" s="74" t="s">
        <v>449</v>
      </c>
      <c r="I4" s="74" t="s">
        <v>1512</v>
      </c>
      <c r="J4" s="72" t="s">
        <v>897</v>
      </c>
    </row>
    <row r="5" spans="1:10" hidden="1">
      <c r="A5" s="72" t="s">
        <v>1513</v>
      </c>
      <c r="B5" s="73">
        <v>49</v>
      </c>
      <c r="C5" s="72" t="s">
        <v>168</v>
      </c>
      <c r="D5" s="74" t="s">
        <v>1514</v>
      </c>
      <c r="E5" s="74" t="s">
        <v>1515</v>
      </c>
      <c r="F5" s="74" t="s">
        <v>1510</v>
      </c>
      <c r="G5" s="74" t="s">
        <v>1516</v>
      </c>
      <c r="H5" s="74" t="s">
        <v>168</v>
      </c>
      <c r="I5" s="74" t="s">
        <v>1517</v>
      </c>
      <c r="J5" s="72" t="s">
        <v>983</v>
      </c>
    </row>
    <row r="6" spans="1:10" hidden="1">
      <c r="A6" s="72" t="s">
        <v>1518</v>
      </c>
      <c r="B6" s="73">
        <v>208</v>
      </c>
      <c r="C6" s="72" t="s">
        <v>686</v>
      </c>
      <c r="D6" s="74" t="s">
        <v>1519</v>
      </c>
      <c r="E6" s="74" t="s">
        <v>1520</v>
      </c>
      <c r="F6" s="74" t="s">
        <v>1510</v>
      </c>
      <c r="G6" s="74" t="s">
        <v>1521</v>
      </c>
      <c r="H6" s="74" t="s">
        <v>686</v>
      </c>
      <c r="I6" s="74" t="s">
        <v>1522</v>
      </c>
      <c r="J6" s="72" t="s">
        <v>962</v>
      </c>
    </row>
    <row r="7" spans="1:10" hidden="1">
      <c r="A7" s="72" t="s">
        <v>1523</v>
      </c>
      <c r="B7" s="73">
        <v>90</v>
      </c>
      <c r="C7" s="72" t="s">
        <v>462</v>
      </c>
      <c r="D7" s="74" t="s">
        <v>1524</v>
      </c>
      <c r="E7" s="74" t="s">
        <v>1525</v>
      </c>
      <c r="F7" s="74" t="s">
        <v>1510</v>
      </c>
      <c r="G7" s="74" t="s">
        <v>1526</v>
      </c>
      <c r="H7" s="74" t="s">
        <v>462</v>
      </c>
      <c r="I7" s="74" t="s">
        <v>1527</v>
      </c>
      <c r="J7" s="72" t="s">
        <v>887</v>
      </c>
    </row>
    <row r="8" spans="1:10" hidden="1">
      <c r="A8" s="72" t="s">
        <v>1528</v>
      </c>
      <c r="B8" s="73">
        <v>210</v>
      </c>
      <c r="C8" s="72" t="s">
        <v>203</v>
      </c>
      <c r="D8" s="74" t="s">
        <v>1529</v>
      </c>
      <c r="E8" s="74" t="s">
        <v>1530</v>
      </c>
      <c r="F8" s="74" t="s">
        <v>1510</v>
      </c>
      <c r="G8" s="74" t="s">
        <v>1531</v>
      </c>
      <c r="H8" s="74" t="s">
        <v>203</v>
      </c>
      <c r="I8" s="74" t="s">
        <v>1532</v>
      </c>
      <c r="J8" s="72" t="s">
        <v>948</v>
      </c>
    </row>
    <row r="9" spans="1:10" hidden="1">
      <c r="A9" s="75" t="s">
        <v>1533</v>
      </c>
      <c r="B9" s="73">
        <v>24</v>
      </c>
      <c r="C9" s="72" t="s">
        <v>203</v>
      </c>
      <c r="D9" s="74" t="s">
        <v>1534</v>
      </c>
      <c r="E9" s="74" t="s">
        <v>1535</v>
      </c>
      <c r="F9" s="74" t="s">
        <v>1510</v>
      </c>
      <c r="G9" s="74" t="s">
        <v>1531</v>
      </c>
      <c r="H9" s="74" t="s">
        <v>203</v>
      </c>
      <c r="I9" s="74" t="s">
        <v>1536</v>
      </c>
      <c r="J9" s="72" t="s">
        <v>1510</v>
      </c>
    </row>
    <row r="10" spans="1:10" hidden="1">
      <c r="A10" s="72" t="s">
        <v>1537</v>
      </c>
      <c r="B10" s="73">
        <v>134</v>
      </c>
      <c r="C10" s="72" t="s">
        <v>454</v>
      </c>
      <c r="D10" s="74" t="s">
        <v>1538</v>
      </c>
      <c r="E10" s="74" t="s">
        <v>1539</v>
      </c>
      <c r="F10" s="74" t="s">
        <v>1510</v>
      </c>
      <c r="G10" s="74" t="s">
        <v>1540</v>
      </c>
      <c r="H10" s="74" t="s">
        <v>454</v>
      </c>
      <c r="I10" s="74" t="s">
        <v>1541</v>
      </c>
      <c r="J10" s="72" t="s">
        <v>1510</v>
      </c>
    </row>
    <row r="11" spans="1:10" hidden="1">
      <c r="A11" s="72" t="s">
        <v>1542</v>
      </c>
      <c r="B11" s="73">
        <v>27</v>
      </c>
      <c r="C11" s="72" t="s">
        <v>1543</v>
      </c>
      <c r="D11" s="74" t="s">
        <v>1544</v>
      </c>
      <c r="E11" s="74" t="s">
        <v>1545</v>
      </c>
      <c r="F11" s="74" t="s">
        <v>1510</v>
      </c>
      <c r="G11" s="74" t="s">
        <v>1546</v>
      </c>
      <c r="H11" s="74" t="s">
        <v>46</v>
      </c>
      <c r="I11" s="74" t="s">
        <v>1547</v>
      </c>
      <c r="J11" s="72" t="s">
        <v>1548</v>
      </c>
    </row>
    <row r="12" spans="1:10" hidden="1">
      <c r="A12" s="72" t="s">
        <v>1549</v>
      </c>
      <c r="B12" s="73">
        <v>163</v>
      </c>
      <c r="C12" s="72" t="s">
        <v>200</v>
      </c>
      <c r="D12" s="74" t="s">
        <v>1551</v>
      </c>
      <c r="E12" s="74" t="s">
        <v>1552</v>
      </c>
      <c r="F12" s="74" t="s">
        <v>1510</v>
      </c>
      <c r="G12" s="74" t="s">
        <v>1553</v>
      </c>
      <c r="H12" s="74" t="s">
        <v>200</v>
      </c>
      <c r="I12" s="74" t="s">
        <v>1554</v>
      </c>
      <c r="J12" s="72" t="s">
        <v>1555</v>
      </c>
    </row>
    <row r="13" spans="1:10" hidden="1">
      <c r="A13" s="72" t="s">
        <v>1550</v>
      </c>
      <c r="B13" s="73">
        <v>51</v>
      </c>
      <c r="C13" s="72" t="s">
        <v>219</v>
      </c>
      <c r="D13" s="74" t="s">
        <v>1556</v>
      </c>
      <c r="E13" s="74" t="s">
        <v>1557</v>
      </c>
      <c r="F13" s="74" t="s">
        <v>1510</v>
      </c>
      <c r="G13" s="74" t="s">
        <v>1558</v>
      </c>
      <c r="H13" s="74" t="s">
        <v>219</v>
      </c>
      <c r="I13" s="74" t="s">
        <v>1559</v>
      </c>
      <c r="J13" s="72" t="s">
        <v>978</v>
      </c>
    </row>
    <row r="14" spans="1:10" hidden="1">
      <c r="A14" s="72" t="s">
        <v>1560</v>
      </c>
      <c r="B14" s="73">
        <v>81</v>
      </c>
      <c r="C14" s="72" t="s">
        <v>952</v>
      </c>
      <c r="D14" s="74" t="s">
        <v>1561</v>
      </c>
      <c r="E14" s="74" t="s">
        <v>1562</v>
      </c>
      <c r="F14" s="74" t="s">
        <v>1510</v>
      </c>
      <c r="G14" s="74" t="s">
        <v>1563</v>
      </c>
      <c r="H14" s="74" t="s">
        <v>952</v>
      </c>
      <c r="I14" s="74" t="s">
        <v>1564</v>
      </c>
      <c r="J14" s="72" t="s">
        <v>1510</v>
      </c>
    </row>
    <row r="15" spans="1:10" hidden="1">
      <c r="A15" s="72" t="s">
        <v>1565</v>
      </c>
      <c r="B15" s="73">
        <v>27</v>
      </c>
      <c r="C15" s="72" t="s">
        <v>154</v>
      </c>
      <c r="D15" s="74" t="s">
        <v>1566</v>
      </c>
      <c r="E15" s="74" t="s">
        <v>1567</v>
      </c>
      <c r="F15" s="74" t="s">
        <v>1510</v>
      </c>
      <c r="G15" s="74" t="s">
        <v>1568</v>
      </c>
      <c r="H15" s="74" t="s">
        <v>154</v>
      </c>
      <c r="I15" s="74" t="s">
        <v>1569</v>
      </c>
      <c r="J15" s="72" t="s">
        <v>991</v>
      </c>
    </row>
    <row r="16" spans="1:10" hidden="1">
      <c r="A16" s="75" t="s">
        <v>1570</v>
      </c>
      <c r="B16" s="73">
        <v>31</v>
      </c>
      <c r="C16" s="72" t="s">
        <v>469</v>
      </c>
      <c r="D16" s="74" t="s">
        <v>1571</v>
      </c>
      <c r="E16" s="74" t="s">
        <v>1572</v>
      </c>
      <c r="F16" s="74" t="s">
        <v>1510</v>
      </c>
      <c r="G16" s="74" t="s">
        <v>1573</v>
      </c>
      <c r="H16" s="74" t="s">
        <v>469</v>
      </c>
      <c r="I16" s="74" t="s">
        <v>1574</v>
      </c>
      <c r="J16" s="72" t="s">
        <v>1575</v>
      </c>
    </row>
    <row r="17" spans="1:10" hidden="1">
      <c r="A17" s="72" t="s">
        <v>1576</v>
      </c>
      <c r="B17" s="73">
        <v>368</v>
      </c>
      <c r="C17" s="72" t="s">
        <v>65</v>
      </c>
      <c r="D17" s="74" t="s">
        <v>1577</v>
      </c>
      <c r="E17" s="74" t="s">
        <v>1578</v>
      </c>
      <c r="F17" s="74" t="s">
        <v>1510</v>
      </c>
      <c r="G17" s="74" t="s">
        <v>1579</v>
      </c>
      <c r="H17" s="74" t="s">
        <v>65</v>
      </c>
      <c r="I17" s="74" t="s">
        <v>1580</v>
      </c>
      <c r="J17" s="72" t="s">
        <v>1581</v>
      </c>
    </row>
    <row r="18" spans="1:10" hidden="1">
      <c r="A18" s="72" t="s">
        <v>1582</v>
      </c>
      <c r="B18" s="73">
        <v>5</v>
      </c>
      <c r="C18" s="72" t="s">
        <v>201</v>
      </c>
      <c r="D18" s="74" t="s">
        <v>1583</v>
      </c>
      <c r="E18" s="74" t="s">
        <v>1539</v>
      </c>
      <c r="F18" s="74" t="s">
        <v>1510</v>
      </c>
      <c r="G18" s="74" t="s">
        <v>1584</v>
      </c>
      <c r="H18" s="74" t="s">
        <v>201</v>
      </c>
      <c r="I18" s="74" t="s">
        <v>1585</v>
      </c>
      <c r="J18" s="72" t="s">
        <v>1586</v>
      </c>
    </row>
    <row r="19" spans="1:10" hidden="1">
      <c r="A19" s="72" t="s">
        <v>1587</v>
      </c>
      <c r="B19" s="73">
        <v>70</v>
      </c>
      <c r="C19" s="72" t="s">
        <v>203</v>
      </c>
      <c r="D19" s="74" t="s">
        <v>1588</v>
      </c>
      <c r="E19" s="74" t="s">
        <v>1589</v>
      </c>
      <c r="F19" s="74" t="s">
        <v>1510</v>
      </c>
      <c r="G19" s="74" t="s">
        <v>1531</v>
      </c>
      <c r="H19" s="74" t="s">
        <v>203</v>
      </c>
      <c r="I19" s="74" t="s">
        <v>1590</v>
      </c>
      <c r="J19" s="72" t="s">
        <v>950</v>
      </c>
    </row>
    <row r="20" spans="1:10" hidden="1">
      <c r="A20" s="72" t="s">
        <v>1591</v>
      </c>
      <c r="B20" s="73">
        <v>198</v>
      </c>
      <c r="C20" s="72" t="s">
        <v>201</v>
      </c>
      <c r="D20" s="74" t="s">
        <v>1566</v>
      </c>
      <c r="E20" s="74" t="s">
        <v>1592</v>
      </c>
      <c r="F20" s="74" t="s">
        <v>1510</v>
      </c>
      <c r="G20" s="74" t="s">
        <v>1584</v>
      </c>
      <c r="H20" s="74" t="s">
        <v>201</v>
      </c>
      <c r="I20" s="74" t="s">
        <v>1593</v>
      </c>
      <c r="J20" s="72" t="s">
        <v>902</v>
      </c>
    </row>
    <row r="21" spans="1:10" hidden="1">
      <c r="A21" s="72" t="s">
        <v>1594</v>
      </c>
      <c r="B21" s="73">
        <v>33</v>
      </c>
      <c r="C21" s="72" t="s">
        <v>124</v>
      </c>
      <c r="D21" s="74" t="s">
        <v>1566</v>
      </c>
      <c r="E21" s="74" t="s">
        <v>1595</v>
      </c>
      <c r="F21" s="74" t="s">
        <v>1510</v>
      </c>
      <c r="G21" s="74" t="s">
        <v>1596</v>
      </c>
      <c r="H21" s="74" t="s">
        <v>124</v>
      </c>
      <c r="I21" s="74" t="s">
        <v>1597</v>
      </c>
      <c r="J21" s="72" t="s">
        <v>995</v>
      </c>
    </row>
    <row r="22" spans="1:10" hidden="1">
      <c r="A22" s="72" t="s">
        <v>1598</v>
      </c>
      <c r="B22" s="73">
        <v>64</v>
      </c>
      <c r="C22" s="72" t="s">
        <v>154</v>
      </c>
      <c r="D22" s="74" t="s">
        <v>1599</v>
      </c>
      <c r="E22" s="74" t="s">
        <v>1578</v>
      </c>
      <c r="F22" s="74" t="s">
        <v>1510</v>
      </c>
      <c r="G22" s="74" t="s">
        <v>1568</v>
      </c>
      <c r="H22" s="74" t="s">
        <v>154</v>
      </c>
      <c r="I22" s="74" t="s">
        <v>1600</v>
      </c>
      <c r="J22" s="72" t="s">
        <v>968</v>
      </c>
    </row>
    <row r="23" spans="1:10" hidden="1">
      <c r="A23" s="72" t="s">
        <v>1601</v>
      </c>
      <c r="B23" s="73">
        <v>129</v>
      </c>
      <c r="C23" s="72" t="s">
        <v>122</v>
      </c>
      <c r="D23" s="74" t="s">
        <v>1603</v>
      </c>
      <c r="E23" s="74" t="s">
        <v>1604</v>
      </c>
      <c r="F23" s="74" t="s">
        <v>1510</v>
      </c>
      <c r="G23" s="74" t="s">
        <v>1605</v>
      </c>
      <c r="H23" s="74" t="s">
        <v>122</v>
      </c>
      <c r="I23" s="74" t="s">
        <v>1606</v>
      </c>
      <c r="J23" s="72" t="s">
        <v>931</v>
      </c>
    </row>
    <row r="24" spans="1:10" hidden="1">
      <c r="A24" s="72" t="s">
        <v>1602</v>
      </c>
      <c r="B24" s="73">
        <v>110</v>
      </c>
      <c r="C24" s="72" t="s">
        <v>122</v>
      </c>
      <c r="D24" s="74" t="s">
        <v>1607</v>
      </c>
      <c r="E24" s="74" t="s">
        <v>1562</v>
      </c>
      <c r="F24" s="74" t="s">
        <v>1510</v>
      </c>
      <c r="G24" s="74" t="s">
        <v>1605</v>
      </c>
      <c r="H24" s="74" t="s">
        <v>122</v>
      </c>
      <c r="I24" s="74" t="s">
        <v>1608</v>
      </c>
      <c r="J24" s="72" t="s">
        <v>929</v>
      </c>
    </row>
    <row r="25" spans="1:10" hidden="1">
      <c r="A25" s="72" t="s">
        <v>1609</v>
      </c>
      <c r="B25" s="73">
        <v>151</v>
      </c>
      <c r="C25" s="72" t="s">
        <v>1202</v>
      </c>
      <c r="D25" s="74" t="s">
        <v>1610</v>
      </c>
      <c r="E25" s="74" t="s">
        <v>1552</v>
      </c>
      <c r="F25" s="74" t="s">
        <v>1510</v>
      </c>
      <c r="G25" s="74" t="s">
        <v>1611</v>
      </c>
      <c r="H25" s="74" t="s">
        <v>1202</v>
      </c>
      <c r="I25" s="74" t="s">
        <v>1612</v>
      </c>
      <c r="J25" s="72" t="s">
        <v>904</v>
      </c>
    </row>
    <row r="26" spans="1:10" hidden="1">
      <c r="A26" s="72" t="s">
        <v>1576</v>
      </c>
      <c r="B26" s="73">
        <v>15</v>
      </c>
      <c r="C26" s="72" t="s">
        <v>45</v>
      </c>
      <c r="D26" s="74" t="s">
        <v>1613</v>
      </c>
      <c r="E26" s="74" t="s">
        <v>1578</v>
      </c>
      <c r="F26" s="74" t="s">
        <v>1510</v>
      </c>
      <c r="G26" s="74" t="s">
        <v>1614</v>
      </c>
      <c r="H26" s="74" t="s">
        <v>1615</v>
      </c>
      <c r="I26" s="74" t="s">
        <v>1616</v>
      </c>
      <c r="J26" s="72" t="s">
        <v>1510</v>
      </c>
    </row>
    <row r="27" spans="1:10" hidden="1">
      <c r="A27" s="72" t="s">
        <v>1617</v>
      </c>
      <c r="B27" s="73">
        <v>258</v>
      </c>
      <c r="C27" s="72" t="s">
        <v>95</v>
      </c>
      <c r="D27" s="74" t="s">
        <v>1618</v>
      </c>
      <c r="E27" s="74" t="s">
        <v>1619</v>
      </c>
      <c r="F27" s="74" t="s">
        <v>1510</v>
      </c>
      <c r="G27" s="74" t="s">
        <v>1620</v>
      </c>
      <c r="H27" s="74" t="s">
        <v>95</v>
      </c>
      <c r="I27" s="74" t="s">
        <v>1621</v>
      </c>
      <c r="J27" s="72" t="s">
        <v>1622</v>
      </c>
    </row>
    <row r="28" spans="1:10" hidden="1">
      <c r="A28" s="72" t="s">
        <v>1623</v>
      </c>
      <c r="B28" s="73">
        <v>123</v>
      </c>
      <c r="C28" s="72" t="s">
        <v>208</v>
      </c>
      <c r="D28" s="74" t="s">
        <v>1624</v>
      </c>
      <c r="E28" s="74" t="s">
        <v>1509</v>
      </c>
      <c r="F28" s="74" t="s">
        <v>1510</v>
      </c>
      <c r="G28" s="74" t="s">
        <v>1625</v>
      </c>
      <c r="H28" s="74" t="s">
        <v>208</v>
      </c>
      <c r="I28" s="74" t="s">
        <v>1626</v>
      </c>
      <c r="J28" s="117" t="s">
        <v>1627</v>
      </c>
    </row>
    <row r="29" spans="1:10" hidden="1">
      <c r="A29" s="72" t="s">
        <v>1591</v>
      </c>
      <c r="B29" s="73">
        <v>18</v>
      </c>
      <c r="C29" s="72" t="s">
        <v>871</v>
      </c>
      <c r="D29" s="74" t="s">
        <v>1628</v>
      </c>
      <c r="E29" s="74" t="s">
        <v>1578</v>
      </c>
      <c r="F29" s="74" t="s">
        <v>1510</v>
      </c>
      <c r="G29" s="74" t="s">
        <v>1629</v>
      </c>
      <c r="H29" s="74" t="s">
        <v>871</v>
      </c>
      <c r="I29" s="74" t="s">
        <v>1630</v>
      </c>
      <c r="J29" s="72" t="s">
        <v>1631</v>
      </c>
    </row>
    <row r="30" spans="1:10" hidden="1">
      <c r="A30" s="72" t="s">
        <v>1591</v>
      </c>
      <c r="B30" s="73">
        <v>80</v>
      </c>
      <c r="C30" s="72" t="s">
        <v>199</v>
      </c>
      <c r="D30" s="74" t="s">
        <v>1632</v>
      </c>
      <c r="E30" s="74" t="s">
        <v>1633</v>
      </c>
      <c r="F30" s="74" t="s">
        <v>1510</v>
      </c>
      <c r="G30" s="74" t="s">
        <v>1634</v>
      </c>
      <c r="H30" s="74" t="s">
        <v>199</v>
      </c>
      <c r="I30" s="74" t="s">
        <v>1635</v>
      </c>
      <c r="J30" s="72" t="s">
        <v>891</v>
      </c>
    </row>
    <row r="31" spans="1:10" hidden="1">
      <c r="A31" s="75" t="s">
        <v>1636</v>
      </c>
      <c r="B31" s="73">
        <v>73</v>
      </c>
      <c r="C31" s="72" t="s">
        <v>1637</v>
      </c>
      <c r="D31" s="74" t="s">
        <v>1638</v>
      </c>
      <c r="E31" s="74" t="s">
        <v>1639</v>
      </c>
      <c r="F31" s="74" t="s">
        <v>1510</v>
      </c>
      <c r="G31" s="74" t="s">
        <v>1640</v>
      </c>
      <c r="H31" s="74" t="s">
        <v>1637</v>
      </c>
      <c r="I31" s="74" t="s">
        <v>1641</v>
      </c>
      <c r="J31" s="72" t="s">
        <v>1642</v>
      </c>
    </row>
    <row r="32" spans="1:10" hidden="1">
      <c r="A32" s="72" t="s">
        <v>1591</v>
      </c>
      <c r="B32" s="73">
        <v>114</v>
      </c>
      <c r="C32" s="72" t="s">
        <v>186</v>
      </c>
      <c r="D32" s="74" t="s">
        <v>1643</v>
      </c>
      <c r="E32" s="74" t="s">
        <v>1539</v>
      </c>
      <c r="F32" s="74" t="s">
        <v>1510</v>
      </c>
      <c r="G32" s="74" t="s">
        <v>1644</v>
      </c>
      <c r="H32" s="74" t="s">
        <v>186</v>
      </c>
      <c r="I32" s="74" t="s">
        <v>1645</v>
      </c>
      <c r="J32" s="72" t="s">
        <v>935</v>
      </c>
    </row>
    <row r="33" spans="1:10" hidden="1">
      <c r="A33" s="72" t="s">
        <v>1646</v>
      </c>
      <c r="B33" s="73">
        <v>123</v>
      </c>
      <c r="C33" s="72" t="s">
        <v>216</v>
      </c>
      <c r="D33" s="74" t="s">
        <v>1647</v>
      </c>
      <c r="E33" s="74" t="s">
        <v>1539</v>
      </c>
      <c r="F33" s="74" t="s">
        <v>1510</v>
      </c>
      <c r="G33" s="74" t="s">
        <v>1648</v>
      </c>
      <c r="H33" s="74" t="s">
        <v>216</v>
      </c>
      <c r="I33" s="74" t="s">
        <v>1649</v>
      </c>
      <c r="J33" s="72" t="s">
        <v>970</v>
      </c>
    </row>
    <row r="34" spans="1:10" hidden="1">
      <c r="A34" s="72" t="s">
        <v>1650</v>
      </c>
      <c r="B34" s="73">
        <v>81</v>
      </c>
      <c r="C34" s="72" t="s">
        <v>459</v>
      </c>
      <c r="D34" s="74" t="s">
        <v>1651</v>
      </c>
      <c r="E34" s="74" t="s">
        <v>1652</v>
      </c>
      <c r="F34" s="74" t="s">
        <v>1510</v>
      </c>
      <c r="G34" s="74" t="s">
        <v>1653</v>
      </c>
      <c r="H34" s="74" t="s">
        <v>459</v>
      </c>
      <c r="I34" s="74" t="s">
        <v>1654</v>
      </c>
      <c r="J34" s="72" t="s">
        <v>1096</v>
      </c>
    </row>
    <row r="35" spans="1:10" hidden="1">
      <c r="A35" s="75" t="s">
        <v>1655</v>
      </c>
      <c r="B35" s="73">
        <v>320</v>
      </c>
      <c r="C35" s="72" t="s">
        <v>1656</v>
      </c>
      <c r="D35" s="74" t="s">
        <v>1657</v>
      </c>
      <c r="E35" s="74" t="s">
        <v>1658</v>
      </c>
      <c r="F35" s="74" t="s">
        <v>1510</v>
      </c>
      <c r="G35" s="74" t="s">
        <v>1659</v>
      </c>
      <c r="H35" s="74" t="s">
        <v>1656</v>
      </c>
      <c r="I35" s="74" t="s">
        <v>1660</v>
      </c>
      <c r="J35" s="72" t="s">
        <v>1661</v>
      </c>
    </row>
    <row r="36" spans="1:10" hidden="1">
      <c r="A36" s="72" t="s">
        <v>1662</v>
      </c>
      <c r="B36" s="73">
        <v>170</v>
      </c>
      <c r="C36" s="72" t="s">
        <v>188</v>
      </c>
      <c r="D36" s="74" t="s">
        <v>1664</v>
      </c>
      <c r="E36" s="74" t="s">
        <v>1572</v>
      </c>
      <c r="F36" s="74" t="s">
        <v>1510</v>
      </c>
      <c r="G36" s="74" t="s">
        <v>1665</v>
      </c>
      <c r="H36" s="74" t="s">
        <v>188</v>
      </c>
      <c r="I36" s="74" t="s">
        <v>1666</v>
      </c>
      <c r="J36" s="72" t="s">
        <v>1667</v>
      </c>
    </row>
    <row r="37" spans="1:10" hidden="1">
      <c r="A37" s="72" t="s">
        <v>1663</v>
      </c>
      <c r="B37" s="73">
        <v>27</v>
      </c>
      <c r="C37" s="72" t="s">
        <v>122</v>
      </c>
      <c r="D37" s="74" t="s">
        <v>1668</v>
      </c>
      <c r="E37" s="74" t="s">
        <v>1669</v>
      </c>
      <c r="F37" s="74" t="s">
        <v>1510</v>
      </c>
      <c r="G37" s="74" t="s">
        <v>1605</v>
      </c>
      <c r="H37" s="74" t="s">
        <v>122</v>
      </c>
      <c r="I37" s="74" t="s">
        <v>1670</v>
      </c>
      <c r="J37" s="72" t="s">
        <v>933</v>
      </c>
    </row>
    <row r="38" spans="1:10" hidden="1">
      <c r="A38" s="72" t="s">
        <v>1671</v>
      </c>
      <c r="B38" s="73">
        <v>36</v>
      </c>
      <c r="C38" s="72" t="s">
        <v>686</v>
      </c>
      <c r="D38" s="74" t="s">
        <v>1672</v>
      </c>
      <c r="E38" s="74" t="s">
        <v>1673</v>
      </c>
      <c r="F38" s="74" t="s">
        <v>1510</v>
      </c>
      <c r="G38" s="74" t="s">
        <v>1674</v>
      </c>
      <c r="H38" s="74" t="s">
        <v>686</v>
      </c>
      <c r="I38" s="74" t="s">
        <v>1675</v>
      </c>
      <c r="J38" s="72" t="s">
        <v>1676</v>
      </c>
    </row>
    <row r="39" spans="1:10" hidden="1">
      <c r="A39" s="72" t="s">
        <v>1677</v>
      </c>
      <c r="B39" s="73">
        <v>100</v>
      </c>
      <c r="C39" s="72" t="s">
        <v>473</v>
      </c>
      <c r="D39" s="74" t="s">
        <v>1566</v>
      </c>
      <c r="E39" s="74" t="s">
        <v>1578</v>
      </c>
      <c r="F39" s="74" t="s">
        <v>1510</v>
      </c>
      <c r="G39" s="74" t="s">
        <v>1678</v>
      </c>
      <c r="H39" s="74" t="s">
        <v>473</v>
      </c>
      <c r="I39" s="74" t="s">
        <v>1679</v>
      </c>
      <c r="J39" s="72" t="s">
        <v>923</v>
      </c>
    </row>
    <row r="40" spans="1:10" hidden="1">
      <c r="A40" s="72" t="s">
        <v>1680</v>
      </c>
      <c r="B40" s="73">
        <v>26</v>
      </c>
      <c r="C40" s="72" t="s">
        <v>44</v>
      </c>
      <c r="D40" s="74" t="s">
        <v>1681</v>
      </c>
      <c r="E40" s="74" t="s">
        <v>1535</v>
      </c>
      <c r="F40" s="74" t="s">
        <v>1510</v>
      </c>
      <c r="G40" s="74" t="s">
        <v>1682</v>
      </c>
      <c r="H40" s="74" t="s">
        <v>44</v>
      </c>
      <c r="I40" s="74" t="s">
        <v>1683</v>
      </c>
      <c r="J40" s="72" t="s">
        <v>972</v>
      </c>
    </row>
    <row r="41" spans="1:10" hidden="1">
      <c r="A41" s="72" t="s">
        <v>1684</v>
      </c>
      <c r="B41" s="73">
        <v>145</v>
      </c>
      <c r="C41" s="72" t="s">
        <v>450</v>
      </c>
      <c r="D41" s="74" t="s">
        <v>1686</v>
      </c>
      <c r="E41" s="74" t="s">
        <v>1639</v>
      </c>
      <c r="F41" s="74" t="s">
        <v>1510</v>
      </c>
      <c r="G41" s="74" t="s">
        <v>1687</v>
      </c>
      <c r="H41" s="74" t="s">
        <v>450</v>
      </c>
      <c r="I41" s="74" t="s">
        <v>1688</v>
      </c>
      <c r="J41" s="72" t="s">
        <v>1689</v>
      </c>
    </row>
    <row r="42" spans="1:10" hidden="1">
      <c r="A42" s="72" t="s">
        <v>1685</v>
      </c>
      <c r="B42" s="73">
        <v>67</v>
      </c>
      <c r="C42" s="72" t="s">
        <v>98</v>
      </c>
      <c r="D42" s="74" t="s">
        <v>1628</v>
      </c>
      <c r="E42" s="74" t="s">
        <v>1509</v>
      </c>
      <c r="F42" s="74" t="s">
        <v>1510</v>
      </c>
      <c r="G42" s="74" t="s">
        <v>1690</v>
      </c>
      <c r="H42" s="74" t="s">
        <v>98</v>
      </c>
      <c r="I42" s="74" t="s">
        <v>1691</v>
      </c>
      <c r="J42" s="72" t="s">
        <v>943</v>
      </c>
    </row>
    <row r="43" spans="1:10" hidden="1">
      <c r="A43" s="72" t="s">
        <v>1692</v>
      </c>
      <c r="B43" s="73">
        <v>106</v>
      </c>
      <c r="C43" s="72" t="s">
        <v>173</v>
      </c>
      <c r="D43" s="74" t="s">
        <v>1628</v>
      </c>
      <c r="E43" s="74" t="s">
        <v>1535</v>
      </c>
      <c r="F43" s="74" t="s">
        <v>1510</v>
      </c>
      <c r="G43" s="74" t="s">
        <v>1693</v>
      </c>
      <c r="H43" s="74" t="s">
        <v>173</v>
      </c>
      <c r="I43" s="74" t="s">
        <v>1694</v>
      </c>
      <c r="J43" s="72" t="s">
        <v>960</v>
      </c>
    </row>
    <row r="44" spans="1:10" hidden="1">
      <c r="A44" s="72" t="s">
        <v>1695</v>
      </c>
      <c r="B44" s="73">
        <v>246</v>
      </c>
      <c r="C44" s="72" t="s">
        <v>174</v>
      </c>
      <c r="D44" s="74" t="s">
        <v>1696</v>
      </c>
      <c r="E44" s="74" t="s">
        <v>1697</v>
      </c>
      <c r="F44" s="74" t="s">
        <v>1510</v>
      </c>
      <c r="G44" s="74" t="s">
        <v>1698</v>
      </c>
      <c r="H44" s="74" t="s">
        <v>174</v>
      </c>
      <c r="I44" s="74" t="s">
        <v>1699</v>
      </c>
      <c r="J44" s="72" t="s">
        <v>1700</v>
      </c>
    </row>
    <row r="45" spans="1:10" hidden="1">
      <c r="A45" s="72" t="s">
        <v>1701</v>
      </c>
      <c r="B45" s="73">
        <v>209</v>
      </c>
      <c r="C45" s="72" t="s">
        <v>121</v>
      </c>
      <c r="D45" s="74" t="s">
        <v>1702</v>
      </c>
      <c r="E45" s="74" t="s">
        <v>1703</v>
      </c>
      <c r="F45" s="74" t="s">
        <v>1510</v>
      </c>
      <c r="G45" s="74" t="s">
        <v>1704</v>
      </c>
      <c r="H45" s="74" t="s">
        <v>121</v>
      </c>
      <c r="I45" s="74" t="s">
        <v>1705</v>
      </c>
      <c r="J45" s="72" t="s">
        <v>1706</v>
      </c>
    </row>
    <row r="46" spans="1:10" hidden="1">
      <c r="A46" s="72" t="s">
        <v>1707</v>
      </c>
      <c r="B46" s="73">
        <v>21</v>
      </c>
      <c r="C46" s="72" t="s">
        <v>450</v>
      </c>
      <c r="D46" s="74" t="s">
        <v>1708</v>
      </c>
      <c r="E46" s="74" t="s">
        <v>1709</v>
      </c>
      <c r="F46" s="74" t="s">
        <v>1510</v>
      </c>
      <c r="G46" s="74" t="s">
        <v>1687</v>
      </c>
      <c r="H46" s="74" t="s">
        <v>450</v>
      </c>
      <c r="I46" s="74" t="s">
        <v>1710</v>
      </c>
      <c r="J46" s="72" t="s">
        <v>1252</v>
      </c>
    </row>
    <row r="47" spans="1:10" hidden="1">
      <c r="A47" s="72" t="s">
        <v>1591</v>
      </c>
      <c r="B47" s="73">
        <v>54</v>
      </c>
      <c r="C47" s="72" t="s">
        <v>204</v>
      </c>
      <c r="D47" s="74" t="s">
        <v>1510</v>
      </c>
      <c r="E47" s="74" t="s">
        <v>1711</v>
      </c>
      <c r="F47" s="74" t="s">
        <v>1510</v>
      </c>
      <c r="G47" s="74" t="s">
        <v>1712</v>
      </c>
      <c r="H47" s="74" t="s">
        <v>1324</v>
      </c>
      <c r="I47" s="74" t="s">
        <v>1713</v>
      </c>
      <c r="J47" s="72" t="s">
        <v>1510</v>
      </c>
    </row>
    <row r="48" spans="1:10" hidden="1">
      <c r="A48" s="72" t="s">
        <v>1591</v>
      </c>
      <c r="B48" s="73">
        <v>32</v>
      </c>
      <c r="C48" s="72" t="s">
        <v>871</v>
      </c>
      <c r="D48" s="74" t="s">
        <v>1681</v>
      </c>
      <c r="E48" s="74" t="s">
        <v>1714</v>
      </c>
      <c r="F48" s="74" t="s">
        <v>1510</v>
      </c>
      <c r="G48" s="74" t="s">
        <v>1629</v>
      </c>
      <c r="H48" s="74" t="s">
        <v>871</v>
      </c>
      <c r="I48" s="74" t="s">
        <v>1715</v>
      </c>
      <c r="J48" s="72" t="s">
        <v>976</v>
      </c>
    </row>
    <row r="49" spans="1:10" hidden="1">
      <c r="A49" s="72" t="s">
        <v>1716</v>
      </c>
      <c r="B49" s="73">
        <v>451</v>
      </c>
      <c r="C49" s="72" t="s">
        <v>452</v>
      </c>
      <c r="D49" s="74" t="s">
        <v>1681</v>
      </c>
      <c r="E49" s="74" t="s">
        <v>1717</v>
      </c>
      <c r="F49" s="74" t="s">
        <v>1510</v>
      </c>
      <c r="G49" s="74" t="s">
        <v>1718</v>
      </c>
      <c r="H49" s="74" t="s">
        <v>452</v>
      </c>
      <c r="I49" s="74" t="s">
        <v>1719</v>
      </c>
      <c r="J49" s="72" t="s">
        <v>1720</v>
      </c>
    </row>
    <row r="50" spans="1:10" hidden="1">
      <c r="A50" s="72" t="s">
        <v>1591</v>
      </c>
      <c r="B50" s="73">
        <v>99</v>
      </c>
      <c r="C50" s="72" t="s">
        <v>183</v>
      </c>
      <c r="D50" s="74" t="s">
        <v>1721</v>
      </c>
      <c r="E50" s="74" t="s">
        <v>1722</v>
      </c>
      <c r="F50" s="74" t="s">
        <v>1510</v>
      </c>
      <c r="G50" s="74" t="s">
        <v>1723</v>
      </c>
      <c r="H50" s="74" t="s">
        <v>183</v>
      </c>
      <c r="I50" s="74" t="s">
        <v>1724</v>
      </c>
      <c r="J50" s="72" t="s">
        <v>1510</v>
      </c>
    </row>
    <row r="51" spans="1:10" hidden="1">
      <c r="A51" s="72" t="s">
        <v>1725</v>
      </c>
      <c r="B51" s="73">
        <v>726</v>
      </c>
      <c r="C51" s="72" t="s">
        <v>1726</v>
      </c>
      <c r="D51" s="74" t="s">
        <v>1727</v>
      </c>
      <c r="E51" s="74" t="s">
        <v>1509</v>
      </c>
      <c r="F51" s="74" t="s">
        <v>1510</v>
      </c>
      <c r="G51" s="74" t="s">
        <v>1728</v>
      </c>
      <c r="H51" s="74" t="s">
        <v>46</v>
      </c>
      <c r="I51" s="74" t="s">
        <v>1729</v>
      </c>
      <c r="J51" s="117" t="s">
        <v>1730</v>
      </c>
    </row>
    <row r="52" spans="1:10" hidden="1">
      <c r="A52" s="72" t="s">
        <v>1731</v>
      </c>
      <c r="B52" s="73">
        <v>73</v>
      </c>
      <c r="C52" s="72" t="s">
        <v>1263</v>
      </c>
      <c r="D52" s="74" t="s">
        <v>1732</v>
      </c>
      <c r="E52" s="74" t="s">
        <v>1733</v>
      </c>
      <c r="F52" s="74" t="s">
        <v>1510</v>
      </c>
      <c r="G52" s="74" t="s">
        <v>1734</v>
      </c>
      <c r="H52" s="74" t="s">
        <v>1263</v>
      </c>
      <c r="I52" s="74" t="s">
        <v>1735</v>
      </c>
      <c r="J52" s="72" t="s">
        <v>998</v>
      </c>
    </row>
    <row r="53" spans="1:10" hidden="1">
      <c r="A53" s="72" t="s">
        <v>1736</v>
      </c>
      <c r="B53" s="73">
        <v>19</v>
      </c>
      <c r="C53" s="72" t="s">
        <v>467</v>
      </c>
      <c r="D53" s="74" t="s">
        <v>1737</v>
      </c>
      <c r="E53" s="74" t="s">
        <v>1658</v>
      </c>
      <c r="F53" s="74" t="s">
        <v>1510</v>
      </c>
      <c r="G53" s="74" t="s">
        <v>1738</v>
      </c>
      <c r="H53" s="74" t="s">
        <v>467</v>
      </c>
      <c r="I53" s="74" t="s">
        <v>1739</v>
      </c>
      <c r="J53" s="72" t="s">
        <v>1740</v>
      </c>
    </row>
    <row r="54" spans="1:10" hidden="1">
      <c r="A54" s="72" t="s">
        <v>1741</v>
      </c>
      <c r="B54" s="73">
        <v>75</v>
      </c>
      <c r="C54" s="72" t="s">
        <v>167</v>
      </c>
      <c r="D54" s="74" t="s">
        <v>1742</v>
      </c>
      <c r="E54" s="74" t="s">
        <v>1658</v>
      </c>
      <c r="F54" s="74" t="s">
        <v>1510</v>
      </c>
      <c r="G54" s="74" t="s">
        <v>1743</v>
      </c>
      <c r="H54" s="74" t="s">
        <v>167</v>
      </c>
      <c r="I54" s="74" t="s">
        <v>1744</v>
      </c>
      <c r="J54" s="72" t="s">
        <v>925</v>
      </c>
    </row>
    <row r="55" spans="1:10" hidden="1">
      <c r="A55" s="72" t="s">
        <v>1745</v>
      </c>
      <c r="B55" s="73">
        <v>15</v>
      </c>
      <c r="C55" s="72" t="s">
        <v>95</v>
      </c>
      <c r="D55" s="74" t="s">
        <v>1746</v>
      </c>
      <c r="E55" s="74" t="s">
        <v>1572</v>
      </c>
      <c r="F55" s="74" t="s">
        <v>1510</v>
      </c>
      <c r="G55" s="74" t="s">
        <v>1620</v>
      </c>
      <c r="H55" s="74" t="s">
        <v>95</v>
      </c>
      <c r="I55" s="74" t="s">
        <v>1747</v>
      </c>
      <c r="J55" s="72" t="s">
        <v>958</v>
      </c>
    </row>
    <row r="56" spans="1:10" hidden="1">
      <c r="A56" s="76" t="s">
        <v>1748</v>
      </c>
      <c r="B56" s="73">
        <v>20</v>
      </c>
      <c r="C56" s="72" t="s">
        <v>1749</v>
      </c>
      <c r="D56" s="74" t="s">
        <v>1750</v>
      </c>
      <c r="E56" s="74" t="s">
        <v>1539</v>
      </c>
      <c r="F56" s="74" t="s">
        <v>1510</v>
      </c>
      <c r="G56" s="74" t="s">
        <v>1751</v>
      </c>
      <c r="H56" s="74" t="s">
        <v>1749</v>
      </c>
      <c r="I56" s="74" t="s">
        <v>1752</v>
      </c>
      <c r="J56" s="72" t="s">
        <v>1753</v>
      </c>
    </row>
    <row r="57" spans="1:10" hidden="1">
      <c r="A57" s="72" t="s">
        <v>1591</v>
      </c>
      <c r="B57" s="73">
        <v>58</v>
      </c>
      <c r="C57" s="72" t="s">
        <v>471</v>
      </c>
      <c r="D57" s="74" t="s">
        <v>1754</v>
      </c>
      <c r="E57" s="74" t="s">
        <v>1535</v>
      </c>
      <c r="F57" s="74" t="s">
        <v>1510</v>
      </c>
      <c r="G57" s="74" t="s">
        <v>1755</v>
      </c>
      <c r="H57" s="74" t="s">
        <v>471</v>
      </c>
      <c r="I57" s="74" t="s">
        <v>1756</v>
      </c>
      <c r="J57" s="72" t="s">
        <v>937</v>
      </c>
    </row>
    <row r="58" spans="1:10" hidden="1">
      <c r="A58" s="72" t="s">
        <v>1757</v>
      </c>
      <c r="B58" s="73">
        <v>113</v>
      </c>
      <c r="C58" s="72" t="s">
        <v>212</v>
      </c>
      <c r="D58" s="74" t="s">
        <v>1651</v>
      </c>
      <c r="E58" s="74" t="s">
        <v>1758</v>
      </c>
      <c r="F58" s="74" t="s">
        <v>1510</v>
      </c>
      <c r="G58" s="74" t="s">
        <v>1759</v>
      </c>
      <c r="H58" s="74" t="s">
        <v>212</v>
      </c>
      <c r="I58" s="74" t="s">
        <v>1760</v>
      </c>
      <c r="J58" s="72" t="s">
        <v>996</v>
      </c>
    </row>
    <row r="59" spans="1:10" hidden="1">
      <c r="A59" s="72" t="s">
        <v>1761</v>
      </c>
      <c r="B59" s="73">
        <v>25</v>
      </c>
      <c r="C59" s="72" t="s">
        <v>90</v>
      </c>
      <c r="D59" s="74" t="s">
        <v>1762</v>
      </c>
      <c r="E59" s="74" t="s">
        <v>1758</v>
      </c>
      <c r="F59" s="74" t="s">
        <v>1510</v>
      </c>
      <c r="G59" s="74" t="s">
        <v>1763</v>
      </c>
      <c r="H59" s="74" t="s">
        <v>90</v>
      </c>
      <c r="I59" s="74" t="s">
        <v>1764</v>
      </c>
      <c r="J59" s="72" t="s">
        <v>921</v>
      </c>
    </row>
    <row r="60" spans="1:10" hidden="1">
      <c r="A60" s="72" t="s">
        <v>1765</v>
      </c>
      <c r="B60" s="73">
        <v>124</v>
      </c>
      <c r="C60" s="72" t="s">
        <v>205</v>
      </c>
      <c r="D60" s="74" t="s">
        <v>1524</v>
      </c>
      <c r="E60" s="74" t="s">
        <v>1766</v>
      </c>
      <c r="F60" s="74" t="s">
        <v>1510</v>
      </c>
      <c r="G60" s="74" t="s">
        <v>1767</v>
      </c>
      <c r="H60" s="74" t="s">
        <v>205</v>
      </c>
      <c r="I60" s="74" t="s">
        <v>1768</v>
      </c>
      <c r="J60" s="72" t="s">
        <v>1510</v>
      </c>
    </row>
    <row r="61" spans="1:10" hidden="1">
      <c r="A61" s="72" t="s">
        <v>1769</v>
      </c>
      <c r="B61" s="73">
        <v>161</v>
      </c>
      <c r="C61" s="72" t="s">
        <v>205</v>
      </c>
      <c r="D61" s="74" t="s">
        <v>1770</v>
      </c>
      <c r="E61" s="74" t="s">
        <v>1557</v>
      </c>
      <c r="F61" s="74" t="s">
        <v>1510</v>
      </c>
      <c r="G61" s="74" t="s">
        <v>1767</v>
      </c>
      <c r="H61" s="74" t="s">
        <v>205</v>
      </c>
      <c r="I61" s="74" t="s">
        <v>1771</v>
      </c>
      <c r="J61" s="72" t="s">
        <v>1510</v>
      </c>
    </row>
    <row r="62" spans="1:10" hidden="1">
      <c r="A62" s="72" t="s">
        <v>1772</v>
      </c>
      <c r="B62" s="73">
        <v>76</v>
      </c>
      <c r="C62" s="72" t="s">
        <v>474</v>
      </c>
      <c r="D62" s="74" t="s">
        <v>1686</v>
      </c>
      <c r="E62" s="74" t="s">
        <v>1572</v>
      </c>
      <c r="F62" s="74" t="s">
        <v>1510</v>
      </c>
      <c r="G62" s="74" t="s">
        <v>1773</v>
      </c>
      <c r="H62" s="74" t="s">
        <v>474</v>
      </c>
      <c r="I62" s="74" t="s">
        <v>1774</v>
      </c>
      <c r="J62" s="72" t="s">
        <v>1510</v>
      </c>
    </row>
    <row r="63" spans="1:10" hidden="1">
      <c r="A63" s="72" t="s">
        <v>1775</v>
      </c>
      <c r="B63" s="73">
        <v>4</v>
      </c>
      <c r="C63" s="72" t="s">
        <v>1776</v>
      </c>
      <c r="D63" s="74" t="s">
        <v>1777</v>
      </c>
      <c r="E63" s="74" t="s">
        <v>1778</v>
      </c>
      <c r="F63" s="74" t="s">
        <v>1510</v>
      </c>
      <c r="G63" s="74" t="s">
        <v>1546</v>
      </c>
      <c r="H63" s="74" t="s">
        <v>46</v>
      </c>
      <c r="I63" s="74" t="s">
        <v>1547</v>
      </c>
      <c r="J63" s="72" t="s">
        <v>1465</v>
      </c>
    </row>
  </sheetData>
  <autoFilter ref="A3:J63">
    <filterColumn colId="2">
      <filters>
        <filter val="Głogów"/>
      </filters>
    </filterColumn>
  </autoFilter>
  <hyperlinks>
    <hyperlink ref="J28" r:id="rId1"/>
    <hyperlink ref="J51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13"/>
  <sheetViews>
    <sheetView topLeftCell="C1" workbookViewId="0">
      <selection activeCell="F25" sqref="F25"/>
    </sheetView>
  </sheetViews>
  <sheetFormatPr defaultRowHeight="15"/>
  <cols>
    <col min="1" max="1" width="77.85546875" customWidth="1"/>
    <col min="2" max="2" width="102.42578125" bestFit="1" customWidth="1"/>
    <col min="3" max="3" width="34.5703125" bestFit="1" customWidth="1"/>
    <col min="4" max="4" width="15.42578125" bestFit="1" customWidth="1"/>
    <col min="5" max="5" width="27.140625" bestFit="1" customWidth="1"/>
    <col min="6" max="6" width="71.85546875" customWidth="1"/>
    <col min="7" max="7" width="35.85546875" bestFit="1" customWidth="1"/>
  </cols>
  <sheetData>
    <row r="1" spans="1:7">
      <c r="A1" s="59" t="s">
        <v>1077</v>
      </c>
      <c r="B1" s="59" t="s">
        <v>1078</v>
      </c>
      <c r="C1" s="59" t="s">
        <v>1079</v>
      </c>
      <c r="D1" s="59" t="s">
        <v>1080</v>
      </c>
      <c r="E1" s="59" t="s">
        <v>1081</v>
      </c>
      <c r="F1" s="59" t="s">
        <v>1082</v>
      </c>
      <c r="G1" s="87"/>
    </row>
    <row r="2" spans="1:7" hidden="1">
      <c r="A2" s="60" t="s">
        <v>1083</v>
      </c>
      <c r="B2" s="61" t="s">
        <v>1084</v>
      </c>
      <c r="C2" s="61" t="s">
        <v>1085</v>
      </c>
      <c r="D2" s="61" t="s">
        <v>168</v>
      </c>
      <c r="E2" s="61" t="s">
        <v>1086</v>
      </c>
      <c r="F2" s="61" t="s">
        <v>1087</v>
      </c>
      <c r="G2" s="87"/>
    </row>
    <row r="3" spans="1:7" hidden="1">
      <c r="A3" s="60"/>
      <c r="B3" s="62" t="s">
        <v>1088</v>
      </c>
      <c r="C3" s="61" t="s">
        <v>1089</v>
      </c>
      <c r="D3" s="77" t="s">
        <v>168</v>
      </c>
      <c r="E3" s="61" t="s">
        <v>879</v>
      </c>
      <c r="F3" s="78" t="s">
        <v>982</v>
      </c>
      <c r="G3" s="87" t="s">
        <v>983</v>
      </c>
    </row>
    <row r="4" spans="1:7" hidden="1">
      <c r="A4" s="60" t="s">
        <v>1090</v>
      </c>
      <c r="B4" s="63" t="s">
        <v>1003</v>
      </c>
      <c r="C4" s="61" t="s">
        <v>1091</v>
      </c>
      <c r="D4" s="77" t="s">
        <v>168</v>
      </c>
      <c r="E4" s="61" t="s">
        <v>880</v>
      </c>
      <c r="F4" s="61" t="s">
        <v>1092</v>
      </c>
      <c r="G4" s="87"/>
    </row>
    <row r="5" spans="1:7" hidden="1">
      <c r="A5" s="60" t="s">
        <v>1093</v>
      </c>
      <c r="B5" s="64" t="s">
        <v>1094</v>
      </c>
      <c r="C5" s="61" t="s">
        <v>1095</v>
      </c>
      <c r="D5" s="77" t="s">
        <v>459</v>
      </c>
      <c r="E5" s="61" t="s">
        <v>881</v>
      </c>
      <c r="F5" s="61" t="s">
        <v>1096</v>
      </c>
      <c r="G5" s="87"/>
    </row>
    <row r="6" spans="1:7" hidden="1">
      <c r="A6" s="60" t="s">
        <v>1097</v>
      </c>
      <c r="B6" s="61" t="s">
        <v>1098</v>
      </c>
      <c r="C6" s="61" t="s">
        <v>1099</v>
      </c>
      <c r="D6" s="77" t="s">
        <v>469</v>
      </c>
      <c r="E6" s="61" t="s">
        <v>882</v>
      </c>
      <c r="F6" s="61" t="s">
        <v>883</v>
      </c>
      <c r="G6" s="87"/>
    </row>
    <row r="7" spans="1:7" hidden="1">
      <c r="A7" s="65" t="s">
        <v>1100</v>
      </c>
      <c r="B7" s="61" t="s">
        <v>1101</v>
      </c>
      <c r="C7" s="61" t="s">
        <v>1102</v>
      </c>
      <c r="D7" s="61" t="s">
        <v>469</v>
      </c>
      <c r="E7" s="61" t="s">
        <v>1103</v>
      </c>
      <c r="F7" s="61" t="s">
        <v>1104</v>
      </c>
      <c r="G7" s="87"/>
    </row>
    <row r="8" spans="1:7" hidden="1">
      <c r="A8" s="60" t="s">
        <v>1105</v>
      </c>
      <c r="B8" s="61" t="s">
        <v>1106</v>
      </c>
      <c r="C8" s="61" t="s">
        <v>1107</v>
      </c>
      <c r="D8" s="77" t="s">
        <v>469</v>
      </c>
      <c r="E8" s="61" t="s">
        <v>884</v>
      </c>
      <c r="F8" s="61" t="s">
        <v>885</v>
      </c>
      <c r="G8" s="87"/>
    </row>
    <row r="9" spans="1:7" hidden="1">
      <c r="A9" s="60" t="s">
        <v>1108</v>
      </c>
      <c r="B9" s="61" t="s">
        <v>1109</v>
      </c>
      <c r="C9" s="61" t="s">
        <v>1110</v>
      </c>
      <c r="D9" s="61" t="s">
        <v>469</v>
      </c>
      <c r="E9" s="61" t="s">
        <v>1111</v>
      </c>
      <c r="F9" s="61" t="s">
        <v>1112</v>
      </c>
      <c r="G9" s="87"/>
    </row>
    <row r="10" spans="1:7" hidden="1">
      <c r="A10" s="60" t="s">
        <v>1113</v>
      </c>
      <c r="B10" s="61" t="s">
        <v>1114</v>
      </c>
      <c r="C10" s="61" t="s">
        <v>1115</v>
      </c>
      <c r="D10" s="61" t="s">
        <v>1116</v>
      </c>
      <c r="E10" s="61" t="s">
        <v>1117</v>
      </c>
      <c r="F10" s="61" t="s">
        <v>1118</v>
      </c>
      <c r="G10" s="87"/>
    </row>
    <row r="11" spans="1:7" hidden="1">
      <c r="A11" s="60" t="s">
        <v>1119</v>
      </c>
      <c r="B11" s="64" t="s">
        <v>1120</v>
      </c>
      <c r="C11" s="61" t="s">
        <v>1121</v>
      </c>
      <c r="D11" s="77" t="s">
        <v>462</v>
      </c>
      <c r="E11" s="61" t="s">
        <v>886</v>
      </c>
      <c r="F11" s="61" t="s">
        <v>887</v>
      </c>
      <c r="G11" s="87"/>
    </row>
    <row r="12" spans="1:7" hidden="1">
      <c r="A12" s="60" t="s">
        <v>1122</v>
      </c>
      <c r="B12" s="64" t="s">
        <v>1123</v>
      </c>
      <c r="C12" s="61" t="s">
        <v>1124</v>
      </c>
      <c r="D12" s="77" t="s">
        <v>467</v>
      </c>
      <c r="E12" s="61" t="s">
        <v>888</v>
      </c>
      <c r="F12" s="61" t="s">
        <v>889</v>
      </c>
      <c r="G12" s="87"/>
    </row>
    <row r="13" spans="1:7" hidden="1">
      <c r="A13" s="60" t="s">
        <v>1062</v>
      </c>
      <c r="B13" s="64" t="s">
        <v>1125</v>
      </c>
      <c r="C13" s="61" t="s">
        <v>1126</v>
      </c>
      <c r="D13" s="77" t="s">
        <v>199</v>
      </c>
      <c r="E13" s="61" t="s">
        <v>890</v>
      </c>
      <c r="F13" s="61" t="s">
        <v>891</v>
      </c>
      <c r="G13" s="87"/>
    </row>
    <row r="14" spans="1:7" hidden="1">
      <c r="A14" s="60" t="s">
        <v>214</v>
      </c>
      <c r="B14" s="64" t="s">
        <v>1127</v>
      </c>
      <c r="C14" s="61" t="s">
        <v>1128</v>
      </c>
      <c r="D14" s="77" t="s">
        <v>215</v>
      </c>
      <c r="E14" s="61" t="s">
        <v>892</v>
      </c>
      <c r="F14" s="61" t="s">
        <v>893</v>
      </c>
      <c r="G14" s="87"/>
    </row>
    <row r="15" spans="1:7" hidden="1">
      <c r="A15" s="65" t="s">
        <v>1129</v>
      </c>
      <c r="B15" s="61" t="s">
        <v>1130</v>
      </c>
      <c r="C15" s="61" t="s">
        <v>1131</v>
      </c>
      <c r="D15" s="61" t="s">
        <v>428</v>
      </c>
      <c r="E15" s="61" t="s">
        <v>1132</v>
      </c>
      <c r="F15" s="61" t="s">
        <v>1133</v>
      </c>
      <c r="G15" s="87"/>
    </row>
    <row r="16" spans="1:7" hidden="1">
      <c r="A16" s="60" t="s">
        <v>1134</v>
      </c>
      <c r="B16" s="61" t="s">
        <v>1135</v>
      </c>
      <c r="C16" s="61" t="s">
        <v>1136</v>
      </c>
      <c r="D16" s="61" t="s">
        <v>428</v>
      </c>
      <c r="E16" s="61" t="s">
        <v>1137</v>
      </c>
      <c r="F16" s="61" t="s">
        <v>1138</v>
      </c>
      <c r="G16" s="87"/>
    </row>
    <row r="17" spans="1:7" hidden="1">
      <c r="A17" s="60" t="s">
        <v>1139</v>
      </c>
      <c r="B17" s="61" t="s">
        <v>1140</v>
      </c>
      <c r="C17" s="61" t="s">
        <v>1141</v>
      </c>
      <c r="D17" s="77" t="s">
        <v>428</v>
      </c>
      <c r="E17" s="61" t="s">
        <v>894</v>
      </c>
      <c r="F17" s="61" t="s">
        <v>895</v>
      </c>
      <c r="G17" s="87"/>
    </row>
    <row r="18" spans="1:7">
      <c r="A18" s="60" t="s">
        <v>1142</v>
      </c>
      <c r="B18" s="61" t="s">
        <v>1143</v>
      </c>
      <c r="C18" s="61" t="s">
        <v>1144</v>
      </c>
      <c r="D18" s="61" t="s">
        <v>449</v>
      </c>
      <c r="E18" s="61" t="s">
        <v>1145</v>
      </c>
      <c r="F18" s="61" t="s">
        <v>1146</v>
      </c>
      <c r="G18" s="87"/>
    </row>
    <row r="19" spans="1:7">
      <c r="A19" s="60" t="s">
        <v>1147</v>
      </c>
      <c r="B19" s="61" t="s">
        <v>1148</v>
      </c>
      <c r="C19" s="61" t="s">
        <v>1149</v>
      </c>
      <c r="D19" s="61" t="s">
        <v>449</v>
      </c>
      <c r="E19" s="61" t="s">
        <v>1150</v>
      </c>
      <c r="F19" s="61" t="s">
        <v>1151</v>
      </c>
      <c r="G19" s="87"/>
    </row>
    <row r="20" spans="1:7">
      <c r="A20" s="60" t="s">
        <v>1152</v>
      </c>
      <c r="B20" s="64" t="s">
        <v>1153</v>
      </c>
      <c r="C20" s="61" t="s">
        <v>1154</v>
      </c>
      <c r="D20" s="77" t="s">
        <v>449</v>
      </c>
      <c r="E20" s="61" t="s">
        <v>896</v>
      </c>
      <c r="F20" s="61" t="s">
        <v>897</v>
      </c>
      <c r="G20" s="86" t="s">
        <v>1794</v>
      </c>
    </row>
    <row r="21" spans="1:7">
      <c r="A21" s="60" t="s">
        <v>1155</v>
      </c>
      <c r="B21" s="61" t="s">
        <v>1156</v>
      </c>
      <c r="C21" s="61" t="s">
        <v>1157</v>
      </c>
      <c r="D21" s="61" t="s">
        <v>449</v>
      </c>
      <c r="E21" s="61" t="s">
        <v>1158</v>
      </c>
      <c r="F21" s="61" t="s">
        <v>1159</v>
      </c>
      <c r="G21" s="87"/>
    </row>
    <row r="22" spans="1:7">
      <c r="A22" s="60" t="s">
        <v>1160</v>
      </c>
      <c r="B22" s="61" t="s">
        <v>1161</v>
      </c>
      <c r="C22" s="61" t="s">
        <v>1162</v>
      </c>
      <c r="D22" s="61" t="s">
        <v>449</v>
      </c>
      <c r="E22" s="61" t="s">
        <v>1163</v>
      </c>
      <c r="F22" s="61" t="s">
        <v>1164</v>
      </c>
      <c r="G22" s="87"/>
    </row>
    <row r="23" spans="1:7">
      <c r="A23" s="60" t="s">
        <v>1165</v>
      </c>
      <c r="B23" s="61" t="s">
        <v>1166</v>
      </c>
      <c r="C23" s="61" t="s">
        <v>1167</v>
      </c>
      <c r="D23" s="61" t="s">
        <v>449</v>
      </c>
      <c r="E23" s="61" t="s">
        <v>1168</v>
      </c>
      <c r="F23" s="61" t="s">
        <v>1169</v>
      </c>
      <c r="G23" s="87"/>
    </row>
    <row r="24" spans="1:7">
      <c r="A24" s="60" t="s">
        <v>1170</v>
      </c>
      <c r="B24" s="61" t="s">
        <v>1171</v>
      </c>
      <c r="C24" s="61" t="s">
        <v>1172</v>
      </c>
      <c r="D24" s="61" t="s">
        <v>449</v>
      </c>
      <c r="E24" s="61" t="s">
        <v>1173</v>
      </c>
      <c r="F24" s="61" t="s">
        <v>1174</v>
      </c>
      <c r="G24" s="87"/>
    </row>
    <row r="25" spans="1:7">
      <c r="A25" s="60" t="s">
        <v>1175</v>
      </c>
      <c r="B25" s="61" t="s">
        <v>1176</v>
      </c>
      <c r="C25" s="61" t="s">
        <v>1177</v>
      </c>
      <c r="D25" s="61" t="s">
        <v>449</v>
      </c>
      <c r="E25" s="61" t="s">
        <v>1178</v>
      </c>
      <c r="F25" s="61" t="s">
        <v>1179</v>
      </c>
      <c r="G25" s="87"/>
    </row>
    <row r="26" spans="1:7" hidden="1">
      <c r="A26" s="60" t="s">
        <v>1180</v>
      </c>
      <c r="B26" s="64" t="s">
        <v>1181</v>
      </c>
      <c r="C26" s="61" t="s">
        <v>1182</v>
      </c>
      <c r="D26" s="77" t="s">
        <v>121</v>
      </c>
      <c r="E26" s="61" t="s">
        <v>898</v>
      </c>
      <c r="F26" s="78" t="s">
        <v>986</v>
      </c>
      <c r="G26" s="87" t="s">
        <v>987</v>
      </c>
    </row>
    <row r="27" spans="1:7" hidden="1">
      <c r="A27" s="60" t="s">
        <v>1183</v>
      </c>
      <c r="B27" s="64" t="s">
        <v>1184</v>
      </c>
      <c r="C27" s="61" t="s">
        <v>1185</v>
      </c>
      <c r="D27" s="77" t="s">
        <v>183</v>
      </c>
      <c r="E27" s="61" t="s">
        <v>899</v>
      </c>
      <c r="F27" s="61" t="s">
        <v>900</v>
      </c>
      <c r="G27" s="87"/>
    </row>
    <row r="28" spans="1:7" hidden="1">
      <c r="A28" s="65" t="s">
        <v>1186</v>
      </c>
      <c r="B28" s="64" t="s">
        <v>1187</v>
      </c>
      <c r="C28" s="61" t="s">
        <v>1188</v>
      </c>
      <c r="D28" s="61" t="s">
        <v>201</v>
      </c>
      <c r="E28" s="61" t="s">
        <v>1189</v>
      </c>
      <c r="F28" s="61" t="s">
        <v>1190</v>
      </c>
      <c r="G28" s="87"/>
    </row>
    <row r="29" spans="1:7" hidden="1">
      <c r="A29" s="60" t="s">
        <v>1191</v>
      </c>
      <c r="B29" s="64" t="s">
        <v>1192</v>
      </c>
      <c r="C29" s="61" t="s">
        <v>1193</v>
      </c>
      <c r="D29" s="77" t="s">
        <v>201</v>
      </c>
      <c r="E29" s="61" t="s">
        <v>901</v>
      </c>
      <c r="F29" s="61" t="s">
        <v>902</v>
      </c>
      <c r="G29" s="87"/>
    </row>
    <row r="30" spans="1:7" hidden="1">
      <c r="A30" s="60" t="s">
        <v>1194</v>
      </c>
      <c r="B30" s="61" t="s">
        <v>1195</v>
      </c>
      <c r="C30" s="61" t="s">
        <v>1196</v>
      </c>
      <c r="D30" s="61" t="s">
        <v>201</v>
      </c>
      <c r="E30" s="61" t="s">
        <v>1197</v>
      </c>
      <c r="F30" s="61" t="s">
        <v>1198</v>
      </c>
      <c r="G30" s="87"/>
    </row>
    <row r="31" spans="1:7" hidden="1">
      <c r="A31" s="60" t="s">
        <v>1199</v>
      </c>
      <c r="B31" s="64" t="s">
        <v>1200</v>
      </c>
      <c r="C31" s="61" t="s">
        <v>1201</v>
      </c>
      <c r="D31" s="77" t="s">
        <v>1202</v>
      </c>
      <c r="E31" s="61" t="s">
        <v>903</v>
      </c>
      <c r="F31" s="61" t="s">
        <v>904</v>
      </c>
      <c r="G31" s="87"/>
    </row>
    <row r="32" spans="1:7" hidden="1">
      <c r="A32" s="60" t="s">
        <v>1203</v>
      </c>
      <c r="B32" s="61" t="s">
        <v>1204</v>
      </c>
      <c r="C32" s="61" t="s">
        <v>1205</v>
      </c>
      <c r="D32" s="61" t="s">
        <v>205</v>
      </c>
      <c r="E32" s="61" t="s">
        <v>1206</v>
      </c>
      <c r="F32" s="61" t="s">
        <v>1207</v>
      </c>
      <c r="G32" s="87"/>
    </row>
    <row r="33" spans="1:7" hidden="1">
      <c r="A33" s="60" t="s">
        <v>1208</v>
      </c>
      <c r="B33" s="61" t="s">
        <v>1209</v>
      </c>
      <c r="C33" s="61" t="s">
        <v>1210</v>
      </c>
      <c r="D33" s="61" t="s">
        <v>205</v>
      </c>
      <c r="E33" s="61" t="s">
        <v>1211</v>
      </c>
      <c r="F33" s="61" t="s">
        <v>1212</v>
      </c>
      <c r="G33" s="87"/>
    </row>
    <row r="34" spans="1:7" hidden="1">
      <c r="A34" s="60" t="s">
        <v>1213</v>
      </c>
      <c r="B34" s="61" t="s">
        <v>1214</v>
      </c>
      <c r="C34" s="61" t="s">
        <v>1215</v>
      </c>
      <c r="D34" s="61" t="s">
        <v>205</v>
      </c>
      <c r="E34" s="61" t="s">
        <v>1216</v>
      </c>
      <c r="F34" s="61" t="s">
        <v>1217</v>
      </c>
      <c r="G34" s="87"/>
    </row>
    <row r="35" spans="1:7" hidden="1">
      <c r="A35" s="60" t="s">
        <v>1218</v>
      </c>
      <c r="B35" s="64" t="s">
        <v>1219</v>
      </c>
      <c r="C35" s="61" t="s">
        <v>1220</v>
      </c>
      <c r="D35" s="77" t="s">
        <v>205</v>
      </c>
      <c r="E35" s="61" t="s">
        <v>905</v>
      </c>
      <c r="F35" s="61" t="s">
        <v>906</v>
      </c>
      <c r="G35" s="87"/>
    </row>
    <row r="36" spans="1:7" hidden="1">
      <c r="A36" s="60" t="s">
        <v>1221</v>
      </c>
      <c r="B36" s="64" t="s">
        <v>1222</v>
      </c>
      <c r="C36" s="61" t="s">
        <v>1223</v>
      </c>
      <c r="D36" s="77" t="s">
        <v>205</v>
      </c>
      <c r="E36" s="61" t="s">
        <v>907</v>
      </c>
      <c r="F36" s="61" t="s">
        <v>908</v>
      </c>
      <c r="G36" s="87"/>
    </row>
    <row r="37" spans="1:7" hidden="1">
      <c r="A37" s="60" t="s">
        <v>1224</v>
      </c>
      <c r="B37" s="61" t="s">
        <v>1225</v>
      </c>
      <c r="C37" s="61" t="s">
        <v>1226</v>
      </c>
      <c r="D37" s="61" t="s">
        <v>205</v>
      </c>
      <c r="E37" s="61" t="s">
        <v>1227</v>
      </c>
      <c r="F37" s="61" t="s">
        <v>1228</v>
      </c>
      <c r="G37" s="87"/>
    </row>
    <row r="38" spans="1:7" hidden="1">
      <c r="A38" s="60" t="s">
        <v>1229</v>
      </c>
      <c r="B38" s="61" t="s">
        <v>1230</v>
      </c>
      <c r="C38" s="61" t="s">
        <v>1231</v>
      </c>
      <c r="D38" s="61" t="s">
        <v>205</v>
      </c>
      <c r="E38" s="61" t="s">
        <v>1232</v>
      </c>
      <c r="F38" s="61" t="s">
        <v>1233</v>
      </c>
      <c r="G38" s="87"/>
    </row>
    <row r="39" spans="1:7" hidden="1">
      <c r="A39" s="60" t="s">
        <v>1234</v>
      </c>
      <c r="B39" s="61" t="s">
        <v>1235</v>
      </c>
      <c r="C39" s="61" t="s">
        <v>1236</v>
      </c>
      <c r="D39" s="61" t="s">
        <v>1237</v>
      </c>
      <c r="E39" s="61" t="s">
        <v>1238</v>
      </c>
      <c r="F39" s="61" t="s">
        <v>1239</v>
      </c>
      <c r="G39" s="87"/>
    </row>
    <row r="40" spans="1:7" hidden="1">
      <c r="A40" s="60" t="s">
        <v>1240</v>
      </c>
      <c r="B40" s="64" t="s">
        <v>1241</v>
      </c>
      <c r="C40" s="61" t="s">
        <v>1242</v>
      </c>
      <c r="D40" s="77" t="s">
        <v>65</v>
      </c>
      <c r="E40" s="61" t="s">
        <v>909</v>
      </c>
      <c r="F40" s="78" t="s">
        <v>1791</v>
      </c>
      <c r="G40" s="87" t="s">
        <v>1792</v>
      </c>
    </row>
    <row r="41" spans="1:7" hidden="1">
      <c r="A41" s="60" t="s">
        <v>1243</v>
      </c>
      <c r="B41" s="61" t="s">
        <v>1244</v>
      </c>
      <c r="C41" s="61" t="s">
        <v>1245</v>
      </c>
      <c r="D41" s="61" t="s">
        <v>1246</v>
      </c>
      <c r="E41" s="61" t="s">
        <v>1247</v>
      </c>
      <c r="F41" s="61" t="s">
        <v>1248</v>
      </c>
      <c r="G41" s="87"/>
    </row>
    <row r="42" spans="1:7" hidden="1">
      <c r="A42" s="60"/>
      <c r="B42" s="64" t="s">
        <v>1249</v>
      </c>
      <c r="C42" s="61" t="s">
        <v>1250</v>
      </c>
      <c r="D42" s="61" t="s">
        <v>450</v>
      </c>
      <c r="E42" s="61" t="s">
        <v>1251</v>
      </c>
      <c r="F42" s="61" t="s">
        <v>1252</v>
      </c>
      <c r="G42" s="87"/>
    </row>
    <row r="43" spans="1:7" hidden="1">
      <c r="A43" s="60" t="s">
        <v>1253</v>
      </c>
      <c r="B43" s="66" t="s">
        <v>1254</v>
      </c>
      <c r="C43" s="61" t="s">
        <v>1255</v>
      </c>
      <c r="D43" s="77" t="s">
        <v>450</v>
      </c>
      <c r="E43" s="61" t="s">
        <v>911</v>
      </c>
      <c r="F43" s="78" t="s">
        <v>1788</v>
      </c>
      <c r="G43" s="87" t="s">
        <v>1789</v>
      </c>
    </row>
    <row r="44" spans="1:7" hidden="1">
      <c r="A44" s="60" t="s">
        <v>1256</v>
      </c>
      <c r="B44" s="64" t="s">
        <v>1257</v>
      </c>
      <c r="C44" s="61" t="s">
        <v>1258</v>
      </c>
      <c r="D44" s="77" t="s">
        <v>474</v>
      </c>
      <c r="E44" s="61" t="s">
        <v>913</v>
      </c>
      <c r="F44" s="61" t="s">
        <v>914</v>
      </c>
      <c r="G44" s="86" t="s">
        <v>1795</v>
      </c>
    </row>
    <row r="45" spans="1:7" hidden="1">
      <c r="A45" s="60" t="s">
        <v>1057</v>
      </c>
      <c r="B45" s="64" t="s">
        <v>1259</v>
      </c>
      <c r="C45" s="61" t="s">
        <v>1260</v>
      </c>
      <c r="D45" s="77" t="s">
        <v>45</v>
      </c>
      <c r="E45" s="61" t="s">
        <v>915</v>
      </c>
      <c r="F45" s="78" t="s">
        <v>988</v>
      </c>
      <c r="G45" s="87" t="s">
        <v>989</v>
      </c>
    </row>
    <row r="46" spans="1:7" hidden="1">
      <c r="A46" s="60" t="s">
        <v>1261</v>
      </c>
      <c r="B46" s="64" t="s">
        <v>1262</v>
      </c>
      <c r="C46" s="61" t="s">
        <v>1255</v>
      </c>
      <c r="D46" s="77" t="s">
        <v>1263</v>
      </c>
      <c r="E46" s="61" t="s">
        <v>1264</v>
      </c>
      <c r="F46" s="61" t="s">
        <v>998</v>
      </c>
      <c r="G46" s="86" t="s">
        <v>1793</v>
      </c>
    </row>
    <row r="47" spans="1:7" hidden="1">
      <c r="A47" s="65" t="s">
        <v>1265</v>
      </c>
      <c r="B47" s="61" t="s">
        <v>1266</v>
      </c>
      <c r="C47" s="61" t="s">
        <v>1267</v>
      </c>
      <c r="D47" s="61" t="s">
        <v>200</v>
      </c>
      <c r="E47" s="61" t="s">
        <v>1268</v>
      </c>
      <c r="F47" s="61" t="s">
        <v>1269</v>
      </c>
      <c r="G47" s="87"/>
    </row>
    <row r="48" spans="1:7" hidden="1">
      <c r="A48" s="60" t="s">
        <v>1270</v>
      </c>
      <c r="B48" s="61" t="s">
        <v>1271</v>
      </c>
      <c r="C48" s="61" t="s">
        <v>1272</v>
      </c>
      <c r="D48" s="61" t="s">
        <v>200</v>
      </c>
      <c r="E48" s="61" t="s">
        <v>1273</v>
      </c>
      <c r="F48" s="61" t="s">
        <v>1274</v>
      </c>
      <c r="G48" s="87"/>
    </row>
    <row r="49" spans="1:7" hidden="1">
      <c r="A49" s="60" t="s">
        <v>1275</v>
      </c>
      <c r="B49" s="61" t="s">
        <v>1276</v>
      </c>
      <c r="C49" s="61" t="s">
        <v>1277</v>
      </c>
      <c r="D49" s="61" t="s">
        <v>200</v>
      </c>
      <c r="E49" s="61" t="s">
        <v>1278</v>
      </c>
      <c r="F49" s="61" t="s">
        <v>1279</v>
      </c>
      <c r="G49" s="87"/>
    </row>
    <row r="50" spans="1:7" hidden="1">
      <c r="A50" s="60" t="s">
        <v>1280</v>
      </c>
      <c r="B50" s="61" t="s">
        <v>1281</v>
      </c>
      <c r="C50" s="61" t="s">
        <v>1282</v>
      </c>
      <c r="D50" s="61" t="s">
        <v>200</v>
      </c>
      <c r="E50" s="61" t="s">
        <v>1283</v>
      </c>
      <c r="F50" s="61" t="s">
        <v>1284</v>
      </c>
      <c r="G50" s="87"/>
    </row>
    <row r="51" spans="1:7" hidden="1">
      <c r="A51" s="60" t="s">
        <v>1285</v>
      </c>
      <c r="B51" s="61" t="s">
        <v>1286</v>
      </c>
      <c r="C51" s="61" t="s">
        <v>1287</v>
      </c>
      <c r="D51" s="61" t="s">
        <v>200</v>
      </c>
      <c r="E51" s="61" t="s">
        <v>1288</v>
      </c>
      <c r="F51" s="61" t="s">
        <v>1289</v>
      </c>
      <c r="G51" s="87"/>
    </row>
    <row r="52" spans="1:7" hidden="1">
      <c r="A52" s="60" t="s">
        <v>1290</v>
      </c>
      <c r="B52" s="64" t="s">
        <v>1049</v>
      </c>
      <c r="C52" s="61" t="s">
        <v>1291</v>
      </c>
      <c r="D52" s="77" t="s">
        <v>200</v>
      </c>
      <c r="E52" s="61" t="s">
        <v>916</v>
      </c>
      <c r="F52" s="61" t="s">
        <v>917</v>
      </c>
      <c r="G52" s="87"/>
    </row>
    <row r="53" spans="1:7" hidden="1">
      <c r="A53" s="60" t="s">
        <v>1292</v>
      </c>
      <c r="B53" s="61" t="s">
        <v>1293</v>
      </c>
      <c r="C53" s="61" t="s">
        <v>1294</v>
      </c>
      <c r="D53" s="61" t="s">
        <v>447</v>
      </c>
      <c r="E53" s="61" t="s">
        <v>1295</v>
      </c>
      <c r="F53" s="61" t="s">
        <v>1296</v>
      </c>
      <c r="G53" s="87"/>
    </row>
    <row r="54" spans="1:7" hidden="1">
      <c r="A54" s="60" t="s">
        <v>1297</v>
      </c>
      <c r="B54" s="61" t="s">
        <v>1298</v>
      </c>
      <c r="C54" s="61" t="s">
        <v>1299</v>
      </c>
      <c r="D54" s="77" t="s">
        <v>447</v>
      </c>
      <c r="E54" s="61" t="s">
        <v>918</v>
      </c>
      <c r="F54" s="61" t="s">
        <v>919</v>
      </c>
      <c r="G54" s="87"/>
    </row>
    <row r="55" spans="1:7" hidden="1">
      <c r="A55" s="60" t="s">
        <v>1300</v>
      </c>
      <c r="B55" s="61" t="s">
        <v>1301</v>
      </c>
      <c r="C55" s="61" t="s">
        <v>1302</v>
      </c>
      <c r="D55" s="61" t="s">
        <v>212</v>
      </c>
      <c r="E55" s="61" t="s">
        <v>1303</v>
      </c>
      <c r="F55" s="61" t="s">
        <v>1304</v>
      </c>
      <c r="G55" s="87"/>
    </row>
    <row r="56" spans="1:7" hidden="1">
      <c r="A56" s="60" t="s">
        <v>1305</v>
      </c>
      <c r="B56" s="64" t="s">
        <v>1306</v>
      </c>
      <c r="C56" s="61" t="s">
        <v>1307</v>
      </c>
      <c r="D56" s="77" t="s">
        <v>212</v>
      </c>
      <c r="E56" s="61" t="s">
        <v>997</v>
      </c>
      <c r="F56" s="61" t="s">
        <v>996</v>
      </c>
      <c r="G56" s="87"/>
    </row>
    <row r="57" spans="1:7" hidden="1">
      <c r="A57" s="60" t="s">
        <v>1308</v>
      </c>
      <c r="B57" s="61" t="s">
        <v>1309</v>
      </c>
      <c r="C57" s="61" t="s">
        <v>1310</v>
      </c>
      <c r="D57" s="61" t="s">
        <v>212</v>
      </c>
      <c r="E57" s="61" t="s">
        <v>1311</v>
      </c>
      <c r="F57" s="61" t="s">
        <v>1312</v>
      </c>
      <c r="G57" s="87"/>
    </row>
    <row r="58" spans="1:7" hidden="1">
      <c r="A58" s="60" t="s">
        <v>1313</v>
      </c>
      <c r="B58" s="61" t="s">
        <v>1314</v>
      </c>
      <c r="C58" s="61" t="s">
        <v>1315</v>
      </c>
      <c r="D58" s="61" t="s">
        <v>212</v>
      </c>
      <c r="E58" s="61" t="s">
        <v>1316</v>
      </c>
      <c r="F58" s="61" t="s">
        <v>1317</v>
      </c>
      <c r="G58" s="87"/>
    </row>
    <row r="59" spans="1:7" hidden="1">
      <c r="A59" s="60" t="s">
        <v>1318</v>
      </c>
      <c r="B59" s="64" t="s">
        <v>1319</v>
      </c>
      <c r="C59" s="61" t="s">
        <v>1320</v>
      </c>
      <c r="D59" s="77" t="s">
        <v>90</v>
      </c>
      <c r="E59" s="61" t="s">
        <v>920</v>
      </c>
      <c r="F59" s="61" t="s">
        <v>921</v>
      </c>
      <c r="G59" s="87"/>
    </row>
    <row r="60" spans="1:7" hidden="1">
      <c r="A60" s="65" t="s">
        <v>1321</v>
      </c>
      <c r="B60" s="61" t="s">
        <v>1322</v>
      </c>
      <c r="C60" s="61" t="s">
        <v>1323</v>
      </c>
      <c r="D60" s="61" t="s">
        <v>1324</v>
      </c>
      <c r="E60" s="61" t="s">
        <v>1325</v>
      </c>
      <c r="F60" s="61" t="s">
        <v>1326</v>
      </c>
      <c r="G60" s="87"/>
    </row>
    <row r="61" spans="1:7" hidden="1">
      <c r="A61" s="65" t="s">
        <v>1321</v>
      </c>
      <c r="B61" s="61" t="s">
        <v>1327</v>
      </c>
      <c r="C61" s="61" t="s">
        <v>1323</v>
      </c>
      <c r="D61" s="61" t="s">
        <v>1324</v>
      </c>
      <c r="E61" s="61" t="s">
        <v>1325</v>
      </c>
      <c r="F61" s="61" t="s">
        <v>1326</v>
      </c>
      <c r="G61" s="87"/>
    </row>
    <row r="62" spans="1:7" hidden="1">
      <c r="A62" s="65" t="s">
        <v>1321</v>
      </c>
      <c r="B62" s="61" t="s">
        <v>1328</v>
      </c>
      <c r="C62" s="61" t="s">
        <v>1329</v>
      </c>
      <c r="D62" s="61" t="s">
        <v>1324</v>
      </c>
      <c r="E62" s="61" t="s">
        <v>1325</v>
      </c>
      <c r="F62" s="61" t="s">
        <v>1326</v>
      </c>
      <c r="G62" s="87"/>
    </row>
    <row r="63" spans="1:7" hidden="1">
      <c r="A63" s="60" t="s">
        <v>1330</v>
      </c>
      <c r="B63" s="61" t="s">
        <v>1331</v>
      </c>
      <c r="C63" s="61" t="s">
        <v>1332</v>
      </c>
      <c r="D63" s="61" t="s">
        <v>1324</v>
      </c>
      <c r="E63" s="61" t="s">
        <v>1333</v>
      </c>
      <c r="F63" s="61" t="s">
        <v>1334</v>
      </c>
      <c r="G63" s="87"/>
    </row>
    <row r="64" spans="1:7" hidden="1">
      <c r="A64" s="60" t="s">
        <v>1335</v>
      </c>
      <c r="B64" s="64" t="s">
        <v>1336</v>
      </c>
      <c r="C64" s="61" t="s">
        <v>1337</v>
      </c>
      <c r="D64" s="77" t="s">
        <v>473</v>
      </c>
      <c r="E64" s="61" t="s">
        <v>922</v>
      </c>
      <c r="F64" s="61" t="s">
        <v>923</v>
      </c>
      <c r="G64" s="87"/>
    </row>
    <row r="65" spans="1:7" hidden="1">
      <c r="A65" s="60" t="s">
        <v>1338</v>
      </c>
      <c r="B65" s="64" t="s">
        <v>1339</v>
      </c>
      <c r="C65" s="61" t="s">
        <v>1340</v>
      </c>
      <c r="D65" s="77" t="s">
        <v>167</v>
      </c>
      <c r="E65" s="61" t="s">
        <v>924</v>
      </c>
      <c r="F65" s="61" t="s">
        <v>925</v>
      </c>
      <c r="G65" s="87"/>
    </row>
    <row r="66" spans="1:7" hidden="1">
      <c r="A66" s="60" t="s">
        <v>1341</v>
      </c>
      <c r="B66" s="64" t="s">
        <v>451</v>
      </c>
      <c r="C66" s="61" t="s">
        <v>1342</v>
      </c>
      <c r="D66" s="77" t="s">
        <v>452</v>
      </c>
      <c r="E66" s="61" t="s">
        <v>926</v>
      </c>
      <c r="F66" s="61" t="s">
        <v>927</v>
      </c>
      <c r="G66" s="87"/>
    </row>
    <row r="67" spans="1:7" hidden="1">
      <c r="A67" s="60" t="s">
        <v>1343</v>
      </c>
      <c r="B67" s="61" t="s">
        <v>1344</v>
      </c>
      <c r="C67" s="61" t="s">
        <v>1345</v>
      </c>
      <c r="D67" s="61" t="s">
        <v>452</v>
      </c>
      <c r="E67" s="61" t="s">
        <v>1346</v>
      </c>
      <c r="F67" s="61" t="s">
        <v>1347</v>
      </c>
      <c r="G67" s="87"/>
    </row>
    <row r="68" spans="1:7" hidden="1">
      <c r="A68" s="60" t="s">
        <v>1039</v>
      </c>
      <c r="B68" s="64" t="s">
        <v>1348</v>
      </c>
      <c r="C68" s="61" t="s">
        <v>1349</v>
      </c>
      <c r="D68" s="77" t="s">
        <v>122</v>
      </c>
      <c r="E68" s="61" t="s">
        <v>928</v>
      </c>
      <c r="F68" s="61" t="s">
        <v>929</v>
      </c>
      <c r="G68" s="87"/>
    </row>
    <row r="69" spans="1:7" hidden="1">
      <c r="A69" s="60" t="s">
        <v>1350</v>
      </c>
      <c r="B69" s="64" t="s">
        <v>1351</v>
      </c>
      <c r="C69" s="61" t="s">
        <v>1352</v>
      </c>
      <c r="D69" s="77" t="s">
        <v>122</v>
      </c>
      <c r="E69" s="61" t="s">
        <v>930</v>
      </c>
      <c r="F69" s="61" t="s">
        <v>931</v>
      </c>
      <c r="G69" s="87"/>
    </row>
    <row r="70" spans="1:7" hidden="1">
      <c r="A70" s="65" t="s">
        <v>1353</v>
      </c>
      <c r="B70" s="64" t="s">
        <v>1354</v>
      </c>
      <c r="C70" s="61" t="s">
        <v>1355</v>
      </c>
      <c r="D70" s="77" t="s">
        <v>122</v>
      </c>
      <c r="E70" s="61" t="s">
        <v>932</v>
      </c>
      <c r="F70" s="61" t="s">
        <v>933</v>
      </c>
      <c r="G70" s="87"/>
    </row>
    <row r="71" spans="1:7" hidden="1">
      <c r="A71" s="60" t="s">
        <v>1043</v>
      </c>
      <c r="B71" s="64" t="s">
        <v>1356</v>
      </c>
      <c r="C71" s="61" t="s">
        <v>1357</v>
      </c>
      <c r="D71" s="77" t="s">
        <v>186</v>
      </c>
      <c r="E71" s="61" t="s">
        <v>934</v>
      </c>
      <c r="F71" s="61" t="s">
        <v>935</v>
      </c>
      <c r="G71" s="87"/>
    </row>
    <row r="72" spans="1:7" hidden="1">
      <c r="A72" s="60" t="s">
        <v>1358</v>
      </c>
      <c r="B72" s="64" t="s">
        <v>1359</v>
      </c>
      <c r="C72" s="61" t="s">
        <v>1360</v>
      </c>
      <c r="D72" s="77" t="s">
        <v>471</v>
      </c>
      <c r="E72" s="61" t="s">
        <v>936</v>
      </c>
      <c r="F72" s="61" t="s">
        <v>937</v>
      </c>
      <c r="G72" s="87"/>
    </row>
    <row r="73" spans="1:7" hidden="1">
      <c r="A73" s="60" t="s">
        <v>1361</v>
      </c>
      <c r="B73" s="64" t="s">
        <v>1362</v>
      </c>
      <c r="C73" s="61" t="s">
        <v>1363</v>
      </c>
      <c r="D73" s="77" t="s">
        <v>204</v>
      </c>
      <c r="E73" s="61" t="s">
        <v>938</v>
      </c>
      <c r="F73" s="61" t="s">
        <v>939</v>
      </c>
      <c r="G73" s="87"/>
    </row>
    <row r="74" spans="1:7" hidden="1">
      <c r="A74" s="60" t="s">
        <v>453</v>
      </c>
      <c r="B74" s="64" t="s">
        <v>1364</v>
      </c>
      <c r="C74" s="61" t="s">
        <v>1365</v>
      </c>
      <c r="D74" s="77" t="s">
        <v>454</v>
      </c>
      <c r="E74" s="61" t="s">
        <v>940</v>
      </c>
      <c r="F74" s="61" t="s">
        <v>941</v>
      </c>
      <c r="G74" s="87"/>
    </row>
    <row r="75" spans="1:7" hidden="1">
      <c r="A75" s="60" t="s">
        <v>1366</v>
      </c>
      <c r="B75" s="64" t="s">
        <v>1367</v>
      </c>
      <c r="C75" s="61" t="s">
        <v>1368</v>
      </c>
      <c r="D75" s="77" t="s">
        <v>98</v>
      </c>
      <c r="E75" s="61" t="s">
        <v>942</v>
      </c>
      <c r="F75" s="61" t="s">
        <v>943</v>
      </c>
      <c r="G75" s="87"/>
    </row>
    <row r="76" spans="1:7" hidden="1">
      <c r="A76" s="60" t="s">
        <v>1369</v>
      </c>
      <c r="B76" s="64" t="s">
        <v>1370</v>
      </c>
      <c r="C76" s="61" t="s">
        <v>1371</v>
      </c>
      <c r="D76" s="77" t="s">
        <v>174</v>
      </c>
      <c r="E76" s="61" t="s">
        <v>944</v>
      </c>
      <c r="F76" s="61" t="s">
        <v>945</v>
      </c>
      <c r="G76" s="87"/>
    </row>
    <row r="77" spans="1:7" hidden="1">
      <c r="A77" s="60" t="s">
        <v>1372</v>
      </c>
      <c r="B77" s="64" t="s">
        <v>1373</v>
      </c>
      <c r="C77" s="61" t="s">
        <v>1374</v>
      </c>
      <c r="D77" s="77" t="s">
        <v>124</v>
      </c>
      <c r="E77" s="61" t="s">
        <v>946</v>
      </c>
      <c r="F77" s="78" t="s">
        <v>994</v>
      </c>
      <c r="G77" s="87" t="s">
        <v>995</v>
      </c>
    </row>
    <row r="78" spans="1:7" hidden="1">
      <c r="A78" s="60" t="s">
        <v>1375</v>
      </c>
      <c r="B78" s="61" t="s">
        <v>1376</v>
      </c>
      <c r="C78" s="61" t="s">
        <v>1377</v>
      </c>
      <c r="D78" s="61" t="s">
        <v>124</v>
      </c>
      <c r="E78" s="61" t="s">
        <v>1378</v>
      </c>
      <c r="F78" s="61" t="s">
        <v>1379</v>
      </c>
      <c r="G78" s="87"/>
    </row>
    <row r="79" spans="1:7" hidden="1">
      <c r="A79" s="60" t="s">
        <v>1380</v>
      </c>
      <c r="B79" s="64" t="s">
        <v>1381</v>
      </c>
      <c r="C79" s="61" t="s">
        <v>1382</v>
      </c>
      <c r="D79" s="77" t="s">
        <v>203</v>
      </c>
      <c r="E79" s="61" t="s">
        <v>947</v>
      </c>
      <c r="F79" s="61" t="s">
        <v>948</v>
      </c>
      <c r="G79" s="87"/>
    </row>
    <row r="80" spans="1:7" hidden="1">
      <c r="A80" s="60"/>
      <c r="B80" s="62" t="s">
        <v>1050</v>
      </c>
      <c r="C80" s="61" t="s">
        <v>1383</v>
      </c>
      <c r="D80" s="77" t="s">
        <v>203</v>
      </c>
      <c r="E80" s="61" t="s">
        <v>949</v>
      </c>
      <c r="F80" s="61" t="s">
        <v>950</v>
      </c>
      <c r="G80" s="87"/>
    </row>
    <row r="81" spans="1:7" hidden="1">
      <c r="A81" s="60" t="s">
        <v>1384</v>
      </c>
      <c r="B81" s="64" t="s">
        <v>951</v>
      </c>
      <c r="C81" s="61" t="s">
        <v>1385</v>
      </c>
      <c r="D81" s="77" t="s">
        <v>952</v>
      </c>
      <c r="E81" s="61" t="s">
        <v>1386</v>
      </c>
      <c r="F81" s="78" t="s">
        <v>1790</v>
      </c>
      <c r="G81" s="87"/>
    </row>
    <row r="82" spans="1:7" hidden="1">
      <c r="A82" s="60" t="s">
        <v>1387</v>
      </c>
      <c r="B82" s="67" t="s">
        <v>1388</v>
      </c>
      <c r="C82" s="61" t="s">
        <v>1389</v>
      </c>
      <c r="D82" s="77" t="s">
        <v>95</v>
      </c>
      <c r="E82" s="61" t="s">
        <v>955</v>
      </c>
      <c r="F82" s="61" t="s">
        <v>956</v>
      </c>
      <c r="G82" s="87"/>
    </row>
    <row r="83" spans="1:7" hidden="1">
      <c r="A83" s="65" t="s">
        <v>1390</v>
      </c>
      <c r="B83" s="67" t="s">
        <v>1391</v>
      </c>
      <c r="C83" s="61" t="s">
        <v>1392</v>
      </c>
      <c r="D83" s="77" t="s">
        <v>95</v>
      </c>
      <c r="E83" s="61" t="s">
        <v>957</v>
      </c>
      <c r="F83" s="61" t="s">
        <v>958</v>
      </c>
      <c r="G83" s="87"/>
    </row>
    <row r="84" spans="1:7" hidden="1">
      <c r="A84" s="60" t="s">
        <v>1393</v>
      </c>
      <c r="B84" s="67" t="s">
        <v>1394</v>
      </c>
      <c r="C84" s="61" t="s">
        <v>1395</v>
      </c>
      <c r="D84" s="77" t="s">
        <v>173</v>
      </c>
      <c r="E84" s="61" t="s">
        <v>959</v>
      </c>
      <c r="F84" s="61" t="s">
        <v>960</v>
      </c>
      <c r="G84" s="87"/>
    </row>
    <row r="85" spans="1:7" hidden="1">
      <c r="A85" s="60"/>
      <c r="B85" s="62" t="s">
        <v>1396</v>
      </c>
      <c r="C85" s="61" t="s">
        <v>1397</v>
      </c>
      <c r="D85" s="77" t="s">
        <v>686</v>
      </c>
      <c r="E85" s="61" t="s">
        <v>961</v>
      </c>
      <c r="F85" s="61" t="s">
        <v>962</v>
      </c>
      <c r="G85" s="87"/>
    </row>
    <row r="86" spans="1:7" hidden="1">
      <c r="A86" s="60" t="s">
        <v>1398</v>
      </c>
      <c r="B86" s="67" t="s">
        <v>1399</v>
      </c>
      <c r="C86" s="61" t="s">
        <v>1400</v>
      </c>
      <c r="D86" s="77" t="s">
        <v>188</v>
      </c>
      <c r="E86" s="61" t="s">
        <v>963</v>
      </c>
      <c r="F86" s="78" t="s">
        <v>992</v>
      </c>
      <c r="G86" s="87" t="s">
        <v>993</v>
      </c>
    </row>
    <row r="87" spans="1:7" hidden="1">
      <c r="A87" s="60" t="s">
        <v>1401</v>
      </c>
      <c r="B87" s="61" t="s">
        <v>1402</v>
      </c>
      <c r="C87" s="61" t="s">
        <v>1403</v>
      </c>
      <c r="D87" s="61" t="s">
        <v>188</v>
      </c>
      <c r="E87" s="61" t="s">
        <v>1404</v>
      </c>
      <c r="F87" s="61" t="s">
        <v>1405</v>
      </c>
      <c r="G87" s="87"/>
    </row>
    <row r="88" spans="1:7" hidden="1">
      <c r="A88" s="60" t="s">
        <v>1406</v>
      </c>
      <c r="B88" s="61" t="s">
        <v>1407</v>
      </c>
      <c r="C88" s="61" t="s">
        <v>1408</v>
      </c>
      <c r="D88" s="61" t="s">
        <v>46</v>
      </c>
      <c r="E88" s="61" t="s">
        <v>1409</v>
      </c>
      <c r="F88" s="78" t="s">
        <v>1796</v>
      </c>
      <c r="G88" s="87" t="s">
        <v>1797</v>
      </c>
    </row>
    <row r="89" spans="1:7" hidden="1">
      <c r="A89" s="60" t="s">
        <v>1410</v>
      </c>
      <c r="B89" s="61" t="s">
        <v>1411</v>
      </c>
      <c r="C89" s="61" t="s">
        <v>1412</v>
      </c>
      <c r="D89" s="61" t="s">
        <v>46</v>
      </c>
      <c r="E89" s="61" t="s">
        <v>1413</v>
      </c>
      <c r="F89" s="61" t="s">
        <v>1414</v>
      </c>
      <c r="G89" s="87"/>
    </row>
    <row r="90" spans="1:7" hidden="1">
      <c r="A90" s="60" t="s">
        <v>1415</v>
      </c>
      <c r="B90" s="61" t="s">
        <v>1416</v>
      </c>
      <c r="C90" s="61" t="s">
        <v>1417</v>
      </c>
      <c r="D90" s="61" t="s">
        <v>46</v>
      </c>
      <c r="E90" s="61" t="s">
        <v>1418</v>
      </c>
      <c r="F90" s="61" t="s">
        <v>1419</v>
      </c>
      <c r="G90" s="87"/>
    </row>
    <row r="91" spans="1:7" hidden="1">
      <c r="A91" s="60" t="s">
        <v>1420</v>
      </c>
      <c r="B91" s="61" t="s">
        <v>1421</v>
      </c>
      <c r="C91" s="61" t="s">
        <v>1422</v>
      </c>
      <c r="D91" s="61" t="s">
        <v>46</v>
      </c>
      <c r="E91" s="61" t="s">
        <v>1423</v>
      </c>
      <c r="F91" s="78" t="s">
        <v>1798</v>
      </c>
      <c r="G91" s="87" t="s">
        <v>1799</v>
      </c>
    </row>
    <row r="92" spans="1:7" hidden="1">
      <c r="A92" s="60" t="s">
        <v>1424</v>
      </c>
      <c r="B92" s="61" t="s">
        <v>1425</v>
      </c>
      <c r="C92" s="61" t="s">
        <v>1426</v>
      </c>
      <c r="D92" s="61" t="s">
        <v>46</v>
      </c>
      <c r="E92" s="61" t="s">
        <v>1427</v>
      </c>
      <c r="F92" s="61" t="s">
        <v>1428</v>
      </c>
      <c r="G92" s="87"/>
    </row>
    <row r="93" spans="1:7" hidden="1">
      <c r="A93" s="60" t="s">
        <v>1429</v>
      </c>
      <c r="B93" s="61" t="s">
        <v>1430</v>
      </c>
      <c r="C93" s="61" t="s">
        <v>1431</v>
      </c>
      <c r="D93" s="61" t="s">
        <v>46</v>
      </c>
      <c r="E93" s="61" t="s">
        <v>1432</v>
      </c>
      <c r="F93" s="61" t="s">
        <v>1433</v>
      </c>
      <c r="G93" s="87"/>
    </row>
    <row r="94" spans="1:7" hidden="1">
      <c r="A94" s="60" t="s">
        <v>1434</v>
      </c>
      <c r="B94" s="64" t="s">
        <v>1067</v>
      </c>
      <c r="C94" s="61" t="s">
        <v>1435</v>
      </c>
      <c r="D94" s="77" t="s">
        <v>46</v>
      </c>
      <c r="E94" s="61" t="s">
        <v>964</v>
      </c>
      <c r="F94" s="61" t="s">
        <v>965</v>
      </c>
      <c r="G94" s="87"/>
    </row>
    <row r="95" spans="1:7" hidden="1">
      <c r="A95" s="65" t="s">
        <v>1436</v>
      </c>
      <c r="B95" s="61" t="s">
        <v>1437</v>
      </c>
      <c r="C95" s="61" t="s">
        <v>1438</v>
      </c>
      <c r="D95" s="61" t="s">
        <v>46</v>
      </c>
      <c r="E95" s="61" t="s">
        <v>1439</v>
      </c>
      <c r="F95" s="61" t="s">
        <v>1440</v>
      </c>
      <c r="G95" s="87"/>
    </row>
    <row r="96" spans="1:7" hidden="1">
      <c r="A96" s="60"/>
      <c r="B96" s="61" t="s">
        <v>1441</v>
      </c>
      <c r="C96" s="61" t="s">
        <v>1442</v>
      </c>
      <c r="D96" s="61" t="s">
        <v>46</v>
      </c>
      <c r="E96" s="61" t="s">
        <v>1443</v>
      </c>
      <c r="F96" s="61" t="s">
        <v>1444</v>
      </c>
      <c r="G96" s="87"/>
    </row>
    <row r="97" spans="1:7" hidden="1">
      <c r="A97" s="60" t="s">
        <v>1445</v>
      </c>
      <c r="B97" s="62" t="s">
        <v>1446</v>
      </c>
      <c r="C97" s="61" t="s">
        <v>1447</v>
      </c>
      <c r="D97" s="77" t="s">
        <v>46</v>
      </c>
      <c r="E97" s="61" t="s">
        <v>1448</v>
      </c>
      <c r="F97" s="78" t="s">
        <v>1800</v>
      </c>
      <c r="G97" s="87" t="s">
        <v>1548</v>
      </c>
    </row>
    <row r="98" spans="1:7" hidden="1">
      <c r="A98" s="60"/>
      <c r="B98" s="63" t="s">
        <v>1449</v>
      </c>
      <c r="C98" s="61" t="s">
        <v>1450</v>
      </c>
      <c r="D98" s="61" t="s">
        <v>46</v>
      </c>
      <c r="E98" s="61"/>
      <c r="F98" s="61" t="s">
        <v>1451</v>
      </c>
      <c r="G98" s="87"/>
    </row>
    <row r="99" spans="1:7" hidden="1">
      <c r="A99" s="60" t="s">
        <v>1452</v>
      </c>
      <c r="B99" s="61" t="s">
        <v>1453</v>
      </c>
      <c r="C99" s="61" t="s">
        <v>1454</v>
      </c>
      <c r="D99" s="61" t="s">
        <v>46</v>
      </c>
      <c r="E99" s="61" t="s">
        <v>1455</v>
      </c>
      <c r="F99" s="61" t="s">
        <v>1456</v>
      </c>
      <c r="G99" s="87"/>
    </row>
    <row r="100" spans="1:7" hidden="1">
      <c r="A100" s="60" t="s">
        <v>1457</v>
      </c>
      <c r="B100" s="61" t="s">
        <v>1458</v>
      </c>
      <c r="C100" s="61" t="s">
        <v>1459</v>
      </c>
      <c r="D100" s="61" t="s">
        <v>46</v>
      </c>
      <c r="E100" s="61" t="s">
        <v>1460</v>
      </c>
      <c r="F100" s="61" t="s">
        <v>1461</v>
      </c>
      <c r="G100" s="87"/>
    </row>
    <row r="101" spans="1:7" hidden="1">
      <c r="A101" s="60"/>
      <c r="B101" s="62" t="s">
        <v>1462</v>
      </c>
      <c r="C101" s="61" t="s">
        <v>1463</v>
      </c>
      <c r="D101" s="61" t="s">
        <v>46</v>
      </c>
      <c r="E101" s="61" t="s">
        <v>1464</v>
      </c>
      <c r="F101" s="61" t="s">
        <v>1465</v>
      </c>
      <c r="G101" s="87"/>
    </row>
    <row r="102" spans="1:7" hidden="1">
      <c r="A102" s="60" t="s">
        <v>1466</v>
      </c>
      <c r="B102" s="64" t="s">
        <v>1467</v>
      </c>
      <c r="C102" s="61" t="s">
        <v>1468</v>
      </c>
      <c r="D102" s="77" t="s">
        <v>154</v>
      </c>
      <c r="E102" s="61" t="s">
        <v>966</v>
      </c>
      <c r="F102" s="78" t="s">
        <v>990</v>
      </c>
      <c r="G102" s="87" t="s">
        <v>991</v>
      </c>
    </row>
    <row r="103" spans="1:7" hidden="1">
      <c r="A103" s="60"/>
      <c r="B103" s="62" t="s">
        <v>1469</v>
      </c>
      <c r="C103" s="61" t="s">
        <v>1470</v>
      </c>
      <c r="D103" s="77" t="s">
        <v>154</v>
      </c>
      <c r="E103" s="61" t="s">
        <v>967</v>
      </c>
      <c r="F103" s="61" t="s">
        <v>968</v>
      </c>
      <c r="G103" s="87"/>
    </row>
    <row r="104" spans="1:7" hidden="1">
      <c r="A104" s="60" t="s">
        <v>1471</v>
      </c>
      <c r="B104" s="61" t="s">
        <v>1472</v>
      </c>
      <c r="C104" s="61" t="s">
        <v>1473</v>
      </c>
      <c r="D104" s="61" t="s">
        <v>216</v>
      </c>
      <c r="E104" s="61" t="s">
        <v>1474</v>
      </c>
      <c r="F104" s="61" t="s">
        <v>1475</v>
      </c>
      <c r="G104" s="87"/>
    </row>
    <row r="105" spans="1:7" hidden="1">
      <c r="A105" s="60" t="s">
        <v>1476</v>
      </c>
      <c r="B105" s="64" t="s">
        <v>1477</v>
      </c>
      <c r="C105" s="61" t="s">
        <v>1478</v>
      </c>
      <c r="D105" s="77" t="s">
        <v>216</v>
      </c>
      <c r="E105" s="61" t="s">
        <v>969</v>
      </c>
      <c r="F105" s="61" t="s">
        <v>970</v>
      </c>
      <c r="G105" s="86" t="s">
        <v>1782</v>
      </c>
    </row>
    <row r="106" spans="1:7" hidden="1">
      <c r="A106" s="60" t="s">
        <v>1479</v>
      </c>
      <c r="B106" s="64" t="s">
        <v>1480</v>
      </c>
      <c r="C106" s="61" t="s">
        <v>1481</v>
      </c>
      <c r="D106" s="77" t="s">
        <v>44</v>
      </c>
      <c r="E106" s="61" t="s">
        <v>971</v>
      </c>
      <c r="F106" s="61" t="s">
        <v>972</v>
      </c>
      <c r="G106" s="87"/>
    </row>
    <row r="107" spans="1:7" hidden="1">
      <c r="A107" s="60" t="s">
        <v>1482</v>
      </c>
      <c r="B107" s="64" t="s">
        <v>1483</v>
      </c>
      <c r="C107" s="61" t="s">
        <v>1484</v>
      </c>
      <c r="D107" s="77" t="s">
        <v>871</v>
      </c>
      <c r="E107" s="61" t="s">
        <v>973</v>
      </c>
      <c r="F107" s="61" t="s">
        <v>974</v>
      </c>
      <c r="G107" s="86" t="s">
        <v>1631</v>
      </c>
    </row>
    <row r="108" spans="1:7" hidden="1">
      <c r="A108" s="60" t="s">
        <v>1485</v>
      </c>
      <c r="B108" s="64" t="s">
        <v>1486</v>
      </c>
      <c r="C108" s="61" t="s">
        <v>1487</v>
      </c>
      <c r="D108" s="77" t="s">
        <v>871</v>
      </c>
      <c r="E108" s="61" t="s">
        <v>975</v>
      </c>
      <c r="F108" s="61" t="s">
        <v>976</v>
      </c>
      <c r="G108" s="87"/>
    </row>
    <row r="109" spans="1:7" hidden="1">
      <c r="A109" s="60" t="s">
        <v>1488</v>
      </c>
      <c r="B109" s="64" t="s">
        <v>1489</v>
      </c>
      <c r="C109" s="61" t="s">
        <v>1490</v>
      </c>
      <c r="D109" s="77" t="s">
        <v>219</v>
      </c>
      <c r="E109" s="61" t="s">
        <v>977</v>
      </c>
      <c r="F109" s="61" t="s">
        <v>978</v>
      </c>
      <c r="G109" s="87"/>
    </row>
    <row r="110" spans="1:7" hidden="1">
      <c r="A110" s="60" t="s">
        <v>1491</v>
      </c>
      <c r="B110" s="64" t="s">
        <v>1492</v>
      </c>
      <c r="C110" s="61" t="s">
        <v>1493</v>
      </c>
      <c r="D110" s="77" t="s">
        <v>208</v>
      </c>
      <c r="E110" s="61" t="s">
        <v>979</v>
      </c>
      <c r="F110" s="61" t="s">
        <v>980</v>
      </c>
      <c r="G110" s="87"/>
    </row>
    <row r="111" spans="1:7" hidden="1">
      <c r="A111" s="79" t="s">
        <v>207</v>
      </c>
      <c r="B111" s="124" t="s">
        <v>1494</v>
      </c>
      <c r="C111" s="80" t="s">
        <v>1495</v>
      </c>
      <c r="D111" s="81" t="s">
        <v>208</v>
      </c>
      <c r="E111" s="80" t="s">
        <v>1496</v>
      </c>
      <c r="F111" s="123" t="s">
        <v>1497</v>
      </c>
      <c r="G111" s="87"/>
    </row>
    <row r="112" spans="1:7" hidden="1">
      <c r="A112" s="82" t="s">
        <v>1779</v>
      </c>
      <c r="B112" s="83" t="s">
        <v>1783</v>
      </c>
      <c r="C112" s="84" t="s">
        <v>1780</v>
      </c>
      <c r="D112" s="85" t="s">
        <v>1637</v>
      </c>
      <c r="E112" s="84" t="s">
        <v>1781</v>
      </c>
      <c r="F112" s="86" t="s">
        <v>1642</v>
      </c>
      <c r="G112" s="87"/>
    </row>
    <row r="113" spans="1:7" hidden="1">
      <c r="A113" s="82" t="s">
        <v>1784</v>
      </c>
      <c r="B113" s="83" t="s">
        <v>1785</v>
      </c>
      <c r="C113" s="84" t="s">
        <v>1786</v>
      </c>
      <c r="D113" s="85" t="s">
        <v>1656</v>
      </c>
      <c r="E113" s="84" t="s">
        <v>1787</v>
      </c>
      <c r="F113" s="86" t="s">
        <v>1661</v>
      </c>
      <c r="G113" s="87"/>
    </row>
  </sheetData>
  <autoFilter ref="A1:F113">
    <filterColumn colId="3">
      <filters>
        <filter val="Głogów"/>
      </filters>
    </filterColumn>
  </autoFilter>
  <hyperlinks>
    <hyperlink ref="F81" r:id="rId1"/>
    <hyperlink ref="F112" r:id="rId2"/>
    <hyperlink ref="G105" r:id="rId3"/>
    <hyperlink ref="F113" r:id="rId4"/>
    <hyperlink ref="F43" r:id="rId5"/>
    <hyperlink ref="F45" r:id="rId6"/>
    <hyperlink ref="G107" r:id="rId7"/>
    <hyperlink ref="F40" r:id="rId8"/>
    <hyperlink ref="F86" r:id="rId9"/>
    <hyperlink ref="F77" r:id="rId10"/>
    <hyperlink ref="G46" r:id="rId11"/>
    <hyperlink ref="G20" r:id="rId12"/>
    <hyperlink ref="G44" r:id="rId13"/>
    <hyperlink ref="F102" r:id="rId14"/>
    <hyperlink ref="F3" r:id="rId15"/>
    <hyperlink ref="F26" r:id="rId16"/>
    <hyperlink ref="F88" r:id="rId17"/>
    <hyperlink ref="F91" r:id="rId18"/>
    <hyperlink ref="F97" r:id="rId19"/>
    <hyperlink ref="F111" r:id="rId20"/>
  </hyperlinks>
  <pageMargins left="0.7" right="0.7" top="0.75" bottom="0.75" header="0.3" footer="0.3"/>
  <pageSetup paperSize="9" orientation="portrait" horizontalDpi="4294967293" verticalDpi="4294967293" r:id="rId2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3"/>
  <sheetViews>
    <sheetView topLeftCell="A37" workbookViewId="0">
      <selection activeCell="E1" sqref="E1"/>
    </sheetView>
  </sheetViews>
  <sheetFormatPr defaultRowHeight="15"/>
  <cols>
    <col min="2" max="2" width="3.5703125" bestFit="1" customWidth="1"/>
    <col min="3" max="3" width="143.42578125" bestFit="1" customWidth="1"/>
    <col min="4" max="4" width="17.28515625" bestFit="1" customWidth="1"/>
    <col min="6" max="8" width="10.140625" bestFit="1" customWidth="1"/>
    <col min="12" max="12" width="20" bestFit="1" customWidth="1"/>
  </cols>
  <sheetData>
    <row r="1" spans="2:16">
      <c r="B1" s="137" t="s">
        <v>878</v>
      </c>
      <c r="C1" s="137" t="s">
        <v>874</v>
      </c>
      <c r="D1" s="137" t="s">
        <v>1882</v>
      </c>
      <c r="E1" s="137" t="s">
        <v>1883</v>
      </c>
      <c r="F1" s="136">
        <v>1</v>
      </c>
      <c r="G1" s="136">
        <v>2</v>
      </c>
      <c r="H1" s="136">
        <v>3</v>
      </c>
      <c r="L1" s="149" t="s">
        <v>1931</v>
      </c>
      <c r="M1" s="38">
        <v>1</v>
      </c>
      <c r="N1" s="38">
        <v>2</v>
      </c>
      <c r="O1" s="38">
        <v>3</v>
      </c>
    </row>
    <row r="2" spans="2:16">
      <c r="B2" s="105" t="s">
        <v>5</v>
      </c>
      <c r="C2" s="108" t="s">
        <v>470</v>
      </c>
      <c r="D2" s="104" t="s">
        <v>168</v>
      </c>
      <c r="E2" s="87">
        <v>7133</v>
      </c>
      <c r="F2" s="150"/>
      <c r="G2" s="150"/>
      <c r="H2" s="150"/>
      <c r="L2" t="s">
        <v>1070</v>
      </c>
      <c r="M2" s="1" t="s">
        <v>1933</v>
      </c>
      <c r="N2" s="37" t="s">
        <v>1932</v>
      </c>
      <c r="O2" s="37" t="s">
        <v>1932</v>
      </c>
    </row>
    <row r="3" spans="2:16">
      <c r="B3" s="105" t="s">
        <v>6</v>
      </c>
      <c r="C3" s="108" t="s">
        <v>1072</v>
      </c>
      <c r="D3" s="104" t="s">
        <v>168</v>
      </c>
      <c r="E3" s="87">
        <v>6212</v>
      </c>
      <c r="F3" s="170"/>
      <c r="G3" s="170"/>
      <c r="H3" s="170"/>
      <c r="L3" t="s">
        <v>869</v>
      </c>
      <c r="M3" s="1"/>
      <c r="N3" s="37"/>
      <c r="O3" s="37" t="s">
        <v>1932</v>
      </c>
    </row>
    <row r="4" spans="2:16">
      <c r="B4" s="105" t="s">
        <v>7</v>
      </c>
      <c r="C4" s="108" t="s">
        <v>458</v>
      </c>
      <c r="D4" s="104" t="s">
        <v>459</v>
      </c>
      <c r="E4" s="87">
        <v>49783</v>
      </c>
      <c r="F4" s="170"/>
      <c r="G4" s="170"/>
      <c r="H4" s="170"/>
      <c r="L4" t="s">
        <v>678</v>
      </c>
      <c r="M4" s="1"/>
      <c r="N4" s="37"/>
      <c r="O4" s="37" t="s">
        <v>1932</v>
      </c>
    </row>
    <row r="5" spans="2:16">
      <c r="B5" s="105" t="s">
        <v>8</v>
      </c>
      <c r="C5" s="108" t="s">
        <v>1884</v>
      </c>
      <c r="D5" s="104" t="s">
        <v>469</v>
      </c>
      <c r="E5" s="87">
        <v>22765</v>
      </c>
      <c r="F5" s="170"/>
      <c r="G5" s="170"/>
      <c r="H5" s="170"/>
      <c r="L5" t="s">
        <v>1934</v>
      </c>
      <c r="N5" s="145" t="s">
        <v>1924</v>
      </c>
      <c r="O5" s="37" t="s">
        <v>1924</v>
      </c>
    </row>
    <row r="6" spans="2:16">
      <c r="B6" s="105" t="s">
        <v>9</v>
      </c>
      <c r="C6" s="108" t="s">
        <v>1824</v>
      </c>
      <c r="D6" s="91" t="s">
        <v>469</v>
      </c>
      <c r="E6" s="87">
        <v>19605</v>
      </c>
      <c r="F6" s="170"/>
      <c r="G6" s="170"/>
      <c r="H6" s="170"/>
      <c r="L6" t="s">
        <v>677</v>
      </c>
      <c r="N6" s="145" t="s">
        <v>1924</v>
      </c>
      <c r="O6" s="37" t="s">
        <v>1924</v>
      </c>
    </row>
    <row r="7" spans="2:16">
      <c r="B7" s="105" t="s">
        <v>10</v>
      </c>
      <c r="C7" s="108" t="s">
        <v>1071</v>
      </c>
      <c r="D7" s="104" t="s">
        <v>462</v>
      </c>
      <c r="E7" s="87">
        <v>11296</v>
      </c>
      <c r="F7" s="150"/>
      <c r="G7" s="170"/>
      <c r="H7" s="170"/>
      <c r="L7" t="s">
        <v>190</v>
      </c>
      <c r="N7" s="37" t="s">
        <v>1924</v>
      </c>
      <c r="O7" s="37" t="s">
        <v>1924</v>
      </c>
    </row>
    <row r="8" spans="2:16">
      <c r="B8" s="105" t="s">
        <v>11</v>
      </c>
      <c r="C8" s="108" t="s">
        <v>1052</v>
      </c>
      <c r="D8" s="104" t="s">
        <v>467</v>
      </c>
      <c r="E8" s="87">
        <v>92045</v>
      </c>
      <c r="F8" s="170"/>
      <c r="G8" s="170"/>
      <c r="H8" s="170"/>
      <c r="L8" t="s">
        <v>93</v>
      </c>
      <c r="N8" s="37" t="s">
        <v>1924</v>
      </c>
      <c r="O8" s="37" t="s">
        <v>1924</v>
      </c>
    </row>
    <row r="9" spans="2:16">
      <c r="B9" s="105" t="s">
        <v>12</v>
      </c>
      <c r="C9" s="108" t="s">
        <v>1815</v>
      </c>
      <c r="D9" s="104" t="s">
        <v>199</v>
      </c>
      <c r="E9" s="87">
        <v>34920</v>
      </c>
      <c r="F9" s="170"/>
      <c r="G9" s="170"/>
      <c r="H9" s="170"/>
      <c r="L9" t="s">
        <v>92</v>
      </c>
      <c r="N9" s="37" t="s">
        <v>1924</v>
      </c>
      <c r="O9" s="37" t="s">
        <v>1924</v>
      </c>
    </row>
    <row r="10" spans="2:16">
      <c r="B10" s="105" t="s">
        <v>13</v>
      </c>
      <c r="C10" s="103" t="s">
        <v>1051</v>
      </c>
      <c r="D10" s="91" t="s">
        <v>215</v>
      </c>
      <c r="E10" s="87">
        <v>89004</v>
      </c>
      <c r="F10" s="170"/>
      <c r="G10" s="170"/>
      <c r="H10" s="170"/>
      <c r="L10" t="s">
        <v>691</v>
      </c>
      <c r="N10" s="37" t="s">
        <v>1924</v>
      </c>
      <c r="O10" s="37" t="s">
        <v>1924</v>
      </c>
    </row>
    <row r="11" spans="2:16">
      <c r="B11" s="105" t="s">
        <v>14</v>
      </c>
      <c r="C11" s="108" t="s">
        <v>1867</v>
      </c>
      <c r="D11" s="104" t="s">
        <v>1809</v>
      </c>
      <c r="E11" s="87">
        <v>90891</v>
      </c>
      <c r="F11" s="170"/>
      <c r="G11" s="170"/>
      <c r="H11" s="170"/>
      <c r="L11" t="s">
        <v>1941</v>
      </c>
      <c r="N11" s="37" t="s">
        <v>1924</v>
      </c>
      <c r="P11" t="s">
        <v>1942</v>
      </c>
    </row>
    <row r="12" spans="2:16">
      <c r="B12" s="105" t="s">
        <v>15</v>
      </c>
      <c r="C12" s="108" t="s">
        <v>1048</v>
      </c>
      <c r="D12" s="104" t="s">
        <v>428</v>
      </c>
      <c r="E12" s="87">
        <v>49570</v>
      </c>
      <c r="F12" s="170"/>
      <c r="G12" s="170"/>
      <c r="H12" s="170"/>
      <c r="L12" t="s">
        <v>32</v>
      </c>
      <c r="N12" s="37"/>
      <c r="O12" s="37"/>
    </row>
    <row r="13" spans="2:16">
      <c r="B13" s="105" t="s">
        <v>16</v>
      </c>
      <c r="C13" s="103" t="s">
        <v>1827</v>
      </c>
      <c r="D13" s="91" t="s">
        <v>449</v>
      </c>
      <c r="E13" s="87">
        <v>6426</v>
      </c>
      <c r="F13" s="170"/>
      <c r="G13" s="170"/>
      <c r="H13" s="170"/>
    </row>
    <row r="14" spans="2:16">
      <c r="B14" s="105" t="s">
        <v>17</v>
      </c>
      <c r="C14" s="108" t="s">
        <v>1807</v>
      </c>
      <c r="D14" s="104" t="s">
        <v>121</v>
      </c>
      <c r="E14" s="87">
        <v>82814</v>
      </c>
      <c r="F14" s="170"/>
      <c r="G14" s="170"/>
      <c r="H14" s="170"/>
    </row>
    <row r="15" spans="2:16">
      <c r="B15" s="105" t="s">
        <v>18</v>
      </c>
      <c r="C15" s="108" t="s">
        <v>1047</v>
      </c>
      <c r="D15" s="104" t="s">
        <v>183</v>
      </c>
      <c r="E15" s="87">
        <v>84850</v>
      </c>
      <c r="F15" s="170"/>
      <c r="G15" s="170"/>
      <c r="H15" s="170"/>
    </row>
    <row r="16" spans="2:16">
      <c r="B16" s="105" t="s">
        <v>19</v>
      </c>
      <c r="C16" s="103" t="s">
        <v>209</v>
      </c>
      <c r="D16" s="91" t="s">
        <v>201</v>
      </c>
      <c r="E16" s="87">
        <v>22313</v>
      </c>
      <c r="F16" s="170"/>
      <c r="G16" s="170"/>
      <c r="H16" s="170"/>
    </row>
    <row r="17" spans="2:8">
      <c r="B17" s="105" t="s">
        <v>20</v>
      </c>
      <c r="C17" s="135" t="s">
        <v>1805</v>
      </c>
      <c r="D17" s="104" t="s">
        <v>1004</v>
      </c>
      <c r="E17" s="87">
        <v>31152</v>
      </c>
      <c r="F17" s="150"/>
      <c r="G17" s="150"/>
      <c r="H17" s="150"/>
    </row>
    <row r="18" spans="2:8">
      <c r="B18" s="105" t="s">
        <v>21</v>
      </c>
      <c r="C18" s="108" t="s">
        <v>1825</v>
      </c>
      <c r="D18" s="104" t="s">
        <v>205</v>
      </c>
      <c r="E18" s="87">
        <v>114708</v>
      </c>
      <c r="F18" s="170"/>
      <c r="G18" s="170"/>
      <c r="H18" s="170"/>
    </row>
    <row r="19" spans="2:8">
      <c r="B19" s="105" t="s">
        <v>22</v>
      </c>
      <c r="C19" s="108" t="s">
        <v>64</v>
      </c>
      <c r="D19" s="91" t="s">
        <v>65</v>
      </c>
      <c r="E19" s="87">
        <v>19678</v>
      </c>
      <c r="F19" s="170"/>
      <c r="G19" s="170"/>
      <c r="H19" s="170"/>
    </row>
    <row r="20" spans="2:8">
      <c r="B20" s="105" t="s">
        <v>23</v>
      </c>
      <c r="C20" s="108" t="s">
        <v>1828</v>
      </c>
      <c r="D20" s="104" t="s">
        <v>450</v>
      </c>
      <c r="E20" s="87">
        <v>79315</v>
      </c>
      <c r="F20" s="170"/>
      <c r="G20" s="170"/>
      <c r="H20" s="170"/>
    </row>
    <row r="21" spans="2:8">
      <c r="B21" s="105" t="s">
        <v>24</v>
      </c>
      <c r="C21" s="108" t="s">
        <v>1868</v>
      </c>
      <c r="D21" s="104" t="s">
        <v>474</v>
      </c>
      <c r="E21" s="87">
        <v>263259</v>
      </c>
      <c r="F21" s="170"/>
      <c r="G21" s="170"/>
      <c r="H21" s="170"/>
    </row>
    <row r="22" spans="2:8">
      <c r="B22" s="105" t="s">
        <v>81</v>
      </c>
      <c r="C22" s="134" t="s">
        <v>38</v>
      </c>
      <c r="D22" s="104" t="s">
        <v>45</v>
      </c>
      <c r="E22" s="87">
        <v>31186</v>
      </c>
      <c r="F22" s="170"/>
      <c r="G22" s="170"/>
      <c r="H22" s="170"/>
    </row>
    <row r="23" spans="2:8">
      <c r="B23" s="105" t="s">
        <v>82</v>
      </c>
      <c r="C23" s="108" t="s">
        <v>1846</v>
      </c>
      <c r="D23" s="104" t="s">
        <v>1063</v>
      </c>
      <c r="E23" s="87">
        <v>91928</v>
      </c>
      <c r="F23" s="170"/>
      <c r="G23" s="170"/>
      <c r="H23" s="170"/>
    </row>
    <row r="24" spans="2:8">
      <c r="B24" s="105" t="s">
        <v>83</v>
      </c>
      <c r="C24" s="103" t="s">
        <v>1812</v>
      </c>
      <c r="D24" s="91" t="s">
        <v>200</v>
      </c>
      <c r="E24" s="87">
        <v>14281</v>
      </c>
      <c r="F24" s="170"/>
      <c r="G24" s="170"/>
      <c r="H24" s="170"/>
    </row>
    <row r="25" spans="2:8">
      <c r="B25" s="105" t="s">
        <v>84</v>
      </c>
      <c r="C25" s="103" t="s">
        <v>1044</v>
      </c>
      <c r="D25" s="91" t="s">
        <v>447</v>
      </c>
      <c r="E25" s="87">
        <v>19485</v>
      </c>
      <c r="F25" s="170"/>
      <c r="G25" s="170"/>
      <c r="H25" s="170"/>
    </row>
    <row r="26" spans="2:8">
      <c r="B26" s="105" t="s">
        <v>85</v>
      </c>
      <c r="C26" s="103" t="s">
        <v>1869</v>
      </c>
      <c r="D26" s="91" t="s">
        <v>212</v>
      </c>
      <c r="E26" s="87">
        <v>107344</v>
      </c>
      <c r="F26" s="170"/>
      <c r="G26" s="170"/>
      <c r="H26" s="170"/>
    </row>
    <row r="27" spans="2:8">
      <c r="B27" s="105" t="s">
        <v>86</v>
      </c>
      <c r="C27" s="108" t="s">
        <v>1860</v>
      </c>
      <c r="D27" s="104" t="s">
        <v>90</v>
      </c>
      <c r="E27" s="87">
        <v>109021</v>
      </c>
      <c r="F27" s="170"/>
      <c r="G27" s="170"/>
      <c r="H27" s="170"/>
    </row>
    <row r="28" spans="2:8">
      <c r="B28" s="105" t="s">
        <v>87</v>
      </c>
      <c r="C28" s="108" t="s">
        <v>1885</v>
      </c>
      <c r="D28" s="91" t="s">
        <v>473</v>
      </c>
      <c r="E28" s="87">
        <v>73476</v>
      </c>
      <c r="F28" s="170"/>
      <c r="G28" s="170"/>
      <c r="H28" s="170"/>
    </row>
    <row r="29" spans="2:8">
      <c r="B29" s="105" t="s">
        <v>88</v>
      </c>
      <c r="C29" s="108" t="s">
        <v>1817</v>
      </c>
      <c r="D29" s="104" t="s">
        <v>1656</v>
      </c>
      <c r="E29" s="87">
        <v>60195</v>
      </c>
      <c r="F29" s="170"/>
      <c r="G29" s="170"/>
      <c r="H29" s="170"/>
    </row>
    <row r="30" spans="2:8">
      <c r="B30" s="105" t="s">
        <v>89</v>
      </c>
      <c r="C30" s="103" t="s">
        <v>166</v>
      </c>
      <c r="D30" s="104" t="s">
        <v>167</v>
      </c>
      <c r="E30" s="87">
        <v>92214</v>
      </c>
      <c r="F30" s="170"/>
      <c r="G30" s="170"/>
      <c r="H30" s="170"/>
    </row>
    <row r="31" spans="2:8">
      <c r="B31" s="105" t="s">
        <v>102</v>
      </c>
      <c r="C31" s="108" t="s">
        <v>1811</v>
      </c>
      <c r="D31" s="104" t="s">
        <v>1637</v>
      </c>
      <c r="E31" s="87">
        <v>38756</v>
      </c>
      <c r="F31" s="170"/>
      <c r="G31" s="170"/>
      <c r="H31" s="170"/>
    </row>
    <row r="32" spans="2:8">
      <c r="B32" s="105" t="s">
        <v>103</v>
      </c>
      <c r="C32" s="108" t="s">
        <v>1871</v>
      </c>
      <c r="D32" s="104" t="s">
        <v>452</v>
      </c>
      <c r="E32" s="87">
        <v>84531</v>
      </c>
      <c r="F32" s="170"/>
      <c r="G32" s="170"/>
      <c r="H32" s="170"/>
    </row>
    <row r="33" spans="2:8">
      <c r="B33" s="105" t="s">
        <v>104</v>
      </c>
      <c r="C33" s="135" t="s">
        <v>1872</v>
      </c>
      <c r="D33" s="104" t="s">
        <v>122</v>
      </c>
      <c r="E33" s="87">
        <v>29742</v>
      </c>
      <c r="F33" s="170"/>
      <c r="G33" s="170"/>
      <c r="H33" s="170"/>
    </row>
    <row r="34" spans="2:8">
      <c r="B34" s="105" t="s">
        <v>105</v>
      </c>
      <c r="C34" s="108" t="s">
        <v>1808</v>
      </c>
      <c r="D34" s="104" t="s">
        <v>122</v>
      </c>
      <c r="E34" s="87">
        <v>30693</v>
      </c>
      <c r="F34" s="170"/>
      <c r="G34" s="170"/>
      <c r="H34" s="170"/>
    </row>
    <row r="35" spans="2:8">
      <c r="B35" s="105" t="s">
        <v>106</v>
      </c>
      <c r="C35" s="108" t="s">
        <v>1873</v>
      </c>
      <c r="D35" s="104" t="s">
        <v>122</v>
      </c>
      <c r="E35" s="87">
        <v>60251</v>
      </c>
      <c r="F35" s="170"/>
      <c r="G35" s="170"/>
      <c r="H35" s="170"/>
    </row>
    <row r="36" spans="2:8">
      <c r="B36" s="105" t="s">
        <v>107</v>
      </c>
      <c r="C36" s="103" t="s">
        <v>1870</v>
      </c>
      <c r="D36" s="104" t="s">
        <v>186</v>
      </c>
      <c r="E36" s="87">
        <v>40806</v>
      </c>
      <c r="F36" s="170"/>
      <c r="G36" s="170"/>
      <c r="H36" s="170"/>
    </row>
    <row r="37" spans="2:8">
      <c r="B37" s="105" t="s">
        <v>108</v>
      </c>
      <c r="C37" s="103" t="s">
        <v>1826</v>
      </c>
      <c r="D37" s="91" t="s">
        <v>471</v>
      </c>
      <c r="E37" s="87">
        <v>106261</v>
      </c>
      <c r="F37" s="170"/>
      <c r="G37" s="170"/>
      <c r="H37" s="170"/>
    </row>
    <row r="38" spans="2:8">
      <c r="B38" s="105" t="s">
        <v>109</v>
      </c>
      <c r="C38" s="108" t="s">
        <v>1059</v>
      </c>
      <c r="D38" s="104" t="s">
        <v>204</v>
      </c>
      <c r="E38" s="87">
        <v>84234</v>
      </c>
      <c r="F38" s="170"/>
      <c r="G38" s="170"/>
      <c r="H38" s="170"/>
    </row>
    <row r="39" spans="2:8">
      <c r="B39" s="105" t="s">
        <v>110</v>
      </c>
      <c r="C39" s="108" t="s">
        <v>1874</v>
      </c>
      <c r="D39" s="104" t="s">
        <v>454</v>
      </c>
      <c r="E39" s="87">
        <v>13181</v>
      </c>
      <c r="F39" s="150"/>
      <c r="G39" s="170"/>
      <c r="H39" s="170"/>
    </row>
    <row r="40" spans="2:8">
      <c r="B40" s="105" t="s">
        <v>111</v>
      </c>
      <c r="C40" s="134" t="s">
        <v>1042</v>
      </c>
      <c r="D40" s="91" t="s">
        <v>98</v>
      </c>
      <c r="E40" s="87">
        <v>79824</v>
      </c>
      <c r="F40" s="170"/>
      <c r="G40" s="170"/>
      <c r="H40" s="170"/>
    </row>
    <row r="41" spans="2:8">
      <c r="B41" s="105" t="s">
        <v>112</v>
      </c>
      <c r="C41" s="108" t="s">
        <v>1066</v>
      </c>
      <c r="D41" s="104" t="s">
        <v>174</v>
      </c>
      <c r="E41" s="87">
        <v>82519</v>
      </c>
      <c r="F41" s="150"/>
      <c r="G41" s="170"/>
      <c r="H41" s="170"/>
    </row>
    <row r="42" spans="2:8">
      <c r="B42" s="105" t="s">
        <v>113</v>
      </c>
      <c r="C42" s="103" t="s">
        <v>1875</v>
      </c>
      <c r="D42" s="91" t="s">
        <v>124</v>
      </c>
      <c r="E42" s="87">
        <v>22648</v>
      </c>
      <c r="F42" s="170"/>
      <c r="G42" s="170"/>
      <c r="H42" s="170"/>
    </row>
    <row r="43" spans="2:8">
      <c r="B43" s="105" t="s">
        <v>114</v>
      </c>
      <c r="C43" s="108" t="s">
        <v>1050</v>
      </c>
      <c r="D43" s="104" t="s">
        <v>203</v>
      </c>
      <c r="E43" s="87">
        <v>21715</v>
      </c>
      <c r="F43" s="170"/>
      <c r="G43" s="170"/>
      <c r="H43" s="170"/>
    </row>
    <row r="44" spans="2:8">
      <c r="B44" s="105" t="s">
        <v>115</v>
      </c>
      <c r="C44" s="108" t="s">
        <v>1862</v>
      </c>
      <c r="D44" s="104" t="s">
        <v>203</v>
      </c>
      <c r="E44" s="87">
        <v>12321</v>
      </c>
      <c r="F44" s="170"/>
      <c r="G44" s="170"/>
      <c r="H44" s="170"/>
    </row>
    <row r="45" spans="2:8">
      <c r="B45" s="105" t="s">
        <v>116</v>
      </c>
      <c r="C45" s="108" t="s">
        <v>1876</v>
      </c>
      <c r="D45" s="104" t="s">
        <v>952</v>
      </c>
      <c r="E45" s="87">
        <v>14928</v>
      </c>
      <c r="F45" s="170"/>
      <c r="G45" s="170"/>
      <c r="H45" s="170"/>
    </row>
    <row r="46" spans="2:8">
      <c r="B46" s="105" t="s">
        <v>117</v>
      </c>
      <c r="C46" s="108" t="s">
        <v>1877</v>
      </c>
      <c r="D46" s="104" t="s">
        <v>95</v>
      </c>
      <c r="E46" s="87">
        <v>34791</v>
      </c>
      <c r="F46" s="170"/>
      <c r="G46" s="170"/>
      <c r="H46" s="170"/>
    </row>
    <row r="47" spans="2:8">
      <c r="B47" s="105" t="s">
        <v>118</v>
      </c>
      <c r="C47" s="103" t="s">
        <v>1849</v>
      </c>
      <c r="D47" s="91" t="s">
        <v>95</v>
      </c>
      <c r="E47" s="87">
        <v>92542</v>
      </c>
      <c r="F47" s="170"/>
      <c r="G47" s="170"/>
      <c r="H47" s="170"/>
    </row>
    <row r="48" spans="2:8">
      <c r="B48" s="105" t="s">
        <v>119</v>
      </c>
      <c r="C48" s="108" t="s">
        <v>1816</v>
      </c>
      <c r="D48" s="104" t="s">
        <v>173</v>
      </c>
      <c r="E48" s="87">
        <v>81656</v>
      </c>
      <c r="F48" s="170"/>
      <c r="G48" s="170"/>
      <c r="H48" s="170"/>
    </row>
    <row r="49" spans="2:9">
      <c r="B49" s="105" t="s">
        <v>120</v>
      </c>
      <c r="C49" s="108" t="s">
        <v>1878</v>
      </c>
      <c r="D49" s="104" t="s">
        <v>686</v>
      </c>
      <c r="E49" s="87">
        <v>7215</v>
      </c>
      <c r="F49" s="150"/>
      <c r="G49" s="170"/>
      <c r="H49" s="170"/>
    </row>
    <row r="50" spans="2:9">
      <c r="B50" s="105" t="s">
        <v>126</v>
      </c>
      <c r="C50" s="108" t="s">
        <v>1810</v>
      </c>
      <c r="D50" s="104" t="s">
        <v>1749</v>
      </c>
      <c r="E50" s="87">
        <v>104111</v>
      </c>
      <c r="F50" s="170"/>
      <c r="G50" s="170"/>
      <c r="H50" s="170"/>
    </row>
    <row r="51" spans="2:9">
      <c r="B51" s="105" t="s">
        <v>127</v>
      </c>
      <c r="C51" s="103" t="s">
        <v>187</v>
      </c>
      <c r="D51" s="91" t="s">
        <v>188</v>
      </c>
      <c r="E51" s="87">
        <v>60237</v>
      </c>
      <c r="F51" s="150"/>
      <c r="G51" s="170"/>
      <c r="H51" s="170"/>
    </row>
    <row r="52" spans="2:9">
      <c r="B52" s="105" t="s">
        <v>128</v>
      </c>
      <c r="C52" s="108" t="s">
        <v>1067</v>
      </c>
      <c r="D52" s="91" t="s">
        <v>46</v>
      </c>
      <c r="E52" s="87">
        <v>90635</v>
      </c>
      <c r="F52" s="170"/>
      <c r="G52" s="170"/>
      <c r="H52" s="170"/>
    </row>
    <row r="53" spans="2:9">
      <c r="B53" s="105" t="s">
        <v>129</v>
      </c>
      <c r="C53" s="108" t="s">
        <v>1803</v>
      </c>
      <c r="D53" s="104" t="s">
        <v>46</v>
      </c>
      <c r="E53" s="87">
        <v>274961</v>
      </c>
      <c r="F53" s="170"/>
      <c r="G53" s="170"/>
      <c r="H53" s="170"/>
    </row>
    <row r="54" spans="2:9">
      <c r="B54" s="105" t="s">
        <v>130</v>
      </c>
      <c r="C54" s="108" t="s">
        <v>1804</v>
      </c>
      <c r="D54" s="104" t="s">
        <v>46</v>
      </c>
      <c r="E54" s="87">
        <v>13385</v>
      </c>
      <c r="F54" s="170"/>
      <c r="G54" s="170"/>
      <c r="H54" s="170"/>
    </row>
    <row r="55" spans="2:9">
      <c r="B55" s="105" t="s">
        <v>131</v>
      </c>
      <c r="C55" s="108" t="s">
        <v>1060</v>
      </c>
      <c r="D55" s="104" t="s">
        <v>154</v>
      </c>
      <c r="E55" s="87">
        <v>18886</v>
      </c>
      <c r="F55" s="150"/>
      <c r="G55" s="170"/>
      <c r="H55" s="170"/>
    </row>
    <row r="56" spans="2:9">
      <c r="B56" s="105" t="s">
        <v>132</v>
      </c>
      <c r="C56" s="108" t="s">
        <v>1802</v>
      </c>
      <c r="D56" s="104" t="s">
        <v>154</v>
      </c>
      <c r="E56" s="87">
        <v>24697</v>
      </c>
      <c r="F56" s="170"/>
      <c r="G56" s="170"/>
      <c r="H56" s="170"/>
    </row>
    <row r="57" spans="2:9">
      <c r="B57" s="105" t="s">
        <v>133</v>
      </c>
      <c r="C57" s="108" t="s">
        <v>1886</v>
      </c>
      <c r="D57" s="104" t="s">
        <v>216</v>
      </c>
      <c r="E57" s="87">
        <v>44480</v>
      </c>
      <c r="F57" s="150"/>
      <c r="G57" s="170"/>
      <c r="H57" s="170"/>
      <c r="I57" s="39"/>
    </row>
    <row r="58" spans="2:9">
      <c r="B58" s="105" t="s">
        <v>134</v>
      </c>
      <c r="C58" s="134" t="s">
        <v>29</v>
      </c>
      <c r="D58" s="104" t="s">
        <v>44</v>
      </c>
      <c r="E58" s="87">
        <v>73721</v>
      </c>
      <c r="F58" s="150"/>
      <c r="G58" s="170"/>
      <c r="H58" s="170"/>
    </row>
    <row r="59" spans="2:9">
      <c r="B59" s="105" t="s">
        <v>135</v>
      </c>
      <c r="C59" s="135" t="s">
        <v>1814</v>
      </c>
      <c r="D59" s="104" t="s">
        <v>871</v>
      </c>
      <c r="E59" s="87">
        <v>34858</v>
      </c>
      <c r="F59" s="170"/>
      <c r="G59" s="170"/>
      <c r="H59" s="170"/>
    </row>
    <row r="60" spans="2:9">
      <c r="B60" s="105" t="s">
        <v>136</v>
      </c>
      <c r="C60" s="103" t="s">
        <v>1850</v>
      </c>
      <c r="D60" s="91" t="s">
        <v>871</v>
      </c>
      <c r="E60" s="87">
        <v>84241</v>
      </c>
      <c r="F60" s="170"/>
      <c r="G60" s="170"/>
      <c r="H60" s="170"/>
    </row>
    <row r="61" spans="2:9">
      <c r="B61" s="105" t="s">
        <v>137</v>
      </c>
      <c r="C61" s="108" t="s">
        <v>1056</v>
      </c>
      <c r="D61" s="104" t="s">
        <v>219</v>
      </c>
      <c r="E61" s="87">
        <v>14530</v>
      </c>
      <c r="F61" s="170"/>
      <c r="G61" s="170"/>
      <c r="H61" s="170"/>
    </row>
    <row r="62" spans="2:9">
      <c r="B62" s="105" t="s">
        <v>138</v>
      </c>
      <c r="C62" s="108" t="s">
        <v>1880</v>
      </c>
      <c r="D62" s="104" t="s">
        <v>208</v>
      </c>
      <c r="E62" s="87">
        <v>34795</v>
      </c>
      <c r="F62" s="170"/>
      <c r="G62" s="170"/>
      <c r="H62" s="170"/>
    </row>
    <row r="63" spans="2:9">
      <c r="B63" s="105" t="s">
        <v>139</v>
      </c>
      <c r="C63" s="103" t="s">
        <v>1881</v>
      </c>
      <c r="D63" s="104" t="s">
        <v>208</v>
      </c>
      <c r="E63" s="87">
        <v>129114</v>
      </c>
      <c r="F63" s="170"/>
      <c r="G63" s="150"/>
      <c r="H63" s="150"/>
    </row>
  </sheetData>
  <pageMargins left="0.7" right="0.7" top="0.75" bottom="0.75" header="0.3" footer="0.3"/>
  <pageSetup paperSize="8" scale="9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4"/>
  <sheetViews>
    <sheetView topLeftCell="D1" zoomScale="80" zoomScaleNormal="80" workbookViewId="0">
      <selection activeCell="O17" sqref="O17"/>
    </sheetView>
  </sheetViews>
  <sheetFormatPr defaultRowHeight="15"/>
  <cols>
    <col min="1" max="1" width="12.28515625" customWidth="1"/>
    <col min="2" max="2" width="3.5703125" bestFit="1" customWidth="1"/>
    <col min="3" max="3" width="116.28515625" bestFit="1" customWidth="1"/>
    <col min="4" max="4" width="19.28515625" bestFit="1" customWidth="1"/>
    <col min="6" max="6" width="3.5703125" bestFit="1" customWidth="1"/>
    <col min="7" max="7" width="158.42578125" bestFit="1" customWidth="1"/>
    <col min="8" max="8" width="17.28515625" bestFit="1" customWidth="1"/>
    <col min="9" max="9" width="11.7109375" bestFit="1" customWidth="1"/>
    <col min="10" max="12" width="10.85546875" bestFit="1" customWidth="1"/>
  </cols>
  <sheetData>
    <row r="2" spans="2:12">
      <c r="C2" t="s">
        <v>1965</v>
      </c>
      <c r="D2" t="s">
        <v>1966</v>
      </c>
      <c r="F2" s="137" t="s">
        <v>878</v>
      </c>
      <c r="G2" s="137" t="s">
        <v>874</v>
      </c>
      <c r="H2" s="137" t="s">
        <v>1882</v>
      </c>
      <c r="I2" s="137" t="s">
        <v>1883</v>
      </c>
      <c r="J2" s="136">
        <v>1</v>
      </c>
      <c r="K2" s="136">
        <v>2</v>
      </c>
      <c r="L2" s="136">
        <v>3</v>
      </c>
    </row>
    <row r="3" spans="2:12">
      <c r="B3" s="116" t="s">
        <v>5</v>
      </c>
      <c r="C3" s="93" t="s">
        <v>1072</v>
      </c>
      <c r="D3" s="164" t="s">
        <v>168</v>
      </c>
      <c r="F3" s="105" t="s">
        <v>5</v>
      </c>
      <c r="G3" s="108" t="s">
        <v>470</v>
      </c>
      <c r="H3" s="104" t="s">
        <v>168</v>
      </c>
      <c r="I3" s="155">
        <v>7133</v>
      </c>
      <c r="J3" s="153">
        <v>44441</v>
      </c>
      <c r="K3" s="152">
        <v>44441</v>
      </c>
      <c r="L3" s="152">
        <v>44441</v>
      </c>
    </row>
    <row r="4" spans="2:12">
      <c r="B4" s="116" t="s">
        <v>6</v>
      </c>
      <c r="C4" s="88" t="s">
        <v>1088</v>
      </c>
      <c r="D4" s="36" t="s">
        <v>168</v>
      </c>
      <c r="F4" s="105" t="s">
        <v>6</v>
      </c>
      <c r="G4" s="108" t="s">
        <v>1072</v>
      </c>
      <c r="H4" s="104" t="s">
        <v>168</v>
      </c>
      <c r="I4" s="155">
        <v>6212</v>
      </c>
      <c r="J4" s="143" t="s">
        <v>1924</v>
      </c>
      <c r="K4" s="144" t="s">
        <v>1924</v>
      </c>
      <c r="L4" s="144" t="s">
        <v>1924</v>
      </c>
    </row>
    <row r="5" spans="2:12">
      <c r="B5" s="116" t="s">
        <v>7</v>
      </c>
      <c r="C5" s="88" t="s">
        <v>458</v>
      </c>
      <c r="D5" s="36" t="s">
        <v>459</v>
      </c>
      <c r="F5" s="105" t="s">
        <v>7</v>
      </c>
      <c r="G5" s="108" t="s">
        <v>458</v>
      </c>
      <c r="H5" s="104" t="s">
        <v>459</v>
      </c>
      <c r="I5" s="155">
        <v>49783</v>
      </c>
      <c r="J5" s="105"/>
      <c r="K5" s="144" t="s">
        <v>1924</v>
      </c>
      <c r="L5" s="144" t="s">
        <v>1924</v>
      </c>
    </row>
    <row r="6" spans="2:12">
      <c r="B6" s="116" t="s">
        <v>8</v>
      </c>
      <c r="C6" s="55" t="s">
        <v>1824</v>
      </c>
      <c r="D6" s="36" t="s">
        <v>469</v>
      </c>
      <c r="F6" s="105" t="s">
        <v>8</v>
      </c>
      <c r="G6" s="108" t="s">
        <v>1884</v>
      </c>
      <c r="H6" s="104" t="s">
        <v>469</v>
      </c>
      <c r="I6" s="155">
        <v>22765</v>
      </c>
      <c r="J6" s="105"/>
      <c r="K6" s="144" t="s">
        <v>1924</v>
      </c>
      <c r="L6" s="144" t="s">
        <v>1924</v>
      </c>
    </row>
    <row r="7" spans="2:12">
      <c r="B7" s="116" t="s">
        <v>9</v>
      </c>
      <c r="C7" s="88" t="s">
        <v>1962</v>
      </c>
      <c r="D7" s="158" t="s">
        <v>469</v>
      </c>
      <c r="F7" s="105" t="s">
        <v>9</v>
      </c>
      <c r="G7" s="108" t="s">
        <v>1824</v>
      </c>
      <c r="H7" s="91" t="s">
        <v>469</v>
      </c>
      <c r="I7" s="155">
        <v>19605</v>
      </c>
      <c r="J7" s="105"/>
      <c r="K7" s="105"/>
      <c r="L7" s="105"/>
    </row>
    <row r="8" spans="2:12">
      <c r="B8" s="116" t="s">
        <v>10</v>
      </c>
      <c r="C8" s="108" t="s">
        <v>1071</v>
      </c>
      <c r="D8" s="158" t="s">
        <v>462</v>
      </c>
      <c r="F8" s="105" t="s">
        <v>10</v>
      </c>
      <c r="G8" s="108" t="s">
        <v>1071</v>
      </c>
      <c r="H8" s="104" t="s">
        <v>462</v>
      </c>
      <c r="I8" s="155">
        <v>11296</v>
      </c>
      <c r="J8" s="151">
        <v>44432</v>
      </c>
      <c r="K8" s="144" t="s">
        <v>1924</v>
      </c>
      <c r="L8" s="144" t="s">
        <v>1924</v>
      </c>
    </row>
    <row r="9" spans="2:12">
      <c r="B9" s="116" t="s">
        <v>11</v>
      </c>
      <c r="C9" s="93" t="s">
        <v>1052</v>
      </c>
      <c r="D9" s="164" t="s">
        <v>467</v>
      </c>
      <c r="F9" s="105" t="s">
        <v>11</v>
      </c>
      <c r="G9" s="108" t="s">
        <v>1052</v>
      </c>
      <c r="H9" s="104" t="s">
        <v>467</v>
      </c>
      <c r="I9" s="155">
        <v>92045</v>
      </c>
      <c r="J9" s="105"/>
      <c r="K9" s="144" t="s">
        <v>1924</v>
      </c>
      <c r="L9" s="144" t="s">
        <v>1924</v>
      </c>
    </row>
    <row r="10" spans="2:12">
      <c r="B10" s="116" t="s">
        <v>12</v>
      </c>
      <c r="C10" s="54" t="s">
        <v>1925</v>
      </c>
      <c r="D10" s="35" t="s">
        <v>199</v>
      </c>
      <c r="F10" s="105" t="s">
        <v>12</v>
      </c>
      <c r="G10" s="108" t="s">
        <v>1815</v>
      </c>
      <c r="H10" s="104" t="s">
        <v>199</v>
      </c>
      <c r="I10" s="155">
        <v>34920</v>
      </c>
      <c r="J10" s="146" t="s">
        <v>1926</v>
      </c>
      <c r="K10" s="105"/>
      <c r="L10" s="105"/>
    </row>
    <row r="11" spans="2:12">
      <c r="B11" s="116" t="s">
        <v>13</v>
      </c>
      <c r="C11" s="36" t="s">
        <v>1051</v>
      </c>
      <c r="D11" s="36" t="s">
        <v>215</v>
      </c>
      <c r="F11" s="105" t="s">
        <v>13</v>
      </c>
      <c r="G11" s="103" t="s">
        <v>1051</v>
      </c>
      <c r="H11" s="91" t="s">
        <v>215</v>
      </c>
      <c r="I11" s="155">
        <v>89004</v>
      </c>
      <c r="J11" s="143" t="s">
        <v>1930</v>
      </c>
      <c r="K11" s="144" t="s">
        <v>1924</v>
      </c>
      <c r="L11" s="144" t="s">
        <v>1924</v>
      </c>
    </row>
    <row r="12" spans="2:12">
      <c r="B12" s="116" t="s">
        <v>14</v>
      </c>
      <c r="C12" s="93" t="s">
        <v>1048</v>
      </c>
      <c r="D12" s="36" t="s">
        <v>428</v>
      </c>
      <c r="F12" s="105" t="s">
        <v>14</v>
      </c>
      <c r="G12" s="88" t="s">
        <v>1867</v>
      </c>
      <c r="H12" s="169" t="s">
        <v>1809</v>
      </c>
      <c r="I12" s="155">
        <v>90891</v>
      </c>
      <c r="J12" s="105"/>
      <c r="K12" s="105"/>
      <c r="L12" s="105"/>
    </row>
    <row r="13" spans="2:12">
      <c r="B13" s="116" t="s">
        <v>15</v>
      </c>
      <c r="C13" s="92" t="s">
        <v>1827</v>
      </c>
      <c r="D13" s="36" t="s">
        <v>449</v>
      </c>
      <c r="F13" s="105" t="s">
        <v>15</v>
      </c>
      <c r="G13" s="108" t="s">
        <v>1048</v>
      </c>
      <c r="H13" s="104" t="s">
        <v>428</v>
      </c>
      <c r="I13" s="155">
        <v>49570</v>
      </c>
      <c r="J13" s="143" t="s">
        <v>1924</v>
      </c>
      <c r="K13" s="144" t="s">
        <v>1924</v>
      </c>
      <c r="L13" s="144" t="s">
        <v>1924</v>
      </c>
    </row>
    <row r="14" spans="2:12">
      <c r="B14" s="116" t="s">
        <v>16</v>
      </c>
      <c r="C14" s="54" t="s">
        <v>1180</v>
      </c>
      <c r="D14" s="35" t="s">
        <v>121</v>
      </c>
      <c r="F14" s="105" t="s">
        <v>16</v>
      </c>
      <c r="G14" s="103" t="s">
        <v>1827</v>
      </c>
      <c r="H14" s="91" t="s">
        <v>449</v>
      </c>
      <c r="I14" s="155">
        <v>6426</v>
      </c>
      <c r="J14" s="105"/>
      <c r="K14" s="105"/>
      <c r="L14" s="105"/>
    </row>
    <row r="15" spans="2:12">
      <c r="B15" s="116" t="s">
        <v>17</v>
      </c>
      <c r="C15" s="36" t="s">
        <v>1047</v>
      </c>
      <c r="D15" s="165" t="s">
        <v>183</v>
      </c>
      <c r="F15" s="105" t="s">
        <v>17</v>
      </c>
      <c r="G15" s="108" t="s">
        <v>1807</v>
      </c>
      <c r="H15" s="104" t="s">
        <v>121</v>
      </c>
      <c r="I15" s="155">
        <v>82814</v>
      </c>
      <c r="J15" s="143" t="s">
        <v>1924</v>
      </c>
      <c r="K15" s="144" t="s">
        <v>1924</v>
      </c>
      <c r="L15" s="144" t="s">
        <v>1924</v>
      </c>
    </row>
    <row r="16" spans="2:12">
      <c r="B16" s="116" t="s">
        <v>18</v>
      </c>
      <c r="C16" s="54" t="s">
        <v>209</v>
      </c>
      <c r="D16" s="35" t="s">
        <v>201</v>
      </c>
      <c r="F16" s="105" t="s">
        <v>18</v>
      </c>
      <c r="G16" s="108" t="s">
        <v>1047</v>
      </c>
      <c r="H16" s="104" t="s">
        <v>183</v>
      </c>
      <c r="I16" s="155">
        <v>84850</v>
      </c>
      <c r="J16" s="143" t="s">
        <v>1924</v>
      </c>
      <c r="K16" s="144" t="s">
        <v>1924</v>
      </c>
      <c r="L16" s="144" t="s">
        <v>1924</v>
      </c>
    </row>
    <row r="17" spans="2:12">
      <c r="B17" s="116" t="s">
        <v>19</v>
      </c>
      <c r="C17" s="55" t="s">
        <v>1805</v>
      </c>
      <c r="D17" s="36" t="s">
        <v>1202</v>
      </c>
      <c r="F17" s="105" t="s">
        <v>19</v>
      </c>
      <c r="G17" s="103" t="s">
        <v>209</v>
      </c>
      <c r="H17" s="91" t="s">
        <v>201</v>
      </c>
      <c r="I17" s="155">
        <v>22313</v>
      </c>
      <c r="J17" s="143" t="s">
        <v>1924</v>
      </c>
      <c r="K17" s="144" t="s">
        <v>1924</v>
      </c>
      <c r="L17" s="144" t="s">
        <v>1924</v>
      </c>
    </row>
    <row r="18" spans="2:12">
      <c r="B18" s="116" t="s">
        <v>20</v>
      </c>
      <c r="C18" s="156" t="s">
        <v>64</v>
      </c>
      <c r="D18" s="166" t="s">
        <v>65</v>
      </c>
      <c r="F18" s="105" t="s">
        <v>20</v>
      </c>
      <c r="G18" s="135" t="s">
        <v>1805</v>
      </c>
      <c r="H18" s="104" t="s">
        <v>1004</v>
      </c>
      <c r="I18" s="155">
        <v>31152</v>
      </c>
      <c r="J18" s="153">
        <v>44432</v>
      </c>
      <c r="K18" s="152">
        <v>44432</v>
      </c>
      <c r="L18" s="152">
        <v>44432</v>
      </c>
    </row>
    <row r="19" spans="2:12">
      <c r="B19" s="116" t="s">
        <v>21</v>
      </c>
      <c r="C19" s="163" t="s">
        <v>1868</v>
      </c>
      <c r="D19" s="167" t="s">
        <v>474</v>
      </c>
      <c r="F19" s="105" t="s">
        <v>21</v>
      </c>
      <c r="G19" s="88" t="s">
        <v>1825</v>
      </c>
      <c r="H19" s="104" t="s">
        <v>205</v>
      </c>
      <c r="I19" s="155">
        <v>114708</v>
      </c>
      <c r="J19" s="105"/>
      <c r="K19" s="144" t="s">
        <v>1924</v>
      </c>
      <c r="L19" s="144" t="s">
        <v>1924</v>
      </c>
    </row>
    <row r="20" spans="2:12">
      <c r="B20" s="116" t="s">
        <v>22</v>
      </c>
      <c r="C20" s="93" t="s">
        <v>1845</v>
      </c>
      <c r="D20" s="36" t="s">
        <v>1263</v>
      </c>
      <c r="F20" s="105" t="s">
        <v>22</v>
      </c>
      <c r="G20" s="88" t="s">
        <v>64</v>
      </c>
      <c r="H20" s="91" t="s">
        <v>65</v>
      </c>
      <c r="I20" s="155">
        <v>19678</v>
      </c>
      <c r="J20" s="105"/>
      <c r="K20" s="144" t="s">
        <v>1924</v>
      </c>
      <c r="L20" s="144" t="s">
        <v>1924</v>
      </c>
    </row>
    <row r="21" spans="2:12">
      <c r="B21" s="116" t="s">
        <v>23</v>
      </c>
      <c r="C21" s="55" t="s">
        <v>1812</v>
      </c>
      <c r="D21" s="36" t="s">
        <v>200</v>
      </c>
      <c r="F21" s="105" t="s">
        <v>23</v>
      </c>
      <c r="G21" s="88" t="s">
        <v>1828</v>
      </c>
      <c r="H21" s="104" t="s">
        <v>450</v>
      </c>
      <c r="I21" s="155">
        <v>79315</v>
      </c>
      <c r="J21" s="105"/>
      <c r="K21" s="105"/>
      <c r="L21" s="105"/>
    </row>
    <row r="22" spans="2:12">
      <c r="B22" s="116" t="s">
        <v>24</v>
      </c>
      <c r="C22" s="55" t="s">
        <v>1863</v>
      </c>
      <c r="D22" s="36" t="s">
        <v>447</v>
      </c>
      <c r="F22" s="105" t="s">
        <v>24</v>
      </c>
      <c r="G22" s="88" t="s">
        <v>1868</v>
      </c>
      <c r="H22" s="104" t="s">
        <v>474</v>
      </c>
      <c r="I22" s="155">
        <v>263259</v>
      </c>
      <c r="J22" s="105"/>
      <c r="K22" s="105"/>
      <c r="L22" s="105"/>
    </row>
    <row r="23" spans="2:12">
      <c r="B23" s="116" t="s">
        <v>81</v>
      </c>
      <c r="C23" s="88" t="s">
        <v>1869</v>
      </c>
      <c r="D23" s="158" t="s">
        <v>212</v>
      </c>
      <c r="F23" s="105" t="s">
        <v>81</v>
      </c>
      <c r="G23" s="132" t="s">
        <v>38</v>
      </c>
      <c r="H23" s="104" t="s">
        <v>45</v>
      </c>
      <c r="I23" s="155">
        <v>31186</v>
      </c>
      <c r="J23" s="105"/>
      <c r="K23" s="105"/>
      <c r="L23" s="105"/>
    </row>
    <row r="24" spans="2:12">
      <c r="B24" s="116" t="s">
        <v>82</v>
      </c>
      <c r="C24" s="55" t="s">
        <v>1860</v>
      </c>
      <c r="D24" s="165" t="s">
        <v>90</v>
      </c>
      <c r="F24" s="105" t="s">
        <v>82</v>
      </c>
      <c r="G24" s="108" t="s">
        <v>1846</v>
      </c>
      <c r="H24" s="104" t="s">
        <v>1063</v>
      </c>
      <c r="I24" s="155">
        <v>91928</v>
      </c>
      <c r="J24" s="143" t="s">
        <v>1924</v>
      </c>
      <c r="K24" s="144" t="s">
        <v>1924</v>
      </c>
      <c r="L24" s="144" t="s">
        <v>1924</v>
      </c>
    </row>
    <row r="25" spans="2:12">
      <c r="B25" s="116" t="s">
        <v>83</v>
      </c>
      <c r="C25" s="55" t="s">
        <v>1817</v>
      </c>
      <c r="D25" s="36" t="s">
        <v>1656</v>
      </c>
      <c r="F25" s="105" t="s">
        <v>83</v>
      </c>
      <c r="G25" s="103" t="s">
        <v>1812</v>
      </c>
      <c r="H25" s="91" t="s">
        <v>200</v>
      </c>
      <c r="I25" s="155">
        <v>14281</v>
      </c>
      <c r="J25" s="146" t="s">
        <v>1926</v>
      </c>
      <c r="K25" s="144" t="s">
        <v>1924</v>
      </c>
      <c r="L25" s="144" t="s">
        <v>1924</v>
      </c>
    </row>
    <row r="26" spans="2:12">
      <c r="B26" s="116" t="s">
        <v>84</v>
      </c>
      <c r="C26" s="36" t="s">
        <v>166</v>
      </c>
      <c r="D26" s="36" t="s">
        <v>167</v>
      </c>
      <c r="F26" s="105" t="s">
        <v>84</v>
      </c>
      <c r="G26" s="103" t="s">
        <v>1044</v>
      </c>
      <c r="H26" s="91" t="s">
        <v>447</v>
      </c>
      <c r="I26" s="155">
        <v>19485</v>
      </c>
      <c r="J26" s="143" t="s">
        <v>1924</v>
      </c>
      <c r="K26" s="144" t="s">
        <v>1924</v>
      </c>
      <c r="L26" s="144" t="s">
        <v>1924</v>
      </c>
    </row>
    <row r="27" spans="2:12">
      <c r="B27" s="116" t="s">
        <v>85</v>
      </c>
      <c r="C27" s="95" t="s">
        <v>1859</v>
      </c>
      <c r="D27" s="132" t="s">
        <v>1637</v>
      </c>
      <c r="F27" s="105" t="s">
        <v>85</v>
      </c>
      <c r="G27" s="103" t="s">
        <v>1869</v>
      </c>
      <c r="H27" s="91" t="s">
        <v>212</v>
      </c>
      <c r="I27" s="155">
        <v>107344</v>
      </c>
      <c r="J27" s="144" t="s">
        <v>1935</v>
      </c>
      <c r="K27" s="144" t="s">
        <v>1924</v>
      </c>
      <c r="L27" s="144" t="s">
        <v>1924</v>
      </c>
    </row>
    <row r="28" spans="2:12">
      <c r="B28" s="116" t="s">
        <v>86</v>
      </c>
      <c r="C28" s="93" t="s">
        <v>1871</v>
      </c>
      <c r="D28" s="165" t="s">
        <v>452</v>
      </c>
      <c r="F28" s="105" t="s">
        <v>86</v>
      </c>
      <c r="G28" s="108" t="s">
        <v>1860</v>
      </c>
      <c r="H28" s="104" t="s">
        <v>90</v>
      </c>
      <c r="I28" s="155">
        <v>109021</v>
      </c>
      <c r="J28" s="143" t="s">
        <v>1924</v>
      </c>
      <c r="K28" s="144" t="s">
        <v>1924</v>
      </c>
      <c r="L28" s="144" t="s">
        <v>1924</v>
      </c>
    </row>
    <row r="29" spans="2:12">
      <c r="B29" s="116" t="s">
        <v>87</v>
      </c>
      <c r="C29" s="103" t="s">
        <v>1873</v>
      </c>
      <c r="D29" s="158" t="s">
        <v>122</v>
      </c>
      <c r="F29" s="105" t="s">
        <v>87</v>
      </c>
      <c r="G29" s="88" t="s">
        <v>1885</v>
      </c>
      <c r="H29" s="91" t="s">
        <v>473</v>
      </c>
      <c r="I29" s="155">
        <v>73476</v>
      </c>
      <c r="J29" s="105"/>
      <c r="K29" s="105"/>
      <c r="L29" s="105"/>
    </row>
    <row r="30" spans="2:12">
      <c r="B30" s="116" t="s">
        <v>88</v>
      </c>
      <c r="C30" s="161" t="s">
        <v>1872</v>
      </c>
      <c r="D30" s="164" t="s">
        <v>122</v>
      </c>
      <c r="F30" s="105" t="s">
        <v>88</v>
      </c>
      <c r="G30" s="108" t="s">
        <v>1817</v>
      </c>
      <c r="H30" s="104" t="s">
        <v>1656</v>
      </c>
      <c r="I30" s="155">
        <v>60195</v>
      </c>
      <c r="J30" s="143" t="s">
        <v>1924</v>
      </c>
      <c r="K30" s="144" t="s">
        <v>1924</v>
      </c>
      <c r="L30" s="144" t="s">
        <v>1924</v>
      </c>
    </row>
    <row r="31" spans="2:12">
      <c r="B31" s="116" t="s">
        <v>89</v>
      </c>
      <c r="C31" s="34" t="s">
        <v>1870</v>
      </c>
      <c r="D31" s="36" t="s">
        <v>186</v>
      </c>
      <c r="F31" s="105" t="s">
        <v>89</v>
      </c>
      <c r="G31" s="103" t="s">
        <v>166</v>
      </c>
      <c r="H31" s="104" t="s">
        <v>167</v>
      </c>
      <c r="I31" s="155">
        <v>92214</v>
      </c>
      <c r="J31" s="143" t="s">
        <v>1924</v>
      </c>
      <c r="K31" s="144" t="s">
        <v>1924</v>
      </c>
      <c r="L31" s="144" t="s">
        <v>1924</v>
      </c>
    </row>
    <row r="32" spans="2:12">
      <c r="B32" s="116" t="s">
        <v>102</v>
      </c>
      <c r="C32" s="103" t="s">
        <v>1826</v>
      </c>
      <c r="D32" s="158" t="s">
        <v>471</v>
      </c>
      <c r="F32" s="105" t="s">
        <v>102</v>
      </c>
      <c r="G32" s="108" t="s">
        <v>1811</v>
      </c>
      <c r="H32" s="104" t="s">
        <v>1637</v>
      </c>
      <c r="I32" s="155">
        <v>38756</v>
      </c>
      <c r="J32" s="143" t="s">
        <v>1924</v>
      </c>
      <c r="K32" s="144" t="s">
        <v>1924</v>
      </c>
      <c r="L32" s="144" t="s">
        <v>1924</v>
      </c>
    </row>
    <row r="33" spans="2:12">
      <c r="B33" s="116" t="s">
        <v>103</v>
      </c>
      <c r="C33" s="88" t="s">
        <v>1059</v>
      </c>
      <c r="D33" s="158" t="s">
        <v>204</v>
      </c>
      <c r="F33" s="105" t="s">
        <v>103</v>
      </c>
      <c r="G33" s="108" t="s">
        <v>1871</v>
      </c>
      <c r="H33" s="104" t="s">
        <v>452</v>
      </c>
      <c r="I33" s="155">
        <v>84531</v>
      </c>
      <c r="J33" s="105"/>
      <c r="K33" s="105"/>
      <c r="L33" s="105"/>
    </row>
    <row r="34" spans="2:12">
      <c r="B34" s="116" t="s">
        <v>104</v>
      </c>
      <c r="C34" s="108" t="s">
        <v>1874</v>
      </c>
      <c r="D34" s="135" t="s">
        <v>454</v>
      </c>
      <c r="F34" s="105" t="s">
        <v>104</v>
      </c>
      <c r="G34" s="135" t="s">
        <v>1872</v>
      </c>
      <c r="H34" s="104" t="s">
        <v>122</v>
      </c>
      <c r="I34" s="155">
        <v>29742</v>
      </c>
      <c r="J34" s="143" t="s">
        <v>1935</v>
      </c>
      <c r="K34" s="144" t="s">
        <v>1924</v>
      </c>
      <c r="L34" s="144" t="s">
        <v>1924</v>
      </c>
    </row>
    <row r="35" spans="2:12">
      <c r="B35" s="116" t="s">
        <v>105</v>
      </c>
      <c r="C35" s="88" t="s">
        <v>97</v>
      </c>
      <c r="D35" s="158" t="s">
        <v>98</v>
      </c>
      <c r="F35" s="105" t="s">
        <v>105</v>
      </c>
      <c r="G35" s="88" t="s">
        <v>1808</v>
      </c>
      <c r="H35" s="104" t="s">
        <v>122</v>
      </c>
      <c r="I35" s="155">
        <v>30693</v>
      </c>
      <c r="J35" s="105"/>
      <c r="K35" s="105"/>
      <c r="L35" s="105"/>
    </row>
    <row r="36" spans="2:12">
      <c r="B36" s="116" t="s">
        <v>106</v>
      </c>
      <c r="C36" s="88" t="s">
        <v>1937</v>
      </c>
      <c r="D36" s="158" t="s">
        <v>174</v>
      </c>
      <c r="F36" s="105" t="s">
        <v>106</v>
      </c>
      <c r="G36" s="108" t="s">
        <v>1873</v>
      </c>
      <c r="H36" s="104" t="s">
        <v>122</v>
      </c>
      <c r="I36" s="155">
        <v>60251</v>
      </c>
      <c r="J36" s="105"/>
      <c r="K36" s="144" t="s">
        <v>1924</v>
      </c>
      <c r="L36" s="144" t="s">
        <v>1924</v>
      </c>
    </row>
    <row r="37" spans="2:12">
      <c r="B37" s="116" t="s">
        <v>107</v>
      </c>
      <c r="C37" s="93" t="s">
        <v>1050</v>
      </c>
      <c r="D37" s="36" t="s">
        <v>203</v>
      </c>
      <c r="F37" s="105" t="s">
        <v>107</v>
      </c>
      <c r="G37" s="103" t="s">
        <v>1870</v>
      </c>
      <c r="H37" s="104" t="s">
        <v>186</v>
      </c>
      <c r="I37" s="155">
        <v>40806</v>
      </c>
      <c r="J37" s="143" t="s">
        <v>1935</v>
      </c>
      <c r="K37" s="144" t="s">
        <v>1924</v>
      </c>
      <c r="L37" s="144" t="s">
        <v>1924</v>
      </c>
    </row>
    <row r="38" spans="2:12">
      <c r="B38" s="116" t="s">
        <v>108</v>
      </c>
      <c r="C38" s="88" t="s">
        <v>1862</v>
      </c>
      <c r="D38" s="158" t="s">
        <v>203</v>
      </c>
      <c r="F38" s="105" t="s">
        <v>108</v>
      </c>
      <c r="G38" s="103" t="s">
        <v>1826</v>
      </c>
      <c r="H38" s="91" t="s">
        <v>471</v>
      </c>
      <c r="I38" s="155">
        <v>106261</v>
      </c>
      <c r="J38" s="105"/>
      <c r="K38" s="105"/>
      <c r="L38" s="105"/>
    </row>
    <row r="39" spans="2:12">
      <c r="B39" s="116" t="s">
        <v>109</v>
      </c>
      <c r="C39" s="108" t="s">
        <v>1876</v>
      </c>
      <c r="D39" s="135" t="s">
        <v>952</v>
      </c>
      <c r="F39" s="105" t="s">
        <v>109</v>
      </c>
      <c r="G39" s="108" t="s">
        <v>1059</v>
      </c>
      <c r="H39" s="104" t="s">
        <v>204</v>
      </c>
      <c r="I39" s="155">
        <v>84234</v>
      </c>
      <c r="J39" s="105"/>
      <c r="K39" s="105"/>
      <c r="L39" s="105"/>
    </row>
    <row r="40" spans="2:12">
      <c r="B40" s="116" t="s">
        <v>110</v>
      </c>
      <c r="C40" s="103" t="s">
        <v>1849</v>
      </c>
      <c r="D40" s="132" t="s">
        <v>95</v>
      </c>
      <c r="F40" s="105" t="s">
        <v>110</v>
      </c>
      <c r="G40" s="108" t="s">
        <v>1874</v>
      </c>
      <c r="H40" s="104" t="s">
        <v>454</v>
      </c>
      <c r="I40" s="155">
        <v>13181</v>
      </c>
      <c r="J40" s="153">
        <v>44432</v>
      </c>
      <c r="K40" s="144" t="s">
        <v>1924</v>
      </c>
      <c r="L40" s="144" t="s">
        <v>1924</v>
      </c>
    </row>
    <row r="41" spans="2:12">
      <c r="B41" s="116" t="s">
        <v>111</v>
      </c>
      <c r="C41" s="95" t="s">
        <v>1393</v>
      </c>
      <c r="D41" s="132" t="s">
        <v>173</v>
      </c>
      <c r="F41" s="105" t="s">
        <v>111</v>
      </c>
      <c r="G41" s="134" t="s">
        <v>1042</v>
      </c>
      <c r="H41" s="91" t="s">
        <v>98</v>
      </c>
      <c r="I41" s="155">
        <v>79824</v>
      </c>
      <c r="J41" s="143" t="s">
        <v>1924</v>
      </c>
      <c r="K41" s="144" t="s">
        <v>1924</v>
      </c>
      <c r="L41" s="144" t="s">
        <v>1924</v>
      </c>
    </row>
    <row r="42" spans="2:12">
      <c r="B42" s="116" t="s">
        <v>112</v>
      </c>
      <c r="C42" s="88" t="s">
        <v>1938</v>
      </c>
      <c r="D42" s="158" t="s">
        <v>686</v>
      </c>
      <c r="F42" s="105" t="s">
        <v>112</v>
      </c>
      <c r="G42" s="108" t="s">
        <v>1066</v>
      </c>
      <c r="H42" s="104" t="s">
        <v>174</v>
      </c>
      <c r="I42" s="155">
        <v>82519</v>
      </c>
      <c r="J42" s="153">
        <v>44432</v>
      </c>
      <c r="K42" s="144" t="s">
        <v>1924</v>
      </c>
      <c r="L42" s="144" t="s">
        <v>1924</v>
      </c>
    </row>
    <row r="43" spans="2:12">
      <c r="B43" s="116" t="s">
        <v>113</v>
      </c>
      <c r="C43" s="103" t="s">
        <v>187</v>
      </c>
      <c r="D43" s="135" t="s">
        <v>188</v>
      </c>
      <c r="F43" s="105" t="s">
        <v>113</v>
      </c>
      <c r="G43" s="95" t="s">
        <v>1875</v>
      </c>
      <c r="H43" s="91" t="s">
        <v>124</v>
      </c>
      <c r="I43" s="155">
        <v>22648</v>
      </c>
      <c r="J43" s="105"/>
      <c r="K43" s="105"/>
      <c r="L43" s="105"/>
    </row>
    <row r="44" spans="2:12">
      <c r="B44" s="116" t="s">
        <v>114</v>
      </c>
      <c r="C44" s="55" t="s">
        <v>1954</v>
      </c>
      <c r="D44" s="36" t="s">
        <v>46</v>
      </c>
      <c r="F44" s="105" t="s">
        <v>114</v>
      </c>
      <c r="G44" s="108" t="s">
        <v>1050</v>
      </c>
      <c r="H44" s="104" t="s">
        <v>203</v>
      </c>
      <c r="I44" s="155">
        <v>21715</v>
      </c>
      <c r="J44" s="143" t="s">
        <v>1924</v>
      </c>
      <c r="K44" s="144" t="s">
        <v>1924</v>
      </c>
      <c r="L44" s="144" t="s">
        <v>1924</v>
      </c>
    </row>
    <row r="45" spans="2:12">
      <c r="B45" s="116" t="s">
        <v>115</v>
      </c>
      <c r="C45" s="88" t="s">
        <v>1060</v>
      </c>
      <c r="D45" s="36" t="s">
        <v>154</v>
      </c>
      <c r="F45" s="105" t="s">
        <v>115</v>
      </c>
      <c r="G45" s="108" t="s">
        <v>1862</v>
      </c>
      <c r="H45" s="104" t="s">
        <v>203</v>
      </c>
      <c r="I45" s="155">
        <v>12321</v>
      </c>
      <c r="J45" s="143" t="s">
        <v>1924</v>
      </c>
      <c r="K45" s="144" t="s">
        <v>1924</v>
      </c>
      <c r="L45" s="144" t="s">
        <v>1924</v>
      </c>
    </row>
    <row r="46" spans="2:12">
      <c r="B46" s="116" t="s">
        <v>116</v>
      </c>
      <c r="C46" s="55" t="s">
        <v>1949</v>
      </c>
      <c r="D46" s="35" t="s">
        <v>154</v>
      </c>
      <c r="F46" s="105" t="s">
        <v>116</v>
      </c>
      <c r="G46" s="108" t="s">
        <v>1876</v>
      </c>
      <c r="H46" s="104" t="s">
        <v>952</v>
      </c>
      <c r="I46" s="155">
        <v>14928</v>
      </c>
      <c r="J46" s="105"/>
      <c r="K46" s="144" t="s">
        <v>1924</v>
      </c>
      <c r="L46" s="144" t="s">
        <v>1924</v>
      </c>
    </row>
    <row r="47" spans="2:12">
      <c r="B47" s="116" t="s">
        <v>117</v>
      </c>
      <c r="C47" s="108" t="s">
        <v>1886</v>
      </c>
      <c r="D47" s="164" t="s">
        <v>216</v>
      </c>
      <c r="F47" s="105" t="s">
        <v>117</v>
      </c>
      <c r="G47" s="88" t="s">
        <v>1877</v>
      </c>
      <c r="H47" s="169" t="s">
        <v>95</v>
      </c>
      <c r="I47" s="155">
        <v>34791</v>
      </c>
      <c r="J47" s="105"/>
      <c r="K47" s="105"/>
      <c r="L47" s="105"/>
    </row>
    <row r="48" spans="2:12">
      <c r="B48" s="116" t="s">
        <v>118</v>
      </c>
      <c r="C48" s="162" t="s">
        <v>29</v>
      </c>
      <c r="D48" s="164" t="s">
        <v>44</v>
      </c>
      <c r="F48" s="105" t="s">
        <v>118</v>
      </c>
      <c r="G48" s="103" t="s">
        <v>1849</v>
      </c>
      <c r="H48" s="91" t="s">
        <v>95</v>
      </c>
      <c r="I48" s="155">
        <v>92542</v>
      </c>
      <c r="J48" s="143" t="s">
        <v>1924</v>
      </c>
      <c r="K48" s="144" t="s">
        <v>1924</v>
      </c>
      <c r="L48" s="144" t="s">
        <v>1924</v>
      </c>
    </row>
    <row r="49" spans="2:12">
      <c r="B49" s="116" t="s">
        <v>119</v>
      </c>
      <c r="C49" s="88" t="s">
        <v>1879</v>
      </c>
      <c r="D49" s="36" t="s">
        <v>871</v>
      </c>
      <c r="F49" s="105" t="s">
        <v>119</v>
      </c>
      <c r="G49" s="108" t="s">
        <v>1816</v>
      </c>
      <c r="H49" s="104" t="s">
        <v>173</v>
      </c>
      <c r="I49" s="155">
        <v>81656</v>
      </c>
      <c r="J49" s="143" t="s">
        <v>1924</v>
      </c>
      <c r="K49" s="144" t="s">
        <v>1924</v>
      </c>
      <c r="L49" s="144" t="s">
        <v>1924</v>
      </c>
    </row>
    <row r="50" spans="2:12">
      <c r="F50" s="105" t="s">
        <v>120</v>
      </c>
      <c r="G50" s="108" t="s">
        <v>1878</v>
      </c>
      <c r="H50" s="104" t="s">
        <v>686</v>
      </c>
      <c r="I50" s="155">
        <v>7215</v>
      </c>
      <c r="J50" s="153">
        <v>44432</v>
      </c>
      <c r="K50" s="144" t="s">
        <v>1924</v>
      </c>
      <c r="L50" s="144" t="s">
        <v>1924</v>
      </c>
    </row>
    <row r="51" spans="2:12">
      <c r="F51" s="105" t="s">
        <v>126</v>
      </c>
      <c r="G51" s="88" t="s">
        <v>1810</v>
      </c>
      <c r="H51" s="104" t="s">
        <v>1749</v>
      </c>
      <c r="I51" s="155">
        <v>104111</v>
      </c>
      <c r="J51" s="105"/>
      <c r="K51" s="105"/>
      <c r="L51" s="105"/>
    </row>
    <row r="52" spans="2:12">
      <c r="F52" s="105" t="s">
        <v>127</v>
      </c>
      <c r="G52" s="103" t="s">
        <v>187</v>
      </c>
      <c r="H52" s="91" t="s">
        <v>188</v>
      </c>
      <c r="I52" s="155">
        <v>60237</v>
      </c>
      <c r="J52" s="153">
        <v>44432</v>
      </c>
      <c r="K52" s="144" t="s">
        <v>1924</v>
      </c>
      <c r="L52" s="144" t="s">
        <v>1924</v>
      </c>
    </row>
    <row r="53" spans="2:12">
      <c r="F53" s="105" t="s">
        <v>128</v>
      </c>
      <c r="G53" s="108" t="s">
        <v>1067</v>
      </c>
      <c r="H53" s="91" t="s">
        <v>46</v>
      </c>
      <c r="I53" s="155">
        <v>90635</v>
      </c>
      <c r="J53" s="146" t="s">
        <v>1956</v>
      </c>
      <c r="K53" s="144" t="s">
        <v>1924</v>
      </c>
      <c r="L53" s="144" t="s">
        <v>1924</v>
      </c>
    </row>
    <row r="54" spans="2:12">
      <c r="F54" s="105" t="s">
        <v>129</v>
      </c>
      <c r="G54" s="88" t="s">
        <v>1803</v>
      </c>
      <c r="H54" s="104" t="s">
        <v>46</v>
      </c>
      <c r="I54" s="155">
        <v>274961</v>
      </c>
      <c r="J54" s="105"/>
      <c r="K54" s="105"/>
      <c r="L54" s="105"/>
    </row>
    <row r="55" spans="2:12">
      <c r="F55" s="105" t="s">
        <v>130</v>
      </c>
      <c r="G55" s="88" t="s">
        <v>1804</v>
      </c>
      <c r="H55" s="104" t="s">
        <v>46</v>
      </c>
      <c r="I55" s="155">
        <v>13385</v>
      </c>
      <c r="J55" s="105"/>
      <c r="K55" s="105"/>
      <c r="L55" s="105"/>
    </row>
    <row r="56" spans="2:12">
      <c r="F56" s="105" t="s">
        <v>131</v>
      </c>
      <c r="G56" s="108" t="s">
        <v>1060</v>
      </c>
      <c r="H56" s="104" t="s">
        <v>154</v>
      </c>
      <c r="I56" s="155">
        <v>18886</v>
      </c>
      <c r="J56" s="153">
        <v>44432</v>
      </c>
      <c r="K56" s="144" t="s">
        <v>1924</v>
      </c>
      <c r="L56" s="144" t="s">
        <v>1924</v>
      </c>
    </row>
    <row r="57" spans="2:12">
      <c r="F57" s="105" t="s">
        <v>132</v>
      </c>
      <c r="G57" s="108" t="s">
        <v>1802</v>
      </c>
      <c r="H57" s="104" t="s">
        <v>154</v>
      </c>
      <c r="I57" s="155">
        <v>24697</v>
      </c>
      <c r="J57" s="105"/>
      <c r="K57" s="144" t="s">
        <v>1924</v>
      </c>
      <c r="L57" s="144" t="s">
        <v>1924</v>
      </c>
    </row>
    <row r="58" spans="2:12">
      <c r="F58" s="105" t="s">
        <v>133</v>
      </c>
      <c r="G58" s="108" t="s">
        <v>1886</v>
      </c>
      <c r="H58" s="104" t="s">
        <v>216</v>
      </c>
      <c r="I58" s="155">
        <v>44480</v>
      </c>
      <c r="J58" s="148">
        <v>44432</v>
      </c>
      <c r="K58" s="144" t="s">
        <v>1924</v>
      </c>
      <c r="L58" s="144" t="s">
        <v>1924</v>
      </c>
    </row>
    <row r="59" spans="2:12">
      <c r="F59" s="105" t="s">
        <v>134</v>
      </c>
      <c r="G59" s="134" t="s">
        <v>29</v>
      </c>
      <c r="H59" s="104" t="s">
        <v>44</v>
      </c>
      <c r="I59" s="155">
        <v>73721</v>
      </c>
      <c r="J59" s="153">
        <v>44432</v>
      </c>
      <c r="K59" s="144" t="s">
        <v>1924</v>
      </c>
      <c r="L59" s="144" t="s">
        <v>1924</v>
      </c>
    </row>
    <row r="60" spans="2:12">
      <c r="F60" s="105" t="s">
        <v>135</v>
      </c>
      <c r="G60" s="158" t="s">
        <v>1814</v>
      </c>
      <c r="H60" s="169" t="s">
        <v>871</v>
      </c>
      <c r="I60" s="155">
        <v>34858</v>
      </c>
      <c r="J60" s="105"/>
      <c r="K60" s="105"/>
      <c r="L60" s="105"/>
    </row>
    <row r="61" spans="2:12">
      <c r="F61" s="105" t="s">
        <v>136</v>
      </c>
      <c r="G61" s="103" t="s">
        <v>1850</v>
      </c>
      <c r="H61" s="91" t="s">
        <v>871</v>
      </c>
      <c r="I61" s="155">
        <v>84241</v>
      </c>
      <c r="J61" s="143" t="s">
        <v>1924</v>
      </c>
      <c r="K61" s="144" t="s">
        <v>1924</v>
      </c>
      <c r="L61" s="144" t="s">
        <v>1924</v>
      </c>
    </row>
    <row r="62" spans="2:12">
      <c r="F62" s="105" t="s">
        <v>137</v>
      </c>
      <c r="G62" s="88" t="s">
        <v>1056</v>
      </c>
      <c r="H62" s="104" t="s">
        <v>219</v>
      </c>
      <c r="I62" s="155">
        <v>14530</v>
      </c>
      <c r="J62" s="105"/>
      <c r="K62" s="144" t="s">
        <v>1924</v>
      </c>
      <c r="L62" s="144" t="s">
        <v>1924</v>
      </c>
    </row>
    <row r="63" spans="2:12">
      <c r="F63" s="105" t="s">
        <v>138</v>
      </c>
      <c r="G63" s="88" t="s">
        <v>1880</v>
      </c>
      <c r="H63" s="104" t="s">
        <v>208</v>
      </c>
      <c r="I63" s="155">
        <v>34795</v>
      </c>
      <c r="J63" s="105"/>
      <c r="K63" s="105"/>
      <c r="L63" s="105"/>
    </row>
    <row r="64" spans="2:12">
      <c r="F64" s="105" t="s">
        <v>139</v>
      </c>
      <c r="G64" s="95" t="s">
        <v>1881</v>
      </c>
      <c r="H64" s="169" t="s">
        <v>208</v>
      </c>
      <c r="I64" s="155">
        <v>129114</v>
      </c>
      <c r="J64" s="105"/>
      <c r="K64" s="150"/>
      <c r="L64" s="150"/>
    </row>
  </sheetData>
  <autoFilter ref="F2:L64"/>
  <sortState ref="F3:L64">
    <sortCondition ref="H3"/>
  </sortState>
  <pageMargins left="0.7" right="0.7" top="0.75" bottom="0.75" header="0.3" footer="0.3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opLeftCell="A7" zoomScale="90" zoomScaleNormal="90" workbookViewId="0">
      <selection activeCell="AF15" sqref="AF15"/>
    </sheetView>
  </sheetViews>
  <sheetFormatPr defaultColWidth="9.140625" defaultRowHeight="11.25"/>
  <cols>
    <col min="1" max="1" width="10" style="139" customWidth="1"/>
    <col min="2" max="2" width="5.5703125" style="139" hidden="1" customWidth="1"/>
    <col min="3" max="3" width="40" style="139" customWidth="1"/>
    <col min="4" max="4" width="13.28515625" style="139" bestFit="1" customWidth="1"/>
    <col min="5" max="5" width="23.42578125" style="139" hidden="1" customWidth="1"/>
    <col min="6" max="6" width="11.5703125" style="139" hidden="1" customWidth="1"/>
    <col min="7" max="7" width="10" style="139" hidden="1" customWidth="1"/>
    <col min="8" max="8" width="10.140625" style="139" hidden="1" customWidth="1"/>
    <col min="9" max="9" width="12.85546875" style="139" hidden="1" customWidth="1"/>
    <col min="10" max="10" width="9.5703125" style="139" hidden="1" customWidth="1"/>
    <col min="11" max="11" width="29.7109375" style="139" hidden="1" customWidth="1"/>
    <col min="12" max="12" width="13.5703125" style="139" hidden="1" customWidth="1"/>
    <col min="13" max="13" width="9.140625" style="139"/>
    <col min="14" max="14" width="13.42578125" style="139" bestFit="1" customWidth="1"/>
    <col min="15" max="16384" width="9.140625" style="139"/>
  </cols>
  <sheetData>
    <row r="1" spans="1:15">
      <c r="A1" s="141" t="s">
        <v>1887</v>
      </c>
      <c r="B1" s="141" t="s">
        <v>1888</v>
      </c>
      <c r="C1" s="141" t="s">
        <v>1498</v>
      </c>
      <c r="D1" s="141" t="s">
        <v>43</v>
      </c>
      <c r="E1" s="141" t="s">
        <v>1500</v>
      </c>
      <c r="F1" s="141" t="s">
        <v>1889</v>
      </c>
      <c r="G1" s="141" t="s">
        <v>1890</v>
      </c>
      <c r="H1" s="141" t="s">
        <v>1503</v>
      </c>
      <c r="I1" s="141" t="s">
        <v>1504</v>
      </c>
      <c r="J1" s="141" t="s">
        <v>1505</v>
      </c>
      <c r="K1" s="141" t="s">
        <v>1891</v>
      </c>
      <c r="L1" s="141" t="s">
        <v>1892</v>
      </c>
    </row>
    <row r="2" spans="1:15">
      <c r="A2" s="142">
        <v>7133</v>
      </c>
      <c r="B2" s="82" t="s">
        <v>2005</v>
      </c>
      <c r="C2" s="431" t="s">
        <v>1513</v>
      </c>
      <c r="D2" s="432" t="s">
        <v>168</v>
      </c>
      <c r="E2" s="82" t="s">
        <v>1514</v>
      </c>
      <c r="F2" s="142" t="s">
        <v>1515</v>
      </c>
      <c r="G2" s="142" t="s">
        <v>1510</v>
      </c>
      <c r="H2" s="142" t="s">
        <v>1516</v>
      </c>
      <c r="I2" s="82" t="s">
        <v>168</v>
      </c>
      <c r="J2" s="82" t="s">
        <v>1517</v>
      </c>
      <c r="K2" s="82" t="s">
        <v>983</v>
      </c>
      <c r="L2" s="82" t="s">
        <v>1893</v>
      </c>
      <c r="N2" s="434" t="s">
        <v>2049</v>
      </c>
      <c r="O2" s="434" t="s">
        <v>1883</v>
      </c>
    </row>
    <row r="3" spans="1:15">
      <c r="A3" s="142">
        <v>6212</v>
      </c>
      <c r="B3" s="82" t="s">
        <v>2005</v>
      </c>
      <c r="C3" s="431" t="s">
        <v>2156</v>
      </c>
      <c r="D3" s="432" t="s">
        <v>168</v>
      </c>
      <c r="E3" s="82" t="s">
        <v>1894</v>
      </c>
      <c r="F3" s="142" t="s">
        <v>1578</v>
      </c>
      <c r="G3" s="142" t="s">
        <v>1510</v>
      </c>
      <c r="H3" s="142" t="s">
        <v>1516</v>
      </c>
      <c r="I3" s="82" t="s">
        <v>168</v>
      </c>
      <c r="J3" s="82" t="s">
        <v>1895</v>
      </c>
      <c r="K3" s="82" t="s">
        <v>1092</v>
      </c>
      <c r="L3" s="82" t="s">
        <v>1893</v>
      </c>
      <c r="N3" s="433" t="s">
        <v>2166</v>
      </c>
      <c r="O3" s="433">
        <v>41786</v>
      </c>
    </row>
    <row r="4" spans="1:15">
      <c r="A4" s="142">
        <v>49783</v>
      </c>
      <c r="B4" s="82" t="s">
        <v>2005</v>
      </c>
      <c r="C4" s="431" t="s">
        <v>2155</v>
      </c>
      <c r="D4" s="432" t="s">
        <v>459</v>
      </c>
      <c r="E4" s="82" t="s">
        <v>1651</v>
      </c>
      <c r="F4" s="142" t="s">
        <v>1652</v>
      </c>
      <c r="G4" s="142" t="s">
        <v>1510</v>
      </c>
      <c r="H4" s="142" t="s">
        <v>1653</v>
      </c>
      <c r="I4" s="82" t="s">
        <v>459</v>
      </c>
      <c r="J4" s="82" t="s">
        <v>1654</v>
      </c>
      <c r="K4" s="82" t="s">
        <v>1096</v>
      </c>
      <c r="L4" s="82" t="s">
        <v>1896</v>
      </c>
      <c r="N4" s="433" t="s">
        <v>2167</v>
      </c>
      <c r="O4" s="433">
        <v>275275</v>
      </c>
    </row>
    <row r="5" spans="1:15">
      <c r="A5" s="142">
        <v>19605</v>
      </c>
      <c r="B5" s="82" t="s">
        <v>2005</v>
      </c>
      <c r="C5" s="431" t="s">
        <v>2154</v>
      </c>
      <c r="D5" s="432" t="s">
        <v>469</v>
      </c>
      <c r="E5" s="82" t="s">
        <v>1897</v>
      </c>
      <c r="F5" s="142" t="s">
        <v>1898</v>
      </c>
      <c r="G5" s="142" t="s">
        <v>1510</v>
      </c>
      <c r="H5" s="142" t="s">
        <v>1573</v>
      </c>
      <c r="I5" s="82" t="s">
        <v>469</v>
      </c>
      <c r="J5" s="82" t="s">
        <v>1899</v>
      </c>
      <c r="K5" s="82" t="s">
        <v>883</v>
      </c>
      <c r="L5" s="82" t="s">
        <v>1896</v>
      </c>
      <c r="N5" s="433" t="s">
        <v>37</v>
      </c>
      <c r="O5" s="433">
        <v>88984</v>
      </c>
    </row>
    <row r="6" spans="1:15">
      <c r="A6" s="142">
        <v>22765</v>
      </c>
      <c r="B6" s="82" t="s">
        <v>2005</v>
      </c>
      <c r="C6" s="431" t="s">
        <v>2153</v>
      </c>
      <c r="D6" s="432" t="s">
        <v>469</v>
      </c>
      <c r="E6" s="82" t="s">
        <v>1900</v>
      </c>
      <c r="F6" s="142" t="s">
        <v>1901</v>
      </c>
      <c r="G6" s="142" t="s">
        <v>1510</v>
      </c>
      <c r="H6" s="142" t="s">
        <v>1573</v>
      </c>
      <c r="I6" s="82" t="s">
        <v>469</v>
      </c>
      <c r="J6" s="82" t="s">
        <v>1902</v>
      </c>
      <c r="K6" s="82" t="s">
        <v>885</v>
      </c>
      <c r="L6" s="82" t="s">
        <v>1896</v>
      </c>
      <c r="N6" s="433" t="s">
        <v>93</v>
      </c>
      <c r="O6" s="433">
        <v>7968</v>
      </c>
    </row>
    <row r="7" spans="1:15">
      <c r="A7" s="142">
        <v>11296</v>
      </c>
      <c r="B7" s="82" t="s">
        <v>2005</v>
      </c>
      <c r="C7" s="431" t="s">
        <v>2152</v>
      </c>
      <c r="D7" s="432" t="s">
        <v>462</v>
      </c>
      <c r="E7" s="82" t="s">
        <v>1524</v>
      </c>
      <c r="F7" s="142" t="s">
        <v>1525</v>
      </c>
      <c r="G7" s="142" t="s">
        <v>1510</v>
      </c>
      <c r="H7" s="142" t="s">
        <v>1526</v>
      </c>
      <c r="I7" s="82" t="s">
        <v>462</v>
      </c>
      <c r="J7" s="82" t="s">
        <v>1527</v>
      </c>
      <c r="K7" s="82" t="s">
        <v>887</v>
      </c>
      <c r="L7" s="82" t="s">
        <v>1896</v>
      </c>
      <c r="N7" s="433" t="s">
        <v>693</v>
      </c>
      <c r="O7" s="433">
        <v>273911</v>
      </c>
    </row>
    <row r="8" spans="1:15">
      <c r="A8" s="142">
        <v>92045</v>
      </c>
      <c r="B8" s="82" t="s">
        <v>2005</v>
      </c>
      <c r="C8" s="431" t="s">
        <v>2151</v>
      </c>
      <c r="D8" s="432" t="s">
        <v>467</v>
      </c>
      <c r="E8" s="82" t="s">
        <v>1737</v>
      </c>
      <c r="F8" s="142" t="s">
        <v>1658</v>
      </c>
      <c r="G8" s="142" t="s">
        <v>1510</v>
      </c>
      <c r="H8" s="142" t="s">
        <v>1738</v>
      </c>
      <c r="I8" s="82" t="s">
        <v>467</v>
      </c>
      <c r="J8" s="82" t="s">
        <v>1739</v>
      </c>
      <c r="K8" s="82" t="s">
        <v>889</v>
      </c>
      <c r="L8" s="82" t="s">
        <v>1896</v>
      </c>
      <c r="N8" s="433" t="s">
        <v>691</v>
      </c>
      <c r="O8" s="433">
        <v>122999</v>
      </c>
    </row>
    <row r="9" spans="1:15">
      <c r="A9" s="142">
        <v>34920</v>
      </c>
      <c r="B9" s="82" t="s">
        <v>2005</v>
      </c>
      <c r="C9" s="431" t="s">
        <v>2005</v>
      </c>
      <c r="D9" s="432" t="s">
        <v>199</v>
      </c>
      <c r="E9" s="82" t="s">
        <v>1632</v>
      </c>
      <c r="F9" s="142" t="s">
        <v>1633</v>
      </c>
      <c r="G9" s="142" t="s">
        <v>1510</v>
      </c>
      <c r="H9" s="142" t="s">
        <v>1634</v>
      </c>
      <c r="I9" s="82" t="s">
        <v>199</v>
      </c>
      <c r="J9" s="82" t="s">
        <v>1635</v>
      </c>
      <c r="K9" s="82" t="s">
        <v>891</v>
      </c>
      <c r="L9" s="82" t="s">
        <v>1896</v>
      </c>
      <c r="N9" s="433" t="s">
        <v>677</v>
      </c>
      <c r="O9" s="433">
        <v>89882</v>
      </c>
    </row>
    <row r="10" spans="1:15">
      <c r="A10" s="142">
        <v>89004</v>
      </c>
      <c r="B10" s="82" t="s">
        <v>2005</v>
      </c>
      <c r="C10" s="431" t="s">
        <v>2150</v>
      </c>
      <c r="D10" s="432" t="s">
        <v>215</v>
      </c>
      <c r="E10" s="82" t="s">
        <v>1681</v>
      </c>
      <c r="F10" s="142" t="s">
        <v>1722</v>
      </c>
      <c r="G10" s="142" t="s">
        <v>1510</v>
      </c>
      <c r="H10" s="142" t="s">
        <v>1903</v>
      </c>
      <c r="I10" s="82" t="s">
        <v>215</v>
      </c>
      <c r="J10" s="82" t="s">
        <v>1904</v>
      </c>
      <c r="K10" s="82" t="s">
        <v>893</v>
      </c>
      <c r="L10" s="82" t="s">
        <v>1896</v>
      </c>
      <c r="N10" s="433" t="s">
        <v>32</v>
      </c>
      <c r="O10" s="433">
        <v>73778</v>
      </c>
    </row>
    <row r="11" spans="1:15">
      <c r="A11" s="142">
        <v>90891</v>
      </c>
      <c r="B11" s="82" t="s">
        <v>2005</v>
      </c>
      <c r="C11" s="431" t="s">
        <v>2163</v>
      </c>
      <c r="D11" s="432" t="s">
        <v>1809</v>
      </c>
      <c r="E11" s="82" t="s">
        <v>1905</v>
      </c>
      <c r="F11" s="142" t="s">
        <v>1906</v>
      </c>
      <c r="G11" s="142" t="s">
        <v>1510</v>
      </c>
      <c r="H11" s="142" t="s">
        <v>1907</v>
      </c>
      <c r="I11" s="82" t="s">
        <v>1809</v>
      </c>
      <c r="J11" s="82" t="s">
        <v>1908</v>
      </c>
      <c r="K11" s="174" t="s">
        <v>1909</v>
      </c>
      <c r="L11" s="82" t="s">
        <v>1893</v>
      </c>
      <c r="N11" s="433" t="s">
        <v>190</v>
      </c>
      <c r="O11" s="433">
        <v>11187</v>
      </c>
    </row>
    <row r="12" spans="1:15">
      <c r="A12" s="142">
        <v>49570</v>
      </c>
      <c r="B12" s="82" t="s">
        <v>2005</v>
      </c>
      <c r="C12" s="431" t="s">
        <v>2168</v>
      </c>
      <c r="D12" s="432" t="s">
        <v>428</v>
      </c>
      <c r="E12" s="82" t="s">
        <v>1910</v>
      </c>
      <c r="F12" s="142" t="s">
        <v>1911</v>
      </c>
      <c r="G12" s="142" t="s">
        <v>1510</v>
      </c>
      <c r="H12" s="142" t="s">
        <v>1912</v>
      </c>
      <c r="I12" s="82" t="s">
        <v>428</v>
      </c>
      <c r="J12" s="82" t="s">
        <v>1913</v>
      </c>
      <c r="K12" s="82" t="s">
        <v>895</v>
      </c>
      <c r="L12" s="82" t="s">
        <v>1896</v>
      </c>
      <c r="N12" s="433" t="s">
        <v>692</v>
      </c>
      <c r="O12" s="433">
        <v>41400</v>
      </c>
    </row>
    <row r="13" spans="1:15">
      <c r="A13" s="142">
        <v>6426</v>
      </c>
      <c r="B13" s="82" t="s">
        <v>2005</v>
      </c>
      <c r="C13" s="431" t="s">
        <v>2149</v>
      </c>
      <c r="D13" s="432" t="s">
        <v>449</v>
      </c>
      <c r="E13" s="82" t="s">
        <v>1508</v>
      </c>
      <c r="F13" s="142" t="s">
        <v>1509</v>
      </c>
      <c r="G13" s="142" t="s">
        <v>1510</v>
      </c>
      <c r="H13" s="142" t="s">
        <v>1511</v>
      </c>
      <c r="I13" s="82" t="s">
        <v>449</v>
      </c>
      <c r="J13" s="82" t="s">
        <v>1512</v>
      </c>
      <c r="K13" s="82" t="s">
        <v>897</v>
      </c>
      <c r="L13" s="82" t="s">
        <v>1896</v>
      </c>
      <c r="N13" s="433" t="s">
        <v>1934</v>
      </c>
      <c r="O13" s="433">
        <v>13417</v>
      </c>
    </row>
    <row r="14" spans="1:15">
      <c r="A14" s="142">
        <v>82814</v>
      </c>
      <c r="B14" s="82" t="s">
        <v>2005</v>
      </c>
      <c r="C14" s="431" t="s">
        <v>2148</v>
      </c>
      <c r="D14" s="432" t="s">
        <v>121</v>
      </c>
      <c r="E14" s="82" t="s">
        <v>1702</v>
      </c>
      <c r="F14" s="142" t="s">
        <v>1703</v>
      </c>
      <c r="G14" s="142" t="s">
        <v>1510</v>
      </c>
      <c r="H14" s="142" t="s">
        <v>1704</v>
      </c>
      <c r="I14" s="82" t="s">
        <v>121</v>
      </c>
      <c r="J14" s="82" t="s">
        <v>1705</v>
      </c>
      <c r="K14" s="82" t="s">
        <v>1706</v>
      </c>
      <c r="L14" s="82" t="s">
        <v>1896</v>
      </c>
      <c r="N14" s="433" t="s">
        <v>689</v>
      </c>
      <c r="O14" s="433">
        <v>27313</v>
      </c>
    </row>
    <row r="15" spans="1:15">
      <c r="A15" s="142">
        <v>84850</v>
      </c>
      <c r="B15" s="82" t="s">
        <v>2005</v>
      </c>
      <c r="C15" s="431" t="s">
        <v>2005</v>
      </c>
      <c r="D15" s="432" t="s">
        <v>183</v>
      </c>
      <c r="E15" s="82" t="s">
        <v>1721</v>
      </c>
      <c r="F15" s="142" t="s">
        <v>1722</v>
      </c>
      <c r="G15" s="142" t="s">
        <v>1510</v>
      </c>
      <c r="H15" s="142" t="s">
        <v>1723</v>
      </c>
      <c r="I15" s="82" t="s">
        <v>183</v>
      </c>
      <c r="J15" s="82" t="s">
        <v>1914</v>
      </c>
      <c r="K15" s="82" t="s">
        <v>900</v>
      </c>
      <c r="L15" s="82" t="s">
        <v>1896</v>
      </c>
      <c r="N15" s="433" t="s">
        <v>1993</v>
      </c>
      <c r="O15" s="433">
        <v>123109</v>
      </c>
    </row>
    <row r="16" spans="1:15">
      <c r="A16" s="142">
        <v>22313</v>
      </c>
      <c r="B16" s="82" t="s">
        <v>2005</v>
      </c>
      <c r="C16" s="431" t="s">
        <v>2147</v>
      </c>
      <c r="D16" s="432" t="s">
        <v>201</v>
      </c>
      <c r="E16" s="82" t="s">
        <v>1566</v>
      </c>
      <c r="F16" s="142" t="s">
        <v>1592</v>
      </c>
      <c r="G16" s="142" t="s">
        <v>1510</v>
      </c>
      <c r="H16" s="142" t="s">
        <v>1584</v>
      </c>
      <c r="I16" s="82" t="s">
        <v>201</v>
      </c>
      <c r="J16" s="82" t="s">
        <v>1593</v>
      </c>
      <c r="K16" s="82" t="s">
        <v>902</v>
      </c>
      <c r="L16" s="82" t="s">
        <v>1896</v>
      </c>
      <c r="N16" s="433" t="s">
        <v>678</v>
      </c>
      <c r="O16" s="433">
        <v>31364</v>
      </c>
    </row>
    <row r="17" spans="1:15">
      <c r="A17" s="142">
        <v>31152</v>
      </c>
      <c r="B17" s="82" t="s">
        <v>2005</v>
      </c>
      <c r="C17" s="431" t="s">
        <v>2146</v>
      </c>
      <c r="D17" s="432" t="s">
        <v>1202</v>
      </c>
      <c r="E17" s="82" t="s">
        <v>1610</v>
      </c>
      <c r="F17" s="142" t="s">
        <v>1552</v>
      </c>
      <c r="G17" s="142" t="s">
        <v>1510</v>
      </c>
      <c r="H17" s="142" t="s">
        <v>1611</v>
      </c>
      <c r="I17" s="82" t="s">
        <v>1202</v>
      </c>
      <c r="J17" s="82" t="s">
        <v>1612</v>
      </c>
      <c r="K17" s="82" t="s">
        <v>904</v>
      </c>
      <c r="L17" s="82" t="s">
        <v>1896</v>
      </c>
      <c r="N17" s="433" t="s">
        <v>680</v>
      </c>
      <c r="O17" s="433">
        <v>106420</v>
      </c>
    </row>
    <row r="18" spans="1:15">
      <c r="A18" s="142">
        <v>114708</v>
      </c>
      <c r="B18" s="82" t="s">
        <v>2005</v>
      </c>
      <c r="C18" s="431" t="s">
        <v>2145</v>
      </c>
      <c r="D18" s="432" t="s">
        <v>205</v>
      </c>
      <c r="E18" s="82" t="s">
        <v>1770</v>
      </c>
      <c r="F18" s="142" t="s">
        <v>1557</v>
      </c>
      <c r="G18" s="142" t="s">
        <v>1510</v>
      </c>
      <c r="H18" s="142" t="s">
        <v>1767</v>
      </c>
      <c r="I18" s="82" t="s">
        <v>205</v>
      </c>
      <c r="J18" s="82" t="s">
        <v>1771</v>
      </c>
      <c r="K18" s="82"/>
      <c r="L18" s="82" t="s">
        <v>1896</v>
      </c>
      <c r="N18" s="433" t="s">
        <v>678</v>
      </c>
      <c r="O18" s="433">
        <v>31364</v>
      </c>
    </row>
    <row r="19" spans="1:15">
      <c r="A19" s="142">
        <v>19678</v>
      </c>
      <c r="B19" s="82" t="s">
        <v>2005</v>
      </c>
      <c r="C19" s="431" t="s">
        <v>2144</v>
      </c>
      <c r="D19" s="432" t="s">
        <v>65</v>
      </c>
      <c r="E19" s="82" t="s">
        <v>1577</v>
      </c>
      <c r="F19" s="142" t="s">
        <v>1578</v>
      </c>
      <c r="G19" s="142" t="s">
        <v>1510</v>
      </c>
      <c r="H19" s="142" t="s">
        <v>1579</v>
      </c>
      <c r="I19" s="82" t="s">
        <v>65</v>
      </c>
      <c r="J19" s="82" t="s">
        <v>1580</v>
      </c>
      <c r="K19" s="82" t="s">
        <v>1581</v>
      </c>
      <c r="L19" s="82" t="s">
        <v>1896</v>
      </c>
      <c r="N19" s="433" t="s">
        <v>2169</v>
      </c>
      <c r="O19" s="433">
        <v>69771</v>
      </c>
    </row>
    <row r="20" spans="1:15">
      <c r="A20" s="142">
        <v>79315</v>
      </c>
      <c r="B20" s="82" t="s">
        <v>2005</v>
      </c>
      <c r="C20" s="431" t="s">
        <v>2143</v>
      </c>
      <c r="D20" s="432" t="s">
        <v>450</v>
      </c>
      <c r="E20" s="82" t="s">
        <v>1686</v>
      </c>
      <c r="F20" s="142" t="s">
        <v>1639</v>
      </c>
      <c r="G20" s="142" t="s">
        <v>1510</v>
      </c>
      <c r="H20" s="142" t="s">
        <v>1687</v>
      </c>
      <c r="I20" s="82" t="s">
        <v>450</v>
      </c>
      <c r="J20" s="82" t="s">
        <v>1688</v>
      </c>
      <c r="K20" s="82" t="s">
        <v>1689</v>
      </c>
      <c r="L20" s="82" t="s">
        <v>1896</v>
      </c>
      <c r="N20" s="433" t="s">
        <v>2050</v>
      </c>
      <c r="O20" s="433">
        <v>35323</v>
      </c>
    </row>
    <row r="21" spans="1:15">
      <c r="A21" s="142">
        <v>263259</v>
      </c>
      <c r="B21" s="82" t="s">
        <v>2005</v>
      </c>
      <c r="C21" s="431" t="s">
        <v>2142</v>
      </c>
      <c r="D21" s="432" t="s">
        <v>474</v>
      </c>
      <c r="E21" s="82" t="s">
        <v>1686</v>
      </c>
      <c r="F21" s="142" t="s">
        <v>1572</v>
      </c>
      <c r="G21" s="142" t="s">
        <v>1510</v>
      </c>
      <c r="H21" s="142" t="s">
        <v>1773</v>
      </c>
      <c r="I21" s="82" t="s">
        <v>474</v>
      </c>
      <c r="J21" s="82" t="s">
        <v>1774</v>
      </c>
      <c r="K21" s="82" t="s">
        <v>914</v>
      </c>
      <c r="L21" s="82" t="s">
        <v>1896</v>
      </c>
    </row>
    <row r="22" spans="1:15">
      <c r="A22" s="142">
        <v>31186</v>
      </c>
      <c r="B22" s="82" t="s">
        <v>2005</v>
      </c>
      <c r="C22" s="431" t="s">
        <v>2005</v>
      </c>
      <c r="D22" s="432" t="s">
        <v>45</v>
      </c>
      <c r="E22" s="82" t="s">
        <v>1613</v>
      </c>
      <c r="F22" s="142" t="s">
        <v>1578</v>
      </c>
      <c r="G22" s="142" t="s">
        <v>1510</v>
      </c>
      <c r="H22" s="142" t="s">
        <v>1614</v>
      </c>
      <c r="I22" s="82" t="s">
        <v>1615</v>
      </c>
      <c r="J22" s="82" t="s">
        <v>1616</v>
      </c>
      <c r="K22" s="82" t="s">
        <v>1915</v>
      </c>
      <c r="L22" s="82" t="s">
        <v>1896</v>
      </c>
    </row>
    <row r="23" spans="1:15">
      <c r="A23" s="142">
        <v>91928</v>
      </c>
      <c r="B23" s="82" t="s">
        <v>2005</v>
      </c>
      <c r="C23" s="431" t="s">
        <v>2141</v>
      </c>
      <c r="D23" s="432" t="s">
        <v>1263</v>
      </c>
      <c r="E23" s="82" t="s">
        <v>1732</v>
      </c>
      <c r="F23" s="142" t="s">
        <v>1733</v>
      </c>
      <c r="G23" s="142" t="s">
        <v>1510</v>
      </c>
      <c r="H23" s="142" t="s">
        <v>1734</v>
      </c>
      <c r="I23" s="82" t="s">
        <v>1263</v>
      </c>
      <c r="J23" s="82" t="s">
        <v>1735</v>
      </c>
      <c r="K23" s="82" t="s">
        <v>1793</v>
      </c>
      <c r="L23" s="82" t="s">
        <v>1896</v>
      </c>
    </row>
    <row r="24" spans="1:15">
      <c r="A24" s="142">
        <v>14281</v>
      </c>
      <c r="B24" s="82" t="s">
        <v>2005</v>
      </c>
      <c r="C24" s="431" t="s">
        <v>2140</v>
      </c>
      <c r="D24" s="432" t="s">
        <v>200</v>
      </c>
      <c r="E24" s="82" t="s">
        <v>1551</v>
      </c>
      <c r="F24" s="142" t="s">
        <v>1552</v>
      </c>
      <c r="G24" s="142" t="s">
        <v>1510</v>
      </c>
      <c r="H24" s="142" t="s">
        <v>1553</v>
      </c>
      <c r="I24" s="82" t="s">
        <v>200</v>
      </c>
      <c r="J24" s="82"/>
      <c r="K24" s="82" t="s">
        <v>1555</v>
      </c>
      <c r="L24" s="82" t="s">
        <v>1896</v>
      </c>
    </row>
    <row r="25" spans="1:15">
      <c r="A25" s="142">
        <v>19485</v>
      </c>
      <c r="B25" s="82" t="s">
        <v>2005</v>
      </c>
      <c r="C25" s="431" t="s">
        <v>2114</v>
      </c>
      <c r="D25" s="432" t="s">
        <v>447</v>
      </c>
      <c r="E25" s="82" t="s">
        <v>1916</v>
      </c>
      <c r="F25" s="142" t="s">
        <v>1562</v>
      </c>
      <c r="G25" s="142" t="s">
        <v>1510</v>
      </c>
      <c r="H25" s="142" t="s">
        <v>1917</v>
      </c>
      <c r="I25" s="82" t="s">
        <v>447</v>
      </c>
      <c r="J25" s="82" t="s">
        <v>1918</v>
      </c>
      <c r="K25" s="82" t="s">
        <v>919</v>
      </c>
      <c r="L25" s="82" t="s">
        <v>1896</v>
      </c>
    </row>
    <row r="26" spans="1:15">
      <c r="A26" s="142">
        <v>107344</v>
      </c>
      <c r="B26" s="82" t="s">
        <v>2005</v>
      </c>
      <c r="C26" s="431" t="s">
        <v>2139</v>
      </c>
      <c r="D26" s="432" t="s">
        <v>212</v>
      </c>
      <c r="E26" s="82" t="s">
        <v>1651</v>
      </c>
      <c r="F26" s="142" t="s">
        <v>1758</v>
      </c>
      <c r="G26" s="142" t="s">
        <v>1510</v>
      </c>
      <c r="H26" s="142" t="s">
        <v>1759</v>
      </c>
      <c r="I26" s="82" t="s">
        <v>212</v>
      </c>
      <c r="J26" s="82" t="s">
        <v>1760</v>
      </c>
      <c r="K26" s="82" t="s">
        <v>996</v>
      </c>
      <c r="L26" s="82" t="s">
        <v>1896</v>
      </c>
    </row>
    <row r="27" spans="1:15">
      <c r="A27" s="142">
        <v>109021</v>
      </c>
      <c r="B27" s="82" t="s">
        <v>2005</v>
      </c>
      <c r="C27" s="431" t="s">
        <v>2138</v>
      </c>
      <c r="D27" s="432" t="s">
        <v>90</v>
      </c>
      <c r="E27" s="82" t="s">
        <v>1762</v>
      </c>
      <c r="F27" s="142" t="s">
        <v>1758</v>
      </c>
      <c r="G27" s="142" t="s">
        <v>1510</v>
      </c>
      <c r="H27" s="142" t="s">
        <v>1763</v>
      </c>
      <c r="I27" s="82" t="s">
        <v>90</v>
      </c>
      <c r="J27" s="82" t="s">
        <v>1764</v>
      </c>
      <c r="K27" s="82" t="s">
        <v>921</v>
      </c>
      <c r="L27" s="82" t="s">
        <v>1896</v>
      </c>
    </row>
    <row r="28" spans="1:15">
      <c r="A28" s="142">
        <v>73476</v>
      </c>
      <c r="B28" s="82" t="s">
        <v>2005</v>
      </c>
      <c r="C28" s="431" t="s">
        <v>2158</v>
      </c>
      <c r="D28" s="432" t="s">
        <v>473</v>
      </c>
      <c r="E28" s="82" t="s">
        <v>1566</v>
      </c>
      <c r="F28" s="142" t="s">
        <v>1578</v>
      </c>
      <c r="G28" s="142" t="s">
        <v>1510</v>
      </c>
      <c r="H28" s="142" t="s">
        <v>1678</v>
      </c>
      <c r="I28" s="82" t="s">
        <v>473</v>
      </c>
      <c r="J28" s="82" t="s">
        <v>1679</v>
      </c>
      <c r="K28" s="82" t="s">
        <v>923</v>
      </c>
      <c r="L28" s="82" t="s">
        <v>1896</v>
      </c>
    </row>
    <row r="29" spans="1:15">
      <c r="A29" s="142">
        <v>60195</v>
      </c>
      <c r="B29" s="82" t="s">
        <v>2005</v>
      </c>
      <c r="C29" s="431" t="s">
        <v>2118</v>
      </c>
      <c r="D29" s="432" t="s">
        <v>1656</v>
      </c>
      <c r="E29" s="82" t="s">
        <v>1657</v>
      </c>
      <c r="F29" s="142" t="s">
        <v>1658</v>
      </c>
      <c r="G29" s="142" t="s">
        <v>1510</v>
      </c>
      <c r="H29" s="142" t="s">
        <v>1659</v>
      </c>
      <c r="I29" s="82" t="s">
        <v>1656</v>
      </c>
      <c r="J29" s="82" t="s">
        <v>1660</v>
      </c>
      <c r="K29" s="82" t="s">
        <v>1661</v>
      </c>
      <c r="L29" s="82" t="s">
        <v>1896</v>
      </c>
    </row>
    <row r="30" spans="1:15">
      <c r="A30" s="142">
        <v>92214</v>
      </c>
      <c r="B30" s="82" t="s">
        <v>2005</v>
      </c>
      <c r="C30" s="431" t="s">
        <v>2119</v>
      </c>
      <c r="D30" s="432" t="s">
        <v>167</v>
      </c>
      <c r="E30" s="82" t="s">
        <v>1742</v>
      </c>
      <c r="F30" s="142" t="s">
        <v>1658</v>
      </c>
      <c r="G30" s="142" t="s">
        <v>1510</v>
      </c>
      <c r="H30" s="142" t="s">
        <v>1743</v>
      </c>
      <c r="I30" s="82" t="s">
        <v>167</v>
      </c>
      <c r="J30" s="82" t="s">
        <v>1744</v>
      </c>
      <c r="K30" s="82" t="s">
        <v>925</v>
      </c>
      <c r="L30" s="82" t="s">
        <v>1896</v>
      </c>
    </row>
    <row r="31" spans="1:15">
      <c r="A31" s="142">
        <v>38756</v>
      </c>
      <c r="B31" s="82" t="s">
        <v>2005</v>
      </c>
      <c r="C31" s="431" t="s">
        <v>2117</v>
      </c>
      <c r="D31" s="432" t="s">
        <v>1637</v>
      </c>
      <c r="E31" s="82" t="s">
        <v>1638</v>
      </c>
      <c r="F31" s="142" t="s">
        <v>1639</v>
      </c>
      <c r="G31" s="142" t="s">
        <v>1510</v>
      </c>
      <c r="H31" s="142" t="s">
        <v>1640</v>
      </c>
      <c r="I31" s="82" t="s">
        <v>1637</v>
      </c>
      <c r="J31" s="82" t="s">
        <v>1641</v>
      </c>
      <c r="K31" s="82" t="s">
        <v>1642</v>
      </c>
      <c r="L31" s="82" t="s">
        <v>1896</v>
      </c>
    </row>
    <row r="32" spans="1:15">
      <c r="A32" s="142">
        <v>84531</v>
      </c>
      <c r="B32" s="82" t="s">
        <v>2005</v>
      </c>
      <c r="C32" s="431" t="s">
        <v>2157</v>
      </c>
      <c r="D32" s="432" t="s">
        <v>452</v>
      </c>
      <c r="E32" s="82" t="s">
        <v>1681</v>
      </c>
      <c r="F32" s="142" t="s">
        <v>1717</v>
      </c>
      <c r="G32" s="142" t="s">
        <v>1510</v>
      </c>
      <c r="H32" s="142" t="s">
        <v>1718</v>
      </c>
      <c r="I32" s="82" t="s">
        <v>452</v>
      </c>
      <c r="J32" s="82" t="s">
        <v>1719</v>
      </c>
      <c r="K32" s="82" t="s">
        <v>1720</v>
      </c>
      <c r="L32" s="82" t="s">
        <v>1896</v>
      </c>
    </row>
    <row r="33" spans="1:12">
      <c r="A33" s="142">
        <v>60251</v>
      </c>
      <c r="B33" s="82" t="s">
        <v>2005</v>
      </c>
      <c r="C33" s="431" t="s">
        <v>2115</v>
      </c>
      <c r="D33" s="432" t="s">
        <v>122</v>
      </c>
      <c r="E33" s="82" t="s">
        <v>1668</v>
      </c>
      <c r="F33" s="142" t="s">
        <v>1669</v>
      </c>
      <c r="G33" s="142" t="s">
        <v>1510</v>
      </c>
      <c r="H33" s="142" t="s">
        <v>1605</v>
      </c>
      <c r="I33" s="82" t="s">
        <v>122</v>
      </c>
      <c r="J33" s="82" t="s">
        <v>1670</v>
      </c>
      <c r="K33" s="82" t="s">
        <v>933</v>
      </c>
      <c r="L33" s="82" t="s">
        <v>1896</v>
      </c>
    </row>
    <row r="34" spans="1:12">
      <c r="A34" s="142">
        <v>29742</v>
      </c>
      <c r="B34" s="82" t="s">
        <v>2005</v>
      </c>
      <c r="C34" s="431" t="s">
        <v>2116</v>
      </c>
      <c r="D34" s="432" t="s">
        <v>122</v>
      </c>
      <c r="E34" s="82" t="s">
        <v>1603</v>
      </c>
      <c r="F34" s="142" t="s">
        <v>1604</v>
      </c>
      <c r="G34" s="142" t="s">
        <v>1510</v>
      </c>
      <c r="H34" s="142" t="s">
        <v>1605</v>
      </c>
      <c r="I34" s="82" t="s">
        <v>122</v>
      </c>
      <c r="J34" s="82" t="s">
        <v>1606</v>
      </c>
      <c r="K34" s="82" t="s">
        <v>931</v>
      </c>
      <c r="L34" s="82" t="s">
        <v>1896</v>
      </c>
    </row>
    <row r="35" spans="1:12">
      <c r="A35" s="142">
        <v>30693</v>
      </c>
      <c r="B35" s="82" t="s">
        <v>2005</v>
      </c>
      <c r="C35" s="431" t="s">
        <v>2120</v>
      </c>
      <c r="D35" s="432" t="s">
        <v>122</v>
      </c>
      <c r="E35" s="82" t="s">
        <v>1607</v>
      </c>
      <c r="F35" s="142" t="s">
        <v>1562</v>
      </c>
      <c r="G35" s="142" t="s">
        <v>1510</v>
      </c>
      <c r="H35" s="142" t="s">
        <v>1605</v>
      </c>
      <c r="I35" s="82" t="s">
        <v>122</v>
      </c>
      <c r="J35" s="82" t="s">
        <v>1608</v>
      </c>
      <c r="K35" s="82" t="s">
        <v>929</v>
      </c>
      <c r="L35" s="82" t="s">
        <v>1896</v>
      </c>
    </row>
    <row r="36" spans="1:12">
      <c r="A36" s="142">
        <v>40806</v>
      </c>
      <c r="B36" s="82" t="s">
        <v>2005</v>
      </c>
      <c r="C36" s="431" t="s">
        <v>2121</v>
      </c>
      <c r="D36" s="432" t="s">
        <v>186</v>
      </c>
      <c r="E36" s="82" t="s">
        <v>1643</v>
      </c>
      <c r="F36" s="142" t="s">
        <v>1539</v>
      </c>
      <c r="G36" s="142" t="s">
        <v>1510</v>
      </c>
      <c r="H36" s="142" t="s">
        <v>1644</v>
      </c>
      <c r="I36" s="82" t="s">
        <v>186</v>
      </c>
      <c r="J36" s="82" t="s">
        <v>1919</v>
      </c>
      <c r="K36" s="82" t="s">
        <v>935</v>
      </c>
      <c r="L36" s="82" t="s">
        <v>1896</v>
      </c>
    </row>
    <row r="37" spans="1:12">
      <c r="A37" s="142">
        <v>106261</v>
      </c>
      <c r="B37" s="82" t="s">
        <v>2005</v>
      </c>
      <c r="C37" s="431" t="s">
        <v>2005</v>
      </c>
      <c r="D37" s="432" t="s">
        <v>471</v>
      </c>
      <c r="E37" s="82" t="s">
        <v>1754</v>
      </c>
      <c r="F37" s="142" t="s">
        <v>1535</v>
      </c>
      <c r="G37" s="142" t="s">
        <v>1510</v>
      </c>
      <c r="H37" s="142" t="s">
        <v>1755</v>
      </c>
      <c r="I37" s="82" t="s">
        <v>471</v>
      </c>
      <c r="J37" s="82" t="s">
        <v>1756</v>
      </c>
      <c r="K37" s="82" t="s">
        <v>937</v>
      </c>
      <c r="L37" s="82" t="s">
        <v>1896</v>
      </c>
    </row>
    <row r="38" spans="1:12">
      <c r="A38" s="142">
        <v>84234</v>
      </c>
      <c r="B38" s="82" t="s">
        <v>2005</v>
      </c>
      <c r="C38" s="431" t="s">
        <v>2005</v>
      </c>
      <c r="D38" s="432" t="s">
        <v>204</v>
      </c>
      <c r="E38" s="82"/>
      <c r="F38" s="142" t="s">
        <v>1711</v>
      </c>
      <c r="G38" s="142" t="s">
        <v>1510</v>
      </c>
      <c r="H38" s="142" t="s">
        <v>1712</v>
      </c>
      <c r="I38" s="82" t="s">
        <v>1324</v>
      </c>
      <c r="J38" s="82" t="s">
        <v>1713</v>
      </c>
      <c r="K38" s="82"/>
      <c r="L38" s="82" t="s">
        <v>1896</v>
      </c>
    </row>
    <row r="39" spans="1:12">
      <c r="A39" s="142">
        <v>13181</v>
      </c>
      <c r="B39" s="82" t="s">
        <v>2005</v>
      </c>
      <c r="C39" s="431" t="s">
        <v>2005</v>
      </c>
      <c r="D39" s="432" t="s">
        <v>454</v>
      </c>
      <c r="E39" s="82" t="s">
        <v>1538</v>
      </c>
      <c r="F39" s="142" t="s">
        <v>1539</v>
      </c>
      <c r="G39" s="142" t="s">
        <v>1510</v>
      </c>
      <c r="H39" s="142" t="s">
        <v>1540</v>
      </c>
      <c r="I39" s="82" t="s">
        <v>454</v>
      </c>
      <c r="J39" s="82" t="s">
        <v>1541</v>
      </c>
      <c r="K39" s="82"/>
      <c r="L39" s="82" t="s">
        <v>1896</v>
      </c>
    </row>
    <row r="40" spans="1:12">
      <c r="A40" s="142">
        <v>79824</v>
      </c>
      <c r="B40" s="82" t="s">
        <v>2005</v>
      </c>
      <c r="C40" s="431" t="s">
        <v>2122</v>
      </c>
      <c r="D40" s="432" t="s">
        <v>98</v>
      </c>
      <c r="E40" s="82" t="s">
        <v>1628</v>
      </c>
      <c r="F40" s="142" t="s">
        <v>1509</v>
      </c>
      <c r="G40" s="142" t="s">
        <v>1510</v>
      </c>
      <c r="H40" s="142" t="s">
        <v>1690</v>
      </c>
      <c r="I40" s="82" t="s">
        <v>98</v>
      </c>
      <c r="J40" s="82" t="s">
        <v>1691</v>
      </c>
      <c r="K40" s="82" t="s">
        <v>943</v>
      </c>
      <c r="L40" s="82" t="s">
        <v>1896</v>
      </c>
    </row>
    <row r="41" spans="1:12">
      <c r="A41" s="142">
        <v>82519</v>
      </c>
      <c r="B41" s="82" t="s">
        <v>2005</v>
      </c>
      <c r="C41" s="431" t="s">
        <v>2123</v>
      </c>
      <c r="D41" s="432" t="s">
        <v>174</v>
      </c>
      <c r="E41" s="82" t="s">
        <v>1696</v>
      </c>
      <c r="F41" s="142" t="s">
        <v>1697</v>
      </c>
      <c r="G41" s="142" t="s">
        <v>1510</v>
      </c>
      <c r="H41" s="142" t="s">
        <v>1698</v>
      </c>
      <c r="I41" s="82" t="s">
        <v>174</v>
      </c>
      <c r="J41" s="82" t="s">
        <v>1699</v>
      </c>
      <c r="K41" s="82" t="s">
        <v>945</v>
      </c>
      <c r="L41" s="82" t="s">
        <v>1896</v>
      </c>
    </row>
    <row r="42" spans="1:12">
      <c r="A42" s="142">
        <v>22648</v>
      </c>
      <c r="B42" s="82" t="s">
        <v>2005</v>
      </c>
      <c r="C42" s="431" t="s">
        <v>2124</v>
      </c>
      <c r="D42" s="432" t="s">
        <v>124</v>
      </c>
      <c r="E42" s="82" t="s">
        <v>1566</v>
      </c>
      <c r="F42" s="142" t="s">
        <v>1595</v>
      </c>
      <c r="G42" s="142" t="s">
        <v>1510</v>
      </c>
      <c r="H42" s="142" t="s">
        <v>1596</v>
      </c>
      <c r="I42" s="82" t="s">
        <v>124</v>
      </c>
      <c r="J42" s="82" t="s">
        <v>1597</v>
      </c>
      <c r="K42" s="82" t="s">
        <v>995</v>
      </c>
      <c r="L42" s="82" t="s">
        <v>1896</v>
      </c>
    </row>
    <row r="43" spans="1:12">
      <c r="A43" s="142">
        <v>12321</v>
      </c>
      <c r="B43" s="82" t="s">
        <v>2005</v>
      </c>
      <c r="C43" s="431" t="s">
        <v>2125</v>
      </c>
      <c r="D43" s="432" t="s">
        <v>203</v>
      </c>
      <c r="E43" s="82" t="s">
        <v>1529</v>
      </c>
      <c r="F43" s="142" t="s">
        <v>1530</v>
      </c>
      <c r="G43" s="142" t="s">
        <v>1510</v>
      </c>
      <c r="H43" s="142" t="s">
        <v>1531</v>
      </c>
      <c r="I43" s="82" t="s">
        <v>203</v>
      </c>
      <c r="J43" s="82" t="s">
        <v>1532</v>
      </c>
      <c r="K43" s="82" t="s">
        <v>948</v>
      </c>
      <c r="L43" s="82" t="s">
        <v>1896</v>
      </c>
    </row>
    <row r="44" spans="1:12">
      <c r="A44" s="142">
        <v>21715</v>
      </c>
      <c r="B44" s="82" t="s">
        <v>2005</v>
      </c>
      <c r="C44" s="431" t="s">
        <v>2126</v>
      </c>
      <c r="D44" s="432" t="s">
        <v>203</v>
      </c>
      <c r="E44" s="82" t="s">
        <v>1588</v>
      </c>
      <c r="F44" s="142" t="s">
        <v>1589</v>
      </c>
      <c r="G44" s="142" t="s">
        <v>1510</v>
      </c>
      <c r="H44" s="142" t="s">
        <v>1531</v>
      </c>
      <c r="I44" s="82" t="s">
        <v>203</v>
      </c>
      <c r="J44" s="82" t="s">
        <v>1590</v>
      </c>
      <c r="K44" s="82" t="s">
        <v>950</v>
      </c>
      <c r="L44" s="82" t="s">
        <v>1893</v>
      </c>
    </row>
    <row r="45" spans="1:12">
      <c r="A45" s="142">
        <v>14928</v>
      </c>
      <c r="B45" s="82" t="s">
        <v>2005</v>
      </c>
      <c r="C45" s="431" t="s">
        <v>2127</v>
      </c>
      <c r="D45" s="432" t="s">
        <v>952</v>
      </c>
      <c r="E45" s="82" t="s">
        <v>1561</v>
      </c>
      <c r="F45" s="142" t="s">
        <v>1562</v>
      </c>
      <c r="G45" s="142" t="s">
        <v>1510</v>
      </c>
      <c r="H45" s="142" t="s">
        <v>1563</v>
      </c>
      <c r="I45" s="82" t="s">
        <v>952</v>
      </c>
      <c r="J45" s="82" t="s">
        <v>1920</v>
      </c>
      <c r="K45" s="82" t="s">
        <v>1790</v>
      </c>
      <c r="L45" s="82" t="s">
        <v>1896</v>
      </c>
    </row>
    <row r="46" spans="1:12">
      <c r="A46" s="142">
        <v>92542</v>
      </c>
      <c r="B46" s="82" t="s">
        <v>2005</v>
      </c>
      <c r="C46" s="431" t="s">
        <v>2162</v>
      </c>
      <c r="D46" s="432" t="s">
        <v>95</v>
      </c>
      <c r="E46" s="82" t="s">
        <v>1746</v>
      </c>
      <c r="F46" s="142" t="s">
        <v>1572</v>
      </c>
      <c r="G46" s="142" t="s">
        <v>1510</v>
      </c>
      <c r="H46" s="142" t="s">
        <v>1620</v>
      </c>
      <c r="I46" s="82" t="s">
        <v>95</v>
      </c>
      <c r="J46" s="82" t="s">
        <v>1747</v>
      </c>
      <c r="K46" s="82" t="s">
        <v>958</v>
      </c>
      <c r="L46" s="82" t="s">
        <v>1896</v>
      </c>
    </row>
    <row r="47" spans="1:12">
      <c r="A47" s="142">
        <v>34791</v>
      </c>
      <c r="B47" s="82" t="s">
        <v>2005</v>
      </c>
      <c r="C47" s="431" t="s">
        <v>2128</v>
      </c>
      <c r="D47" s="432" t="s">
        <v>95</v>
      </c>
      <c r="E47" s="82" t="s">
        <v>1618</v>
      </c>
      <c r="F47" s="142" t="s">
        <v>1619</v>
      </c>
      <c r="G47" s="142" t="s">
        <v>1510</v>
      </c>
      <c r="H47" s="142" t="s">
        <v>1620</v>
      </c>
      <c r="I47" s="82" t="s">
        <v>95</v>
      </c>
      <c r="J47" s="82" t="s">
        <v>1621</v>
      </c>
      <c r="K47" s="174" t="s">
        <v>1622</v>
      </c>
      <c r="L47" s="82" t="s">
        <v>1896</v>
      </c>
    </row>
    <row r="48" spans="1:12" ht="15">
      <c r="A48" s="142">
        <v>81656</v>
      </c>
      <c r="B48" s="82" t="s">
        <v>2005</v>
      </c>
      <c r="C48" s="431" t="s">
        <v>2161</v>
      </c>
      <c r="D48" s="432" t="s">
        <v>173</v>
      </c>
      <c r="E48" s="82" t="s">
        <v>1628</v>
      </c>
      <c r="F48" s="142" t="s">
        <v>1535</v>
      </c>
      <c r="G48" s="142" t="s">
        <v>1510</v>
      </c>
      <c r="H48" s="142" t="s">
        <v>1693</v>
      </c>
      <c r="I48" s="82" t="s">
        <v>173</v>
      </c>
      <c r="J48" s="82" t="s">
        <v>1694</v>
      </c>
      <c r="K48" s="86" t="s">
        <v>960</v>
      </c>
      <c r="L48" s="82" t="s">
        <v>1896</v>
      </c>
    </row>
    <row r="49" spans="1:12">
      <c r="A49" s="142">
        <v>7215</v>
      </c>
      <c r="B49" s="82" t="s">
        <v>2005</v>
      </c>
      <c r="C49" s="431" t="s">
        <v>2164</v>
      </c>
      <c r="D49" s="432" t="s">
        <v>686</v>
      </c>
      <c r="E49" s="82" t="s">
        <v>1519</v>
      </c>
      <c r="F49" s="142" t="s">
        <v>1520</v>
      </c>
      <c r="G49" s="142" t="s">
        <v>1510</v>
      </c>
      <c r="H49" s="142" t="s">
        <v>1521</v>
      </c>
      <c r="I49" s="82" t="s">
        <v>686</v>
      </c>
      <c r="J49" s="82" t="s">
        <v>1522</v>
      </c>
      <c r="K49" s="82" t="s">
        <v>962</v>
      </c>
      <c r="L49" s="82" t="s">
        <v>1893</v>
      </c>
    </row>
    <row r="50" spans="1:12">
      <c r="A50" s="142">
        <v>6896</v>
      </c>
      <c r="B50" s="82"/>
      <c r="C50" s="431" t="s">
        <v>2165</v>
      </c>
      <c r="D50" s="432" t="s">
        <v>686</v>
      </c>
      <c r="E50" s="82"/>
      <c r="F50" s="142"/>
      <c r="G50" s="142"/>
      <c r="H50" s="142"/>
      <c r="I50" s="82"/>
      <c r="J50" s="82"/>
      <c r="K50" s="82"/>
      <c r="L50" s="82"/>
    </row>
    <row r="51" spans="1:12">
      <c r="A51" s="142">
        <v>104111</v>
      </c>
      <c r="B51" s="82" t="s">
        <v>2005</v>
      </c>
      <c r="C51" s="431" t="s">
        <v>2159</v>
      </c>
      <c r="D51" s="432" t="s">
        <v>1749</v>
      </c>
      <c r="E51" s="82" t="s">
        <v>1750</v>
      </c>
      <c r="F51" s="142" t="s">
        <v>1539</v>
      </c>
      <c r="G51" s="142" t="s">
        <v>1510</v>
      </c>
      <c r="H51" s="142" t="s">
        <v>1751</v>
      </c>
      <c r="I51" s="82" t="s">
        <v>1749</v>
      </c>
      <c r="J51" s="82" t="s">
        <v>1752</v>
      </c>
      <c r="K51" s="82" t="s">
        <v>1753</v>
      </c>
      <c r="L51" s="82" t="s">
        <v>1896</v>
      </c>
    </row>
    <row r="52" spans="1:12">
      <c r="A52" s="142">
        <v>60237</v>
      </c>
      <c r="B52" s="82" t="s">
        <v>2005</v>
      </c>
      <c r="C52" s="431" t="s">
        <v>1662</v>
      </c>
      <c r="D52" s="432" t="s">
        <v>188</v>
      </c>
      <c r="E52" s="82" t="s">
        <v>1664</v>
      </c>
      <c r="F52" s="142" t="s">
        <v>1572</v>
      </c>
      <c r="G52" s="142" t="s">
        <v>1510</v>
      </c>
      <c r="H52" s="142" t="s">
        <v>1665</v>
      </c>
      <c r="I52" s="82" t="s">
        <v>188</v>
      </c>
      <c r="J52" s="82" t="s">
        <v>1666</v>
      </c>
      <c r="K52" s="82" t="s">
        <v>1667</v>
      </c>
      <c r="L52" s="82" t="s">
        <v>1896</v>
      </c>
    </row>
    <row r="53" spans="1:12">
      <c r="A53" s="142">
        <v>90635</v>
      </c>
      <c r="B53" s="82" t="s">
        <v>2005</v>
      </c>
      <c r="C53" s="431" t="s">
        <v>1725</v>
      </c>
      <c r="D53" s="432" t="s">
        <v>1726</v>
      </c>
      <c r="E53" s="82" t="s">
        <v>1727</v>
      </c>
      <c r="F53" s="142" t="s">
        <v>1509</v>
      </c>
      <c r="G53" s="142" t="s">
        <v>1510</v>
      </c>
      <c r="H53" s="142" t="s">
        <v>1728</v>
      </c>
      <c r="I53" s="82" t="s">
        <v>46</v>
      </c>
      <c r="J53" s="82" t="s">
        <v>1729</v>
      </c>
      <c r="K53" s="82" t="s">
        <v>1730</v>
      </c>
      <c r="L53" s="82" t="s">
        <v>1896</v>
      </c>
    </row>
    <row r="54" spans="1:12">
      <c r="A54" s="142">
        <v>13385</v>
      </c>
      <c r="B54" s="82" t="s">
        <v>2005</v>
      </c>
      <c r="C54" s="431" t="s">
        <v>2135</v>
      </c>
      <c r="D54" s="432" t="s">
        <v>1543</v>
      </c>
      <c r="E54" s="82" t="s">
        <v>1544</v>
      </c>
      <c r="F54" s="142" t="s">
        <v>1545</v>
      </c>
      <c r="G54" s="142" t="s">
        <v>1510</v>
      </c>
      <c r="H54" s="142" t="s">
        <v>1546</v>
      </c>
      <c r="I54" s="82" t="s">
        <v>46</v>
      </c>
      <c r="J54" s="82" t="s">
        <v>1547</v>
      </c>
      <c r="K54" s="82" t="s">
        <v>1548</v>
      </c>
      <c r="L54" s="82" t="s">
        <v>1893</v>
      </c>
    </row>
    <row r="55" spans="1:12">
      <c r="A55" s="142">
        <v>274961</v>
      </c>
      <c r="B55" s="82" t="s">
        <v>2005</v>
      </c>
      <c r="C55" s="431" t="s">
        <v>2134</v>
      </c>
      <c r="D55" s="432" t="s">
        <v>1776</v>
      </c>
      <c r="E55" s="82" t="s">
        <v>1777</v>
      </c>
      <c r="F55" s="142" t="s">
        <v>1778</v>
      </c>
      <c r="G55" s="142" t="s">
        <v>1510</v>
      </c>
      <c r="H55" s="142" t="s">
        <v>1546</v>
      </c>
      <c r="I55" s="82" t="s">
        <v>46</v>
      </c>
      <c r="J55" s="82" t="s">
        <v>1547</v>
      </c>
      <c r="K55" s="82" t="s">
        <v>1465</v>
      </c>
      <c r="L55" s="82" t="s">
        <v>1893</v>
      </c>
    </row>
    <row r="56" spans="1:12">
      <c r="A56" s="142">
        <v>18886</v>
      </c>
      <c r="B56" s="82" t="s">
        <v>2005</v>
      </c>
      <c r="C56" s="431" t="s">
        <v>2137</v>
      </c>
      <c r="D56" s="432" t="s">
        <v>154</v>
      </c>
      <c r="E56" s="82" t="s">
        <v>1566</v>
      </c>
      <c r="F56" s="142" t="s">
        <v>1567</v>
      </c>
      <c r="G56" s="142" t="s">
        <v>1510</v>
      </c>
      <c r="H56" s="142" t="s">
        <v>1568</v>
      </c>
      <c r="I56" s="82" t="s">
        <v>154</v>
      </c>
      <c r="J56" s="82" t="s">
        <v>1569</v>
      </c>
      <c r="K56" s="82" t="s">
        <v>1921</v>
      </c>
      <c r="L56" s="82" t="s">
        <v>1896</v>
      </c>
    </row>
    <row r="57" spans="1:12">
      <c r="A57" s="142">
        <v>24697</v>
      </c>
      <c r="B57" s="82" t="s">
        <v>2005</v>
      </c>
      <c r="C57" s="431" t="s">
        <v>2133</v>
      </c>
      <c r="D57" s="432" t="s">
        <v>154</v>
      </c>
      <c r="E57" s="82" t="s">
        <v>1599</v>
      </c>
      <c r="F57" s="142" t="s">
        <v>1578</v>
      </c>
      <c r="G57" s="142" t="s">
        <v>1510</v>
      </c>
      <c r="H57" s="142" t="s">
        <v>1568</v>
      </c>
      <c r="I57" s="82" t="s">
        <v>154</v>
      </c>
      <c r="J57" s="82" t="s">
        <v>1600</v>
      </c>
      <c r="K57" s="82" t="s">
        <v>968</v>
      </c>
      <c r="L57" s="82" t="s">
        <v>1893</v>
      </c>
    </row>
    <row r="58" spans="1:12">
      <c r="A58" s="142">
        <v>44480</v>
      </c>
      <c r="B58" s="82" t="s">
        <v>2005</v>
      </c>
      <c r="C58" s="431" t="s">
        <v>2160</v>
      </c>
      <c r="D58" s="432" t="s">
        <v>216</v>
      </c>
      <c r="E58" s="82" t="s">
        <v>1647</v>
      </c>
      <c r="F58" s="142" t="s">
        <v>1539</v>
      </c>
      <c r="G58" s="142" t="s">
        <v>1510</v>
      </c>
      <c r="H58" s="142" t="s">
        <v>1648</v>
      </c>
      <c r="I58" s="82" t="s">
        <v>216</v>
      </c>
      <c r="J58" s="82" t="s">
        <v>1649</v>
      </c>
      <c r="K58" s="82" t="s">
        <v>970</v>
      </c>
      <c r="L58" s="82" t="s">
        <v>1896</v>
      </c>
    </row>
    <row r="59" spans="1:12">
      <c r="A59" s="142">
        <v>73721</v>
      </c>
      <c r="B59" s="82" t="s">
        <v>2005</v>
      </c>
      <c r="C59" s="431" t="s">
        <v>2136</v>
      </c>
      <c r="D59" s="432" t="s">
        <v>44</v>
      </c>
      <c r="E59" s="82" t="s">
        <v>1681</v>
      </c>
      <c r="F59" s="142" t="s">
        <v>1535</v>
      </c>
      <c r="G59" s="142" t="s">
        <v>1510</v>
      </c>
      <c r="H59" s="142" t="s">
        <v>1682</v>
      </c>
      <c r="I59" s="82" t="s">
        <v>44</v>
      </c>
      <c r="J59" s="82" t="s">
        <v>1683</v>
      </c>
      <c r="K59" s="82" t="s">
        <v>972</v>
      </c>
      <c r="L59" s="82" t="s">
        <v>1896</v>
      </c>
    </row>
    <row r="60" spans="1:12" s="140" customFormat="1">
      <c r="A60" s="142">
        <v>84241</v>
      </c>
      <c r="B60" s="82" t="s">
        <v>2005</v>
      </c>
      <c r="C60" s="431" t="s">
        <v>2005</v>
      </c>
      <c r="D60" s="432" t="s">
        <v>871</v>
      </c>
      <c r="E60" s="82" t="s">
        <v>1681</v>
      </c>
      <c r="F60" s="142" t="s">
        <v>1714</v>
      </c>
      <c r="G60" s="142" t="s">
        <v>1510</v>
      </c>
      <c r="H60" s="142" t="s">
        <v>1629</v>
      </c>
      <c r="I60" s="82" t="s">
        <v>871</v>
      </c>
      <c r="J60" s="82" t="s">
        <v>1715</v>
      </c>
      <c r="K60" s="82" t="s">
        <v>976</v>
      </c>
      <c r="L60" s="82" t="s">
        <v>1896</v>
      </c>
    </row>
    <row r="61" spans="1:12" s="140" customFormat="1">
      <c r="A61" s="142">
        <v>34858</v>
      </c>
      <c r="B61" s="82" t="s">
        <v>2005</v>
      </c>
      <c r="C61" s="431" t="s">
        <v>2129</v>
      </c>
      <c r="D61" s="432" t="s">
        <v>871</v>
      </c>
      <c r="E61" s="82" t="s">
        <v>1628</v>
      </c>
      <c r="F61" s="142" t="s">
        <v>1578</v>
      </c>
      <c r="G61" s="142" t="s">
        <v>1510</v>
      </c>
      <c r="H61" s="142" t="s">
        <v>1629</v>
      </c>
      <c r="I61" s="82" t="s">
        <v>871</v>
      </c>
      <c r="J61" s="82" t="s">
        <v>1630</v>
      </c>
      <c r="K61" s="82" t="s">
        <v>1631</v>
      </c>
      <c r="L61" s="82" t="s">
        <v>1896</v>
      </c>
    </row>
    <row r="62" spans="1:12">
      <c r="A62" s="142">
        <v>14530</v>
      </c>
      <c r="B62" s="82" t="s">
        <v>2005</v>
      </c>
      <c r="C62" s="431" t="s">
        <v>2130</v>
      </c>
      <c r="D62" s="432" t="s">
        <v>219</v>
      </c>
      <c r="E62" s="82" t="s">
        <v>1556</v>
      </c>
      <c r="F62" s="142" t="s">
        <v>1557</v>
      </c>
      <c r="G62" s="142" t="s">
        <v>1510</v>
      </c>
      <c r="H62" s="142" t="s">
        <v>1558</v>
      </c>
      <c r="I62" s="82" t="s">
        <v>219</v>
      </c>
      <c r="J62" s="82" t="s">
        <v>1559</v>
      </c>
      <c r="K62" s="82" t="s">
        <v>978</v>
      </c>
      <c r="L62" s="82" t="s">
        <v>1896</v>
      </c>
    </row>
    <row r="63" spans="1:12">
      <c r="A63" s="142">
        <v>129114</v>
      </c>
      <c r="B63" s="82" t="s">
        <v>2005</v>
      </c>
      <c r="C63" s="431" t="s">
        <v>2131</v>
      </c>
      <c r="D63" s="432" t="s">
        <v>208</v>
      </c>
      <c r="E63" s="82" t="s">
        <v>1922</v>
      </c>
      <c r="F63" s="142" t="s">
        <v>1567</v>
      </c>
      <c r="G63" s="142" t="s">
        <v>1510</v>
      </c>
      <c r="H63" s="142" t="s">
        <v>1625</v>
      </c>
      <c r="I63" s="82" t="s">
        <v>208</v>
      </c>
      <c r="J63" s="82" t="s">
        <v>1923</v>
      </c>
      <c r="K63" s="82" t="s">
        <v>1497</v>
      </c>
      <c r="L63" s="82" t="s">
        <v>1896</v>
      </c>
    </row>
    <row r="64" spans="1:12">
      <c r="A64" s="142">
        <v>34795</v>
      </c>
      <c r="B64" s="82" t="s">
        <v>2005</v>
      </c>
      <c r="C64" s="431" t="s">
        <v>2132</v>
      </c>
      <c r="D64" s="432" t="s">
        <v>208</v>
      </c>
      <c r="E64" s="82" t="s">
        <v>1624</v>
      </c>
      <c r="F64" s="142" t="s">
        <v>1509</v>
      </c>
      <c r="G64" s="142" t="s">
        <v>1510</v>
      </c>
      <c r="H64" s="142" t="s">
        <v>1625</v>
      </c>
      <c r="I64" s="82" t="s">
        <v>208</v>
      </c>
      <c r="J64" s="82" t="s">
        <v>1626</v>
      </c>
      <c r="K64" s="82" t="s">
        <v>980</v>
      </c>
      <c r="L64" s="82" t="s">
        <v>1896</v>
      </c>
    </row>
  </sheetData>
  <autoFilter ref="A1:L64"/>
  <hyperlinks>
    <hyperlink ref="K48" r:id="rId1"/>
  </hyperlinks>
  <pageMargins left="0.7" right="0.7" top="0.75" bottom="0.75" header="0.3" footer="0.3"/>
  <pageSetup paperSize="9" scale="92" fitToHeight="0" orientation="portrait" horizontalDpi="4294967293" verticalDpi="4294967293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5"/>
  <sheetViews>
    <sheetView workbookViewId="0">
      <selection sqref="A1:R605"/>
    </sheetView>
  </sheetViews>
  <sheetFormatPr defaultRowHeight="15"/>
  <cols>
    <col min="1" max="1" width="6.42578125" bestFit="1" customWidth="1"/>
    <col min="2" max="2" width="143.42578125" bestFit="1" customWidth="1"/>
    <col min="3" max="3" width="17.28515625" bestFit="1" customWidth="1"/>
    <col min="4" max="4" width="56.5703125" bestFit="1" customWidth="1"/>
    <col min="5" max="5" width="25" bestFit="1" customWidth="1"/>
    <col min="6" max="6" width="20.5703125" bestFit="1" customWidth="1"/>
    <col min="7" max="7" width="21.42578125" bestFit="1" customWidth="1"/>
    <col min="8" max="8" width="12.28515625" bestFit="1" customWidth="1"/>
    <col min="9" max="9" width="18" bestFit="1" customWidth="1"/>
    <col min="10" max="10" width="114.5703125" bestFit="1" customWidth="1"/>
    <col min="11" max="11" width="23.42578125" bestFit="1" customWidth="1"/>
    <col min="12" max="12" width="28.42578125" bestFit="1" customWidth="1"/>
    <col min="13" max="13" width="5.42578125" bestFit="1" customWidth="1"/>
    <col min="14" max="14" width="4.42578125" bestFit="1" customWidth="1"/>
    <col min="15" max="15" width="4.28515625" bestFit="1" customWidth="1"/>
    <col min="16" max="16" width="4.7109375" bestFit="1" customWidth="1"/>
    <col min="17" max="17" width="4.140625" bestFit="1" customWidth="1"/>
    <col min="18" max="18" width="15.5703125" bestFit="1" customWidth="1"/>
  </cols>
  <sheetData>
    <row r="1" spans="1:18" ht="45">
      <c r="A1" s="186" t="s">
        <v>0</v>
      </c>
      <c r="B1" s="186" t="s">
        <v>28</v>
      </c>
      <c r="C1" s="186" t="s">
        <v>43</v>
      </c>
      <c r="D1" s="186" t="s">
        <v>1</v>
      </c>
      <c r="E1" s="186" t="s">
        <v>2</v>
      </c>
      <c r="F1" s="186" t="s">
        <v>4</v>
      </c>
      <c r="G1" s="186" t="s">
        <v>3</v>
      </c>
      <c r="H1" s="191" t="s">
        <v>27</v>
      </c>
      <c r="I1" s="186" t="s">
        <v>1842</v>
      </c>
      <c r="J1" s="186" t="s">
        <v>26</v>
      </c>
      <c r="K1" s="186" t="s">
        <v>1806</v>
      </c>
      <c r="L1" s="186" t="s">
        <v>476</v>
      </c>
      <c r="M1" s="186" t="s">
        <v>477</v>
      </c>
      <c r="N1" s="186" t="s">
        <v>478</v>
      </c>
      <c r="O1" s="186" t="s">
        <v>479</v>
      </c>
      <c r="P1" s="186" t="s">
        <v>480</v>
      </c>
      <c r="Q1" s="186" t="s">
        <v>872</v>
      </c>
      <c r="R1" s="186" t="s">
        <v>1975</v>
      </c>
    </row>
    <row r="2" spans="1:18">
      <c r="A2" s="186" t="s">
        <v>5</v>
      </c>
      <c r="B2" s="186" t="s">
        <v>1047</v>
      </c>
      <c r="C2" s="186" t="s">
        <v>183</v>
      </c>
      <c r="D2" s="186" t="s">
        <v>33</v>
      </c>
      <c r="E2" s="186">
        <v>514101</v>
      </c>
      <c r="F2" s="186" t="s">
        <v>68</v>
      </c>
      <c r="G2" s="186" t="s">
        <v>1929</v>
      </c>
      <c r="H2" s="186">
        <v>4</v>
      </c>
      <c r="I2" s="186">
        <v>4</v>
      </c>
      <c r="J2" s="186" t="s">
        <v>1844</v>
      </c>
      <c r="K2" s="186" t="s">
        <v>92</v>
      </c>
      <c r="L2" s="186"/>
      <c r="M2" s="186"/>
      <c r="N2" s="186"/>
      <c r="O2" s="186"/>
      <c r="P2" s="186"/>
      <c r="Q2" s="186"/>
      <c r="R2" s="186"/>
    </row>
    <row r="3" spans="1:18">
      <c r="A3" s="186" t="s">
        <v>6</v>
      </c>
      <c r="B3" s="186" t="s">
        <v>1047</v>
      </c>
      <c r="C3" s="186" t="s">
        <v>183</v>
      </c>
      <c r="D3" s="186" t="s">
        <v>41</v>
      </c>
      <c r="E3" s="186">
        <v>522301</v>
      </c>
      <c r="F3" s="186" t="s">
        <v>39</v>
      </c>
      <c r="G3" s="186" t="s">
        <v>1855</v>
      </c>
      <c r="H3" s="186">
        <v>3</v>
      </c>
      <c r="I3" s="186">
        <v>2</v>
      </c>
      <c r="J3" s="186" t="s">
        <v>1844</v>
      </c>
      <c r="K3" s="186" t="s">
        <v>92</v>
      </c>
      <c r="L3" s="186"/>
      <c r="M3" s="186"/>
      <c r="N3" s="186"/>
      <c r="O3" s="186"/>
      <c r="P3" s="186"/>
      <c r="Q3" s="186"/>
      <c r="R3" s="186"/>
    </row>
    <row r="4" spans="1:18">
      <c r="A4" s="186" t="s">
        <v>7</v>
      </c>
      <c r="B4" s="186" t="s">
        <v>1047</v>
      </c>
      <c r="C4" s="186" t="s">
        <v>183</v>
      </c>
      <c r="D4" s="186" t="s">
        <v>36</v>
      </c>
      <c r="E4" s="186">
        <v>711204</v>
      </c>
      <c r="F4" s="186" t="s">
        <v>94</v>
      </c>
      <c r="G4" s="186" t="s">
        <v>1974</v>
      </c>
      <c r="H4" s="186">
        <v>7</v>
      </c>
      <c r="I4" s="186">
        <v>0</v>
      </c>
      <c r="J4" s="186" t="s">
        <v>54</v>
      </c>
      <c r="K4" s="186" t="s">
        <v>93</v>
      </c>
      <c r="L4" s="186"/>
      <c r="M4" s="186"/>
      <c r="N4" s="186"/>
      <c r="O4" s="186"/>
      <c r="P4" s="186"/>
      <c r="Q4" s="186"/>
      <c r="R4" s="186"/>
    </row>
    <row r="5" spans="1:18">
      <c r="A5" s="186" t="s">
        <v>8</v>
      </c>
      <c r="B5" s="186" t="s">
        <v>1047</v>
      </c>
      <c r="C5" s="186" t="s">
        <v>183</v>
      </c>
      <c r="D5" s="186" t="s">
        <v>31</v>
      </c>
      <c r="E5" s="186">
        <v>723103</v>
      </c>
      <c r="F5" s="186" t="s">
        <v>67</v>
      </c>
      <c r="G5" s="186" t="s">
        <v>1950</v>
      </c>
      <c r="H5" s="186">
        <v>9</v>
      </c>
      <c r="I5" s="186">
        <v>1</v>
      </c>
      <c r="J5" s="186" t="s">
        <v>1844</v>
      </c>
      <c r="K5" s="186" t="s">
        <v>92</v>
      </c>
      <c r="L5" s="186"/>
      <c r="M5" s="186"/>
      <c r="N5" s="186"/>
      <c r="O5" s="186"/>
      <c r="P5" s="186"/>
      <c r="Q5" s="186"/>
      <c r="R5" s="186"/>
    </row>
    <row r="6" spans="1:18">
      <c r="A6" s="186" t="s">
        <v>9</v>
      </c>
      <c r="B6" s="186" t="s">
        <v>1047</v>
      </c>
      <c r="C6" s="186" t="s">
        <v>183</v>
      </c>
      <c r="D6" s="186" t="s">
        <v>91</v>
      </c>
      <c r="E6" s="186">
        <v>722307</v>
      </c>
      <c r="F6" s="186" t="s">
        <v>74</v>
      </c>
      <c r="G6" s="186" t="s">
        <v>1974</v>
      </c>
      <c r="H6" s="186">
        <v>1</v>
      </c>
      <c r="I6" s="186">
        <v>0</v>
      </c>
      <c r="J6" s="186" t="s">
        <v>54</v>
      </c>
      <c r="K6" s="186" t="s">
        <v>93</v>
      </c>
      <c r="L6" s="186"/>
      <c r="M6" s="186"/>
      <c r="N6" s="186"/>
      <c r="O6" s="186"/>
      <c r="P6" s="186"/>
      <c r="Q6" s="186"/>
      <c r="R6" s="186"/>
    </row>
    <row r="7" spans="1:18">
      <c r="A7" s="186" t="s">
        <v>10</v>
      </c>
      <c r="B7" s="186" t="s">
        <v>1047</v>
      </c>
      <c r="C7" s="186" t="s">
        <v>183</v>
      </c>
      <c r="D7" s="186" t="s">
        <v>169</v>
      </c>
      <c r="E7" s="186">
        <v>962907</v>
      </c>
      <c r="F7" s="186" t="s">
        <v>170</v>
      </c>
      <c r="G7" s="186" t="s">
        <v>1974</v>
      </c>
      <c r="H7" s="186">
        <v>1</v>
      </c>
      <c r="I7" s="186">
        <v>1</v>
      </c>
      <c r="J7" s="186" t="s">
        <v>873</v>
      </c>
      <c r="K7" s="186" t="s">
        <v>677</v>
      </c>
      <c r="L7" s="186"/>
      <c r="M7" s="186"/>
      <c r="N7" s="186"/>
      <c r="O7" s="186"/>
      <c r="P7" s="186"/>
      <c r="Q7" s="186"/>
      <c r="R7" s="186"/>
    </row>
    <row r="8" spans="1:18">
      <c r="A8" s="186" t="s">
        <v>11</v>
      </c>
      <c r="B8" s="186" t="s">
        <v>1845</v>
      </c>
      <c r="C8" s="186" t="s">
        <v>1263</v>
      </c>
      <c r="D8" s="186" t="s">
        <v>40</v>
      </c>
      <c r="E8" s="186">
        <v>512001</v>
      </c>
      <c r="F8" s="186" t="s">
        <v>72</v>
      </c>
      <c r="G8" s="186" t="s">
        <v>1974</v>
      </c>
      <c r="H8" s="186">
        <v>6</v>
      </c>
      <c r="I8" s="186">
        <v>3</v>
      </c>
      <c r="J8" s="186" t="s">
        <v>873</v>
      </c>
      <c r="K8" s="186" t="s">
        <v>677</v>
      </c>
      <c r="L8" s="186"/>
      <c r="M8" s="186"/>
      <c r="N8" s="186"/>
      <c r="O8" s="186"/>
      <c r="P8" s="186"/>
      <c r="Q8" s="186"/>
      <c r="R8" s="186"/>
    </row>
    <row r="9" spans="1:18">
      <c r="A9" s="186" t="s">
        <v>12</v>
      </c>
      <c r="B9" s="186" t="s">
        <v>1845</v>
      </c>
      <c r="C9" s="186" t="s">
        <v>1263</v>
      </c>
      <c r="D9" s="186" t="s">
        <v>41</v>
      </c>
      <c r="E9" s="186">
        <v>522301</v>
      </c>
      <c r="F9" s="186" t="s">
        <v>39</v>
      </c>
      <c r="G9" s="186" t="s">
        <v>1974</v>
      </c>
      <c r="H9" s="186">
        <v>2</v>
      </c>
      <c r="I9" s="186">
        <v>1</v>
      </c>
      <c r="J9" s="186" t="s">
        <v>873</v>
      </c>
      <c r="K9" s="186" t="s">
        <v>677</v>
      </c>
      <c r="L9" s="186"/>
      <c r="M9" s="186"/>
      <c r="N9" s="186"/>
      <c r="O9" s="186"/>
      <c r="P9" s="186"/>
      <c r="Q9" s="186"/>
      <c r="R9" s="186"/>
    </row>
    <row r="10" spans="1:18">
      <c r="A10" s="186" t="s">
        <v>13</v>
      </c>
      <c r="B10" s="186" t="s">
        <v>1845</v>
      </c>
      <c r="C10" s="186" t="s">
        <v>1263</v>
      </c>
      <c r="D10" s="186" t="s">
        <v>33</v>
      </c>
      <c r="E10" s="186">
        <v>514101</v>
      </c>
      <c r="F10" s="186" t="s">
        <v>68</v>
      </c>
      <c r="G10" s="186" t="s">
        <v>1974</v>
      </c>
      <c r="H10" s="186">
        <v>3</v>
      </c>
      <c r="I10" s="186">
        <v>3</v>
      </c>
      <c r="J10" s="186" t="s">
        <v>873</v>
      </c>
      <c r="K10" s="186" t="s">
        <v>677</v>
      </c>
      <c r="L10" s="186"/>
      <c r="M10" s="186"/>
      <c r="N10" s="186"/>
      <c r="O10" s="186"/>
      <c r="P10" s="186"/>
      <c r="Q10" s="186"/>
      <c r="R10" s="186"/>
    </row>
    <row r="11" spans="1:18">
      <c r="A11" s="186" t="s">
        <v>14</v>
      </c>
      <c r="B11" s="186" t="s">
        <v>1845</v>
      </c>
      <c r="C11" s="186" t="s">
        <v>1263</v>
      </c>
      <c r="D11" s="186" t="s">
        <v>34</v>
      </c>
      <c r="E11" s="186">
        <v>751201</v>
      </c>
      <c r="F11" s="186" t="s">
        <v>162</v>
      </c>
      <c r="G11" s="186" t="s">
        <v>1974</v>
      </c>
      <c r="H11" s="186">
        <v>1</v>
      </c>
      <c r="I11" s="186">
        <v>0</v>
      </c>
      <c r="J11" s="186" t="s">
        <v>873</v>
      </c>
      <c r="K11" s="186" t="s">
        <v>677</v>
      </c>
      <c r="L11" s="186"/>
      <c r="M11" s="186"/>
      <c r="N11" s="186"/>
      <c r="O11" s="186"/>
      <c r="P11" s="186"/>
      <c r="Q11" s="186"/>
      <c r="R11" s="186"/>
    </row>
    <row r="12" spans="1:18">
      <c r="A12" s="186" t="s">
        <v>15</v>
      </c>
      <c r="B12" s="186" t="s">
        <v>1845</v>
      </c>
      <c r="C12" s="186" t="s">
        <v>1263</v>
      </c>
      <c r="D12" s="186" t="s">
        <v>31</v>
      </c>
      <c r="E12" s="186">
        <v>723103</v>
      </c>
      <c r="F12" s="186" t="s">
        <v>67</v>
      </c>
      <c r="G12" s="186" t="s">
        <v>1974</v>
      </c>
      <c r="H12" s="186">
        <v>1</v>
      </c>
      <c r="I12" s="186">
        <v>0</v>
      </c>
      <c r="J12" s="186" t="s">
        <v>873</v>
      </c>
      <c r="K12" s="186" t="s">
        <v>677</v>
      </c>
      <c r="L12" s="186"/>
      <c r="M12" s="186"/>
      <c r="N12" s="186"/>
      <c r="O12" s="186"/>
      <c r="P12" s="186"/>
      <c r="Q12" s="186"/>
      <c r="R12" s="186"/>
    </row>
    <row r="13" spans="1:18">
      <c r="A13" s="186" t="s">
        <v>16</v>
      </c>
      <c r="B13" s="186" t="s">
        <v>1845</v>
      </c>
      <c r="C13" s="186" t="s">
        <v>1263</v>
      </c>
      <c r="D13" s="186" t="s">
        <v>172</v>
      </c>
      <c r="E13" s="186">
        <v>722204</v>
      </c>
      <c r="F13" s="186" t="s">
        <v>164</v>
      </c>
      <c r="G13" s="186" t="s">
        <v>1974</v>
      </c>
      <c r="H13" s="186">
        <v>10</v>
      </c>
      <c r="I13" s="186">
        <v>0</v>
      </c>
      <c r="J13" s="186" t="s">
        <v>54</v>
      </c>
      <c r="K13" s="186" t="s">
        <v>93</v>
      </c>
      <c r="L13" s="186"/>
      <c r="M13" s="186"/>
      <c r="N13" s="186"/>
      <c r="O13" s="186"/>
      <c r="P13" s="186"/>
      <c r="Q13" s="186"/>
      <c r="R13" s="186"/>
    </row>
    <row r="14" spans="1:18">
      <c r="A14" s="186" t="s">
        <v>17</v>
      </c>
      <c r="B14" s="186" t="s">
        <v>1845</v>
      </c>
      <c r="C14" s="186" t="s">
        <v>1263</v>
      </c>
      <c r="D14" s="186" t="s">
        <v>35</v>
      </c>
      <c r="E14" s="186">
        <v>741103</v>
      </c>
      <c r="F14" s="186" t="s">
        <v>49</v>
      </c>
      <c r="G14" s="186" t="s">
        <v>1974</v>
      </c>
      <c r="H14" s="186">
        <v>1</v>
      </c>
      <c r="I14" s="186">
        <v>0</v>
      </c>
      <c r="J14" s="186" t="s">
        <v>54</v>
      </c>
      <c r="K14" s="186" t="s">
        <v>93</v>
      </c>
      <c r="L14" s="186"/>
      <c r="M14" s="186"/>
      <c r="N14" s="186"/>
      <c r="O14" s="186"/>
      <c r="P14" s="186"/>
      <c r="Q14" s="186"/>
      <c r="R14" s="186"/>
    </row>
    <row r="15" spans="1:18">
      <c r="A15" s="186" t="s">
        <v>18</v>
      </c>
      <c r="B15" s="186" t="s">
        <v>1845</v>
      </c>
      <c r="C15" s="186" t="s">
        <v>1263</v>
      </c>
      <c r="D15" s="186" t="s">
        <v>52</v>
      </c>
      <c r="E15" s="186">
        <v>751204</v>
      </c>
      <c r="F15" s="186" t="s">
        <v>61</v>
      </c>
      <c r="G15" s="186" t="s">
        <v>1974</v>
      </c>
      <c r="H15" s="186">
        <v>1</v>
      </c>
      <c r="I15" s="186">
        <v>1</v>
      </c>
      <c r="J15" s="186" t="s">
        <v>54</v>
      </c>
      <c r="K15" s="186" t="s">
        <v>93</v>
      </c>
      <c r="L15" s="186"/>
      <c r="M15" s="186"/>
      <c r="N15" s="186"/>
      <c r="O15" s="186"/>
      <c r="P15" s="186"/>
      <c r="Q15" s="186"/>
      <c r="R15" s="186"/>
    </row>
    <row r="16" spans="1:18">
      <c r="A16" s="186" t="s">
        <v>19</v>
      </c>
      <c r="B16" s="186" t="s">
        <v>1845</v>
      </c>
      <c r="C16" s="186" t="s">
        <v>1263</v>
      </c>
      <c r="D16" s="186" t="s">
        <v>36</v>
      </c>
      <c r="E16" s="186">
        <v>711204</v>
      </c>
      <c r="F16" s="186" t="s">
        <v>94</v>
      </c>
      <c r="G16" s="186" t="s">
        <v>1974</v>
      </c>
      <c r="H16" s="186">
        <v>1</v>
      </c>
      <c r="I16" s="186">
        <v>0</v>
      </c>
      <c r="J16" s="186" t="s">
        <v>54</v>
      </c>
      <c r="K16" s="186" t="s">
        <v>93</v>
      </c>
      <c r="L16" s="186"/>
      <c r="M16" s="186"/>
      <c r="N16" s="186"/>
      <c r="O16" s="186"/>
      <c r="P16" s="186"/>
      <c r="Q16" s="186"/>
      <c r="R16" s="186"/>
    </row>
    <row r="17" spans="1:18">
      <c r="A17" s="186" t="s">
        <v>20</v>
      </c>
      <c r="B17" s="186" t="s">
        <v>1048</v>
      </c>
      <c r="C17" s="186" t="s">
        <v>428</v>
      </c>
      <c r="D17" s="186" t="s">
        <v>35</v>
      </c>
      <c r="E17" s="186">
        <v>741103</v>
      </c>
      <c r="F17" s="186" t="s">
        <v>49</v>
      </c>
      <c r="G17" s="186" t="s">
        <v>1974</v>
      </c>
      <c r="H17" s="186">
        <v>4</v>
      </c>
      <c r="I17" s="186">
        <v>0</v>
      </c>
      <c r="J17" s="186" t="s">
        <v>54</v>
      </c>
      <c r="K17" s="186" t="s">
        <v>93</v>
      </c>
      <c r="L17" s="186"/>
      <c r="M17" s="186"/>
      <c r="N17" s="186"/>
      <c r="O17" s="186"/>
      <c r="P17" s="186"/>
      <c r="Q17" s="186"/>
      <c r="R17" s="186"/>
    </row>
    <row r="18" spans="1:18">
      <c r="A18" s="186" t="s">
        <v>21</v>
      </c>
      <c r="B18" s="186" t="s">
        <v>1048</v>
      </c>
      <c r="C18" s="186" t="s">
        <v>428</v>
      </c>
      <c r="D18" s="186" t="s">
        <v>33</v>
      </c>
      <c r="E18" s="186">
        <v>514101</v>
      </c>
      <c r="F18" s="186" t="s">
        <v>68</v>
      </c>
      <c r="G18" s="186" t="s">
        <v>1858</v>
      </c>
      <c r="H18" s="186">
        <v>13</v>
      </c>
      <c r="I18" s="186">
        <v>11</v>
      </c>
      <c r="J18" s="186" t="s">
        <v>1073</v>
      </c>
      <c r="K18" s="186" t="s">
        <v>693</v>
      </c>
      <c r="L18" s="186"/>
      <c r="M18" s="186"/>
      <c r="N18" s="186"/>
      <c r="O18" s="186"/>
      <c r="P18" s="186"/>
      <c r="Q18" s="186"/>
      <c r="R18" s="186"/>
    </row>
    <row r="19" spans="1:18">
      <c r="A19" s="186" t="s">
        <v>22</v>
      </c>
      <c r="B19" s="186" t="s">
        <v>1048</v>
      </c>
      <c r="C19" s="186" t="s">
        <v>428</v>
      </c>
      <c r="D19" s="186" t="s">
        <v>31</v>
      </c>
      <c r="E19" s="186">
        <v>723103</v>
      </c>
      <c r="F19" s="186" t="s">
        <v>67</v>
      </c>
      <c r="G19" s="186" t="s">
        <v>1858</v>
      </c>
      <c r="H19" s="186">
        <v>25</v>
      </c>
      <c r="I19" s="186">
        <v>1</v>
      </c>
      <c r="J19" s="186" t="s">
        <v>1073</v>
      </c>
      <c r="K19" s="186" t="s">
        <v>693</v>
      </c>
      <c r="L19" s="186"/>
      <c r="M19" s="186"/>
      <c r="N19" s="186"/>
      <c r="O19" s="186"/>
      <c r="P19" s="186"/>
      <c r="Q19" s="186"/>
      <c r="R19" s="186"/>
    </row>
    <row r="20" spans="1:18">
      <c r="A20" s="186" t="s">
        <v>23</v>
      </c>
      <c r="B20" s="186" t="s">
        <v>1048</v>
      </c>
      <c r="C20" s="186" t="s">
        <v>428</v>
      </c>
      <c r="D20" s="186" t="s">
        <v>171</v>
      </c>
      <c r="E20" s="186">
        <v>712618</v>
      </c>
      <c r="F20" s="186" t="s">
        <v>77</v>
      </c>
      <c r="G20" s="186" t="s">
        <v>1974</v>
      </c>
      <c r="H20" s="186">
        <v>2</v>
      </c>
      <c r="I20" s="186">
        <v>0</v>
      </c>
      <c r="J20" s="186" t="s">
        <v>54</v>
      </c>
      <c r="K20" s="186" t="s">
        <v>93</v>
      </c>
      <c r="L20" s="186"/>
      <c r="M20" s="186"/>
      <c r="N20" s="186"/>
      <c r="O20" s="186"/>
      <c r="P20" s="186"/>
      <c r="Q20" s="186"/>
      <c r="R20" s="186"/>
    </row>
    <row r="21" spans="1:18">
      <c r="A21" s="186" t="s">
        <v>24</v>
      </c>
      <c r="B21" s="186" t="s">
        <v>1048</v>
      </c>
      <c r="C21" s="186" t="s">
        <v>428</v>
      </c>
      <c r="D21" s="186" t="s">
        <v>36</v>
      </c>
      <c r="E21" s="186">
        <v>711204</v>
      </c>
      <c r="F21" s="186" t="s">
        <v>94</v>
      </c>
      <c r="G21" s="186" t="s">
        <v>1974</v>
      </c>
      <c r="H21" s="186">
        <v>3</v>
      </c>
      <c r="I21" s="186">
        <v>0</v>
      </c>
      <c r="J21" s="186" t="s">
        <v>54</v>
      </c>
      <c r="K21" s="186" t="s">
        <v>93</v>
      </c>
      <c r="L21" s="186"/>
      <c r="M21" s="186"/>
      <c r="N21" s="186"/>
      <c r="O21" s="186"/>
      <c r="P21" s="186"/>
      <c r="Q21" s="186"/>
      <c r="R21" s="186"/>
    </row>
    <row r="22" spans="1:18">
      <c r="A22" s="186" t="s">
        <v>81</v>
      </c>
      <c r="B22" s="186" t="s">
        <v>1048</v>
      </c>
      <c r="C22" s="186" t="s">
        <v>428</v>
      </c>
      <c r="D22" s="186" t="s">
        <v>41</v>
      </c>
      <c r="E22" s="186">
        <v>522301</v>
      </c>
      <c r="F22" s="186" t="s">
        <v>39</v>
      </c>
      <c r="G22" s="186" t="s">
        <v>1974</v>
      </c>
      <c r="H22" s="186">
        <v>13</v>
      </c>
      <c r="I22" s="186">
        <v>9</v>
      </c>
      <c r="J22" s="186" t="s">
        <v>54</v>
      </c>
      <c r="K22" s="186" t="s">
        <v>93</v>
      </c>
      <c r="L22" s="186"/>
      <c r="M22" s="186"/>
      <c r="N22" s="186"/>
      <c r="O22" s="186"/>
      <c r="P22" s="186"/>
      <c r="Q22" s="186"/>
      <c r="R22" s="186"/>
    </row>
    <row r="23" spans="1:18">
      <c r="A23" s="186" t="s">
        <v>82</v>
      </c>
      <c r="B23" s="186" t="s">
        <v>1048</v>
      </c>
      <c r="C23" s="186" t="s">
        <v>428</v>
      </c>
      <c r="D23" s="186" t="s">
        <v>172</v>
      </c>
      <c r="E23" s="186">
        <v>722204</v>
      </c>
      <c r="F23" s="186" t="s">
        <v>164</v>
      </c>
      <c r="G23" s="186" t="s">
        <v>1974</v>
      </c>
      <c r="H23" s="186">
        <v>1</v>
      </c>
      <c r="I23" s="186">
        <v>1</v>
      </c>
      <c r="J23" s="186" t="s">
        <v>54</v>
      </c>
      <c r="K23" s="186" t="s">
        <v>93</v>
      </c>
      <c r="L23" s="186"/>
      <c r="M23" s="186"/>
      <c r="N23" s="186"/>
      <c r="O23" s="186"/>
      <c r="P23" s="186"/>
      <c r="Q23" s="186"/>
      <c r="R23" s="186"/>
    </row>
    <row r="24" spans="1:18">
      <c r="A24" s="186" t="s">
        <v>83</v>
      </c>
      <c r="B24" s="186" t="s">
        <v>1048</v>
      </c>
      <c r="C24" s="186" t="s">
        <v>428</v>
      </c>
      <c r="D24" s="186" t="s">
        <v>47</v>
      </c>
      <c r="E24" s="186">
        <v>721306</v>
      </c>
      <c r="F24" s="186" t="s">
        <v>56</v>
      </c>
      <c r="G24" s="186" t="s">
        <v>1974</v>
      </c>
      <c r="H24" s="186">
        <v>1</v>
      </c>
      <c r="I24" s="186">
        <v>0</v>
      </c>
      <c r="J24" s="186" t="s">
        <v>54</v>
      </c>
      <c r="K24" s="186" t="s">
        <v>93</v>
      </c>
      <c r="L24" s="186"/>
      <c r="M24" s="186"/>
      <c r="N24" s="186"/>
      <c r="O24" s="186"/>
      <c r="P24" s="186"/>
      <c r="Q24" s="186"/>
      <c r="R24" s="186"/>
    </row>
    <row r="25" spans="1:18">
      <c r="A25" s="186" t="s">
        <v>84</v>
      </c>
      <c r="B25" s="186" t="s">
        <v>1048</v>
      </c>
      <c r="C25" s="186" t="s">
        <v>428</v>
      </c>
      <c r="D25" s="186" t="s">
        <v>48</v>
      </c>
      <c r="E25" s="186">
        <v>741202</v>
      </c>
      <c r="F25" s="186" t="s">
        <v>57</v>
      </c>
      <c r="G25" s="186" t="s">
        <v>1974</v>
      </c>
      <c r="H25" s="186">
        <v>2</v>
      </c>
      <c r="I25" s="186">
        <v>0</v>
      </c>
      <c r="J25" s="186" t="s">
        <v>54</v>
      </c>
      <c r="K25" s="186" t="s">
        <v>93</v>
      </c>
      <c r="L25" s="186"/>
      <c r="M25" s="186"/>
      <c r="N25" s="186"/>
      <c r="O25" s="186"/>
      <c r="P25" s="186"/>
      <c r="Q25" s="186"/>
      <c r="R25" s="186"/>
    </row>
    <row r="26" spans="1:18">
      <c r="A26" s="186" t="s">
        <v>85</v>
      </c>
      <c r="B26" s="186" t="s">
        <v>1048</v>
      </c>
      <c r="C26" s="186" t="s">
        <v>428</v>
      </c>
      <c r="D26" s="186" t="s">
        <v>169</v>
      </c>
      <c r="E26" s="186">
        <v>962907</v>
      </c>
      <c r="F26" s="186" t="s">
        <v>170</v>
      </c>
      <c r="G26" s="186" t="s">
        <v>1974</v>
      </c>
      <c r="H26" s="186">
        <v>4</v>
      </c>
      <c r="I26" s="186">
        <v>4</v>
      </c>
      <c r="J26" s="186" t="s">
        <v>873</v>
      </c>
      <c r="K26" s="186" t="s">
        <v>677</v>
      </c>
      <c r="L26" s="186"/>
      <c r="M26" s="186"/>
      <c r="N26" s="186"/>
      <c r="O26" s="186"/>
      <c r="P26" s="186"/>
      <c r="Q26" s="186"/>
      <c r="R26" s="186"/>
    </row>
    <row r="27" spans="1:18">
      <c r="A27" s="186" t="s">
        <v>86</v>
      </c>
      <c r="B27" s="186" t="s">
        <v>1048</v>
      </c>
      <c r="C27" s="186" t="s">
        <v>428</v>
      </c>
      <c r="D27" s="186" t="s">
        <v>52</v>
      </c>
      <c r="E27" s="186">
        <v>7512024</v>
      </c>
      <c r="F27" s="186" t="s">
        <v>61</v>
      </c>
      <c r="G27" s="186" t="s">
        <v>1974</v>
      </c>
      <c r="H27" s="186">
        <v>1</v>
      </c>
      <c r="I27" s="186">
        <v>0</v>
      </c>
      <c r="J27" s="186" t="s">
        <v>54</v>
      </c>
      <c r="K27" s="186" t="s">
        <v>93</v>
      </c>
      <c r="L27" s="186"/>
      <c r="M27" s="186"/>
      <c r="N27" s="186"/>
      <c r="O27" s="186"/>
      <c r="P27" s="186"/>
      <c r="Q27" s="186"/>
      <c r="R27" s="186"/>
    </row>
    <row r="28" spans="1:18">
      <c r="A28" s="186" t="s">
        <v>87</v>
      </c>
      <c r="B28" s="186" t="s">
        <v>1051</v>
      </c>
      <c r="C28" s="186" t="s">
        <v>215</v>
      </c>
      <c r="D28" s="186" t="s">
        <v>41</v>
      </c>
      <c r="E28" s="186">
        <v>522301</v>
      </c>
      <c r="F28" s="186" t="s">
        <v>39</v>
      </c>
      <c r="G28" s="186" t="s">
        <v>1974</v>
      </c>
      <c r="H28" s="186">
        <v>5</v>
      </c>
      <c r="I28" s="186">
        <v>4</v>
      </c>
      <c r="J28" s="186" t="s">
        <v>1847</v>
      </c>
      <c r="K28" s="186" t="s">
        <v>691</v>
      </c>
      <c r="L28" s="186"/>
      <c r="M28" s="186"/>
      <c r="N28" s="186"/>
      <c r="O28" s="186"/>
      <c r="P28" s="186"/>
      <c r="Q28" s="186"/>
      <c r="R28" s="186"/>
    </row>
    <row r="29" spans="1:18">
      <c r="A29" s="186" t="s">
        <v>88</v>
      </c>
      <c r="B29" s="186" t="s">
        <v>1051</v>
      </c>
      <c r="C29" s="186" t="s">
        <v>215</v>
      </c>
      <c r="D29" s="186" t="s">
        <v>33</v>
      </c>
      <c r="E29" s="186">
        <v>514101</v>
      </c>
      <c r="F29" s="186" t="s">
        <v>68</v>
      </c>
      <c r="G29" s="186" t="s">
        <v>1974</v>
      </c>
      <c r="H29" s="186">
        <v>4</v>
      </c>
      <c r="I29" s="186">
        <v>4</v>
      </c>
      <c r="J29" s="186" t="s">
        <v>1847</v>
      </c>
      <c r="K29" s="186" t="s">
        <v>691</v>
      </c>
      <c r="L29" s="186"/>
      <c r="M29" s="186"/>
      <c r="N29" s="186"/>
      <c r="O29" s="186"/>
      <c r="P29" s="186"/>
      <c r="Q29" s="186"/>
      <c r="R29" s="186"/>
    </row>
    <row r="30" spans="1:18">
      <c r="A30" s="186" t="s">
        <v>89</v>
      </c>
      <c r="B30" s="186" t="s">
        <v>1051</v>
      </c>
      <c r="C30" s="186" t="s">
        <v>215</v>
      </c>
      <c r="D30" s="186" t="s">
        <v>52</v>
      </c>
      <c r="E30" s="186">
        <v>751204</v>
      </c>
      <c r="F30" s="186" t="s">
        <v>61</v>
      </c>
      <c r="G30" s="186" t="s">
        <v>1974</v>
      </c>
      <c r="H30" s="186">
        <v>1</v>
      </c>
      <c r="I30" s="186">
        <v>0</v>
      </c>
      <c r="J30" s="186" t="s">
        <v>1847</v>
      </c>
      <c r="K30" s="186" t="s">
        <v>691</v>
      </c>
      <c r="L30" s="186"/>
      <c r="M30" s="186"/>
      <c r="N30" s="186"/>
      <c r="O30" s="186"/>
      <c r="P30" s="186"/>
      <c r="Q30" s="186"/>
      <c r="R30" s="186"/>
    </row>
    <row r="31" spans="1:18">
      <c r="A31" s="186" t="s">
        <v>102</v>
      </c>
      <c r="B31" s="186" t="s">
        <v>1051</v>
      </c>
      <c r="C31" s="186" t="s">
        <v>215</v>
      </c>
      <c r="D31" s="186" t="s">
        <v>40</v>
      </c>
      <c r="E31" s="186">
        <v>512001</v>
      </c>
      <c r="F31" s="186" t="s">
        <v>72</v>
      </c>
      <c r="G31" s="186" t="s">
        <v>1974</v>
      </c>
      <c r="H31" s="186">
        <v>1</v>
      </c>
      <c r="I31" s="186">
        <v>0</v>
      </c>
      <c r="J31" s="186" t="s">
        <v>1847</v>
      </c>
      <c r="K31" s="186" t="s">
        <v>691</v>
      </c>
      <c r="L31" s="186"/>
      <c r="M31" s="186"/>
      <c r="N31" s="186"/>
      <c r="O31" s="186"/>
      <c r="P31" s="186"/>
      <c r="Q31" s="186"/>
      <c r="R31" s="186"/>
    </row>
    <row r="32" spans="1:18">
      <c r="A32" s="186" t="s">
        <v>103</v>
      </c>
      <c r="B32" s="186" t="s">
        <v>1051</v>
      </c>
      <c r="C32" s="186" t="s">
        <v>215</v>
      </c>
      <c r="D32" s="186" t="s">
        <v>47</v>
      </c>
      <c r="E32" s="186">
        <v>721306</v>
      </c>
      <c r="F32" s="186" t="s">
        <v>56</v>
      </c>
      <c r="G32" s="186" t="s">
        <v>1974</v>
      </c>
      <c r="H32" s="186">
        <v>1</v>
      </c>
      <c r="I32" s="186">
        <v>0</v>
      </c>
      <c r="J32" s="186" t="s">
        <v>1848</v>
      </c>
      <c r="K32" s="186" t="s">
        <v>93</v>
      </c>
      <c r="L32" s="186"/>
      <c r="M32" s="186"/>
      <c r="N32" s="186"/>
      <c r="O32" s="186"/>
      <c r="P32" s="186"/>
      <c r="Q32" s="186"/>
      <c r="R32" s="186"/>
    </row>
    <row r="33" spans="1:18">
      <c r="A33" s="186" t="s">
        <v>104</v>
      </c>
      <c r="B33" s="186" t="s">
        <v>1051</v>
      </c>
      <c r="C33" s="186" t="s">
        <v>215</v>
      </c>
      <c r="D33" s="186" t="s">
        <v>34</v>
      </c>
      <c r="E33" s="186">
        <v>751201</v>
      </c>
      <c r="F33" s="186" t="s">
        <v>162</v>
      </c>
      <c r="G33" s="186" t="s">
        <v>1974</v>
      </c>
      <c r="H33" s="186">
        <v>1</v>
      </c>
      <c r="I33" s="186">
        <v>1</v>
      </c>
      <c r="J33" s="186" t="s">
        <v>1847</v>
      </c>
      <c r="K33" s="186" t="s">
        <v>691</v>
      </c>
      <c r="L33" s="186"/>
      <c r="M33" s="186"/>
      <c r="N33" s="186"/>
      <c r="O33" s="186"/>
      <c r="P33" s="186"/>
      <c r="Q33" s="186"/>
      <c r="R33" s="186"/>
    </row>
    <row r="34" spans="1:18">
      <c r="A34" s="186" t="s">
        <v>105</v>
      </c>
      <c r="B34" s="186" t="s">
        <v>1849</v>
      </c>
      <c r="C34" s="186" t="s">
        <v>95</v>
      </c>
      <c r="D34" s="186" t="s">
        <v>41</v>
      </c>
      <c r="E34" s="186">
        <v>522301</v>
      </c>
      <c r="F34" s="186" t="s">
        <v>39</v>
      </c>
      <c r="G34" s="186" t="s">
        <v>1974</v>
      </c>
      <c r="H34" s="186">
        <v>3</v>
      </c>
      <c r="I34" s="186">
        <v>3</v>
      </c>
      <c r="J34" s="186" t="s">
        <v>96</v>
      </c>
      <c r="K34" s="186" t="s">
        <v>190</v>
      </c>
      <c r="L34" s="186"/>
      <c r="M34" s="186"/>
      <c r="N34" s="186"/>
      <c r="O34" s="186"/>
      <c r="P34" s="186"/>
      <c r="Q34" s="186"/>
      <c r="R34" s="186"/>
    </row>
    <row r="35" spans="1:18">
      <c r="A35" s="186" t="s">
        <v>106</v>
      </c>
      <c r="B35" s="186" t="s">
        <v>1849</v>
      </c>
      <c r="C35" s="186" t="s">
        <v>95</v>
      </c>
      <c r="D35" s="186" t="s">
        <v>40</v>
      </c>
      <c r="E35" s="186">
        <v>512001</v>
      </c>
      <c r="F35" s="186" t="s">
        <v>72</v>
      </c>
      <c r="G35" s="186" t="s">
        <v>1974</v>
      </c>
      <c r="H35" s="186">
        <v>1</v>
      </c>
      <c r="I35" s="186">
        <v>0</v>
      </c>
      <c r="J35" s="186" t="s">
        <v>96</v>
      </c>
      <c r="K35" s="186" t="s">
        <v>190</v>
      </c>
      <c r="L35" s="186"/>
      <c r="M35" s="186"/>
      <c r="N35" s="186"/>
      <c r="O35" s="186"/>
      <c r="P35" s="186"/>
      <c r="Q35" s="186"/>
      <c r="R35" s="186"/>
    </row>
    <row r="36" spans="1:18">
      <c r="A36" s="186" t="s">
        <v>107</v>
      </c>
      <c r="B36" s="186" t="s">
        <v>1849</v>
      </c>
      <c r="C36" s="186" t="s">
        <v>95</v>
      </c>
      <c r="D36" s="186" t="s">
        <v>31</v>
      </c>
      <c r="E36" s="186">
        <v>723103</v>
      </c>
      <c r="F36" s="186" t="s">
        <v>67</v>
      </c>
      <c r="G36" s="186" t="s">
        <v>1974</v>
      </c>
      <c r="H36" s="186">
        <v>1</v>
      </c>
      <c r="I36" s="186">
        <v>0</v>
      </c>
      <c r="J36" s="186" t="s">
        <v>96</v>
      </c>
      <c r="K36" s="186" t="s">
        <v>190</v>
      </c>
      <c r="L36" s="186"/>
      <c r="M36" s="186"/>
      <c r="N36" s="186"/>
      <c r="O36" s="186"/>
      <c r="P36" s="186"/>
      <c r="Q36" s="186"/>
      <c r="R36" s="186"/>
    </row>
    <row r="37" spans="1:18">
      <c r="A37" s="186" t="s">
        <v>108</v>
      </c>
      <c r="B37" s="186" t="s">
        <v>1849</v>
      </c>
      <c r="C37" s="186" t="s">
        <v>95</v>
      </c>
      <c r="D37" s="186" t="s">
        <v>1041</v>
      </c>
      <c r="E37" s="186">
        <v>713201</v>
      </c>
      <c r="F37" s="186" t="s">
        <v>59</v>
      </c>
      <c r="G37" s="186" t="s">
        <v>1974</v>
      </c>
      <c r="H37" s="186">
        <v>1</v>
      </c>
      <c r="I37" s="186">
        <v>0</v>
      </c>
      <c r="J37" s="186" t="s">
        <v>1852</v>
      </c>
      <c r="K37" s="186" t="s">
        <v>692</v>
      </c>
      <c r="L37" s="186"/>
      <c r="M37" s="186"/>
      <c r="N37" s="186"/>
      <c r="O37" s="186"/>
      <c r="P37" s="186"/>
      <c r="Q37" s="186"/>
      <c r="R37" s="186"/>
    </row>
    <row r="38" spans="1:18">
      <c r="A38" s="186" t="s">
        <v>109</v>
      </c>
      <c r="B38" s="186" t="s">
        <v>1050</v>
      </c>
      <c r="C38" s="186" t="s">
        <v>203</v>
      </c>
      <c r="D38" s="186" t="s">
        <v>1041</v>
      </c>
      <c r="E38" s="186">
        <v>713203</v>
      </c>
      <c r="F38" s="186" t="s">
        <v>59</v>
      </c>
      <c r="G38" s="186" t="s">
        <v>1974</v>
      </c>
      <c r="H38" s="186">
        <v>2</v>
      </c>
      <c r="I38" s="186">
        <v>0</v>
      </c>
      <c r="J38" s="186" t="s">
        <v>54</v>
      </c>
      <c r="K38" s="186" t="s">
        <v>93</v>
      </c>
      <c r="L38" s="186"/>
      <c r="M38" s="186"/>
      <c r="N38" s="186"/>
      <c r="O38" s="186"/>
      <c r="P38" s="186"/>
      <c r="Q38" s="186"/>
      <c r="R38" s="186"/>
    </row>
    <row r="39" spans="1:18">
      <c r="A39" s="186" t="s">
        <v>110</v>
      </c>
      <c r="B39" s="186" t="s">
        <v>1050</v>
      </c>
      <c r="C39" s="186" t="s">
        <v>203</v>
      </c>
      <c r="D39" s="186" t="s">
        <v>47</v>
      </c>
      <c r="E39" s="186">
        <v>721306</v>
      </c>
      <c r="F39" s="186" t="s">
        <v>56</v>
      </c>
      <c r="G39" s="186" t="s">
        <v>1974</v>
      </c>
      <c r="H39" s="186">
        <v>4</v>
      </c>
      <c r="I39" s="186">
        <v>0</v>
      </c>
      <c r="J39" s="186" t="s">
        <v>54</v>
      </c>
      <c r="K39" s="186" t="s">
        <v>93</v>
      </c>
      <c r="L39" s="186"/>
      <c r="M39" s="186"/>
      <c r="N39" s="186"/>
      <c r="O39" s="186"/>
      <c r="P39" s="186"/>
      <c r="Q39" s="186"/>
      <c r="R39" s="186"/>
    </row>
    <row r="40" spans="1:18">
      <c r="A40" s="186" t="s">
        <v>111</v>
      </c>
      <c r="B40" s="186" t="s">
        <v>1050</v>
      </c>
      <c r="C40" s="186" t="s">
        <v>203</v>
      </c>
      <c r="D40" s="186" t="s">
        <v>31</v>
      </c>
      <c r="E40" s="186">
        <v>723103</v>
      </c>
      <c r="F40" s="186" t="s">
        <v>67</v>
      </c>
      <c r="G40" s="186" t="s">
        <v>1974</v>
      </c>
      <c r="H40" s="186">
        <v>4</v>
      </c>
      <c r="I40" s="186">
        <v>0</v>
      </c>
      <c r="J40" s="186" t="s">
        <v>54</v>
      </c>
      <c r="K40" s="186" t="s">
        <v>93</v>
      </c>
      <c r="L40" s="186"/>
      <c r="M40" s="186"/>
      <c r="N40" s="186"/>
      <c r="O40" s="186"/>
      <c r="P40" s="186"/>
      <c r="Q40" s="186"/>
      <c r="R40" s="186"/>
    </row>
    <row r="41" spans="1:18">
      <c r="A41" s="186" t="s">
        <v>112</v>
      </c>
      <c r="B41" s="186" t="s">
        <v>1050</v>
      </c>
      <c r="C41" s="186" t="s">
        <v>203</v>
      </c>
      <c r="D41" s="186" t="s">
        <v>33</v>
      </c>
      <c r="E41" s="186">
        <v>514101</v>
      </c>
      <c r="F41" s="186" t="s">
        <v>68</v>
      </c>
      <c r="G41" s="186" t="s">
        <v>1974</v>
      </c>
      <c r="H41" s="186">
        <v>2</v>
      </c>
      <c r="I41" s="186">
        <v>2</v>
      </c>
      <c r="J41" s="186" t="s">
        <v>54</v>
      </c>
      <c r="K41" s="186" t="s">
        <v>93</v>
      </c>
      <c r="L41" s="186"/>
      <c r="M41" s="186"/>
      <c r="N41" s="186"/>
      <c r="O41" s="186"/>
      <c r="P41" s="186"/>
      <c r="Q41" s="186"/>
      <c r="R41" s="186"/>
    </row>
    <row r="42" spans="1:18">
      <c r="A42" s="186" t="s">
        <v>113</v>
      </c>
      <c r="B42" s="186" t="s">
        <v>1050</v>
      </c>
      <c r="C42" s="186" t="s">
        <v>203</v>
      </c>
      <c r="D42" s="186" t="s">
        <v>41</v>
      </c>
      <c r="E42" s="186">
        <v>522301</v>
      </c>
      <c r="F42" s="186" t="s">
        <v>39</v>
      </c>
      <c r="G42" s="186" t="s">
        <v>1974</v>
      </c>
      <c r="H42" s="186">
        <v>5</v>
      </c>
      <c r="I42" s="186">
        <v>2</v>
      </c>
      <c r="J42" s="186" t="s">
        <v>54</v>
      </c>
      <c r="K42" s="186" t="s">
        <v>93</v>
      </c>
      <c r="L42" s="186"/>
      <c r="M42" s="186"/>
      <c r="N42" s="186"/>
      <c r="O42" s="186"/>
      <c r="P42" s="186"/>
      <c r="Q42" s="186"/>
      <c r="R42" s="186"/>
    </row>
    <row r="43" spans="1:18">
      <c r="A43" s="186" t="s">
        <v>114</v>
      </c>
      <c r="B43" s="186" t="s">
        <v>1050</v>
      </c>
      <c r="C43" s="186" t="s">
        <v>203</v>
      </c>
      <c r="D43" s="186" t="s">
        <v>36</v>
      </c>
      <c r="E43" s="186">
        <v>711204</v>
      </c>
      <c r="F43" s="186" t="s">
        <v>94</v>
      </c>
      <c r="G43" s="186" t="s">
        <v>1974</v>
      </c>
      <c r="H43" s="186">
        <v>3</v>
      </c>
      <c r="I43" s="186">
        <v>0</v>
      </c>
      <c r="J43" s="186" t="s">
        <v>54</v>
      </c>
      <c r="K43" s="186" t="s">
        <v>93</v>
      </c>
      <c r="L43" s="186"/>
      <c r="M43" s="186"/>
      <c r="N43" s="186"/>
      <c r="O43" s="186"/>
      <c r="P43" s="186"/>
      <c r="Q43" s="186"/>
      <c r="R43" s="186"/>
    </row>
    <row r="44" spans="1:18">
      <c r="A44" s="186" t="s">
        <v>115</v>
      </c>
      <c r="B44" s="186" t="s">
        <v>1050</v>
      </c>
      <c r="C44" s="186" t="s">
        <v>203</v>
      </c>
      <c r="D44" s="186" t="s">
        <v>172</v>
      </c>
      <c r="E44" s="186">
        <v>722204</v>
      </c>
      <c r="F44" s="186" t="s">
        <v>164</v>
      </c>
      <c r="G44" s="186" t="s">
        <v>1974</v>
      </c>
      <c r="H44" s="186">
        <v>1</v>
      </c>
      <c r="I44" s="186">
        <v>0</v>
      </c>
      <c r="J44" s="186" t="s">
        <v>54</v>
      </c>
      <c r="K44" s="186" t="s">
        <v>93</v>
      </c>
      <c r="L44" s="186"/>
      <c r="M44" s="186"/>
      <c r="N44" s="186"/>
      <c r="O44" s="186"/>
      <c r="P44" s="186"/>
      <c r="Q44" s="186"/>
      <c r="R44" s="186"/>
    </row>
    <row r="45" spans="1:18">
      <c r="A45" s="186" t="s">
        <v>116</v>
      </c>
      <c r="B45" s="186" t="s">
        <v>1050</v>
      </c>
      <c r="C45" s="186" t="s">
        <v>203</v>
      </c>
      <c r="D45" s="186" t="s">
        <v>171</v>
      </c>
      <c r="E45" s="186">
        <v>712618</v>
      </c>
      <c r="F45" s="186" t="s">
        <v>77</v>
      </c>
      <c r="G45" s="186" t="s">
        <v>1974</v>
      </c>
      <c r="H45" s="186">
        <v>1</v>
      </c>
      <c r="I45" s="186">
        <v>0</v>
      </c>
      <c r="J45" s="186" t="s">
        <v>54</v>
      </c>
      <c r="K45" s="186" t="s">
        <v>93</v>
      </c>
      <c r="L45" s="186"/>
      <c r="M45" s="186"/>
      <c r="N45" s="186"/>
      <c r="O45" s="186"/>
      <c r="P45" s="186"/>
      <c r="Q45" s="186"/>
      <c r="R45" s="186"/>
    </row>
    <row r="46" spans="1:18">
      <c r="A46" s="186" t="s">
        <v>117</v>
      </c>
      <c r="B46" s="186" t="s">
        <v>166</v>
      </c>
      <c r="C46" s="186" t="s">
        <v>167</v>
      </c>
      <c r="D46" s="186" t="s">
        <v>33</v>
      </c>
      <c r="E46" s="186">
        <v>514101</v>
      </c>
      <c r="F46" s="186" t="s">
        <v>68</v>
      </c>
      <c r="G46" s="186" t="s">
        <v>1974</v>
      </c>
      <c r="H46" s="186">
        <v>1</v>
      </c>
      <c r="I46" s="186">
        <v>0</v>
      </c>
      <c r="J46" s="186" t="s">
        <v>873</v>
      </c>
      <c r="K46" s="186" t="s">
        <v>677</v>
      </c>
      <c r="L46" s="186"/>
      <c r="M46" s="186"/>
      <c r="N46" s="186"/>
      <c r="O46" s="186"/>
      <c r="P46" s="186"/>
      <c r="Q46" s="186"/>
      <c r="R46" s="186"/>
    </row>
    <row r="47" spans="1:18">
      <c r="A47" s="186" t="s">
        <v>118</v>
      </c>
      <c r="B47" s="186" t="s">
        <v>166</v>
      </c>
      <c r="C47" s="186" t="s">
        <v>167</v>
      </c>
      <c r="D47" s="186" t="s">
        <v>41</v>
      </c>
      <c r="E47" s="186">
        <v>522101</v>
      </c>
      <c r="F47" s="186" t="s">
        <v>39</v>
      </c>
      <c r="G47" s="186" t="s">
        <v>1974</v>
      </c>
      <c r="H47" s="186">
        <v>7</v>
      </c>
      <c r="I47" s="186">
        <v>6</v>
      </c>
      <c r="J47" s="186" t="s">
        <v>873</v>
      </c>
      <c r="K47" s="186" t="s">
        <v>677</v>
      </c>
      <c r="L47" s="186"/>
      <c r="M47" s="186"/>
      <c r="N47" s="186"/>
      <c r="O47" s="186"/>
      <c r="P47" s="186"/>
      <c r="Q47" s="186"/>
      <c r="R47" s="186"/>
    </row>
    <row r="48" spans="1:18">
      <c r="A48" s="186" t="s">
        <v>119</v>
      </c>
      <c r="B48" s="186" t="s">
        <v>166</v>
      </c>
      <c r="C48" s="186" t="s">
        <v>167</v>
      </c>
      <c r="D48" s="186" t="s">
        <v>31</v>
      </c>
      <c r="E48" s="186">
        <v>723103</v>
      </c>
      <c r="F48" s="186" t="s">
        <v>67</v>
      </c>
      <c r="G48" s="186" t="s">
        <v>1974</v>
      </c>
      <c r="H48" s="186">
        <v>9</v>
      </c>
      <c r="I48" s="186">
        <v>0</v>
      </c>
      <c r="J48" s="186" t="s">
        <v>873</v>
      </c>
      <c r="K48" s="186" t="s">
        <v>677</v>
      </c>
      <c r="L48" s="186"/>
      <c r="M48" s="186"/>
      <c r="N48" s="186"/>
      <c r="O48" s="186"/>
      <c r="P48" s="186"/>
      <c r="Q48" s="186"/>
      <c r="R48" s="186"/>
    </row>
    <row r="49" spans="1:18">
      <c r="A49" s="186" t="s">
        <v>120</v>
      </c>
      <c r="B49" s="186" t="s">
        <v>166</v>
      </c>
      <c r="C49" s="186" t="s">
        <v>167</v>
      </c>
      <c r="D49" s="186" t="s">
        <v>40</v>
      </c>
      <c r="E49" s="186">
        <v>512001</v>
      </c>
      <c r="F49" s="186" t="s">
        <v>72</v>
      </c>
      <c r="G49" s="186" t="s">
        <v>1974</v>
      </c>
      <c r="H49" s="186">
        <v>5</v>
      </c>
      <c r="I49" s="186">
        <v>4</v>
      </c>
      <c r="J49" s="186" t="s">
        <v>873</v>
      </c>
      <c r="K49" s="186" t="s">
        <v>677</v>
      </c>
      <c r="L49" s="186"/>
      <c r="M49" s="186"/>
      <c r="N49" s="186"/>
      <c r="O49" s="186"/>
      <c r="P49" s="186"/>
      <c r="Q49" s="186"/>
      <c r="R49" s="186"/>
    </row>
    <row r="50" spans="1:18">
      <c r="A50" s="186" t="s">
        <v>126</v>
      </c>
      <c r="B50" s="186" t="s">
        <v>166</v>
      </c>
      <c r="C50" s="186" t="s">
        <v>167</v>
      </c>
      <c r="D50" s="186" t="s">
        <v>34</v>
      </c>
      <c r="E50" s="186">
        <v>751201</v>
      </c>
      <c r="F50" s="186" t="s">
        <v>162</v>
      </c>
      <c r="G50" s="186" t="s">
        <v>1974</v>
      </c>
      <c r="H50" s="186">
        <v>4</v>
      </c>
      <c r="I50" s="186">
        <v>2</v>
      </c>
      <c r="J50" s="186" t="s">
        <v>873</v>
      </c>
      <c r="K50" s="186" t="s">
        <v>677</v>
      </c>
      <c r="L50" s="186"/>
      <c r="M50" s="186"/>
      <c r="N50" s="186"/>
      <c r="O50" s="186"/>
      <c r="P50" s="186"/>
      <c r="Q50" s="186"/>
      <c r="R50" s="186"/>
    </row>
    <row r="51" spans="1:18">
      <c r="A51" s="186" t="s">
        <v>127</v>
      </c>
      <c r="B51" s="186" t="s">
        <v>166</v>
      </c>
      <c r="C51" s="186" t="s">
        <v>167</v>
      </c>
      <c r="D51" s="186" t="s">
        <v>36</v>
      </c>
      <c r="E51" s="186">
        <v>711204</v>
      </c>
      <c r="F51" s="186" t="s">
        <v>94</v>
      </c>
      <c r="G51" s="186" t="s">
        <v>1974</v>
      </c>
      <c r="H51" s="186">
        <v>3</v>
      </c>
      <c r="I51" s="186">
        <v>0</v>
      </c>
      <c r="J51" s="186" t="s">
        <v>1054</v>
      </c>
      <c r="K51" s="186" t="s">
        <v>93</v>
      </c>
      <c r="L51" s="186"/>
      <c r="M51" s="186"/>
      <c r="N51" s="186"/>
      <c r="O51" s="186"/>
      <c r="P51" s="186"/>
      <c r="Q51" s="186"/>
      <c r="R51" s="186"/>
    </row>
    <row r="52" spans="1:18">
      <c r="A52" s="186" t="s">
        <v>128</v>
      </c>
      <c r="B52" s="186" t="s">
        <v>166</v>
      </c>
      <c r="C52" s="186" t="s">
        <v>167</v>
      </c>
      <c r="D52" s="186" t="s">
        <v>35</v>
      </c>
      <c r="E52" s="186">
        <v>741103</v>
      </c>
      <c r="F52" s="186" t="s">
        <v>49</v>
      </c>
      <c r="G52" s="186" t="s">
        <v>1974</v>
      </c>
      <c r="H52" s="186">
        <v>1</v>
      </c>
      <c r="I52" s="186">
        <v>0</v>
      </c>
      <c r="J52" s="186" t="s">
        <v>1054</v>
      </c>
      <c r="K52" s="186" t="s">
        <v>93</v>
      </c>
      <c r="L52" s="186"/>
      <c r="M52" s="186"/>
      <c r="N52" s="186"/>
      <c r="O52" s="186"/>
      <c r="P52" s="186"/>
      <c r="Q52" s="186"/>
      <c r="R52" s="186"/>
    </row>
    <row r="53" spans="1:18">
      <c r="A53" s="186" t="s">
        <v>129</v>
      </c>
      <c r="B53" s="186" t="s">
        <v>166</v>
      </c>
      <c r="C53" s="186" t="s">
        <v>167</v>
      </c>
      <c r="D53" s="186" t="s">
        <v>1046</v>
      </c>
      <c r="E53" s="186">
        <v>712906</v>
      </c>
      <c r="F53" s="186" t="s">
        <v>682</v>
      </c>
      <c r="G53" s="186" t="s">
        <v>1974</v>
      </c>
      <c r="H53" s="186">
        <v>2</v>
      </c>
      <c r="I53" s="186">
        <v>0</v>
      </c>
      <c r="J53" s="186" t="s">
        <v>55</v>
      </c>
      <c r="K53" s="186" t="s">
        <v>679</v>
      </c>
      <c r="L53" s="186"/>
      <c r="M53" s="186"/>
      <c r="N53" s="186"/>
      <c r="O53" s="186"/>
      <c r="P53" s="186"/>
      <c r="Q53" s="186"/>
      <c r="R53" s="186"/>
    </row>
    <row r="54" spans="1:18">
      <c r="A54" s="186" t="s">
        <v>130</v>
      </c>
      <c r="B54" s="186" t="s">
        <v>166</v>
      </c>
      <c r="C54" s="186" t="s">
        <v>167</v>
      </c>
      <c r="D54" s="186" t="s">
        <v>47</v>
      </c>
      <c r="E54" s="186">
        <v>721306</v>
      </c>
      <c r="F54" s="186" t="s">
        <v>56</v>
      </c>
      <c r="G54" s="186" t="s">
        <v>1974</v>
      </c>
      <c r="H54" s="186">
        <v>1</v>
      </c>
      <c r="I54" s="186">
        <v>0</v>
      </c>
      <c r="J54" s="186" t="s">
        <v>1054</v>
      </c>
      <c r="K54" s="186" t="s">
        <v>93</v>
      </c>
      <c r="L54" s="186"/>
      <c r="M54" s="186"/>
      <c r="N54" s="186"/>
      <c r="O54" s="186"/>
      <c r="P54" s="186"/>
      <c r="Q54" s="186"/>
      <c r="R54" s="186"/>
    </row>
    <row r="55" spans="1:18">
      <c r="A55" s="186" t="s">
        <v>131</v>
      </c>
      <c r="B55" s="186" t="s">
        <v>1393</v>
      </c>
      <c r="C55" s="186" t="s">
        <v>173</v>
      </c>
      <c r="D55" s="186" t="s">
        <v>53</v>
      </c>
      <c r="E55" s="186">
        <v>753402</v>
      </c>
      <c r="F55" s="186" t="s">
        <v>63</v>
      </c>
      <c r="G55" s="186" t="s">
        <v>1974</v>
      </c>
      <c r="H55" s="186">
        <v>9</v>
      </c>
      <c r="I55" s="186">
        <v>4</v>
      </c>
      <c r="J55" s="186" t="s">
        <v>101</v>
      </c>
      <c r="K55" s="186" t="s">
        <v>692</v>
      </c>
      <c r="L55" s="186"/>
      <c r="M55" s="186"/>
      <c r="N55" s="186"/>
      <c r="O55" s="186"/>
      <c r="P55" s="186"/>
      <c r="Q55" s="186"/>
      <c r="R55" s="186"/>
    </row>
    <row r="56" spans="1:18">
      <c r="A56" s="186" t="s">
        <v>132</v>
      </c>
      <c r="B56" s="186" t="s">
        <v>1393</v>
      </c>
      <c r="C56" s="186" t="s">
        <v>173</v>
      </c>
      <c r="D56" s="186" t="s">
        <v>30</v>
      </c>
      <c r="E56" s="186">
        <v>752205</v>
      </c>
      <c r="F56" s="186" t="s">
        <v>62</v>
      </c>
      <c r="G56" s="186" t="s">
        <v>1974</v>
      </c>
      <c r="H56" s="186">
        <v>7</v>
      </c>
      <c r="I56" s="186">
        <v>0</v>
      </c>
      <c r="J56" s="186" t="s">
        <v>101</v>
      </c>
      <c r="K56" s="186" t="s">
        <v>692</v>
      </c>
      <c r="L56" s="186"/>
      <c r="M56" s="186"/>
      <c r="N56" s="186"/>
      <c r="O56" s="186"/>
      <c r="P56" s="186"/>
      <c r="Q56" s="186"/>
      <c r="R56" s="186"/>
    </row>
    <row r="57" spans="1:18">
      <c r="A57" s="186" t="s">
        <v>133</v>
      </c>
      <c r="B57" s="186" t="s">
        <v>1393</v>
      </c>
      <c r="C57" s="186" t="s">
        <v>173</v>
      </c>
      <c r="D57" s="186" t="s">
        <v>33</v>
      </c>
      <c r="E57" s="186">
        <v>514101</v>
      </c>
      <c r="F57" s="186" t="s">
        <v>68</v>
      </c>
      <c r="G57" s="186" t="s">
        <v>1974</v>
      </c>
      <c r="H57" s="186">
        <v>3</v>
      </c>
      <c r="I57" s="186">
        <v>2</v>
      </c>
      <c r="J57" s="186" t="s">
        <v>101</v>
      </c>
      <c r="K57" s="186" t="s">
        <v>692</v>
      </c>
      <c r="L57" s="186"/>
      <c r="M57" s="186"/>
      <c r="N57" s="186"/>
      <c r="O57" s="186"/>
      <c r="P57" s="186"/>
      <c r="Q57" s="186"/>
      <c r="R57" s="186"/>
    </row>
    <row r="58" spans="1:18">
      <c r="A58" s="186" t="s">
        <v>134</v>
      </c>
      <c r="B58" s="186" t="s">
        <v>1393</v>
      </c>
      <c r="C58" s="186" t="s">
        <v>173</v>
      </c>
      <c r="D58" s="186" t="s">
        <v>31</v>
      </c>
      <c r="E58" s="186">
        <v>723103</v>
      </c>
      <c r="F58" s="186" t="s">
        <v>67</v>
      </c>
      <c r="G58" s="186" t="s">
        <v>1974</v>
      </c>
      <c r="H58" s="186">
        <v>1</v>
      </c>
      <c r="I58" s="186">
        <v>0</v>
      </c>
      <c r="J58" s="186" t="s">
        <v>101</v>
      </c>
      <c r="K58" s="186" t="s">
        <v>692</v>
      </c>
      <c r="L58" s="186"/>
      <c r="M58" s="186"/>
      <c r="N58" s="186"/>
      <c r="O58" s="186"/>
      <c r="P58" s="186"/>
      <c r="Q58" s="186"/>
      <c r="R58" s="186"/>
    </row>
    <row r="59" spans="1:18">
      <c r="A59" s="186" t="s">
        <v>135</v>
      </c>
      <c r="B59" s="186" t="s">
        <v>1393</v>
      </c>
      <c r="C59" s="186" t="s">
        <v>173</v>
      </c>
      <c r="D59" s="186" t="s">
        <v>171</v>
      </c>
      <c r="E59" s="186">
        <v>712618</v>
      </c>
      <c r="F59" s="186" t="s">
        <v>77</v>
      </c>
      <c r="G59" s="186" t="s">
        <v>1974</v>
      </c>
      <c r="H59" s="186">
        <v>1</v>
      </c>
      <c r="I59" s="186">
        <v>0</v>
      </c>
      <c r="J59" s="186" t="s">
        <v>101</v>
      </c>
      <c r="K59" s="186" t="s">
        <v>692</v>
      </c>
      <c r="L59" s="186"/>
      <c r="M59" s="186"/>
      <c r="N59" s="186"/>
      <c r="O59" s="186"/>
      <c r="P59" s="186"/>
      <c r="Q59" s="186"/>
      <c r="R59" s="186"/>
    </row>
    <row r="60" spans="1:18">
      <c r="A60" s="186" t="s">
        <v>136</v>
      </c>
      <c r="B60" s="186" t="s">
        <v>1393</v>
      </c>
      <c r="C60" s="186" t="s">
        <v>173</v>
      </c>
      <c r="D60" s="186" t="s">
        <v>41</v>
      </c>
      <c r="E60" s="186">
        <v>522301</v>
      </c>
      <c r="F60" s="186" t="s">
        <v>39</v>
      </c>
      <c r="G60" s="186" t="s">
        <v>1974</v>
      </c>
      <c r="H60" s="186">
        <v>3</v>
      </c>
      <c r="I60" s="186">
        <v>3</v>
      </c>
      <c r="J60" s="186" t="s">
        <v>101</v>
      </c>
      <c r="K60" s="186" t="s">
        <v>692</v>
      </c>
      <c r="L60" s="186"/>
      <c r="M60" s="186"/>
      <c r="N60" s="186"/>
      <c r="O60" s="186"/>
      <c r="P60" s="186"/>
      <c r="Q60" s="186"/>
      <c r="R60" s="186"/>
    </row>
    <row r="61" spans="1:18">
      <c r="A61" s="186" t="s">
        <v>137</v>
      </c>
      <c r="B61" s="186" t="s">
        <v>1393</v>
      </c>
      <c r="C61" s="186" t="s">
        <v>173</v>
      </c>
      <c r="D61" s="186" t="s">
        <v>35</v>
      </c>
      <c r="E61" s="186">
        <v>741103</v>
      </c>
      <c r="F61" s="186" t="s">
        <v>49</v>
      </c>
      <c r="G61" s="186" t="s">
        <v>1974</v>
      </c>
      <c r="H61" s="186">
        <v>1</v>
      </c>
      <c r="I61" s="186">
        <v>0</v>
      </c>
      <c r="J61" s="186" t="s">
        <v>101</v>
      </c>
      <c r="K61" s="186" t="s">
        <v>692</v>
      </c>
      <c r="L61" s="186"/>
      <c r="M61" s="186"/>
      <c r="N61" s="186"/>
      <c r="O61" s="186"/>
      <c r="P61" s="186"/>
      <c r="Q61" s="186"/>
      <c r="R61" s="186"/>
    </row>
    <row r="62" spans="1:18">
      <c r="A62" s="186" t="s">
        <v>138</v>
      </c>
      <c r="B62" s="186" t="s">
        <v>1393</v>
      </c>
      <c r="C62" s="186" t="s">
        <v>173</v>
      </c>
      <c r="D62" s="186" t="s">
        <v>172</v>
      </c>
      <c r="E62" s="186">
        <v>722204</v>
      </c>
      <c r="F62" s="186" t="s">
        <v>164</v>
      </c>
      <c r="G62" s="186" t="s">
        <v>1974</v>
      </c>
      <c r="H62" s="186">
        <v>1</v>
      </c>
      <c r="I62" s="186">
        <v>0</v>
      </c>
      <c r="J62" s="186" t="s">
        <v>179</v>
      </c>
      <c r="K62" s="186" t="s">
        <v>680</v>
      </c>
      <c r="L62" s="186"/>
      <c r="M62" s="186"/>
      <c r="N62" s="186"/>
      <c r="O62" s="186"/>
      <c r="P62" s="186"/>
      <c r="Q62" s="186"/>
      <c r="R62" s="186"/>
    </row>
    <row r="63" spans="1:18">
      <c r="A63" s="186" t="s">
        <v>139</v>
      </c>
      <c r="B63" s="186" t="s">
        <v>1393</v>
      </c>
      <c r="C63" s="186" t="s">
        <v>173</v>
      </c>
      <c r="D63" s="186" t="s">
        <v>1818</v>
      </c>
      <c r="E63" s="186">
        <v>751108</v>
      </c>
      <c r="F63" s="186" t="s">
        <v>641</v>
      </c>
      <c r="G63" s="186" t="s">
        <v>1974</v>
      </c>
      <c r="H63" s="186">
        <v>1</v>
      </c>
      <c r="I63" s="186">
        <v>0</v>
      </c>
      <c r="J63" s="186" t="s">
        <v>461</v>
      </c>
      <c r="K63" s="186" t="s">
        <v>37</v>
      </c>
      <c r="L63" s="186"/>
      <c r="M63" s="186"/>
      <c r="N63" s="186"/>
      <c r="O63" s="186"/>
      <c r="P63" s="186"/>
      <c r="Q63" s="186"/>
      <c r="R63" s="186"/>
    </row>
    <row r="64" spans="1:18">
      <c r="A64" s="186" t="s">
        <v>140</v>
      </c>
      <c r="B64" s="186" t="s">
        <v>1859</v>
      </c>
      <c r="C64" s="186" t="s">
        <v>1637</v>
      </c>
      <c r="D64" s="186" t="s">
        <v>33</v>
      </c>
      <c r="E64" s="186">
        <v>514101</v>
      </c>
      <c r="F64" s="186" t="s">
        <v>68</v>
      </c>
      <c r="G64" s="186" t="s">
        <v>1974</v>
      </c>
      <c r="H64" s="186">
        <v>6</v>
      </c>
      <c r="I64" s="186">
        <v>6</v>
      </c>
      <c r="J64" s="186" t="s">
        <v>55</v>
      </c>
      <c r="K64" s="186" t="s">
        <v>679</v>
      </c>
      <c r="L64" s="186"/>
      <c r="M64" s="186"/>
      <c r="N64" s="186"/>
      <c r="O64" s="186"/>
      <c r="P64" s="186"/>
      <c r="Q64" s="186"/>
      <c r="R64" s="186"/>
    </row>
    <row r="65" spans="1:18">
      <c r="A65" s="186" t="s">
        <v>141</v>
      </c>
      <c r="B65" s="186" t="s">
        <v>1859</v>
      </c>
      <c r="C65" s="186" t="s">
        <v>1637</v>
      </c>
      <c r="D65" s="186" t="s">
        <v>465</v>
      </c>
      <c r="E65" s="186">
        <v>432106</v>
      </c>
      <c r="F65" s="186" t="s">
        <v>217</v>
      </c>
      <c r="G65" s="186" t="s">
        <v>1974</v>
      </c>
      <c r="H65" s="186">
        <v>2</v>
      </c>
      <c r="I65" s="186">
        <v>0</v>
      </c>
      <c r="J65" s="186" t="s">
        <v>1853</v>
      </c>
      <c r="K65" s="186" t="s">
        <v>37</v>
      </c>
      <c r="L65" s="186"/>
      <c r="M65" s="186"/>
      <c r="N65" s="186"/>
      <c r="O65" s="186"/>
      <c r="P65" s="186"/>
      <c r="Q65" s="186"/>
      <c r="R65" s="186"/>
    </row>
    <row r="66" spans="1:18">
      <c r="A66" s="186" t="s">
        <v>142</v>
      </c>
      <c r="B66" s="186" t="s">
        <v>1859</v>
      </c>
      <c r="C66" s="186" t="s">
        <v>1637</v>
      </c>
      <c r="D66" s="186" t="s">
        <v>41</v>
      </c>
      <c r="E66" s="186">
        <v>522101</v>
      </c>
      <c r="F66" s="186" t="s">
        <v>39</v>
      </c>
      <c r="G66" s="186" t="s">
        <v>1974</v>
      </c>
      <c r="H66" s="186">
        <v>1</v>
      </c>
      <c r="I66" s="186">
        <v>0</v>
      </c>
      <c r="J66" s="186" t="s">
        <v>55</v>
      </c>
      <c r="K66" s="186" t="s">
        <v>679</v>
      </c>
      <c r="L66" s="186"/>
      <c r="M66" s="186"/>
      <c r="N66" s="186"/>
      <c r="O66" s="186"/>
      <c r="P66" s="186"/>
      <c r="Q66" s="186"/>
      <c r="R66" s="186"/>
    </row>
    <row r="67" spans="1:18">
      <c r="A67" s="186" t="s">
        <v>143</v>
      </c>
      <c r="B67" s="186" t="s">
        <v>1859</v>
      </c>
      <c r="C67" s="186" t="s">
        <v>1637</v>
      </c>
      <c r="D67" s="186" t="s">
        <v>31</v>
      </c>
      <c r="E67" s="186">
        <v>723103</v>
      </c>
      <c r="F67" s="186" t="s">
        <v>67</v>
      </c>
      <c r="G67" s="186" t="s">
        <v>1974</v>
      </c>
      <c r="H67" s="186">
        <v>5</v>
      </c>
      <c r="I67" s="186">
        <v>0</v>
      </c>
      <c r="J67" s="186" t="s">
        <v>55</v>
      </c>
      <c r="K67" s="186" t="s">
        <v>679</v>
      </c>
      <c r="L67" s="186"/>
      <c r="M67" s="186"/>
      <c r="N67" s="186"/>
      <c r="O67" s="186"/>
      <c r="P67" s="186"/>
      <c r="Q67" s="186"/>
      <c r="R67" s="186"/>
    </row>
    <row r="68" spans="1:18">
      <c r="A68" s="186" t="s">
        <v>144</v>
      </c>
      <c r="B68" s="186" t="s">
        <v>1859</v>
      </c>
      <c r="C68" s="186" t="s">
        <v>1637</v>
      </c>
      <c r="D68" s="186" t="s">
        <v>35</v>
      </c>
      <c r="E68" s="186">
        <v>741103</v>
      </c>
      <c r="F68" s="186" t="s">
        <v>49</v>
      </c>
      <c r="G68" s="186" t="s">
        <v>1974</v>
      </c>
      <c r="H68" s="186">
        <v>1</v>
      </c>
      <c r="I68" s="186">
        <v>0</v>
      </c>
      <c r="J68" s="186" t="s">
        <v>55</v>
      </c>
      <c r="K68" s="186" t="s">
        <v>679</v>
      </c>
      <c r="L68" s="186"/>
      <c r="M68" s="186"/>
      <c r="N68" s="186"/>
      <c r="O68" s="186"/>
      <c r="P68" s="186"/>
      <c r="Q68" s="186"/>
      <c r="R68" s="186"/>
    </row>
    <row r="69" spans="1:18">
      <c r="A69" s="186" t="s">
        <v>145</v>
      </c>
      <c r="B69" s="186" t="s">
        <v>1859</v>
      </c>
      <c r="C69" s="186" t="s">
        <v>1637</v>
      </c>
      <c r="D69" s="186" t="s">
        <v>1040</v>
      </c>
      <c r="E69" s="186">
        <v>742118</v>
      </c>
      <c r="F69" s="186" t="s">
        <v>1005</v>
      </c>
      <c r="G69" s="186" t="s">
        <v>1974</v>
      </c>
      <c r="H69" s="186">
        <v>1</v>
      </c>
      <c r="I69" s="186">
        <v>0</v>
      </c>
      <c r="J69" s="186" t="s">
        <v>1853</v>
      </c>
      <c r="K69" s="186" t="s">
        <v>37</v>
      </c>
      <c r="L69" s="186"/>
      <c r="M69" s="186"/>
      <c r="N69" s="186"/>
      <c r="O69" s="186"/>
      <c r="P69" s="186"/>
      <c r="Q69" s="186"/>
      <c r="R69" s="186"/>
    </row>
    <row r="70" spans="1:18">
      <c r="A70" s="186" t="s">
        <v>146</v>
      </c>
      <c r="B70" s="186" t="s">
        <v>1859</v>
      </c>
      <c r="C70" s="186" t="s">
        <v>1637</v>
      </c>
      <c r="D70" s="186" t="s">
        <v>30</v>
      </c>
      <c r="E70" s="186">
        <v>752205</v>
      </c>
      <c r="F70" s="186" t="s">
        <v>62</v>
      </c>
      <c r="G70" s="186" t="s">
        <v>1974</v>
      </c>
      <c r="H70" s="186">
        <v>1</v>
      </c>
      <c r="I70" s="186">
        <v>0</v>
      </c>
      <c r="J70" s="186" t="s">
        <v>55</v>
      </c>
      <c r="K70" s="186" t="s">
        <v>679</v>
      </c>
      <c r="L70" s="186"/>
      <c r="M70" s="186"/>
      <c r="N70" s="186"/>
      <c r="O70" s="186"/>
      <c r="P70" s="186"/>
      <c r="Q70" s="186"/>
      <c r="R70" s="186"/>
    </row>
    <row r="71" spans="1:18">
      <c r="A71" s="186" t="s">
        <v>147</v>
      </c>
      <c r="B71" s="186" t="s">
        <v>1859</v>
      </c>
      <c r="C71" s="186" t="s">
        <v>1637</v>
      </c>
      <c r="D71" s="186" t="s">
        <v>171</v>
      </c>
      <c r="E71" s="186">
        <v>712618</v>
      </c>
      <c r="F71" s="186" t="s">
        <v>77</v>
      </c>
      <c r="G71" s="186" t="s">
        <v>1974</v>
      </c>
      <c r="H71" s="186">
        <v>1</v>
      </c>
      <c r="I71" s="186">
        <v>0</v>
      </c>
      <c r="J71" s="186" t="s">
        <v>55</v>
      </c>
      <c r="K71" s="186" t="s">
        <v>679</v>
      </c>
      <c r="L71" s="186"/>
      <c r="M71" s="186"/>
      <c r="N71" s="186"/>
      <c r="O71" s="186"/>
      <c r="P71" s="186"/>
      <c r="Q71" s="186"/>
      <c r="R71" s="186"/>
    </row>
    <row r="72" spans="1:18">
      <c r="A72" s="186" t="s">
        <v>148</v>
      </c>
      <c r="B72" s="186" t="s">
        <v>1807</v>
      </c>
      <c r="C72" s="186" t="s">
        <v>121</v>
      </c>
      <c r="D72" s="186" t="s">
        <v>40</v>
      </c>
      <c r="E72" s="186">
        <v>512001</v>
      </c>
      <c r="F72" s="186" t="s">
        <v>72</v>
      </c>
      <c r="G72" s="186" t="s">
        <v>1974</v>
      </c>
      <c r="H72" s="186">
        <v>3</v>
      </c>
      <c r="I72" s="186">
        <v>1</v>
      </c>
      <c r="J72" s="186" t="s">
        <v>55</v>
      </c>
      <c r="K72" s="186" t="s">
        <v>679</v>
      </c>
      <c r="L72" s="186"/>
      <c r="M72" s="186"/>
      <c r="N72" s="186"/>
      <c r="O72" s="186"/>
      <c r="P72" s="186"/>
      <c r="Q72" s="186"/>
      <c r="R72" s="186"/>
    </row>
    <row r="73" spans="1:18">
      <c r="A73" s="186" t="s">
        <v>149</v>
      </c>
      <c r="B73" s="186" t="s">
        <v>1807</v>
      </c>
      <c r="C73" s="186" t="s">
        <v>121</v>
      </c>
      <c r="D73" s="186" t="s">
        <v>33</v>
      </c>
      <c r="E73" s="186">
        <v>514101</v>
      </c>
      <c r="F73" s="186" t="s">
        <v>68</v>
      </c>
      <c r="G73" s="186" t="s">
        <v>1974</v>
      </c>
      <c r="H73" s="186">
        <v>5</v>
      </c>
      <c r="I73" s="186">
        <v>5</v>
      </c>
      <c r="J73" s="186" t="s">
        <v>55</v>
      </c>
      <c r="K73" s="186" t="s">
        <v>679</v>
      </c>
      <c r="L73" s="186"/>
      <c r="M73" s="186"/>
      <c r="N73" s="186"/>
      <c r="O73" s="186"/>
      <c r="P73" s="186"/>
      <c r="Q73" s="186"/>
      <c r="R73" s="186"/>
    </row>
    <row r="74" spans="1:18">
      <c r="A74" s="186" t="s">
        <v>150</v>
      </c>
      <c r="B74" s="186" t="s">
        <v>1807</v>
      </c>
      <c r="C74" s="186" t="s">
        <v>121</v>
      </c>
      <c r="D74" s="186" t="s">
        <v>30</v>
      </c>
      <c r="E74" s="186">
        <v>752205</v>
      </c>
      <c r="F74" s="186" t="s">
        <v>62</v>
      </c>
      <c r="G74" s="186" t="s">
        <v>1974</v>
      </c>
      <c r="H74" s="186">
        <v>4</v>
      </c>
      <c r="I74" s="186">
        <v>0</v>
      </c>
      <c r="J74" s="186" t="s">
        <v>55</v>
      </c>
      <c r="K74" s="186" t="s">
        <v>679</v>
      </c>
      <c r="L74" s="186"/>
      <c r="M74" s="186"/>
      <c r="N74" s="186"/>
      <c r="O74" s="186"/>
      <c r="P74" s="186"/>
      <c r="Q74" s="186"/>
      <c r="R74" s="186"/>
    </row>
    <row r="75" spans="1:18">
      <c r="A75" s="186" t="s">
        <v>151</v>
      </c>
      <c r="B75" s="186" t="s">
        <v>1807</v>
      </c>
      <c r="C75" s="186" t="s">
        <v>121</v>
      </c>
      <c r="D75" s="186" t="s">
        <v>172</v>
      </c>
      <c r="E75" s="186">
        <v>722204</v>
      </c>
      <c r="F75" s="186" t="s">
        <v>164</v>
      </c>
      <c r="G75" s="186" t="s">
        <v>1974</v>
      </c>
      <c r="H75" s="186">
        <v>1</v>
      </c>
      <c r="I75" s="186">
        <v>0</v>
      </c>
      <c r="J75" s="186" t="s">
        <v>55</v>
      </c>
      <c r="K75" s="186" t="s">
        <v>679</v>
      </c>
      <c r="L75" s="186"/>
      <c r="M75" s="186"/>
      <c r="N75" s="186"/>
      <c r="O75" s="186"/>
      <c r="P75" s="186"/>
      <c r="Q75" s="186"/>
      <c r="R75" s="186"/>
    </row>
    <row r="76" spans="1:18">
      <c r="A76" s="186" t="s">
        <v>152</v>
      </c>
      <c r="B76" s="186" t="s">
        <v>1807</v>
      </c>
      <c r="C76" s="186" t="s">
        <v>121</v>
      </c>
      <c r="D76" s="186" t="s">
        <v>465</v>
      </c>
      <c r="E76" s="186">
        <v>432106</v>
      </c>
      <c r="F76" s="186" t="s">
        <v>217</v>
      </c>
      <c r="G76" s="186" t="s">
        <v>1974</v>
      </c>
      <c r="H76" s="186">
        <v>2</v>
      </c>
      <c r="I76" s="186">
        <v>0</v>
      </c>
      <c r="J76" s="186" t="s">
        <v>461</v>
      </c>
      <c r="K76" s="186" t="s">
        <v>37</v>
      </c>
      <c r="L76" s="186"/>
      <c r="M76" s="186"/>
      <c r="N76" s="186"/>
      <c r="O76" s="186"/>
      <c r="P76" s="186"/>
      <c r="Q76" s="186"/>
      <c r="R76" s="186"/>
    </row>
    <row r="77" spans="1:18">
      <c r="A77" s="186" t="s">
        <v>153</v>
      </c>
      <c r="B77" s="186" t="s">
        <v>1807</v>
      </c>
      <c r="C77" s="186" t="s">
        <v>121</v>
      </c>
      <c r="D77" s="186" t="s">
        <v>35</v>
      </c>
      <c r="E77" s="186">
        <v>741103</v>
      </c>
      <c r="F77" s="186" t="s">
        <v>49</v>
      </c>
      <c r="G77" s="186" t="s">
        <v>1974</v>
      </c>
      <c r="H77" s="186">
        <v>3</v>
      </c>
      <c r="I77" s="186">
        <v>0</v>
      </c>
      <c r="J77" s="186" t="s">
        <v>55</v>
      </c>
      <c r="K77" s="186" t="s">
        <v>679</v>
      </c>
      <c r="L77" s="186"/>
      <c r="M77" s="186"/>
      <c r="N77" s="186"/>
      <c r="O77" s="186"/>
      <c r="P77" s="186"/>
      <c r="Q77" s="186"/>
      <c r="R77" s="186"/>
    </row>
    <row r="78" spans="1:18">
      <c r="A78" s="186" t="s">
        <v>155</v>
      </c>
      <c r="B78" s="186" t="s">
        <v>1807</v>
      </c>
      <c r="C78" s="186" t="s">
        <v>121</v>
      </c>
      <c r="D78" s="186" t="s">
        <v>171</v>
      </c>
      <c r="E78" s="186">
        <v>712618</v>
      </c>
      <c r="F78" s="186" t="s">
        <v>77</v>
      </c>
      <c r="G78" s="186" t="s">
        <v>1974</v>
      </c>
      <c r="H78" s="186">
        <v>3</v>
      </c>
      <c r="I78" s="186">
        <v>0</v>
      </c>
      <c r="J78" s="186" t="s">
        <v>55</v>
      </c>
      <c r="K78" s="186" t="s">
        <v>679</v>
      </c>
      <c r="L78" s="186"/>
      <c r="M78" s="186"/>
      <c r="N78" s="186"/>
      <c r="O78" s="186"/>
      <c r="P78" s="186"/>
      <c r="Q78" s="186"/>
      <c r="R78" s="186"/>
    </row>
    <row r="79" spans="1:18">
      <c r="A79" s="186" t="s">
        <v>156</v>
      </c>
      <c r="B79" s="186" t="s">
        <v>1807</v>
      </c>
      <c r="C79" s="186" t="s">
        <v>121</v>
      </c>
      <c r="D79" s="186" t="s">
        <v>36</v>
      </c>
      <c r="E79" s="186">
        <v>711204</v>
      </c>
      <c r="F79" s="186" t="s">
        <v>94</v>
      </c>
      <c r="G79" s="186" t="s">
        <v>1974</v>
      </c>
      <c r="H79" s="186">
        <v>1</v>
      </c>
      <c r="I79" s="186">
        <v>0</v>
      </c>
      <c r="J79" s="186" t="s">
        <v>55</v>
      </c>
      <c r="K79" s="186" t="s">
        <v>679</v>
      </c>
      <c r="L79" s="186"/>
      <c r="M79" s="186"/>
      <c r="N79" s="186"/>
      <c r="O79" s="186"/>
      <c r="P79" s="186"/>
      <c r="Q79" s="186"/>
      <c r="R79" s="186"/>
    </row>
    <row r="80" spans="1:18">
      <c r="A80" s="186" t="s">
        <v>157</v>
      </c>
      <c r="B80" s="186" t="s">
        <v>1860</v>
      </c>
      <c r="C80" s="186" t="s">
        <v>90</v>
      </c>
      <c r="D80" s="186" t="s">
        <v>40</v>
      </c>
      <c r="E80" s="186">
        <v>512001</v>
      </c>
      <c r="F80" s="186" t="s">
        <v>72</v>
      </c>
      <c r="G80" s="186" t="s">
        <v>1952</v>
      </c>
      <c r="H80" s="186">
        <v>6</v>
      </c>
      <c r="I80" s="186">
        <v>3</v>
      </c>
      <c r="J80" s="186" t="s">
        <v>1844</v>
      </c>
      <c r="K80" s="186" t="s">
        <v>92</v>
      </c>
      <c r="L80" s="186"/>
      <c r="M80" s="186"/>
      <c r="N80" s="186"/>
      <c r="O80" s="186"/>
      <c r="P80" s="186"/>
      <c r="Q80" s="186"/>
      <c r="R80" s="186"/>
    </row>
    <row r="81" spans="1:18">
      <c r="A81" s="186" t="s">
        <v>158</v>
      </c>
      <c r="B81" s="186" t="s">
        <v>1860</v>
      </c>
      <c r="C81" s="186" t="s">
        <v>90</v>
      </c>
      <c r="D81" s="186" t="s">
        <v>41</v>
      </c>
      <c r="E81" s="186">
        <v>522101</v>
      </c>
      <c r="F81" s="186" t="s">
        <v>39</v>
      </c>
      <c r="G81" s="186" t="s">
        <v>1855</v>
      </c>
      <c r="H81" s="186">
        <v>1</v>
      </c>
      <c r="I81" s="186">
        <v>1</v>
      </c>
      <c r="J81" s="186" t="s">
        <v>1844</v>
      </c>
      <c r="K81" s="186" t="s">
        <v>92</v>
      </c>
      <c r="L81" s="186"/>
      <c r="M81" s="186"/>
      <c r="N81" s="186"/>
      <c r="O81" s="186"/>
      <c r="P81" s="186"/>
      <c r="Q81" s="186"/>
      <c r="R81" s="186"/>
    </row>
    <row r="82" spans="1:18">
      <c r="A82" s="186" t="s">
        <v>159</v>
      </c>
      <c r="B82" s="186" t="s">
        <v>1860</v>
      </c>
      <c r="C82" s="186" t="s">
        <v>90</v>
      </c>
      <c r="D82" s="186" t="s">
        <v>36</v>
      </c>
      <c r="E82" s="186">
        <v>711204</v>
      </c>
      <c r="F82" s="186" t="s">
        <v>94</v>
      </c>
      <c r="G82" s="186" t="s">
        <v>1974</v>
      </c>
      <c r="H82" s="186">
        <v>1</v>
      </c>
      <c r="I82" s="186">
        <v>0</v>
      </c>
      <c r="J82" s="186" t="s">
        <v>54</v>
      </c>
      <c r="K82" s="186" t="s">
        <v>93</v>
      </c>
      <c r="L82" s="186"/>
      <c r="M82" s="186"/>
      <c r="N82" s="186"/>
      <c r="O82" s="186"/>
      <c r="P82" s="186"/>
      <c r="Q82" s="186"/>
      <c r="R82" s="186"/>
    </row>
    <row r="83" spans="1:18">
      <c r="A83" s="186" t="s">
        <v>160</v>
      </c>
      <c r="B83" s="186" t="s">
        <v>1860</v>
      </c>
      <c r="C83" s="186" t="s">
        <v>90</v>
      </c>
      <c r="D83" s="186" t="s">
        <v>31</v>
      </c>
      <c r="E83" s="186">
        <v>723103</v>
      </c>
      <c r="F83" s="186" t="s">
        <v>67</v>
      </c>
      <c r="G83" s="186" t="s">
        <v>1950</v>
      </c>
      <c r="H83" s="186">
        <v>1</v>
      </c>
      <c r="I83" s="186">
        <v>0</v>
      </c>
      <c r="J83" s="186" t="s">
        <v>1844</v>
      </c>
      <c r="K83" s="186" t="s">
        <v>92</v>
      </c>
      <c r="L83" s="186"/>
      <c r="M83" s="186"/>
      <c r="N83" s="186"/>
      <c r="O83" s="186"/>
      <c r="P83" s="186"/>
      <c r="Q83" s="186"/>
      <c r="R83" s="186"/>
    </row>
    <row r="84" spans="1:18">
      <c r="A84" s="186" t="s">
        <v>220</v>
      </c>
      <c r="B84" s="186" t="s">
        <v>458</v>
      </c>
      <c r="C84" s="186" t="s">
        <v>459</v>
      </c>
      <c r="D84" s="186" t="s">
        <v>31</v>
      </c>
      <c r="E84" s="186">
        <v>723103</v>
      </c>
      <c r="F84" s="186" t="s">
        <v>67</v>
      </c>
      <c r="G84" s="186" t="s">
        <v>1974</v>
      </c>
      <c r="H84" s="186">
        <v>3</v>
      </c>
      <c r="I84" s="186">
        <v>0</v>
      </c>
      <c r="J84" s="186" t="s">
        <v>1054</v>
      </c>
      <c r="K84" s="186" t="s">
        <v>93</v>
      </c>
      <c r="L84" s="186"/>
      <c r="M84" s="186"/>
      <c r="N84" s="186"/>
      <c r="O84" s="186"/>
      <c r="P84" s="186"/>
      <c r="Q84" s="186"/>
      <c r="R84" s="186"/>
    </row>
    <row r="85" spans="1:18">
      <c r="A85" s="186" t="s">
        <v>221</v>
      </c>
      <c r="B85" s="186" t="s">
        <v>458</v>
      </c>
      <c r="C85" s="186" t="s">
        <v>459</v>
      </c>
      <c r="D85" s="186" t="s">
        <v>33</v>
      </c>
      <c r="E85" s="186">
        <v>514101</v>
      </c>
      <c r="F85" s="186" t="s">
        <v>68</v>
      </c>
      <c r="G85" s="186" t="s">
        <v>1974</v>
      </c>
      <c r="H85" s="186">
        <v>5</v>
      </c>
      <c r="I85" s="186">
        <v>4</v>
      </c>
      <c r="J85" s="186" t="s">
        <v>1054</v>
      </c>
      <c r="K85" s="186" t="s">
        <v>93</v>
      </c>
      <c r="L85" s="186"/>
      <c r="M85" s="186"/>
      <c r="N85" s="186"/>
      <c r="O85" s="186"/>
      <c r="P85" s="186"/>
      <c r="Q85" s="186"/>
      <c r="R85" s="186"/>
    </row>
    <row r="86" spans="1:18">
      <c r="A86" s="186" t="s">
        <v>222</v>
      </c>
      <c r="B86" s="186" t="s">
        <v>458</v>
      </c>
      <c r="C86" s="186" t="s">
        <v>459</v>
      </c>
      <c r="D86" s="186" t="s">
        <v>40</v>
      </c>
      <c r="E86" s="186">
        <v>512001</v>
      </c>
      <c r="F86" s="186" t="s">
        <v>72</v>
      </c>
      <c r="G86" s="186" t="s">
        <v>1974</v>
      </c>
      <c r="H86" s="186">
        <v>10</v>
      </c>
      <c r="I86" s="186">
        <v>9</v>
      </c>
      <c r="J86" s="186" t="s">
        <v>1054</v>
      </c>
      <c r="K86" s="186" t="s">
        <v>93</v>
      </c>
      <c r="L86" s="186"/>
      <c r="M86" s="186"/>
      <c r="N86" s="186"/>
      <c r="O86" s="186"/>
      <c r="P86" s="186"/>
      <c r="Q86" s="186"/>
      <c r="R86" s="186"/>
    </row>
    <row r="87" spans="1:18">
      <c r="A87" s="186" t="s">
        <v>223</v>
      </c>
      <c r="B87" s="186" t="s">
        <v>458</v>
      </c>
      <c r="C87" s="186" t="s">
        <v>459</v>
      </c>
      <c r="D87" s="186" t="s">
        <v>41</v>
      </c>
      <c r="E87" s="186">
        <v>522101</v>
      </c>
      <c r="F87" s="186" t="s">
        <v>39</v>
      </c>
      <c r="G87" s="186" t="s">
        <v>1974</v>
      </c>
      <c r="H87" s="186">
        <v>8</v>
      </c>
      <c r="I87" s="186">
        <v>7</v>
      </c>
      <c r="J87" s="186" t="s">
        <v>1054</v>
      </c>
      <c r="K87" s="186" t="s">
        <v>93</v>
      </c>
      <c r="L87" s="186"/>
      <c r="M87" s="186"/>
      <c r="N87" s="186"/>
      <c r="O87" s="186"/>
      <c r="P87" s="186"/>
      <c r="Q87" s="186"/>
      <c r="R87" s="186"/>
    </row>
    <row r="88" spans="1:18">
      <c r="A88" s="186" t="s">
        <v>224</v>
      </c>
      <c r="B88" s="186" t="s">
        <v>458</v>
      </c>
      <c r="C88" s="186" t="s">
        <v>459</v>
      </c>
      <c r="D88" s="186" t="s">
        <v>34</v>
      </c>
      <c r="E88" s="186">
        <v>751201</v>
      </c>
      <c r="F88" s="186" t="s">
        <v>162</v>
      </c>
      <c r="G88" s="186" t="s">
        <v>1974</v>
      </c>
      <c r="H88" s="186">
        <v>1</v>
      </c>
      <c r="I88" s="186">
        <v>1</v>
      </c>
      <c r="J88" s="186" t="s">
        <v>1054</v>
      </c>
      <c r="K88" s="186" t="s">
        <v>93</v>
      </c>
      <c r="L88" s="186"/>
      <c r="M88" s="186"/>
      <c r="N88" s="186"/>
      <c r="O88" s="186"/>
      <c r="P88" s="186"/>
      <c r="Q88" s="186"/>
      <c r="R88" s="186"/>
    </row>
    <row r="89" spans="1:18">
      <c r="A89" s="186" t="s">
        <v>225</v>
      </c>
      <c r="B89" s="186" t="s">
        <v>458</v>
      </c>
      <c r="C89" s="186" t="s">
        <v>459</v>
      </c>
      <c r="D89" s="186" t="s">
        <v>91</v>
      </c>
      <c r="E89" s="186">
        <v>722307</v>
      </c>
      <c r="F89" s="186" t="s">
        <v>74</v>
      </c>
      <c r="G89" s="186" t="s">
        <v>1974</v>
      </c>
      <c r="H89" s="186">
        <v>2</v>
      </c>
      <c r="I89" s="186">
        <v>0</v>
      </c>
      <c r="J89" s="186" t="s">
        <v>1054</v>
      </c>
      <c r="K89" s="186" t="s">
        <v>93</v>
      </c>
      <c r="L89" s="186"/>
      <c r="M89" s="186"/>
      <c r="N89" s="186"/>
      <c r="O89" s="186"/>
      <c r="P89" s="186"/>
      <c r="Q89" s="186"/>
      <c r="R89" s="186"/>
    </row>
    <row r="90" spans="1:18">
      <c r="A90" s="186" t="s">
        <v>226</v>
      </c>
      <c r="B90" s="186" t="s">
        <v>458</v>
      </c>
      <c r="C90" s="186" t="s">
        <v>459</v>
      </c>
      <c r="D90" s="186" t="s">
        <v>35</v>
      </c>
      <c r="E90" s="186">
        <v>741103</v>
      </c>
      <c r="F90" s="186" t="s">
        <v>49</v>
      </c>
      <c r="G90" s="186" t="s">
        <v>1974</v>
      </c>
      <c r="H90" s="186">
        <v>1</v>
      </c>
      <c r="I90" s="186">
        <v>0</v>
      </c>
      <c r="J90" s="186" t="s">
        <v>1054</v>
      </c>
      <c r="K90" s="186" t="s">
        <v>93</v>
      </c>
      <c r="L90" s="186"/>
      <c r="M90" s="186"/>
      <c r="N90" s="186"/>
      <c r="O90" s="186"/>
      <c r="P90" s="186"/>
      <c r="Q90" s="186"/>
      <c r="R90" s="186"/>
    </row>
    <row r="91" spans="1:18">
      <c r="A91" s="186" t="s">
        <v>227</v>
      </c>
      <c r="B91" s="186" t="s">
        <v>1862</v>
      </c>
      <c r="C91" s="186" t="s">
        <v>203</v>
      </c>
      <c r="D91" s="186" t="s">
        <v>47</v>
      </c>
      <c r="E91" s="186">
        <v>721303</v>
      </c>
      <c r="F91" s="186" t="s">
        <v>56</v>
      </c>
      <c r="G91" s="186" t="s">
        <v>1974</v>
      </c>
      <c r="H91" s="186">
        <v>3</v>
      </c>
      <c r="I91" s="186">
        <v>0</v>
      </c>
      <c r="J91" s="186" t="s">
        <v>1861</v>
      </c>
      <c r="K91" s="186" t="s">
        <v>93</v>
      </c>
      <c r="L91" s="186"/>
      <c r="M91" s="186"/>
      <c r="N91" s="186"/>
      <c r="O91" s="186"/>
      <c r="P91" s="186"/>
      <c r="Q91" s="186"/>
      <c r="R91" s="186"/>
    </row>
    <row r="92" spans="1:18">
      <c r="A92" s="186" t="s">
        <v>228</v>
      </c>
      <c r="B92" s="186" t="s">
        <v>1862</v>
      </c>
      <c r="C92" s="186" t="s">
        <v>203</v>
      </c>
      <c r="D92" s="186" t="s">
        <v>34</v>
      </c>
      <c r="E92" s="186">
        <v>751201</v>
      </c>
      <c r="F92" s="186" t="s">
        <v>162</v>
      </c>
      <c r="G92" s="186" t="s">
        <v>1974</v>
      </c>
      <c r="H92" s="186">
        <v>9</v>
      </c>
      <c r="I92" s="186">
        <v>6</v>
      </c>
      <c r="J92" s="186" t="s">
        <v>1861</v>
      </c>
      <c r="K92" s="186" t="s">
        <v>93</v>
      </c>
      <c r="L92" s="186"/>
      <c r="M92" s="186"/>
      <c r="N92" s="186"/>
      <c r="O92" s="186"/>
      <c r="P92" s="186"/>
      <c r="Q92" s="186"/>
      <c r="R92" s="186"/>
    </row>
    <row r="93" spans="1:18">
      <c r="A93" s="186" t="s">
        <v>229</v>
      </c>
      <c r="B93" s="186" t="s">
        <v>1862</v>
      </c>
      <c r="C93" s="186" t="s">
        <v>203</v>
      </c>
      <c r="D93" s="186" t="s">
        <v>48</v>
      </c>
      <c r="E93" s="186">
        <v>741202</v>
      </c>
      <c r="F93" s="186" t="s">
        <v>57</v>
      </c>
      <c r="G93" s="186" t="s">
        <v>1974</v>
      </c>
      <c r="H93" s="186">
        <v>1</v>
      </c>
      <c r="I93" s="186">
        <v>0</v>
      </c>
      <c r="J93" s="186" t="s">
        <v>1861</v>
      </c>
      <c r="K93" s="186" t="s">
        <v>93</v>
      </c>
      <c r="L93" s="186"/>
      <c r="M93" s="186"/>
      <c r="N93" s="186"/>
      <c r="O93" s="186"/>
      <c r="P93" s="186"/>
      <c r="Q93" s="186"/>
      <c r="R93" s="186"/>
    </row>
    <row r="94" spans="1:18">
      <c r="A94" s="186" t="s">
        <v>230</v>
      </c>
      <c r="B94" s="186" t="s">
        <v>1862</v>
      </c>
      <c r="C94" s="186" t="s">
        <v>203</v>
      </c>
      <c r="D94" s="186" t="s">
        <v>35</v>
      </c>
      <c r="E94" s="186">
        <v>741103</v>
      </c>
      <c r="F94" s="186" t="s">
        <v>49</v>
      </c>
      <c r="G94" s="186" t="s">
        <v>1974</v>
      </c>
      <c r="H94" s="186">
        <v>1</v>
      </c>
      <c r="I94" s="186">
        <v>0</v>
      </c>
      <c r="J94" s="186" t="s">
        <v>1861</v>
      </c>
      <c r="K94" s="186" t="s">
        <v>93</v>
      </c>
      <c r="L94" s="186"/>
      <c r="M94" s="186"/>
      <c r="N94" s="186"/>
      <c r="O94" s="186"/>
      <c r="P94" s="186"/>
      <c r="Q94" s="186"/>
      <c r="R94" s="186"/>
    </row>
    <row r="95" spans="1:18">
      <c r="A95" s="186" t="s">
        <v>231</v>
      </c>
      <c r="B95" s="186" t="s">
        <v>1862</v>
      </c>
      <c r="C95" s="186" t="s">
        <v>203</v>
      </c>
      <c r="D95" s="186" t="s">
        <v>33</v>
      </c>
      <c r="E95" s="186">
        <v>514101</v>
      </c>
      <c r="F95" s="186" t="s">
        <v>68</v>
      </c>
      <c r="G95" s="186" t="s">
        <v>1974</v>
      </c>
      <c r="H95" s="186">
        <v>37</v>
      </c>
      <c r="I95" s="186">
        <v>32</v>
      </c>
      <c r="J95" s="186" t="s">
        <v>1861</v>
      </c>
      <c r="K95" s="186" t="s">
        <v>93</v>
      </c>
      <c r="L95" s="186"/>
      <c r="M95" s="186"/>
      <c r="N95" s="186"/>
      <c r="O95" s="186"/>
      <c r="P95" s="186"/>
      <c r="Q95" s="186"/>
      <c r="R95" s="186"/>
    </row>
    <row r="96" spans="1:18">
      <c r="A96" s="186" t="s">
        <v>232</v>
      </c>
      <c r="B96" s="186" t="s">
        <v>1862</v>
      </c>
      <c r="C96" s="186" t="s">
        <v>203</v>
      </c>
      <c r="D96" s="186" t="s">
        <v>40</v>
      </c>
      <c r="E96" s="186">
        <v>512001</v>
      </c>
      <c r="F96" s="186" t="s">
        <v>72</v>
      </c>
      <c r="G96" s="186" t="s">
        <v>1974</v>
      </c>
      <c r="H96" s="186">
        <v>7</v>
      </c>
      <c r="I96" s="186">
        <v>5</v>
      </c>
      <c r="J96" s="186" t="s">
        <v>1861</v>
      </c>
      <c r="K96" s="186" t="s">
        <v>93</v>
      </c>
      <c r="L96" s="186"/>
      <c r="M96" s="186"/>
      <c r="N96" s="186"/>
      <c r="O96" s="186"/>
      <c r="P96" s="186"/>
      <c r="Q96" s="186"/>
      <c r="R96" s="186"/>
    </row>
    <row r="97" spans="1:18">
      <c r="A97" s="186" t="s">
        <v>233</v>
      </c>
      <c r="B97" s="186" t="s">
        <v>1862</v>
      </c>
      <c r="C97" s="186" t="s">
        <v>203</v>
      </c>
      <c r="D97" s="186" t="s">
        <v>31</v>
      </c>
      <c r="E97" s="186">
        <v>723103</v>
      </c>
      <c r="F97" s="186" t="s">
        <v>67</v>
      </c>
      <c r="G97" s="186" t="s">
        <v>1974</v>
      </c>
      <c r="H97" s="186">
        <v>3</v>
      </c>
      <c r="I97" s="186">
        <v>0</v>
      </c>
      <c r="J97" s="186" t="s">
        <v>1861</v>
      </c>
      <c r="K97" s="186" t="s">
        <v>93</v>
      </c>
      <c r="L97" s="186"/>
      <c r="M97" s="186"/>
      <c r="N97" s="186"/>
      <c r="O97" s="186"/>
      <c r="P97" s="186"/>
      <c r="Q97" s="186"/>
      <c r="R97" s="186"/>
    </row>
    <row r="98" spans="1:18">
      <c r="A98" s="186" t="s">
        <v>234</v>
      </c>
      <c r="B98" s="186" t="s">
        <v>1862</v>
      </c>
      <c r="C98" s="186" t="s">
        <v>203</v>
      </c>
      <c r="D98" s="186" t="s">
        <v>51</v>
      </c>
      <c r="E98" s="186">
        <v>712905</v>
      </c>
      <c r="F98" s="186" t="s">
        <v>60</v>
      </c>
      <c r="G98" s="186" t="s">
        <v>1974</v>
      </c>
      <c r="H98" s="186">
        <v>1</v>
      </c>
      <c r="I98" s="186">
        <v>0</v>
      </c>
      <c r="J98" s="186" t="s">
        <v>1861</v>
      </c>
      <c r="K98" s="186" t="s">
        <v>93</v>
      </c>
      <c r="L98" s="186"/>
      <c r="M98" s="186"/>
      <c r="N98" s="186"/>
      <c r="O98" s="186"/>
      <c r="P98" s="186"/>
      <c r="Q98" s="186"/>
      <c r="R98" s="186"/>
    </row>
    <row r="99" spans="1:18">
      <c r="A99" s="186" t="s">
        <v>235</v>
      </c>
      <c r="B99" s="186" t="s">
        <v>1862</v>
      </c>
      <c r="C99" s="186" t="s">
        <v>203</v>
      </c>
      <c r="D99" s="186" t="s">
        <v>91</v>
      </c>
      <c r="E99" s="186">
        <v>722307</v>
      </c>
      <c r="F99" s="186" t="s">
        <v>74</v>
      </c>
      <c r="G99" s="186" t="s">
        <v>1974</v>
      </c>
      <c r="H99" s="186">
        <v>1</v>
      </c>
      <c r="I99" s="186">
        <v>0</v>
      </c>
      <c r="J99" s="186" t="s">
        <v>1861</v>
      </c>
      <c r="K99" s="186" t="s">
        <v>93</v>
      </c>
      <c r="L99" s="186"/>
      <c r="M99" s="186"/>
      <c r="N99" s="186"/>
      <c r="O99" s="186"/>
      <c r="P99" s="186"/>
      <c r="Q99" s="186"/>
      <c r="R99" s="186"/>
    </row>
    <row r="100" spans="1:18">
      <c r="A100" s="186" t="s">
        <v>236</v>
      </c>
      <c r="B100" s="186" t="s">
        <v>1862</v>
      </c>
      <c r="C100" s="186" t="s">
        <v>203</v>
      </c>
      <c r="D100" s="186" t="s">
        <v>52</v>
      </c>
      <c r="E100" s="186">
        <v>751204</v>
      </c>
      <c r="F100" s="186" t="s">
        <v>61</v>
      </c>
      <c r="G100" s="186" t="s">
        <v>1974</v>
      </c>
      <c r="H100" s="186">
        <v>4</v>
      </c>
      <c r="I100" s="186">
        <v>0</v>
      </c>
      <c r="J100" s="186" t="s">
        <v>1861</v>
      </c>
      <c r="K100" s="186" t="s">
        <v>93</v>
      </c>
      <c r="L100" s="186"/>
      <c r="M100" s="186"/>
      <c r="N100" s="186"/>
      <c r="O100" s="186"/>
      <c r="P100" s="186"/>
      <c r="Q100" s="186"/>
      <c r="R100" s="186"/>
    </row>
    <row r="101" spans="1:18">
      <c r="A101" s="186" t="s">
        <v>237</v>
      </c>
      <c r="B101" s="186" t="s">
        <v>1862</v>
      </c>
      <c r="C101" s="186" t="s">
        <v>203</v>
      </c>
      <c r="D101" s="186" t="s">
        <v>41</v>
      </c>
      <c r="E101" s="186">
        <v>522301</v>
      </c>
      <c r="F101" s="186" t="s">
        <v>39</v>
      </c>
      <c r="G101" s="186" t="s">
        <v>1974</v>
      </c>
      <c r="H101" s="186">
        <v>4</v>
      </c>
      <c r="I101" s="186">
        <v>3</v>
      </c>
      <c r="J101" s="186" t="s">
        <v>1861</v>
      </c>
      <c r="K101" s="186" t="s">
        <v>93</v>
      </c>
      <c r="L101" s="186"/>
      <c r="M101" s="186"/>
      <c r="N101" s="186"/>
      <c r="O101" s="186"/>
      <c r="P101" s="186"/>
      <c r="Q101" s="186"/>
      <c r="R101" s="186"/>
    </row>
    <row r="102" spans="1:18">
      <c r="A102" s="186" t="s">
        <v>238</v>
      </c>
      <c r="B102" s="186" t="s">
        <v>1862</v>
      </c>
      <c r="C102" s="186" t="s">
        <v>203</v>
      </c>
      <c r="D102" s="186" t="s">
        <v>1045</v>
      </c>
      <c r="E102" s="186">
        <v>712101</v>
      </c>
      <c r="F102" s="186" t="s">
        <v>163</v>
      </c>
      <c r="G102" s="186" t="s">
        <v>1974</v>
      </c>
      <c r="H102" s="186">
        <v>1</v>
      </c>
      <c r="I102" s="186">
        <v>0</v>
      </c>
      <c r="J102" s="186" t="s">
        <v>461</v>
      </c>
      <c r="K102" s="186" t="s">
        <v>37</v>
      </c>
      <c r="L102" s="186"/>
      <c r="M102" s="186"/>
      <c r="N102" s="186"/>
      <c r="O102" s="186"/>
      <c r="P102" s="186"/>
      <c r="Q102" s="186"/>
      <c r="R102" s="186"/>
    </row>
    <row r="103" spans="1:18">
      <c r="A103" s="186" t="s">
        <v>239</v>
      </c>
      <c r="B103" s="186" t="s">
        <v>209</v>
      </c>
      <c r="C103" s="186" t="s">
        <v>201</v>
      </c>
      <c r="D103" s="186" t="s">
        <v>42</v>
      </c>
      <c r="E103" s="186">
        <v>741201</v>
      </c>
      <c r="F103" s="186" t="s">
        <v>161</v>
      </c>
      <c r="G103" s="186" t="s">
        <v>1974</v>
      </c>
      <c r="H103" s="186">
        <v>3</v>
      </c>
      <c r="I103" s="186">
        <v>0</v>
      </c>
      <c r="J103" s="186" t="s">
        <v>55</v>
      </c>
      <c r="K103" s="186" t="s">
        <v>679</v>
      </c>
      <c r="L103" s="186"/>
      <c r="M103" s="186"/>
      <c r="N103" s="186"/>
      <c r="O103" s="186"/>
      <c r="P103" s="186"/>
      <c r="Q103" s="186"/>
      <c r="R103" s="186"/>
    </row>
    <row r="104" spans="1:18">
      <c r="A104" s="186" t="s">
        <v>240</v>
      </c>
      <c r="B104" s="186" t="s">
        <v>209</v>
      </c>
      <c r="C104" s="186" t="s">
        <v>201</v>
      </c>
      <c r="D104" s="186" t="s">
        <v>33</v>
      </c>
      <c r="E104" s="186">
        <v>514101</v>
      </c>
      <c r="F104" s="186" t="s">
        <v>68</v>
      </c>
      <c r="G104" s="186" t="s">
        <v>1974</v>
      </c>
      <c r="H104" s="186">
        <v>12</v>
      </c>
      <c r="I104" s="186">
        <v>12</v>
      </c>
      <c r="J104" s="186" t="s">
        <v>100</v>
      </c>
      <c r="K104" s="186" t="s">
        <v>691</v>
      </c>
      <c r="L104" s="186"/>
      <c r="M104" s="186"/>
      <c r="N104" s="186"/>
      <c r="O104" s="186"/>
      <c r="P104" s="186"/>
      <c r="Q104" s="186"/>
      <c r="R104" s="186"/>
    </row>
    <row r="105" spans="1:18">
      <c r="A105" s="186" t="s">
        <v>241</v>
      </c>
      <c r="B105" s="186" t="s">
        <v>209</v>
      </c>
      <c r="C105" s="186" t="s">
        <v>201</v>
      </c>
      <c r="D105" s="186" t="s">
        <v>34</v>
      </c>
      <c r="E105" s="186">
        <v>751201</v>
      </c>
      <c r="F105" s="186" t="s">
        <v>162</v>
      </c>
      <c r="G105" s="186" t="s">
        <v>1974</v>
      </c>
      <c r="H105" s="186">
        <v>3</v>
      </c>
      <c r="I105" s="186">
        <v>3</v>
      </c>
      <c r="J105" s="186" t="s">
        <v>100</v>
      </c>
      <c r="K105" s="186" t="s">
        <v>691</v>
      </c>
      <c r="L105" s="186"/>
      <c r="M105" s="186"/>
      <c r="N105" s="186"/>
      <c r="O105" s="186"/>
      <c r="P105" s="186"/>
      <c r="Q105" s="186"/>
      <c r="R105" s="186"/>
    </row>
    <row r="106" spans="1:18">
      <c r="A106" s="186" t="s">
        <v>242</v>
      </c>
      <c r="B106" s="186" t="s">
        <v>209</v>
      </c>
      <c r="C106" s="186" t="s">
        <v>201</v>
      </c>
      <c r="D106" s="186" t="s">
        <v>52</v>
      </c>
      <c r="E106" s="186">
        <v>751204</v>
      </c>
      <c r="F106" s="186" t="s">
        <v>61</v>
      </c>
      <c r="G106" s="186" t="s">
        <v>1974</v>
      </c>
      <c r="H106" s="186">
        <v>1</v>
      </c>
      <c r="I106" s="186">
        <v>0</v>
      </c>
      <c r="J106" s="186" t="s">
        <v>100</v>
      </c>
      <c r="K106" s="186" t="s">
        <v>691</v>
      </c>
      <c r="L106" s="186"/>
      <c r="M106" s="186"/>
      <c r="N106" s="186"/>
      <c r="O106" s="186"/>
      <c r="P106" s="186"/>
      <c r="Q106" s="186"/>
      <c r="R106" s="186"/>
    </row>
    <row r="107" spans="1:18">
      <c r="A107" s="186" t="s">
        <v>243</v>
      </c>
      <c r="B107" s="186" t="s">
        <v>209</v>
      </c>
      <c r="C107" s="186" t="s">
        <v>201</v>
      </c>
      <c r="D107" s="186" t="s">
        <v>171</v>
      </c>
      <c r="E107" s="186">
        <v>712618</v>
      </c>
      <c r="F107" s="186" t="s">
        <v>77</v>
      </c>
      <c r="G107" s="186" t="s">
        <v>1974</v>
      </c>
      <c r="H107" s="186">
        <v>1</v>
      </c>
      <c r="I107" s="186">
        <v>0</v>
      </c>
      <c r="J107" s="186" t="s">
        <v>1054</v>
      </c>
      <c r="K107" s="186" t="s">
        <v>93</v>
      </c>
      <c r="L107" s="186"/>
      <c r="M107" s="186"/>
      <c r="N107" s="186"/>
      <c r="O107" s="186"/>
      <c r="P107" s="186"/>
      <c r="Q107" s="186"/>
      <c r="R107" s="186"/>
    </row>
    <row r="108" spans="1:18">
      <c r="A108" s="186" t="s">
        <v>244</v>
      </c>
      <c r="B108" s="186" t="s">
        <v>209</v>
      </c>
      <c r="C108" s="186" t="s">
        <v>201</v>
      </c>
      <c r="D108" s="186" t="s">
        <v>30</v>
      </c>
      <c r="E108" s="186">
        <v>752205</v>
      </c>
      <c r="F108" s="186" t="s">
        <v>62</v>
      </c>
      <c r="G108" s="186" t="s">
        <v>1974</v>
      </c>
      <c r="H108" s="186">
        <v>3</v>
      </c>
      <c r="I108" s="186">
        <v>0</v>
      </c>
      <c r="J108" s="186" t="s">
        <v>1054</v>
      </c>
      <c r="K108" s="186" t="s">
        <v>93</v>
      </c>
      <c r="L108" s="186"/>
      <c r="M108" s="186"/>
      <c r="N108" s="186"/>
      <c r="O108" s="186"/>
      <c r="P108" s="186"/>
      <c r="Q108" s="186"/>
      <c r="R108" s="186"/>
    </row>
    <row r="109" spans="1:18">
      <c r="A109" s="186" t="s">
        <v>245</v>
      </c>
      <c r="B109" s="186" t="s">
        <v>209</v>
      </c>
      <c r="C109" s="186" t="s">
        <v>201</v>
      </c>
      <c r="D109" s="186" t="s">
        <v>51</v>
      </c>
      <c r="E109" s="186">
        <v>712905</v>
      </c>
      <c r="F109" s="186" t="s">
        <v>60</v>
      </c>
      <c r="G109" s="186" t="s">
        <v>1974</v>
      </c>
      <c r="H109" s="186">
        <v>2</v>
      </c>
      <c r="I109" s="186">
        <v>0</v>
      </c>
      <c r="J109" s="186" t="s">
        <v>461</v>
      </c>
      <c r="K109" s="186" t="s">
        <v>37</v>
      </c>
      <c r="L109" s="186"/>
      <c r="M109" s="186"/>
      <c r="N109" s="186"/>
      <c r="O109" s="186"/>
      <c r="P109" s="186"/>
      <c r="Q109" s="186"/>
      <c r="R109" s="186"/>
    </row>
    <row r="110" spans="1:18">
      <c r="A110" s="186" t="s">
        <v>246</v>
      </c>
      <c r="B110" s="186" t="s">
        <v>209</v>
      </c>
      <c r="C110" s="186" t="s">
        <v>201</v>
      </c>
      <c r="D110" s="186" t="s">
        <v>41</v>
      </c>
      <c r="E110" s="186">
        <v>522301</v>
      </c>
      <c r="F110" s="186" t="s">
        <v>39</v>
      </c>
      <c r="G110" s="186" t="s">
        <v>1974</v>
      </c>
      <c r="H110" s="186">
        <v>0</v>
      </c>
      <c r="I110" s="186">
        <v>0</v>
      </c>
      <c r="J110" s="186" t="s">
        <v>100</v>
      </c>
      <c r="K110" s="186" t="s">
        <v>691</v>
      </c>
      <c r="L110" s="186"/>
      <c r="M110" s="186"/>
      <c r="N110" s="186"/>
      <c r="O110" s="186"/>
      <c r="P110" s="186"/>
      <c r="Q110" s="186"/>
      <c r="R110" s="186"/>
    </row>
    <row r="111" spans="1:18">
      <c r="A111" s="186" t="s">
        <v>247</v>
      </c>
      <c r="B111" s="186" t="s">
        <v>209</v>
      </c>
      <c r="C111" s="186" t="s">
        <v>201</v>
      </c>
      <c r="D111" s="186" t="s">
        <v>40</v>
      </c>
      <c r="E111" s="186">
        <v>512001</v>
      </c>
      <c r="F111" s="186" t="s">
        <v>72</v>
      </c>
      <c r="G111" s="186" t="s">
        <v>1974</v>
      </c>
      <c r="H111" s="186">
        <v>4</v>
      </c>
      <c r="I111" s="186">
        <v>1</v>
      </c>
      <c r="J111" s="186" t="s">
        <v>100</v>
      </c>
      <c r="K111" s="186" t="s">
        <v>691</v>
      </c>
      <c r="L111" s="186"/>
      <c r="M111" s="186"/>
      <c r="N111" s="186"/>
      <c r="O111" s="186"/>
      <c r="P111" s="186"/>
      <c r="Q111" s="186"/>
      <c r="R111" s="186"/>
    </row>
    <row r="112" spans="1:18">
      <c r="A112" s="186" t="s">
        <v>248</v>
      </c>
      <c r="B112" s="186" t="s">
        <v>209</v>
      </c>
      <c r="C112" s="186" t="s">
        <v>201</v>
      </c>
      <c r="D112" s="186" t="s">
        <v>36</v>
      </c>
      <c r="E112" s="186">
        <v>711204</v>
      </c>
      <c r="F112" s="186" t="s">
        <v>94</v>
      </c>
      <c r="G112" s="186" t="s">
        <v>1974</v>
      </c>
      <c r="H112" s="186">
        <v>1</v>
      </c>
      <c r="I112" s="186">
        <v>0</v>
      </c>
      <c r="J112" s="186" t="s">
        <v>461</v>
      </c>
      <c r="K112" s="186" t="s">
        <v>37</v>
      </c>
      <c r="L112" s="186"/>
      <c r="M112" s="186"/>
      <c r="N112" s="186"/>
      <c r="O112" s="186"/>
      <c r="P112" s="186"/>
      <c r="Q112" s="186"/>
      <c r="R112" s="186"/>
    </row>
    <row r="113" spans="1:18">
      <c r="A113" s="186" t="s">
        <v>1819</v>
      </c>
      <c r="B113" s="186" t="s">
        <v>209</v>
      </c>
      <c r="C113" s="186" t="s">
        <v>201</v>
      </c>
      <c r="D113" s="186" t="s">
        <v>465</v>
      </c>
      <c r="E113" s="186">
        <v>432106</v>
      </c>
      <c r="F113" s="186" t="s">
        <v>217</v>
      </c>
      <c r="G113" s="186" t="s">
        <v>1974</v>
      </c>
      <c r="H113" s="186">
        <v>1</v>
      </c>
      <c r="I113" s="186">
        <v>1</v>
      </c>
      <c r="J113" s="186" t="s">
        <v>100</v>
      </c>
      <c r="K113" s="186" t="s">
        <v>691</v>
      </c>
      <c r="L113" s="186"/>
      <c r="M113" s="186"/>
      <c r="N113" s="186"/>
      <c r="O113" s="186"/>
      <c r="P113" s="186"/>
      <c r="Q113" s="186"/>
      <c r="R113" s="186"/>
    </row>
    <row r="114" spans="1:18">
      <c r="A114" s="186" t="s">
        <v>249</v>
      </c>
      <c r="B114" s="186" t="s">
        <v>1817</v>
      </c>
      <c r="C114" s="186" t="s">
        <v>1656</v>
      </c>
      <c r="D114" s="186" t="s">
        <v>34</v>
      </c>
      <c r="E114" s="186">
        <v>751201</v>
      </c>
      <c r="F114" s="186" t="s">
        <v>162</v>
      </c>
      <c r="G114" s="186" t="s">
        <v>1974</v>
      </c>
      <c r="H114" s="186">
        <v>7</v>
      </c>
      <c r="I114" s="186">
        <v>5</v>
      </c>
      <c r="J114" s="186" t="s">
        <v>179</v>
      </c>
      <c r="K114" s="186" t="s">
        <v>680</v>
      </c>
      <c r="L114" s="186"/>
      <c r="M114" s="186"/>
      <c r="N114" s="186"/>
      <c r="O114" s="186"/>
      <c r="P114" s="186"/>
      <c r="Q114" s="186"/>
      <c r="R114" s="186"/>
    </row>
    <row r="115" spans="1:18">
      <c r="A115" s="186" t="s">
        <v>250</v>
      </c>
      <c r="B115" s="186" t="s">
        <v>1817</v>
      </c>
      <c r="C115" s="186" t="s">
        <v>1656</v>
      </c>
      <c r="D115" s="186" t="s">
        <v>35</v>
      </c>
      <c r="E115" s="186">
        <v>741103</v>
      </c>
      <c r="F115" s="186" t="s">
        <v>49</v>
      </c>
      <c r="G115" s="186" t="s">
        <v>1974</v>
      </c>
      <c r="H115" s="186">
        <v>6</v>
      </c>
      <c r="I115" s="186">
        <v>0</v>
      </c>
      <c r="J115" s="186" t="s">
        <v>179</v>
      </c>
      <c r="K115" s="186" t="s">
        <v>680</v>
      </c>
      <c r="L115" s="186"/>
      <c r="M115" s="186"/>
      <c r="N115" s="186"/>
      <c r="O115" s="186"/>
      <c r="P115" s="186"/>
      <c r="Q115" s="186"/>
      <c r="R115" s="186"/>
    </row>
    <row r="116" spans="1:18">
      <c r="A116" s="186" t="s">
        <v>251</v>
      </c>
      <c r="B116" s="186" t="s">
        <v>1817</v>
      </c>
      <c r="C116" s="186" t="s">
        <v>1656</v>
      </c>
      <c r="D116" s="186" t="s">
        <v>33</v>
      </c>
      <c r="E116" s="186">
        <v>514101</v>
      </c>
      <c r="F116" s="186" t="s">
        <v>68</v>
      </c>
      <c r="G116" s="186" t="s">
        <v>1974</v>
      </c>
      <c r="H116" s="186">
        <v>6</v>
      </c>
      <c r="I116" s="186">
        <v>6</v>
      </c>
      <c r="J116" s="186" t="s">
        <v>179</v>
      </c>
      <c r="K116" s="186" t="s">
        <v>680</v>
      </c>
      <c r="L116" s="186"/>
      <c r="M116" s="186"/>
      <c r="N116" s="186"/>
      <c r="O116" s="186"/>
      <c r="P116" s="186"/>
      <c r="Q116" s="186"/>
      <c r="R116" s="186"/>
    </row>
    <row r="117" spans="1:18">
      <c r="A117" s="186" t="s">
        <v>252</v>
      </c>
      <c r="B117" s="186" t="s">
        <v>1817</v>
      </c>
      <c r="C117" s="186" t="s">
        <v>1656</v>
      </c>
      <c r="D117" s="186" t="s">
        <v>31</v>
      </c>
      <c r="E117" s="186">
        <v>723103</v>
      </c>
      <c r="F117" s="186" t="s">
        <v>67</v>
      </c>
      <c r="G117" s="186" t="s">
        <v>1974</v>
      </c>
      <c r="H117" s="186">
        <v>13</v>
      </c>
      <c r="I117" s="186">
        <v>0</v>
      </c>
      <c r="J117" s="186" t="s">
        <v>179</v>
      </c>
      <c r="K117" s="186" t="s">
        <v>680</v>
      </c>
      <c r="L117" s="186"/>
      <c r="M117" s="186"/>
      <c r="N117" s="186"/>
      <c r="O117" s="186"/>
      <c r="P117" s="186"/>
      <c r="Q117" s="186"/>
      <c r="R117" s="186"/>
    </row>
    <row r="118" spans="1:18">
      <c r="A118" s="186" t="s">
        <v>253</v>
      </c>
      <c r="B118" s="186" t="s">
        <v>1817</v>
      </c>
      <c r="C118" s="186" t="s">
        <v>1656</v>
      </c>
      <c r="D118" s="186" t="s">
        <v>206</v>
      </c>
      <c r="E118" s="186">
        <v>742117</v>
      </c>
      <c r="F118" s="186" t="s">
        <v>181</v>
      </c>
      <c r="G118" s="186" t="s">
        <v>1974</v>
      </c>
      <c r="H118" s="186">
        <v>1</v>
      </c>
      <c r="I118" s="186">
        <v>0</v>
      </c>
      <c r="J118" s="186" t="s">
        <v>179</v>
      </c>
      <c r="K118" s="186" t="s">
        <v>680</v>
      </c>
      <c r="L118" s="186"/>
      <c r="M118" s="186"/>
      <c r="N118" s="186"/>
      <c r="O118" s="186"/>
      <c r="P118" s="186"/>
      <c r="Q118" s="186"/>
      <c r="R118" s="186"/>
    </row>
    <row r="119" spans="1:18">
      <c r="A119" s="186" t="s">
        <v>254</v>
      </c>
      <c r="B119" s="186" t="s">
        <v>1817</v>
      </c>
      <c r="C119" s="186" t="s">
        <v>1656</v>
      </c>
      <c r="D119" s="186" t="s">
        <v>53</v>
      </c>
      <c r="E119" s="186">
        <v>753402</v>
      </c>
      <c r="F119" s="186" t="s">
        <v>63</v>
      </c>
      <c r="G119" s="186" t="s">
        <v>1974</v>
      </c>
      <c r="H119" s="186">
        <v>7</v>
      </c>
      <c r="I119" s="186">
        <v>0</v>
      </c>
      <c r="J119" s="186" t="s">
        <v>179</v>
      </c>
      <c r="K119" s="186" t="s">
        <v>680</v>
      </c>
      <c r="L119" s="186"/>
      <c r="M119" s="186"/>
      <c r="N119" s="186"/>
      <c r="O119" s="186"/>
      <c r="P119" s="186"/>
      <c r="Q119" s="186"/>
      <c r="R119" s="186"/>
    </row>
    <row r="120" spans="1:18">
      <c r="A120" s="186" t="s">
        <v>255</v>
      </c>
      <c r="B120" s="186" t="s">
        <v>1817</v>
      </c>
      <c r="C120" s="186" t="s">
        <v>1656</v>
      </c>
      <c r="D120" s="186" t="s">
        <v>41</v>
      </c>
      <c r="E120" s="186">
        <v>522301</v>
      </c>
      <c r="F120" s="186" t="s">
        <v>39</v>
      </c>
      <c r="G120" s="186" t="s">
        <v>1974</v>
      </c>
      <c r="H120" s="186">
        <v>18</v>
      </c>
      <c r="I120" s="186">
        <v>15</v>
      </c>
      <c r="J120" s="186" t="s">
        <v>179</v>
      </c>
      <c r="K120" s="186" t="s">
        <v>680</v>
      </c>
      <c r="L120" s="186"/>
      <c r="M120" s="186"/>
      <c r="N120" s="186"/>
      <c r="O120" s="186"/>
      <c r="P120" s="186"/>
      <c r="Q120" s="186"/>
      <c r="R120" s="186"/>
    </row>
    <row r="121" spans="1:18">
      <c r="A121" s="186" t="s">
        <v>256</v>
      </c>
      <c r="B121" s="186" t="s">
        <v>1817</v>
      </c>
      <c r="C121" s="186" t="s">
        <v>1656</v>
      </c>
      <c r="D121" s="186" t="s">
        <v>30</v>
      </c>
      <c r="E121" s="186">
        <v>752208</v>
      </c>
      <c r="F121" s="186" t="s">
        <v>62</v>
      </c>
      <c r="G121" s="186" t="s">
        <v>1974</v>
      </c>
      <c r="H121" s="186">
        <v>7</v>
      </c>
      <c r="I121" s="186">
        <v>0</v>
      </c>
      <c r="J121" s="186" t="s">
        <v>179</v>
      </c>
      <c r="K121" s="186" t="s">
        <v>680</v>
      </c>
      <c r="L121" s="186"/>
      <c r="M121" s="186"/>
      <c r="N121" s="186"/>
      <c r="O121" s="186"/>
      <c r="P121" s="186"/>
      <c r="Q121" s="186"/>
      <c r="R121" s="186"/>
    </row>
    <row r="122" spans="1:18">
      <c r="A122" s="186" t="s">
        <v>257</v>
      </c>
      <c r="B122" s="186" t="s">
        <v>1817</v>
      </c>
      <c r="C122" s="186" t="s">
        <v>1656</v>
      </c>
      <c r="D122" s="186" t="s">
        <v>172</v>
      </c>
      <c r="E122" s="186">
        <v>722204</v>
      </c>
      <c r="F122" s="186" t="s">
        <v>164</v>
      </c>
      <c r="G122" s="186" t="s">
        <v>1974</v>
      </c>
      <c r="H122" s="186">
        <v>10</v>
      </c>
      <c r="I122" s="186">
        <v>0</v>
      </c>
      <c r="J122" s="186" t="s">
        <v>179</v>
      </c>
      <c r="K122" s="186" t="s">
        <v>680</v>
      </c>
      <c r="L122" s="186"/>
      <c r="M122" s="186"/>
      <c r="N122" s="186"/>
      <c r="O122" s="186"/>
      <c r="P122" s="186"/>
      <c r="Q122" s="186"/>
      <c r="R122" s="186"/>
    </row>
    <row r="123" spans="1:18">
      <c r="A123" s="186" t="s">
        <v>258</v>
      </c>
      <c r="B123" s="186" t="s">
        <v>1817</v>
      </c>
      <c r="C123" s="186" t="s">
        <v>1656</v>
      </c>
      <c r="D123" s="186" t="s">
        <v>40</v>
      </c>
      <c r="E123" s="186">
        <v>512001</v>
      </c>
      <c r="F123" s="186" t="s">
        <v>72</v>
      </c>
      <c r="G123" s="186" t="s">
        <v>1974</v>
      </c>
      <c r="H123" s="186">
        <v>2</v>
      </c>
      <c r="I123" s="186">
        <v>1</v>
      </c>
      <c r="J123" s="186" t="s">
        <v>179</v>
      </c>
      <c r="K123" s="186" t="s">
        <v>680</v>
      </c>
      <c r="L123" s="186"/>
      <c r="M123" s="186"/>
      <c r="N123" s="186"/>
      <c r="O123" s="186"/>
      <c r="P123" s="186"/>
      <c r="Q123" s="186"/>
      <c r="R123" s="186"/>
    </row>
    <row r="124" spans="1:18">
      <c r="A124" s="186" t="s">
        <v>259</v>
      </c>
      <c r="B124" s="186" t="s">
        <v>1817</v>
      </c>
      <c r="C124" s="186" t="s">
        <v>1656</v>
      </c>
      <c r="D124" s="186" t="s">
        <v>36</v>
      </c>
      <c r="E124" s="186">
        <v>711204</v>
      </c>
      <c r="F124" s="186" t="s">
        <v>94</v>
      </c>
      <c r="G124" s="186" t="s">
        <v>1974</v>
      </c>
      <c r="H124" s="186">
        <v>1</v>
      </c>
      <c r="I124" s="186">
        <v>0</v>
      </c>
      <c r="J124" s="186" t="s">
        <v>179</v>
      </c>
      <c r="K124" s="186" t="s">
        <v>680</v>
      </c>
      <c r="L124" s="186"/>
      <c r="M124" s="186"/>
      <c r="N124" s="186"/>
      <c r="O124" s="186"/>
      <c r="P124" s="186"/>
      <c r="Q124" s="186"/>
      <c r="R124" s="186"/>
    </row>
    <row r="125" spans="1:18">
      <c r="A125" s="186" t="s">
        <v>260</v>
      </c>
      <c r="B125" s="186" t="s">
        <v>1817</v>
      </c>
      <c r="C125" s="186" t="s">
        <v>1656</v>
      </c>
      <c r="D125" s="186" t="s">
        <v>42</v>
      </c>
      <c r="E125" s="186">
        <v>741201</v>
      </c>
      <c r="F125" s="186" t="s">
        <v>161</v>
      </c>
      <c r="G125" s="186" t="s">
        <v>1963</v>
      </c>
      <c r="H125" s="186">
        <v>4</v>
      </c>
      <c r="I125" s="186">
        <v>0</v>
      </c>
      <c r="J125" s="186" t="s">
        <v>179</v>
      </c>
      <c r="K125" s="186" t="s">
        <v>680</v>
      </c>
      <c r="L125" s="186"/>
      <c r="M125" s="186"/>
      <c r="N125" s="186"/>
      <c r="O125" s="186"/>
      <c r="P125" s="186"/>
      <c r="Q125" s="186"/>
      <c r="R125" s="186"/>
    </row>
    <row r="126" spans="1:18">
      <c r="A126" s="186" t="s">
        <v>261</v>
      </c>
      <c r="B126" s="186" t="s">
        <v>1817</v>
      </c>
      <c r="C126" s="186" t="s">
        <v>1656</v>
      </c>
      <c r="D126" s="186" t="s">
        <v>51</v>
      </c>
      <c r="E126" s="186">
        <v>712905</v>
      </c>
      <c r="F126" s="186" t="s">
        <v>60</v>
      </c>
      <c r="G126" s="186" t="s">
        <v>1974</v>
      </c>
      <c r="H126" s="186">
        <v>1</v>
      </c>
      <c r="I126" s="186">
        <v>0</v>
      </c>
      <c r="J126" s="186" t="s">
        <v>179</v>
      </c>
      <c r="K126" s="186" t="s">
        <v>680</v>
      </c>
      <c r="L126" s="186"/>
      <c r="M126" s="186"/>
      <c r="N126" s="186"/>
      <c r="O126" s="186"/>
      <c r="P126" s="186"/>
      <c r="Q126" s="186"/>
      <c r="R126" s="186"/>
    </row>
    <row r="127" spans="1:18">
      <c r="A127" s="186" t="s">
        <v>262</v>
      </c>
      <c r="B127" s="186" t="s">
        <v>1817</v>
      </c>
      <c r="C127" s="186" t="s">
        <v>1656</v>
      </c>
      <c r="D127" s="186" t="s">
        <v>213</v>
      </c>
      <c r="E127" s="186">
        <v>613003</v>
      </c>
      <c r="F127" s="186" t="s">
        <v>456</v>
      </c>
      <c r="G127" s="186" t="s">
        <v>1974</v>
      </c>
      <c r="H127" s="186">
        <v>2</v>
      </c>
      <c r="I127" s="186">
        <v>0</v>
      </c>
      <c r="J127" s="186" t="s">
        <v>179</v>
      </c>
      <c r="K127" s="186" t="s">
        <v>680</v>
      </c>
      <c r="L127" s="186"/>
      <c r="M127" s="186"/>
      <c r="N127" s="186"/>
      <c r="O127" s="186"/>
      <c r="P127" s="186"/>
      <c r="Q127" s="186"/>
      <c r="R127" s="186"/>
    </row>
    <row r="128" spans="1:18">
      <c r="A128" s="186" t="s">
        <v>263</v>
      </c>
      <c r="B128" s="186" t="s">
        <v>1817</v>
      </c>
      <c r="C128" s="186" t="s">
        <v>1656</v>
      </c>
      <c r="D128" s="186" t="s">
        <v>52</v>
      </c>
      <c r="E128" s="186">
        <v>751204</v>
      </c>
      <c r="F128" s="186" t="s">
        <v>61</v>
      </c>
      <c r="G128" s="186" t="s">
        <v>1974</v>
      </c>
      <c r="H128" s="186">
        <v>4</v>
      </c>
      <c r="I128" s="186">
        <v>0</v>
      </c>
      <c r="J128" s="186" t="s">
        <v>179</v>
      </c>
      <c r="K128" s="186" t="s">
        <v>680</v>
      </c>
      <c r="L128" s="186"/>
      <c r="M128" s="186"/>
      <c r="N128" s="186"/>
      <c r="O128" s="186"/>
      <c r="P128" s="186"/>
      <c r="Q128" s="186"/>
      <c r="R128" s="186"/>
    </row>
    <row r="129" spans="1:18">
      <c r="A129" s="186" t="s">
        <v>264</v>
      </c>
      <c r="B129" s="186" t="s">
        <v>1817</v>
      </c>
      <c r="C129" s="186" t="s">
        <v>1656</v>
      </c>
      <c r="D129" s="186" t="s">
        <v>1045</v>
      </c>
      <c r="E129" s="186">
        <v>712101</v>
      </c>
      <c r="F129" s="186" t="s">
        <v>163</v>
      </c>
      <c r="G129" s="186" t="s">
        <v>1974</v>
      </c>
      <c r="H129" s="186">
        <v>0</v>
      </c>
      <c r="I129" s="186">
        <v>0</v>
      </c>
      <c r="J129" s="186" t="s">
        <v>179</v>
      </c>
      <c r="K129" s="186" t="s">
        <v>680</v>
      </c>
      <c r="L129" s="186"/>
      <c r="M129" s="186"/>
      <c r="N129" s="186"/>
      <c r="O129" s="186"/>
      <c r="P129" s="186"/>
      <c r="Q129" s="186"/>
      <c r="R129" s="186"/>
    </row>
    <row r="130" spans="1:18">
      <c r="A130" s="186" t="s">
        <v>265</v>
      </c>
      <c r="B130" s="186" t="s">
        <v>1879</v>
      </c>
      <c r="C130" s="186" t="s">
        <v>871</v>
      </c>
      <c r="D130" s="186" t="s">
        <v>41</v>
      </c>
      <c r="E130" s="186">
        <v>522301</v>
      </c>
      <c r="F130" s="186" t="s">
        <v>39</v>
      </c>
      <c r="G130" s="186" t="s">
        <v>1974</v>
      </c>
      <c r="H130" s="186">
        <v>14</v>
      </c>
      <c r="I130" s="186">
        <v>11</v>
      </c>
      <c r="J130" s="186" t="s">
        <v>100</v>
      </c>
      <c r="K130" s="186" t="s">
        <v>691</v>
      </c>
      <c r="L130" s="186"/>
      <c r="M130" s="186"/>
      <c r="N130" s="186"/>
      <c r="O130" s="186"/>
      <c r="P130" s="186"/>
      <c r="Q130" s="186"/>
      <c r="R130" s="186"/>
    </row>
    <row r="131" spans="1:18">
      <c r="A131" s="186" t="s">
        <v>266</v>
      </c>
      <c r="B131" s="186" t="s">
        <v>1879</v>
      </c>
      <c r="C131" s="186" t="s">
        <v>871</v>
      </c>
      <c r="D131" s="186" t="s">
        <v>33</v>
      </c>
      <c r="E131" s="186">
        <v>514101</v>
      </c>
      <c r="F131" s="186" t="s">
        <v>68</v>
      </c>
      <c r="G131" s="186" t="s">
        <v>1974</v>
      </c>
      <c r="H131" s="186">
        <v>11</v>
      </c>
      <c r="I131" s="186">
        <v>10</v>
      </c>
      <c r="J131" s="186" t="s">
        <v>100</v>
      </c>
      <c r="K131" s="186" t="s">
        <v>691</v>
      </c>
      <c r="L131" s="186"/>
      <c r="M131" s="186"/>
      <c r="N131" s="186"/>
      <c r="O131" s="186"/>
      <c r="P131" s="186"/>
      <c r="Q131" s="186"/>
      <c r="R131" s="186"/>
    </row>
    <row r="132" spans="1:18">
      <c r="A132" s="186" t="s">
        <v>267</v>
      </c>
      <c r="B132" s="186" t="s">
        <v>1879</v>
      </c>
      <c r="C132" s="186" t="s">
        <v>871</v>
      </c>
      <c r="D132" s="186" t="s">
        <v>36</v>
      </c>
      <c r="E132" s="186">
        <v>711204</v>
      </c>
      <c r="F132" s="186" t="s">
        <v>94</v>
      </c>
      <c r="G132" s="186" t="s">
        <v>1974</v>
      </c>
      <c r="H132" s="186">
        <v>4</v>
      </c>
      <c r="I132" s="186">
        <v>0</v>
      </c>
      <c r="J132" s="186" t="s">
        <v>55</v>
      </c>
      <c r="K132" s="186" t="s">
        <v>679</v>
      </c>
      <c r="L132" s="186"/>
      <c r="M132" s="186"/>
      <c r="N132" s="186"/>
      <c r="O132" s="186"/>
      <c r="P132" s="186"/>
      <c r="Q132" s="186"/>
      <c r="R132" s="186"/>
    </row>
    <row r="133" spans="1:18">
      <c r="A133" s="186" t="s">
        <v>268</v>
      </c>
      <c r="B133" s="186" t="s">
        <v>1879</v>
      </c>
      <c r="C133" s="186" t="s">
        <v>871</v>
      </c>
      <c r="D133" s="186" t="s">
        <v>34</v>
      </c>
      <c r="E133" s="186">
        <v>751201</v>
      </c>
      <c r="F133" s="186" t="s">
        <v>162</v>
      </c>
      <c r="G133" s="186" t="s">
        <v>1974</v>
      </c>
      <c r="H133" s="186">
        <v>4</v>
      </c>
      <c r="I133" s="186">
        <v>3</v>
      </c>
      <c r="J133" s="186" t="s">
        <v>100</v>
      </c>
      <c r="K133" s="186" t="s">
        <v>691</v>
      </c>
      <c r="L133" s="186"/>
      <c r="M133" s="186"/>
      <c r="N133" s="186"/>
      <c r="O133" s="186"/>
      <c r="P133" s="186"/>
      <c r="Q133" s="186"/>
      <c r="R133" s="186"/>
    </row>
    <row r="134" spans="1:18">
      <c r="A134" s="186" t="s">
        <v>269</v>
      </c>
      <c r="B134" s="186" t="s">
        <v>1879</v>
      </c>
      <c r="C134" s="186" t="s">
        <v>871</v>
      </c>
      <c r="D134" s="186" t="s">
        <v>35</v>
      </c>
      <c r="E134" s="186">
        <v>741103</v>
      </c>
      <c r="F134" s="186" t="s">
        <v>49</v>
      </c>
      <c r="G134" s="186" t="s">
        <v>1974</v>
      </c>
      <c r="H134" s="186">
        <v>1</v>
      </c>
      <c r="I134" s="186">
        <v>0</v>
      </c>
      <c r="J134" s="186" t="s">
        <v>55</v>
      </c>
      <c r="K134" s="186" t="s">
        <v>679</v>
      </c>
      <c r="L134" s="186"/>
      <c r="M134" s="186"/>
      <c r="N134" s="186"/>
      <c r="O134" s="186"/>
      <c r="P134" s="186"/>
      <c r="Q134" s="186"/>
      <c r="R134" s="186"/>
    </row>
    <row r="135" spans="1:18">
      <c r="A135" s="186" t="s">
        <v>270</v>
      </c>
      <c r="B135" s="186" t="s">
        <v>1879</v>
      </c>
      <c r="C135" s="186" t="s">
        <v>871</v>
      </c>
      <c r="D135" s="186" t="s">
        <v>171</v>
      </c>
      <c r="E135" s="186">
        <v>712618</v>
      </c>
      <c r="F135" s="186" t="s">
        <v>77</v>
      </c>
      <c r="G135" s="186" t="s">
        <v>1974</v>
      </c>
      <c r="H135" s="186">
        <v>1</v>
      </c>
      <c r="I135" s="186">
        <v>0</v>
      </c>
      <c r="J135" s="186" t="s">
        <v>55</v>
      </c>
      <c r="K135" s="186" t="s">
        <v>679</v>
      </c>
      <c r="L135" s="186"/>
      <c r="M135" s="186"/>
      <c r="N135" s="186"/>
      <c r="O135" s="186"/>
      <c r="P135" s="186"/>
      <c r="Q135" s="186"/>
      <c r="R135" s="186"/>
    </row>
    <row r="136" spans="1:18">
      <c r="A136" s="186" t="s">
        <v>271</v>
      </c>
      <c r="B136" s="186" t="s">
        <v>1879</v>
      </c>
      <c r="C136" s="186" t="s">
        <v>871</v>
      </c>
      <c r="D136" s="186" t="s">
        <v>465</v>
      </c>
      <c r="E136" s="186">
        <v>432106</v>
      </c>
      <c r="F136" s="186" t="s">
        <v>217</v>
      </c>
      <c r="G136" s="186" t="s">
        <v>1974</v>
      </c>
      <c r="H136" s="186">
        <v>2</v>
      </c>
      <c r="I136" s="186">
        <v>0</v>
      </c>
      <c r="J136" s="186" t="s">
        <v>461</v>
      </c>
      <c r="K136" s="186" t="s">
        <v>37</v>
      </c>
      <c r="L136" s="186"/>
      <c r="M136" s="186"/>
      <c r="N136" s="186"/>
      <c r="O136" s="186"/>
      <c r="P136" s="186"/>
      <c r="Q136" s="186"/>
      <c r="R136" s="186"/>
    </row>
    <row r="137" spans="1:18">
      <c r="A137" s="186" t="s">
        <v>272</v>
      </c>
      <c r="B137" s="186" t="s">
        <v>1879</v>
      </c>
      <c r="C137" s="186" t="s">
        <v>871</v>
      </c>
      <c r="D137" s="186" t="s">
        <v>30</v>
      </c>
      <c r="E137" s="186">
        <v>752205</v>
      </c>
      <c r="F137" s="186" t="s">
        <v>62</v>
      </c>
      <c r="G137" s="186" t="s">
        <v>1974</v>
      </c>
      <c r="H137" s="186">
        <v>1</v>
      </c>
      <c r="I137" s="186">
        <v>0</v>
      </c>
      <c r="J137" s="186" t="s">
        <v>55</v>
      </c>
      <c r="K137" s="186" t="s">
        <v>679</v>
      </c>
      <c r="L137" s="186"/>
      <c r="M137" s="186"/>
      <c r="N137" s="186"/>
      <c r="O137" s="186"/>
      <c r="P137" s="186"/>
      <c r="Q137" s="186"/>
      <c r="R137" s="186"/>
    </row>
    <row r="138" spans="1:18">
      <c r="A138" s="186" t="s">
        <v>273</v>
      </c>
      <c r="B138" s="186" t="s">
        <v>1879</v>
      </c>
      <c r="C138" s="186" t="s">
        <v>871</v>
      </c>
      <c r="D138" s="186" t="s">
        <v>172</v>
      </c>
      <c r="E138" s="186">
        <v>722204</v>
      </c>
      <c r="F138" s="186" t="s">
        <v>164</v>
      </c>
      <c r="G138" s="186" t="s">
        <v>1974</v>
      </c>
      <c r="H138" s="186">
        <v>2</v>
      </c>
      <c r="I138" s="186">
        <v>0</v>
      </c>
      <c r="J138" s="186" t="s">
        <v>55</v>
      </c>
      <c r="K138" s="186" t="s">
        <v>679</v>
      </c>
      <c r="L138" s="186"/>
      <c r="M138" s="186"/>
      <c r="N138" s="186"/>
      <c r="O138" s="186"/>
      <c r="P138" s="186"/>
      <c r="Q138" s="186"/>
      <c r="R138" s="186"/>
    </row>
    <row r="139" spans="1:18">
      <c r="A139" s="186" t="s">
        <v>274</v>
      </c>
      <c r="B139" s="186" t="s">
        <v>1879</v>
      </c>
      <c r="C139" s="186" t="s">
        <v>871</v>
      </c>
      <c r="D139" s="186" t="s">
        <v>40</v>
      </c>
      <c r="E139" s="186">
        <v>512001</v>
      </c>
      <c r="F139" s="186" t="s">
        <v>72</v>
      </c>
      <c r="G139" s="186" t="s">
        <v>1974</v>
      </c>
      <c r="H139" s="186">
        <v>4</v>
      </c>
      <c r="I139" s="186">
        <v>3</v>
      </c>
      <c r="J139" s="186" t="s">
        <v>100</v>
      </c>
      <c r="K139" s="186" t="s">
        <v>691</v>
      </c>
      <c r="L139" s="186"/>
      <c r="M139" s="186"/>
      <c r="N139" s="186"/>
      <c r="O139" s="186"/>
      <c r="P139" s="186"/>
      <c r="Q139" s="186"/>
      <c r="R139" s="186"/>
    </row>
    <row r="140" spans="1:18">
      <c r="A140" s="186" t="s">
        <v>275</v>
      </c>
      <c r="B140" s="186" t="s">
        <v>1863</v>
      </c>
      <c r="C140" s="186" t="s">
        <v>447</v>
      </c>
      <c r="D140" s="186" t="s">
        <v>41</v>
      </c>
      <c r="E140" s="186">
        <v>522301</v>
      </c>
      <c r="F140" s="186" t="s">
        <v>39</v>
      </c>
      <c r="G140" s="186" t="s">
        <v>1974</v>
      </c>
      <c r="H140" s="186">
        <v>8</v>
      </c>
      <c r="I140" s="186">
        <v>5</v>
      </c>
      <c r="J140" s="186" t="s">
        <v>1864</v>
      </c>
      <c r="K140" s="186" t="s">
        <v>691</v>
      </c>
      <c r="L140" s="186"/>
      <c r="M140" s="186"/>
      <c r="N140" s="186"/>
      <c r="O140" s="186"/>
      <c r="P140" s="186"/>
      <c r="Q140" s="186"/>
      <c r="R140" s="186"/>
    </row>
    <row r="141" spans="1:18">
      <c r="A141" s="186" t="s">
        <v>276</v>
      </c>
      <c r="B141" s="186" t="s">
        <v>1863</v>
      </c>
      <c r="C141" s="186" t="s">
        <v>447</v>
      </c>
      <c r="D141" s="186" t="s">
        <v>33</v>
      </c>
      <c r="E141" s="186">
        <v>514101</v>
      </c>
      <c r="F141" s="186" t="s">
        <v>68</v>
      </c>
      <c r="G141" s="186" t="s">
        <v>1974</v>
      </c>
      <c r="H141" s="186">
        <v>6</v>
      </c>
      <c r="I141" s="186">
        <v>3</v>
      </c>
      <c r="J141" s="186" t="s">
        <v>1864</v>
      </c>
      <c r="K141" s="186" t="s">
        <v>691</v>
      </c>
      <c r="L141" s="186"/>
      <c r="M141" s="186"/>
      <c r="N141" s="186"/>
      <c r="O141" s="186"/>
      <c r="P141" s="186"/>
      <c r="Q141" s="186"/>
      <c r="R141" s="186"/>
    </row>
    <row r="142" spans="1:18">
      <c r="A142" s="186" t="s">
        <v>277</v>
      </c>
      <c r="B142" s="186" t="s">
        <v>1863</v>
      </c>
      <c r="C142" s="186" t="s">
        <v>447</v>
      </c>
      <c r="D142" s="186" t="s">
        <v>40</v>
      </c>
      <c r="E142" s="186">
        <v>512001</v>
      </c>
      <c r="F142" s="186" t="s">
        <v>72</v>
      </c>
      <c r="G142" s="186" t="s">
        <v>1974</v>
      </c>
      <c r="H142" s="186">
        <v>13</v>
      </c>
      <c r="I142" s="186">
        <v>9</v>
      </c>
      <c r="J142" s="186" t="s">
        <v>1864</v>
      </c>
      <c r="K142" s="186" t="s">
        <v>691</v>
      </c>
      <c r="L142" s="186"/>
      <c r="M142" s="186"/>
      <c r="N142" s="186"/>
      <c r="O142" s="186"/>
      <c r="P142" s="186"/>
      <c r="Q142" s="186"/>
      <c r="R142" s="186"/>
    </row>
    <row r="143" spans="1:18">
      <c r="A143" s="186" t="s">
        <v>278</v>
      </c>
      <c r="B143" s="186" t="s">
        <v>1863</v>
      </c>
      <c r="C143" s="186" t="s">
        <v>447</v>
      </c>
      <c r="D143" s="186" t="s">
        <v>34</v>
      </c>
      <c r="E143" s="186">
        <v>751201</v>
      </c>
      <c r="F143" s="186" t="s">
        <v>162</v>
      </c>
      <c r="G143" s="186" t="s">
        <v>1974</v>
      </c>
      <c r="H143" s="186">
        <v>2</v>
      </c>
      <c r="I143" s="186">
        <v>2</v>
      </c>
      <c r="J143" s="186" t="s">
        <v>1864</v>
      </c>
      <c r="K143" s="186" t="s">
        <v>691</v>
      </c>
      <c r="L143" s="186"/>
      <c r="M143" s="186"/>
      <c r="N143" s="186"/>
      <c r="O143" s="186"/>
      <c r="P143" s="186"/>
      <c r="Q143" s="186"/>
      <c r="R143" s="186"/>
    </row>
    <row r="144" spans="1:18">
      <c r="A144" s="186" t="s">
        <v>279</v>
      </c>
      <c r="B144" s="186" t="s">
        <v>1863</v>
      </c>
      <c r="C144" s="186" t="s">
        <v>447</v>
      </c>
      <c r="D144" s="186" t="s">
        <v>31</v>
      </c>
      <c r="E144" s="186">
        <v>723103</v>
      </c>
      <c r="F144" s="186" t="s">
        <v>67</v>
      </c>
      <c r="G144" s="186" t="s">
        <v>1974</v>
      </c>
      <c r="H144" s="186">
        <v>8</v>
      </c>
      <c r="I144" s="186">
        <v>0</v>
      </c>
      <c r="J144" s="186" t="s">
        <v>1865</v>
      </c>
      <c r="K144" s="186" t="s">
        <v>93</v>
      </c>
      <c r="L144" s="186"/>
      <c r="M144" s="186"/>
      <c r="N144" s="186"/>
      <c r="O144" s="186"/>
      <c r="P144" s="186"/>
      <c r="Q144" s="186"/>
      <c r="R144" s="186"/>
    </row>
    <row r="145" spans="1:18">
      <c r="A145" s="186" t="s">
        <v>280</v>
      </c>
      <c r="B145" s="186" t="s">
        <v>1863</v>
      </c>
      <c r="C145" s="186" t="s">
        <v>447</v>
      </c>
      <c r="D145" s="186" t="s">
        <v>91</v>
      </c>
      <c r="E145" s="186">
        <v>722307</v>
      </c>
      <c r="F145" s="186" t="s">
        <v>74</v>
      </c>
      <c r="G145" s="186" t="s">
        <v>1974</v>
      </c>
      <c r="H145" s="186">
        <v>3</v>
      </c>
      <c r="I145" s="186">
        <v>0</v>
      </c>
      <c r="J145" s="186" t="s">
        <v>1865</v>
      </c>
      <c r="K145" s="186" t="s">
        <v>93</v>
      </c>
      <c r="L145" s="186"/>
      <c r="M145" s="186"/>
      <c r="N145" s="186"/>
      <c r="O145" s="186"/>
      <c r="P145" s="186"/>
      <c r="Q145" s="186"/>
      <c r="R145" s="186"/>
    </row>
    <row r="146" spans="1:18">
      <c r="A146" s="186" t="s">
        <v>281</v>
      </c>
      <c r="B146" s="186" t="s">
        <v>1863</v>
      </c>
      <c r="C146" s="186" t="s">
        <v>447</v>
      </c>
      <c r="D146" s="186" t="s">
        <v>36</v>
      </c>
      <c r="E146" s="186">
        <v>711204</v>
      </c>
      <c r="F146" s="186" t="s">
        <v>94</v>
      </c>
      <c r="G146" s="186" t="s">
        <v>1974</v>
      </c>
      <c r="H146" s="186">
        <v>4</v>
      </c>
      <c r="I146" s="186">
        <v>0</v>
      </c>
      <c r="J146" s="186" t="s">
        <v>1865</v>
      </c>
      <c r="K146" s="186" t="s">
        <v>93</v>
      </c>
      <c r="L146" s="186"/>
      <c r="M146" s="186"/>
      <c r="N146" s="186"/>
      <c r="O146" s="186"/>
      <c r="P146" s="186"/>
      <c r="Q146" s="186"/>
      <c r="R146" s="186"/>
    </row>
    <row r="147" spans="1:18">
      <c r="A147" s="186" t="s">
        <v>282</v>
      </c>
      <c r="B147" s="186" t="s">
        <v>1863</v>
      </c>
      <c r="C147" s="186" t="s">
        <v>447</v>
      </c>
      <c r="D147" s="186" t="s">
        <v>30</v>
      </c>
      <c r="E147" s="186">
        <v>752205</v>
      </c>
      <c r="F147" s="186" t="s">
        <v>62</v>
      </c>
      <c r="G147" s="186" t="s">
        <v>1974</v>
      </c>
      <c r="H147" s="186">
        <v>1</v>
      </c>
      <c r="I147" s="186">
        <v>0</v>
      </c>
      <c r="J147" s="186" t="s">
        <v>1865</v>
      </c>
      <c r="K147" s="186" t="s">
        <v>93</v>
      </c>
      <c r="L147" s="186"/>
      <c r="M147" s="186"/>
      <c r="N147" s="186"/>
      <c r="O147" s="186"/>
      <c r="P147" s="186"/>
      <c r="Q147" s="186"/>
      <c r="R147" s="186"/>
    </row>
    <row r="148" spans="1:18">
      <c r="A148" s="186" t="s">
        <v>283</v>
      </c>
      <c r="B148" s="186" t="s">
        <v>1863</v>
      </c>
      <c r="C148" s="186" t="s">
        <v>447</v>
      </c>
      <c r="D148" s="186" t="s">
        <v>35</v>
      </c>
      <c r="E148" s="186">
        <v>741103</v>
      </c>
      <c r="F148" s="186" t="s">
        <v>49</v>
      </c>
      <c r="G148" s="186" t="s">
        <v>1974</v>
      </c>
      <c r="H148" s="186">
        <v>1</v>
      </c>
      <c r="I148" s="186">
        <v>0</v>
      </c>
      <c r="J148" s="186" t="s">
        <v>1865</v>
      </c>
      <c r="K148" s="186" t="s">
        <v>93</v>
      </c>
      <c r="L148" s="186"/>
      <c r="M148" s="186"/>
      <c r="N148" s="186"/>
      <c r="O148" s="186"/>
      <c r="P148" s="186"/>
      <c r="Q148" s="186"/>
      <c r="R148" s="186"/>
    </row>
    <row r="149" spans="1:18">
      <c r="A149" s="186" t="s">
        <v>284</v>
      </c>
      <c r="B149" s="186" t="s">
        <v>1863</v>
      </c>
      <c r="C149" s="186" t="s">
        <v>447</v>
      </c>
      <c r="D149" s="186" t="s">
        <v>213</v>
      </c>
      <c r="E149" s="186">
        <v>613003</v>
      </c>
      <c r="F149" s="186" t="s">
        <v>456</v>
      </c>
      <c r="G149" s="186" t="s">
        <v>1974</v>
      </c>
      <c r="H149" s="186">
        <v>1</v>
      </c>
      <c r="I149" s="186">
        <v>1</v>
      </c>
      <c r="J149" s="186" t="s">
        <v>1866</v>
      </c>
      <c r="K149" s="186" t="s">
        <v>37</v>
      </c>
      <c r="L149" s="186"/>
      <c r="M149" s="186"/>
      <c r="N149" s="186"/>
      <c r="O149" s="186"/>
      <c r="P149" s="186"/>
      <c r="Q149" s="186"/>
      <c r="R149" s="186"/>
    </row>
    <row r="150" spans="1:18">
      <c r="A150" s="186" t="s">
        <v>285</v>
      </c>
      <c r="B150" s="186" t="s">
        <v>97</v>
      </c>
      <c r="C150" s="186" t="s">
        <v>98</v>
      </c>
      <c r="D150" s="186" t="s">
        <v>34</v>
      </c>
      <c r="E150" s="186">
        <v>751201</v>
      </c>
      <c r="F150" s="186" t="s">
        <v>162</v>
      </c>
      <c r="G150" s="186" t="s">
        <v>1974</v>
      </c>
      <c r="H150" s="186">
        <v>1</v>
      </c>
      <c r="I150" s="186">
        <v>1</v>
      </c>
      <c r="J150" s="186" t="s">
        <v>100</v>
      </c>
      <c r="K150" s="186" t="s">
        <v>691</v>
      </c>
      <c r="L150" s="186"/>
      <c r="M150" s="186"/>
      <c r="N150" s="186"/>
      <c r="O150" s="186"/>
      <c r="P150" s="186"/>
      <c r="Q150" s="186"/>
      <c r="R150" s="186"/>
    </row>
    <row r="151" spans="1:18">
      <c r="A151" s="186" t="s">
        <v>286</v>
      </c>
      <c r="B151" s="186" t="s">
        <v>97</v>
      </c>
      <c r="C151" s="186" t="s">
        <v>98</v>
      </c>
      <c r="D151" s="186" t="s">
        <v>36</v>
      </c>
      <c r="E151" s="186">
        <v>711204</v>
      </c>
      <c r="F151" s="186" t="s">
        <v>94</v>
      </c>
      <c r="G151" s="186" t="s">
        <v>1974</v>
      </c>
      <c r="H151" s="186">
        <v>2</v>
      </c>
      <c r="I151" s="186">
        <v>0</v>
      </c>
      <c r="J151" s="186" t="s">
        <v>1054</v>
      </c>
      <c r="K151" s="186" t="s">
        <v>93</v>
      </c>
      <c r="L151" s="186"/>
      <c r="M151" s="186"/>
      <c r="N151" s="186"/>
      <c r="O151" s="186"/>
      <c r="P151" s="186"/>
      <c r="Q151" s="186"/>
      <c r="R151" s="186"/>
    </row>
    <row r="152" spans="1:18">
      <c r="A152" s="186" t="s">
        <v>287</v>
      </c>
      <c r="B152" s="186" t="s">
        <v>97</v>
      </c>
      <c r="C152" s="186" t="s">
        <v>98</v>
      </c>
      <c r="D152" s="186" t="s">
        <v>35</v>
      </c>
      <c r="E152" s="186">
        <v>741103</v>
      </c>
      <c r="F152" s="186" t="s">
        <v>49</v>
      </c>
      <c r="G152" s="186" t="s">
        <v>1974</v>
      </c>
      <c r="H152" s="186">
        <v>3</v>
      </c>
      <c r="I152" s="186">
        <v>0</v>
      </c>
      <c r="J152" s="186" t="s">
        <v>101</v>
      </c>
      <c r="K152" s="186" t="s">
        <v>692</v>
      </c>
      <c r="L152" s="186"/>
      <c r="M152" s="186"/>
      <c r="N152" s="186"/>
      <c r="O152" s="186"/>
      <c r="P152" s="186"/>
      <c r="Q152" s="186"/>
      <c r="R152" s="186"/>
    </row>
    <row r="153" spans="1:18">
      <c r="A153" s="186" t="s">
        <v>288</v>
      </c>
      <c r="B153" s="186" t="s">
        <v>97</v>
      </c>
      <c r="C153" s="186" t="s">
        <v>98</v>
      </c>
      <c r="D153" s="186" t="s">
        <v>33</v>
      </c>
      <c r="E153" s="186">
        <v>514101</v>
      </c>
      <c r="F153" s="186" t="s">
        <v>68</v>
      </c>
      <c r="G153" s="186" t="s">
        <v>1974</v>
      </c>
      <c r="H153" s="186">
        <v>4</v>
      </c>
      <c r="I153" s="186">
        <v>4</v>
      </c>
      <c r="J153" s="186" t="s">
        <v>1061</v>
      </c>
      <c r="K153" s="186" t="s">
        <v>32</v>
      </c>
      <c r="L153" s="186"/>
      <c r="M153" s="186"/>
      <c r="N153" s="186"/>
      <c r="O153" s="186"/>
      <c r="P153" s="186"/>
      <c r="Q153" s="186"/>
      <c r="R153" s="186"/>
    </row>
    <row r="154" spans="1:18">
      <c r="A154" s="186" t="s">
        <v>289</v>
      </c>
      <c r="B154" s="186" t="s">
        <v>97</v>
      </c>
      <c r="C154" s="186" t="s">
        <v>98</v>
      </c>
      <c r="D154" s="186" t="s">
        <v>171</v>
      </c>
      <c r="E154" s="186">
        <v>712618</v>
      </c>
      <c r="F154" s="186" t="s">
        <v>77</v>
      </c>
      <c r="G154" s="186" t="s">
        <v>1974</v>
      </c>
      <c r="H154" s="186">
        <v>1</v>
      </c>
      <c r="I154" s="186">
        <v>0</v>
      </c>
      <c r="J154" s="186" t="s">
        <v>1054</v>
      </c>
      <c r="K154" s="186" t="s">
        <v>93</v>
      </c>
      <c r="L154" s="186"/>
      <c r="M154" s="186"/>
      <c r="N154" s="186"/>
      <c r="O154" s="186"/>
      <c r="P154" s="186"/>
      <c r="Q154" s="186"/>
      <c r="R154" s="186"/>
    </row>
    <row r="155" spans="1:18">
      <c r="A155" s="186" t="s">
        <v>290</v>
      </c>
      <c r="B155" s="186" t="s">
        <v>97</v>
      </c>
      <c r="C155" s="186" t="s">
        <v>98</v>
      </c>
      <c r="D155" s="186" t="s">
        <v>41</v>
      </c>
      <c r="E155" s="186">
        <v>522301</v>
      </c>
      <c r="F155" s="186" t="s">
        <v>39</v>
      </c>
      <c r="G155" s="186" t="s">
        <v>1857</v>
      </c>
      <c r="H155" s="186">
        <v>11</v>
      </c>
      <c r="I155" s="186">
        <v>9</v>
      </c>
      <c r="J155" s="186" t="s">
        <v>1061</v>
      </c>
      <c r="K155" s="186" t="s">
        <v>32</v>
      </c>
      <c r="L155" s="186"/>
      <c r="M155" s="186"/>
      <c r="N155" s="186"/>
      <c r="O155" s="186"/>
      <c r="P155" s="186"/>
      <c r="Q155" s="186"/>
      <c r="R155" s="186"/>
    </row>
    <row r="156" spans="1:18">
      <c r="A156" s="186" t="s">
        <v>291</v>
      </c>
      <c r="B156" s="186" t="s">
        <v>97</v>
      </c>
      <c r="C156" s="186" t="s">
        <v>98</v>
      </c>
      <c r="D156" s="186" t="s">
        <v>53</v>
      </c>
      <c r="E156" s="186">
        <v>753402</v>
      </c>
      <c r="F156" s="186" t="s">
        <v>63</v>
      </c>
      <c r="G156" s="186" t="s">
        <v>1974</v>
      </c>
      <c r="H156" s="186">
        <v>2</v>
      </c>
      <c r="I156" s="186">
        <v>0</v>
      </c>
      <c r="J156" s="186" t="s">
        <v>101</v>
      </c>
      <c r="K156" s="186" t="s">
        <v>692</v>
      </c>
      <c r="L156" s="186"/>
      <c r="M156" s="186"/>
      <c r="N156" s="186"/>
      <c r="O156" s="186"/>
      <c r="P156" s="186"/>
      <c r="Q156" s="186"/>
      <c r="R156" s="186"/>
    </row>
    <row r="157" spans="1:18">
      <c r="A157" s="186" t="s">
        <v>292</v>
      </c>
      <c r="B157" s="186" t="s">
        <v>97</v>
      </c>
      <c r="C157" s="186" t="s">
        <v>98</v>
      </c>
      <c r="D157" s="186" t="s">
        <v>1045</v>
      </c>
      <c r="E157" s="186">
        <v>712101</v>
      </c>
      <c r="F157" s="186" t="s">
        <v>163</v>
      </c>
      <c r="G157" s="186" t="s">
        <v>1974</v>
      </c>
      <c r="H157" s="186">
        <v>1</v>
      </c>
      <c r="I157" s="186">
        <v>0</v>
      </c>
      <c r="J157" s="186" t="s">
        <v>1866</v>
      </c>
      <c r="K157" s="186" t="s">
        <v>37</v>
      </c>
      <c r="L157" s="186"/>
      <c r="M157" s="186"/>
      <c r="N157" s="186"/>
      <c r="O157" s="186"/>
      <c r="P157" s="186"/>
      <c r="Q157" s="186"/>
      <c r="R157" s="186"/>
    </row>
    <row r="158" spans="1:18">
      <c r="A158" s="186" t="s">
        <v>293</v>
      </c>
      <c r="B158" s="186" t="s">
        <v>1925</v>
      </c>
      <c r="C158" s="186" t="s">
        <v>199</v>
      </c>
      <c r="D158" s="186" t="s">
        <v>41</v>
      </c>
      <c r="E158" s="186">
        <v>522301</v>
      </c>
      <c r="F158" s="186" t="s">
        <v>39</v>
      </c>
      <c r="G158" s="186" t="s">
        <v>1974</v>
      </c>
      <c r="H158" s="186">
        <v>2</v>
      </c>
      <c r="I158" s="186">
        <v>2</v>
      </c>
      <c r="J158" s="186" t="s">
        <v>1864</v>
      </c>
      <c r="K158" s="186" t="s">
        <v>691</v>
      </c>
      <c r="L158" s="186"/>
      <c r="M158" s="186"/>
      <c r="N158" s="186"/>
      <c r="O158" s="186"/>
      <c r="P158" s="186"/>
      <c r="Q158" s="186"/>
      <c r="R158" s="186"/>
    </row>
    <row r="159" spans="1:18">
      <c r="A159" s="186" t="s">
        <v>294</v>
      </c>
      <c r="B159" s="186" t="s">
        <v>1925</v>
      </c>
      <c r="C159" s="186" t="s">
        <v>199</v>
      </c>
      <c r="D159" s="186" t="s">
        <v>40</v>
      </c>
      <c r="E159" s="186">
        <v>512001</v>
      </c>
      <c r="F159" s="186" t="s">
        <v>72</v>
      </c>
      <c r="G159" s="186" t="s">
        <v>1974</v>
      </c>
      <c r="H159" s="186">
        <v>2</v>
      </c>
      <c r="I159" s="186">
        <v>2</v>
      </c>
      <c r="J159" s="186" t="s">
        <v>1864</v>
      </c>
      <c r="K159" s="186" t="s">
        <v>691</v>
      </c>
      <c r="L159" s="186"/>
      <c r="M159" s="186"/>
      <c r="N159" s="186"/>
      <c r="O159" s="186"/>
      <c r="P159" s="186"/>
      <c r="Q159" s="186"/>
      <c r="R159" s="186"/>
    </row>
    <row r="160" spans="1:18">
      <c r="A160" s="186" t="s">
        <v>295</v>
      </c>
      <c r="B160" s="186" t="s">
        <v>1925</v>
      </c>
      <c r="C160" s="186" t="s">
        <v>199</v>
      </c>
      <c r="D160" s="186" t="s">
        <v>91</v>
      </c>
      <c r="E160" s="186">
        <v>722307</v>
      </c>
      <c r="F160" s="186" t="s">
        <v>74</v>
      </c>
      <c r="G160" s="186" t="s">
        <v>1974</v>
      </c>
      <c r="H160" s="186">
        <v>4</v>
      </c>
      <c r="I160" s="186">
        <v>0</v>
      </c>
      <c r="J160" s="186" t="s">
        <v>1864</v>
      </c>
      <c r="K160" s="186" t="s">
        <v>691</v>
      </c>
      <c r="L160" s="186"/>
      <c r="M160" s="186"/>
      <c r="N160" s="186"/>
      <c r="O160" s="186"/>
      <c r="P160" s="186"/>
      <c r="Q160" s="186"/>
      <c r="R160" s="186"/>
    </row>
    <row r="161" spans="1:18">
      <c r="A161" s="186" t="s">
        <v>296</v>
      </c>
      <c r="B161" s="186" t="s">
        <v>1925</v>
      </c>
      <c r="C161" s="186" t="s">
        <v>199</v>
      </c>
      <c r="D161" s="186" t="s">
        <v>31</v>
      </c>
      <c r="E161" s="186">
        <v>723103</v>
      </c>
      <c r="F161" s="186" t="s">
        <v>67</v>
      </c>
      <c r="G161" s="186" t="s">
        <v>1974</v>
      </c>
      <c r="H161" s="186">
        <v>1</v>
      </c>
      <c r="I161" s="186">
        <v>0</v>
      </c>
      <c r="J161" s="186" t="s">
        <v>1801</v>
      </c>
      <c r="K161" s="186" t="s">
        <v>475</v>
      </c>
      <c r="L161" s="186"/>
      <c r="M161" s="186"/>
      <c r="N161" s="186"/>
      <c r="O161" s="186"/>
      <c r="P161" s="186"/>
      <c r="Q161" s="186"/>
      <c r="R161" s="186"/>
    </row>
    <row r="162" spans="1:18">
      <c r="A162" s="186" t="s">
        <v>297</v>
      </c>
      <c r="B162" s="186" t="s">
        <v>1925</v>
      </c>
      <c r="C162" s="186" t="s">
        <v>199</v>
      </c>
      <c r="D162" s="186" t="s">
        <v>33</v>
      </c>
      <c r="E162" s="186">
        <v>514101</v>
      </c>
      <c r="F162" s="186" t="s">
        <v>68</v>
      </c>
      <c r="G162" s="186" t="s">
        <v>1974</v>
      </c>
      <c r="H162" s="186">
        <v>5</v>
      </c>
      <c r="I162" s="186">
        <v>4</v>
      </c>
      <c r="J162" s="186" t="s">
        <v>1801</v>
      </c>
      <c r="K162" s="186" t="s">
        <v>475</v>
      </c>
      <c r="L162" s="186"/>
      <c r="M162" s="186"/>
      <c r="N162" s="186"/>
      <c r="O162" s="186"/>
      <c r="P162" s="186"/>
      <c r="Q162" s="186"/>
      <c r="R162" s="186"/>
    </row>
    <row r="163" spans="1:18">
      <c r="A163" s="186" t="s">
        <v>298</v>
      </c>
      <c r="B163" s="186" t="s">
        <v>1925</v>
      </c>
      <c r="C163" s="186" t="s">
        <v>199</v>
      </c>
      <c r="D163" s="186" t="s">
        <v>172</v>
      </c>
      <c r="E163" s="186">
        <v>722204</v>
      </c>
      <c r="F163" s="186" t="s">
        <v>164</v>
      </c>
      <c r="G163" s="186" t="s">
        <v>1974</v>
      </c>
      <c r="H163" s="186">
        <v>1</v>
      </c>
      <c r="I163" s="186">
        <v>0</v>
      </c>
      <c r="J163" s="186" t="s">
        <v>1864</v>
      </c>
      <c r="K163" s="186" t="s">
        <v>691</v>
      </c>
      <c r="L163" s="186"/>
      <c r="M163" s="186"/>
      <c r="N163" s="186"/>
      <c r="O163" s="186"/>
      <c r="P163" s="186"/>
      <c r="Q163" s="186"/>
      <c r="R163" s="186"/>
    </row>
    <row r="164" spans="1:18">
      <c r="A164" s="186" t="s">
        <v>299</v>
      </c>
      <c r="B164" s="186" t="s">
        <v>1925</v>
      </c>
      <c r="C164" s="186" t="s">
        <v>199</v>
      </c>
      <c r="D164" s="186" t="s">
        <v>465</v>
      </c>
      <c r="E164" s="186">
        <v>432106</v>
      </c>
      <c r="F164" s="186" t="s">
        <v>217</v>
      </c>
      <c r="G164" s="186" t="s">
        <v>1974</v>
      </c>
      <c r="H164" s="186">
        <v>1</v>
      </c>
      <c r="I164" s="186">
        <v>0</v>
      </c>
      <c r="J164" s="186" t="s">
        <v>1864</v>
      </c>
      <c r="K164" s="186" t="s">
        <v>691</v>
      </c>
      <c r="L164" s="186"/>
      <c r="M164" s="186"/>
      <c r="N164" s="186"/>
      <c r="O164" s="186"/>
      <c r="P164" s="186"/>
      <c r="Q164" s="186"/>
      <c r="R164" s="186"/>
    </row>
    <row r="165" spans="1:18">
      <c r="A165" s="186" t="s">
        <v>300</v>
      </c>
      <c r="B165" s="186" t="s">
        <v>1812</v>
      </c>
      <c r="C165" s="186" t="s">
        <v>200</v>
      </c>
      <c r="D165" s="186" t="s">
        <v>47</v>
      </c>
      <c r="E165" s="186">
        <v>721306</v>
      </c>
      <c r="F165" s="186" t="s">
        <v>56</v>
      </c>
      <c r="G165" s="186" t="s">
        <v>1974</v>
      </c>
      <c r="H165" s="186">
        <v>1</v>
      </c>
      <c r="I165" s="186">
        <v>0</v>
      </c>
      <c r="J165" s="186" t="s">
        <v>55</v>
      </c>
      <c r="K165" s="186" t="s">
        <v>679</v>
      </c>
      <c r="L165" s="186"/>
      <c r="M165" s="186"/>
      <c r="N165" s="186"/>
      <c r="O165" s="186"/>
      <c r="P165" s="186"/>
      <c r="Q165" s="186"/>
      <c r="R165" s="186"/>
    </row>
    <row r="166" spans="1:18">
      <c r="A166" s="186" t="s">
        <v>301</v>
      </c>
      <c r="B166" s="186" t="s">
        <v>1812</v>
      </c>
      <c r="C166" s="186" t="s">
        <v>200</v>
      </c>
      <c r="D166" s="186" t="s">
        <v>34</v>
      </c>
      <c r="E166" s="186">
        <v>751201</v>
      </c>
      <c r="F166" s="186" t="s">
        <v>162</v>
      </c>
      <c r="G166" s="186" t="s">
        <v>1974</v>
      </c>
      <c r="H166" s="186">
        <v>13</v>
      </c>
      <c r="I166" s="186">
        <v>7</v>
      </c>
      <c r="J166" s="186" t="s">
        <v>100</v>
      </c>
      <c r="K166" s="186" t="s">
        <v>691</v>
      </c>
      <c r="L166" s="186"/>
      <c r="M166" s="186"/>
      <c r="N166" s="186"/>
      <c r="O166" s="186"/>
      <c r="P166" s="186"/>
      <c r="Q166" s="186"/>
      <c r="R166" s="186"/>
    </row>
    <row r="167" spans="1:18">
      <c r="A167" s="186" t="s">
        <v>302</v>
      </c>
      <c r="B167" s="186" t="s">
        <v>1812</v>
      </c>
      <c r="C167" s="186" t="s">
        <v>200</v>
      </c>
      <c r="D167" s="186" t="s">
        <v>48</v>
      </c>
      <c r="E167" s="186">
        <v>741203</v>
      </c>
      <c r="F167" s="186" t="s">
        <v>57</v>
      </c>
      <c r="G167" s="186" t="s">
        <v>1974</v>
      </c>
      <c r="H167" s="186">
        <v>2</v>
      </c>
      <c r="I167" s="186">
        <v>0</v>
      </c>
      <c r="J167" s="186" t="s">
        <v>55</v>
      </c>
      <c r="K167" s="186" t="s">
        <v>679</v>
      </c>
      <c r="L167" s="186"/>
      <c r="M167" s="186"/>
      <c r="N167" s="186"/>
      <c r="O167" s="186"/>
      <c r="P167" s="186"/>
      <c r="Q167" s="186"/>
      <c r="R167" s="186"/>
    </row>
    <row r="168" spans="1:18">
      <c r="A168" s="186" t="s">
        <v>303</v>
      </c>
      <c r="B168" s="186" t="s">
        <v>1812</v>
      </c>
      <c r="C168" s="186" t="s">
        <v>200</v>
      </c>
      <c r="D168" s="186" t="s">
        <v>1927</v>
      </c>
      <c r="E168" s="186">
        <v>343101</v>
      </c>
      <c r="F168" s="186" t="s">
        <v>58</v>
      </c>
      <c r="G168" s="186" t="s">
        <v>1974</v>
      </c>
      <c r="H168" s="186">
        <v>2</v>
      </c>
      <c r="I168" s="186">
        <v>2</v>
      </c>
      <c r="J168" s="186" t="s">
        <v>1866</v>
      </c>
      <c r="K168" s="186" t="s">
        <v>37</v>
      </c>
      <c r="L168" s="186"/>
      <c r="M168" s="186"/>
      <c r="N168" s="186"/>
      <c r="O168" s="186"/>
      <c r="P168" s="186"/>
      <c r="Q168" s="186"/>
      <c r="R168" s="186"/>
    </row>
    <row r="169" spans="1:18">
      <c r="A169" s="186" t="s">
        <v>304</v>
      </c>
      <c r="B169" s="186" t="s">
        <v>1812</v>
      </c>
      <c r="C169" s="186" t="s">
        <v>200</v>
      </c>
      <c r="D169" s="186" t="s">
        <v>41</v>
      </c>
      <c r="E169" s="186">
        <v>522301</v>
      </c>
      <c r="F169" s="186" t="s">
        <v>39</v>
      </c>
      <c r="G169" s="186" t="s">
        <v>1974</v>
      </c>
      <c r="H169" s="186">
        <v>25</v>
      </c>
      <c r="I169" s="186">
        <v>22</v>
      </c>
      <c r="J169" s="186" t="s">
        <v>100</v>
      </c>
      <c r="K169" s="186" t="s">
        <v>691</v>
      </c>
      <c r="L169" s="186"/>
      <c r="M169" s="186"/>
      <c r="N169" s="186"/>
      <c r="O169" s="186"/>
      <c r="P169" s="186"/>
      <c r="Q169" s="186"/>
      <c r="R169" s="186"/>
    </row>
    <row r="170" spans="1:18">
      <c r="A170" s="186" t="s">
        <v>305</v>
      </c>
      <c r="B170" s="186" t="s">
        <v>1812</v>
      </c>
      <c r="C170" s="186" t="s">
        <v>200</v>
      </c>
      <c r="D170" s="186" t="s">
        <v>1928</v>
      </c>
      <c r="E170" s="186">
        <v>513101</v>
      </c>
      <c r="F170" s="186" t="s">
        <v>185</v>
      </c>
      <c r="G170" s="186" t="s">
        <v>1974</v>
      </c>
      <c r="H170" s="186">
        <v>3</v>
      </c>
      <c r="I170" s="186">
        <v>2</v>
      </c>
      <c r="J170" s="186" t="s">
        <v>1866</v>
      </c>
      <c r="K170" s="186" t="s">
        <v>37</v>
      </c>
      <c r="L170" s="186"/>
      <c r="M170" s="186"/>
      <c r="N170" s="186"/>
      <c r="O170" s="186"/>
      <c r="P170" s="186"/>
      <c r="Q170" s="186"/>
      <c r="R170" s="186"/>
    </row>
    <row r="171" spans="1:18">
      <c r="A171" s="186" t="s">
        <v>306</v>
      </c>
      <c r="B171" s="186" t="s">
        <v>1812</v>
      </c>
      <c r="C171" s="186" t="s">
        <v>200</v>
      </c>
      <c r="D171" s="186" t="s">
        <v>40</v>
      </c>
      <c r="E171" s="186">
        <v>512001</v>
      </c>
      <c r="F171" s="186" t="s">
        <v>72</v>
      </c>
      <c r="G171" s="186" t="s">
        <v>1974</v>
      </c>
      <c r="H171" s="186">
        <v>5</v>
      </c>
      <c r="I171" s="186">
        <v>4</v>
      </c>
      <c r="J171" s="186" t="s">
        <v>100</v>
      </c>
      <c r="K171" s="186" t="s">
        <v>691</v>
      </c>
      <c r="L171" s="186"/>
      <c r="M171" s="186"/>
      <c r="N171" s="186"/>
      <c r="O171" s="186"/>
      <c r="P171" s="186"/>
      <c r="Q171" s="186"/>
      <c r="R171" s="186"/>
    </row>
    <row r="172" spans="1:18">
      <c r="A172" s="186" t="s">
        <v>307</v>
      </c>
      <c r="B172" s="186" t="s">
        <v>1812</v>
      </c>
      <c r="C172" s="186" t="s">
        <v>200</v>
      </c>
      <c r="D172" s="186" t="s">
        <v>31</v>
      </c>
      <c r="E172" s="186">
        <v>723103</v>
      </c>
      <c r="F172" s="186" t="s">
        <v>67</v>
      </c>
      <c r="G172" s="186" t="s">
        <v>1974</v>
      </c>
      <c r="H172" s="186">
        <v>2</v>
      </c>
      <c r="I172" s="186">
        <v>0</v>
      </c>
      <c r="J172" s="186" t="s">
        <v>1801</v>
      </c>
      <c r="K172" s="186" t="s">
        <v>475</v>
      </c>
      <c r="L172" s="186"/>
      <c r="M172" s="186"/>
      <c r="N172" s="186"/>
      <c r="O172" s="186"/>
      <c r="P172" s="186"/>
      <c r="Q172" s="186"/>
      <c r="R172" s="186"/>
    </row>
    <row r="173" spans="1:18">
      <c r="A173" s="186" t="s">
        <v>308</v>
      </c>
      <c r="B173" s="186" t="s">
        <v>1812</v>
      </c>
      <c r="C173" s="186" t="s">
        <v>200</v>
      </c>
      <c r="D173" s="186" t="s">
        <v>52</v>
      </c>
      <c r="E173" s="186">
        <v>751204</v>
      </c>
      <c r="F173" s="186" t="s">
        <v>61</v>
      </c>
      <c r="G173" s="186" t="s">
        <v>1974</v>
      </c>
      <c r="H173" s="186">
        <v>3</v>
      </c>
      <c r="I173" s="186">
        <v>0</v>
      </c>
      <c r="J173" s="186" t="s">
        <v>100</v>
      </c>
      <c r="K173" s="186" t="s">
        <v>691</v>
      </c>
      <c r="L173" s="186"/>
      <c r="M173" s="186"/>
      <c r="N173" s="186"/>
      <c r="O173" s="186"/>
      <c r="P173" s="186"/>
      <c r="Q173" s="186"/>
      <c r="R173" s="186"/>
    </row>
    <row r="174" spans="1:18">
      <c r="A174" s="186" t="s">
        <v>309</v>
      </c>
      <c r="B174" s="186" t="s">
        <v>1812</v>
      </c>
      <c r="C174" s="186" t="s">
        <v>200</v>
      </c>
      <c r="D174" s="186" t="s">
        <v>213</v>
      </c>
      <c r="E174" s="186">
        <v>613003</v>
      </c>
      <c r="F174" s="186" t="s">
        <v>456</v>
      </c>
      <c r="G174" s="186" t="s">
        <v>1974</v>
      </c>
      <c r="H174" s="186">
        <v>1</v>
      </c>
      <c r="I174" s="186">
        <v>0</v>
      </c>
      <c r="J174" s="186" t="s">
        <v>55</v>
      </c>
      <c r="K174" s="186" t="s">
        <v>679</v>
      </c>
      <c r="L174" s="186"/>
      <c r="M174" s="186"/>
      <c r="N174" s="186"/>
      <c r="O174" s="186"/>
      <c r="P174" s="186"/>
      <c r="Q174" s="186"/>
      <c r="R174" s="186"/>
    </row>
    <row r="175" spans="1:18">
      <c r="A175" s="186" t="s">
        <v>310</v>
      </c>
      <c r="B175" s="186" t="s">
        <v>1812</v>
      </c>
      <c r="C175" s="186" t="s">
        <v>200</v>
      </c>
      <c r="D175" s="186" t="s">
        <v>41</v>
      </c>
      <c r="E175" s="186">
        <v>522301</v>
      </c>
      <c r="F175" s="186" t="s">
        <v>39</v>
      </c>
      <c r="G175" s="186" t="s">
        <v>1974</v>
      </c>
      <c r="H175" s="186">
        <v>10</v>
      </c>
      <c r="I175" s="186">
        <v>9</v>
      </c>
      <c r="J175" s="186" t="s">
        <v>100</v>
      </c>
      <c r="K175" s="186" t="s">
        <v>691</v>
      </c>
      <c r="L175" s="186"/>
      <c r="M175" s="186"/>
      <c r="N175" s="186"/>
      <c r="O175" s="186"/>
      <c r="P175" s="186"/>
      <c r="Q175" s="186"/>
      <c r="R175" s="186"/>
    </row>
    <row r="176" spans="1:18">
      <c r="A176" s="186" t="s">
        <v>311</v>
      </c>
      <c r="B176" s="186" t="s">
        <v>1886</v>
      </c>
      <c r="C176" s="186" t="s">
        <v>216</v>
      </c>
      <c r="D176" s="186" t="s">
        <v>40</v>
      </c>
      <c r="E176" s="186">
        <v>512001</v>
      </c>
      <c r="F176" s="186" t="s">
        <v>72</v>
      </c>
      <c r="G176" s="186" t="s">
        <v>1854</v>
      </c>
      <c r="H176" s="186">
        <v>2</v>
      </c>
      <c r="I176" s="186">
        <v>1</v>
      </c>
      <c r="J176" s="186" t="s">
        <v>1061</v>
      </c>
      <c r="K176" s="186" t="s">
        <v>32</v>
      </c>
      <c r="L176" s="186"/>
      <c r="M176" s="186"/>
      <c r="N176" s="186"/>
      <c r="O176" s="186"/>
      <c r="P176" s="186"/>
      <c r="Q176" s="186"/>
      <c r="R176" s="186"/>
    </row>
    <row r="177" spans="1:18">
      <c r="A177" s="186" t="s">
        <v>312</v>
      </c>
      <c r="B177" s="186" t="s">
        <v>1886</v>
      </c>
      <c r="C177" s="186" t="s">
        <v>216</v>
      </c>
      <c r="D177" s="186" t="s">
        <v>33</v>
      </c>
      <c r="E177" s="186">
        <v>522301</v>
      </c>
      <c r="F177" s="186" t="s">
        <v>68</v>
      </c>
      <c r="G177" s="186" t="s">
        <v>1957</v>
      </c>
      <c r="H177" s="186">
        <v>0</v>
      </c>
      <c r="I177" s="186">
        <v>0</v>
      </c>
      <c r="J177" s="186" t="s">
        <v>1061</v>
      </c>
      <c r="K177" s="186" t="s">
        <v>32</v>
      </c>
      <c r="L177" s="186"/>
      <c r="M177" s="186"/>
      <c r="N177" s="186"/>
      <c r="O177" s="186"/>
      <c r="P177" s="186"/>
      <c r="Q177" s="186"/>
      <c r="R177" s="186"/>
    </row>
    <row r="178" spans="1:18">
      <c r="A178" s="186" t="s">
        <v>313</v>
      </c>
      <c r="B178" s="186" t="s">
        <v>1886</v>
      </c>
      <c r="C178" s="186" t="s">
        <v>216</v>
      </c>
      <c r="D178" s="186" t="s">
        <v>41</v>
      </c>
      <c r="E178" s="186">
        <v>522301</v>
      </c>
      <c r="F178" s="186" t="s">
        <v>39</v>
      </c>
      <c r="G178" s="186" t="s">
        <v>1856</v>
      </c>
      <c r="H178" s="186">
        <v>32</v>
      </c>
      <c r="I178" s="186">
        <v>25</v>
      </c>
      <c r="J178" s="186" t="s">
        <v>1061</v>
      </c>
      <c r="K178" s="186" t="s">
        <v>32</v>
      </c>
      <c r="L178" s="186"/>
      <c r="M178" s="186"/>
      <c r="N178" s="186"/>
      <c r="O178" s="186"/>
      <c r="P178" s="186"/>
      <c r="Q178" s="186"/>
      <c r="R178" s="186"/>
    </row>
    <row r="179" spans="1:18">
      <c r="A179" s="186" t="s">
        <v>314</v>
      </c>
      <c r="B179" s="186" t="s">
        <v>1886</v>
      </c>
      <c r="C179" s="186" t="s">
        <v>216</v>
      </c>
      <c r="D179" s="186" t="s">
        <v>31</v>
      </c>
      <c r="E179" s="186">
        <v>723103</v>
      </c>
      <c r="F179" s="186" t="s">
        <v>67</v>
      </c>
      <c r="G179" s="186" t="s">
        <v>1857</v>
      </c>
      <c r="H179" s="186">
        <v>30</v>
      </c>
      <c r="I179" s="186">
        <v>0</v>
      </c>
      <c r="J179" s="186" t="s">
        <v>1061</v>
      </c>
      <c r="K179" s="186" t="s">
        <v>32</v>
      </c>
      <c r="L179" s="186"/>
      <c r="M179" s="186"/>
      <c r="N179" s="186"/>
      <c r="O179" s="186"/>
      <c r="P179" s="186"/>
      <c r="Q179" s="186"/>
      <c r="R179" s="186"/>
    </row>
    <row r="180" spans="1:18">
      <c r="A180" s="186" t="s">
        <v>315</v>
      </c>
      <c r="B180" s="186" t="s">
        <v>1869</v>
      </c>
      <c r="C180" s="186" t="s">
        <v>212</v>
      </c>
      <c r="D180" s="186" t="s">
        <v>31</v>
      </c>
      <c r="E180" s="186">
        <v>723103</v>
      </c>
      <c r="F180" s="186" t="s">
        <v>67</v>
      </c>
      <c r="G180" s="186" t="s">
        <v>1974</v>
      </c>
      <c r="H180" s="186">
        <v>19</v>
      </c>
      <c r="I180" s="186">
        <v>1</v>
      </c>
      <c r="J180" s="186" t="s">
        <v>472</v>
      </c>
      <c r="K180" s="186" t="s">
        <v>475</v>
      </c>
      <c r="L180" s="186"/>
      <c r="M180" s="186"/>
      <c r="N180" s="186"/>
      <c r="O180" s="186"/>
      <c r="P180" s="186"/>
      <c r="Q180" s="186"/>
      <c r="R180" s="186"/>
    </row>
    <row r="181" spans="1:18">
      <c r="A181" s="186" t="s">
        <v>316</v>
      </c>
      <c r="B181" s="186" t="s">
        <v>1869</v>
      </c>
      <c r="C181" s="186" t="s">
        <v>212</v>
      </c>
      <c r="D181" s="186" t="s">
        <v>1041</v>
      </c>
      <c r="E181" s="186">
        <v>713203</v>
      </c>
      <c r="F181" s="186" t="s">
        <v>59</v>
      </c>
      <c r="G181" s="186" t="s">
        <v>1974</v>
      </c>
      <c r="H181" s="186">
        <v>1</v>
      </c>
      <c r="I181" s="186">
        <v>0</v>
      </c>
      <c r="J181" s="186" t="s">
        <v>1852</v>
      </c>
      <c r="K181" s="186" t="s">
        <v>692</v>
      </c>
      <c r="L181" s="186"/>
      <c r="M181" s="186"/>
      <c r="N181" s="186"/>
      <c r="O181" s="186"/>
      <c r="P181" s="186"/>
      <c r="Q181" s="186"/>
      <c r="R181" s="186"/>
    </row>
    <row r="182" spans="1:18">
      <c r="A182" s="186" t="s">
        <v>317</v>
      </c>
      <c r="B182" s="186" t="s">
        <v>1869</v>
      </c>
      <c r="C182" s="186" t="s">
        <v>212</v>
      </c>
      <c r="D182" s="186" t="s">
        <v>47</v>
      </c>
      <c r="E182" s="186">
        <v>721306</v>
      </c>
      <c r="F182" s="186" t="s">
        <v>56</v>
      </c>
      <c r="G182" s="186" t="s">
        <v>1974</v>
      </c>
      <c r="H182" s="186">
        <v>4</v>
      </c>
      <c r="I182" s="186">
        <v>0</v>
      </c>
      <c r="J182" s="186" t="s">
        <v>55</v>
      </c>
      <c r="K182" s="186" t="s">
        <v>679</v>
      </c>
      <c r="L182" s="186"/>
      <c r="M182" s="186"/>
      <c r="N182" s="186"/>
      <c r="O182" s="186"/>
      <c r="P182" s="186"/>
      <c r="Q182" s="186"/>
      <c r="R182" s="186"/>
    </row>
    <row r="183" spans="1:18">
      <c r="A183" s="186" t="s">
        <v>318</v>
      </c>
      <c r="B183" s="186" t="s">
        <v>1869</v>
      </c>
      <c r="C183" s="186" t="s">
        <v>212</v>
      </c>
      <c r="D183" s="186" t="s">
        <v>48</v>
      </c>
      <c r="E183" s="186">
        <v>741203</v>
      </c>
      <c r="F183" s="186" t="s">
        <v>57</v>
      </c>
      <c r="G183" s="186" t="s">
        <v>1974</v>
      </c>
      <c r="H183" s="186">
        <v>5</v>
      </c>
      <c r="I183" s="186">
        <v>0</v>
      </c>
      <c r="J183" s="186" t="s">
        <v>1054</v>
      </c>
      <c r="K183" s="186" t="s">
        <v>93</v>
      </c>
      <c r="L183" s="186"/>
      <c r="M183" s="186"/>
      <c r="N183" s="186"/>
      <c r="O183" s="186"/>
      <c r="P183" s="186"/>
      <c r="Q183" s="186"/>
      <c r="R183" s="186"/>
    </row>
    <row r="184" spans="1:18">
      <c r="A184" s="186" t="s">
        <v>319</v>
      </c>
      <c r="B184" s="186" t="s">
        <v>1869</v>
      </c>
      <c r="C184" s="186" t="s">
        <v>212</v>
      </c>
      <c r="D184" s="186" t="s">
        <v>1936</v>
      </c>
      <c r="E184" s="186">
        <v>723318</v>
      </c>
      <c r="F184" s="186" t="s">
        <v>633</v>
      </c>
      <c r="G184" s="186" t="s">
        <v>1974</v>
      </c>
      <c r="H184" s="186">
        <v>2</v>
      </c>
      <c r="I184" s="186">
        <v>0</v>
      </c>
      <c r="J184" s="186"/>
      <c r="K184" s="186"/>
      <c r="L184" s="186"/>
      <c r="M184" s="186"/>
      <c r="N184" s="186"/>
      <c r="O184" s="186"/>
      <c r="P184" s="186"/>
      <c r="Q184" s="186"/>
      <c r="R184" s="186"/>
    </row>
    <row r="185" spans="1:18">
      <c r="A185" s="186" t="s">
        <v>320</v>
      </c>
      <c r="B185" s="186" t="s">
        <v>1869</v>
      </c>
      <c r="C185" s="186" t="s">
        <v>212</v>
      </c>
      <c r="D185" s="186" t="s">
        <v>42</v>
      </c>
      <c r="E185" s="186">
        <v>741201</v>
      </c>
      <c r="F185" s="186" t="s">
        <v>161</v>
      </c>
      <c r="G185" s="186" t="s">
        <v>1974</v>
      </c>
      <c r="H185" s="186">
        <v>3</v>
      </c>
      <c r="I185" s="186">
        <v>0</v>
      </c>
      <c r="J185" s="186" t="s">
        <v>55</v>
      </c>
      <c r="K185" s="186" t="s">
        <v>679</v>
      </c>
      <c r="L185" s="186"/>
      <c r="M185" s="186"/>
      <c r="N185" s="186"/>
      <c r="O185" s="186"/>
      <c r="P185" s="186"/>
      <c r="Q185" s="186"/>
      <c r="R185" s="186"/>
    </row>
    <row r="186" spans="1:18">
      <c r="A186" s="186" t="s">
        <v>321</v>
      </c>
      <c r="B186" s="186" t="s">
        <v>1869</v>
      </c>
      <c r="C186" s="186" t="s">
        <v>212</v>
      </c>
      <c r="D186" s="186" t="s">
        <v>33</v>
      </c>
      <c r="E186" s="186">
        <v>514101</v>
      </c>
      <c r="F186" s="186" t="s">
        <v>68</v>
      </c>
      <c r="G186" s="186" t="s">
        <v>1974</v>
      </c>
      <c r="H186" s="186">
        <v>5</v>
      </c>
      <c r="I186" s="186">
        <v>5</v>
      </c>
      <c r="J186" s="186" t="s">
        <v>1864</v>
      </c>
      <c r="K186" s="186" t="s">
        <v>691</v>
      </c>
      <c r="L186" s="186"/>
      <c r="M186" s="186"/>
      <c r="N186" s="186"/>
      <c r="O186" s="186"/>
      <c r="P186" s="186"/>
      <c r="Q186" s="186"/>
      <c r="R186" s="186"/>
    </row>
    <row r="187" spans="1:18">
      <c r="A187" s="186" t="s">
        <v>322</v>
      </c>
      <c r="B187" s="186" t="s">
        <v>1937</v>
      </c>
      <c r="C187" s="186" t="s">
        <v>174</v>
      </c>
      <c r="D187" s="186" t="s">
        <v>34</v>
      </c>
      <c r="E187" s="186">
        <v>751201</v>
      </c>
      <c r="F187" s="186" t="s">
        <v>162</v>
      </c>
      <c r="G187" s="186" t="s">
        <v>1974</v>
      </c>
      <c r="H187" s="186">
        <v>1</v>
      </c>
      <c r="I187" s="186">
        <v>1</v>
      </c>
      <c r="J187" s="186" t="s">
        <v>101</v>
      </c>
      <c r="K187" s="186" t="s">
        <v>692</v>
      </c>
      <c r="L187" s="186"/>
      <c r="M187" s="186"/>
      <c r="N187" s="186"/>
      <c r="O187" s="186"/>
      <c r="P187" s="186"/>
      <c r="Q187" s="186"/>
      <c r="R187" s="186"/>
    </row>
    <row r="188" spans="1:18">
      <c r="A188" s="186" t="s">
        <v>323</v>
      </c>
      <c r="B188" s="186" t="s">
        <v>1937</v>
      </c>
      <c r="C188" s="186" t="s">
        <v>174</v>
      </c>
      <c r="D188" s="186" t="s">
        <v>206</v>
      </c>
      <c r="E188" s="186">
        <v>742117</v>
      </c>
      <c r="F188" s="186" t="s">
        <v>181</v>
      </c>
      <c r="G188" s="186" t="s">
        <v>1974</v>
      </c>
      <c r="H188" s="186">
        <v>3</v>
      </c>
      <c r="I188" s="186">
        <v>0</v>
      </c>
      <c r="J188" s="186" t="s">
        <v>1866</v>
      </c>
      <c r="K188" s="186" t="s">
        <v>37</v>
      </c>
      <c r="L188" s="186"/>
      <c r="M188" s="186"/>
      <c r="N188" s="186"/>
      <c r="O188" s="186"/>
      <c r="P188" s="186"/>
      <c r="Q188" s="186"/>
      <c r="R188" s="186"/>
    </row>
    <row r="189" spans="1:18">
      <c r="A189" s="186" t="s">
        <v>324</v>
      </c>
      <c r="B189" s="186" t="s">
        <v>1937</v>
      </c>
      <c r="C189" s="186" t="s">
        <v>174</v>
      </c>
      <c r="D189" s="186" t="s">
        <v>35</v>
      </c>
      <c r="E189" s="186">
        <v>741103</v>
      </c>
      <c r="F189" s="186" t="s">
        <v>49</v>
      </c>
      <c r="G189" s="186" t="s">
        <v>1974</v>
      </c>
      <c r="H189" s="186">
        <v>5</v>
      </c>
      <c r="I189" s="186">
        <v>0</v>
      </c>
      <c r="J189" s="186" t="s">
        <v>101</v>
      </c>
      <c r="K189" s="186" t="s">
        <v>692</v>
      </c>
      <c r="L189" s="186"/>
      <c r="M189" s="186"/>
      <c r="N189" s="186"/>
      <c r="O189" s="186"/>
      <c r="P189" s="186"/>
      <c r="Q189" s="186"/>
      <c r="R189" s="186"/>
    </row>
    <row r="190" spans="1:18">
      <c r="A190" s="186" t="s">
        <v>325</v>
      </c>
      <c r="B190" s="186" t="s">
        <v>1937</v>
      </c>
      <c r="C190" s="186" t="s">
        <v>174</v>
      </c>
      <c r="D190" s="186" t="s">
        <v>33</v>
      </c>
      <c r="E190" s="186">
        <v>514101</v>
      </c>
      <c r="F190" s="186" t="s">
        <v>68</v>
      </c>
      <c r="G190" s="186" t="s">
        <v>1974</v>
      </c>
      <c r="H190" s="186">
        <v>10</v>
      </c>
      <c r="I190" s="186">
        <v>10</v>
      </c>
      <c r="J190" s="186" t="s">
        <v>101</v>
      </c>
      <c r="K190" s="186" t="s">
        <v>692</v>
      </c>
      <c r="L190" s="186"/>
      <c r="M190" s="186"/>
      <c r="N190" s="186"/>
      <c r="O190" s="186"/>
      <c r="P190" s="186"/>
      <c r="Q190" s="186"/>
      <c r="R190" s="186"/>
    </row>
    <row r="191" spans="1:18">
      <c r="A191" s="186" t="s">
        <v>326</v>
      </c>
      <c r="B191" s="186" t="s">
        <v>1937</v>
      </c>
      <c r="C191" s="186" t="s">
        <v>174</v>
      </c>
      <c r="D191" s="186" t="s">
        <v>463</v>
      </c>
      <c r="E191" s="186">
        <v>753195</v>
      </c>
      <c r="F191" s="186" t="s">
        <v>457</v>
      </c>
      <c r="G191" s="186" t="s">
        <v>1974</v>
      </c>
      <c r="H191" s="186">
        <v>1</v>
      </c>
      <c r="I191" s="186">
        <v>1</v>
      </c>
      <c r="J191" s="186" t="s">
        <v>179</v>
      </c>
      <c r="K191" s="186" t="s">
        <v>680</v>
      </c>
      <c r="L191" s="186"/>
      <c r="M191" s="186"/>
      <c r="N191" s="186"/>
      <c r="O191" s="186"/>
      <c r="P191" s="186"/>
      <c r="Q191" s="186"/>
      <c r="R191" s="186"/>
    </row>
    <row r="192" spans="1:18">
      <c r="A192" s="186" t="s">
        <v>327</v>
      </c>
      <c r="B192" s="186" t="s">
        <v>1937</v>
      </c>
      <c r="C192" s="186" t="s">
        <v>174</v>
      </c>
      <c r="D192" s="186" t="s">
        <v>40</v>
      </c>
      <c r="E192" s="186">
        <v>512001</v>
      </c>
      <c r="F192" s="186" t="s">
        <v>72</v>
      </c>
      <c r="G192" s="186" t="s">
        <v>1974</v>
      </c>
      <c r="H192" s="186">
        <v>1</v>
      </c>
      <c r="I192" s="186">
        <v>1</v>
      </c>
      <c r="J192" s="186" t="s">
        <v>101</v>
      </c>
      <c r="K192" s="186" t="s">
        <v>692</v>
      </c>
      <c r="L192" s="186"/>
      <c r="M192" s="186"/>
      <c r="N192" s="186"/>
      <c r="O192" s="186"/>
      <c r="P192" s="186"/>
      <c r="Q192" s="186"/>
      <c r="R192" s="186"/>
    </row>
    <row r="193" spans="1:18">
      <c r="A193" s="186" t="s">
        <v>328</v>
      </c>
      <c r="B193" s="186" t="s">
        <v>1937</v>
      </c>
      <c r="C193" s="186" t="s">
        <v>174</v>
      </c>
      <c r="D193" s="186" t="s">
        <v>31</v>
      </c>
      <c r="E193" s="186">
        <v>723103</v>
      </c>
      <c r="F193" s="186" t="s">
        <v>67</v>
      </c>
      <c r="G193" s="186" t="s">
        <v>1974</v>
      </c>
      <c r="H193" s="186">
        <v>6</v>
      </c>
      <c r="I193" s="186">
        <v>0</v>
      </c>
      <c r="J193" s="186" t="s">
        <v>101</v>
      </c>
      <c r="K193" s="186" t="s">
        <v>692</v>
      </c>
      <c r="L193" s="186"/>
      <c r="M193" s="186"/>
      <c r="N193" s="186"/>
      <c r="O193" s="186"/>
      <c r="P193" s="186"/>
      <c r="Q193" s="186"/>
      <c r="R193" s="186"/>
    </row>
    <row r="194" spans="1:18">
      <c r="A194" s="186" t="s">
        <v>329</v>
      </c>
      <c r="B194" s="186" t="s">
        <v>1937</v>
      </c>
      <c r="C194" s="186" t="s">
        <v>174</v>
      </c>
      <c r="D194" s="186" t="s">
        <v>171</v>
      </c>
      <c r="E194" s="186">
        <v>712618</v>
      </c>
      <c r="F194" s="186" t="s">
        <v>77</v>
      </c>
      <c r="G194" s="186" t="s">
        <v>1974</v>
      </c>
      <c r="H194" s="186">
        <v>1</v>
      </c>
      <c r="I194" s="186">
        <v>0</v>
      </c>
      <c r="J194" s="186" t="s">
        <v>101</v>
      </c>
      <c r="K194" s="186" t="s">
        <v>692</v>
      </c>
      <c r="L194" s="186"/>
      <c r="M194" s="186"/>
      <c r="N194" s="186"/>
      <c r="O194" s="186"/>
      <c r="P194" s="186"/>
      <c r="Q194" s="186"/>
      <c r="R194" s="186"/>
    </row>
    <row r="195" spans="1:18">
      <c r="A195" s="186" t="s">
        <v>330</v>
      </c>
      <c r="B195" s="186" t="s">
        <v>1937</v>
      </c>
      <c r="C195" s="186" t="s">
        <v>174</v>
      </c>
      <c r="D195" s="186" t="s">
        <v>51</v>
      </c>
      <c r="E195" s="186">
        <v>712905</v>
      </c>
      <c r="F195" s="186" t="s">
        <v>60</v>
      </c>
      <c r="G195" s="186" t="s">
        <v>1974</v>
      </c>
      <c r="H195" s="186">
        <v>2</v>
      </c>
      <c r="I195" s="186">
        <v>0</v>
      </c>
      <c r="J195" s="186" t="s">
        <v>179</v>
      </c>
      <c r="K195" s="186" t="s">
        <v>680</v>
      </c>
      <c r="L195" s="186"/>
      <c r="M195" s="186"/>
      <c r="N195" s="186"/>
      <c r="O195" s="186"/>
      <c r="P195" s="186"/>
      <c r="Q195" s="186"/>
      <c r="R195" s="186"/>
    </row>
    <row r="196" spans="1:18">
      <c r="A196" s="186" t="s">
        <v>331</v>
      </c>
      <c r="B196" s="186" t="s">
        <v>1937</v>
      </c>
      <c r="C196" s="186" t="s">
        <v>174</v>
      </c>
      <c r="D196" s="186" t="s">
        <v>36</v>
      </c>
      <c r="E196" s="186">
        <v>711204</v>
      </c>
      <c r="F196" s="186" t="s">
        <v>94</v>
      </c>
      <c r="G196" s="186" t="s">
        <v>1974</v>
      </c>
      <c r="H196" s="186">
        <v>1</v>
      </c>
      <c r="I196" s="186">
        <v>0</v>
      </c>
      <c r="J196" s="186" t="s">
        <v>179</v>
      </c>
      <c r="K196" s="186" t="s">
        <v>680</v>
      </c>
      <c r="L196" s="186"/>
      <c r="M196" s="186"/>
      <c r="N196" s="186"/>
      <c r="O196" s="186"/>
      <c r="P196" s="186"/>
      <c r="Q196" s="186"/>
      <c r="R196" s="186"/>
    </row>
    <row r="197" spans="1:18">
      <c r="A197" s="186" t="s">
        <v>332</v>
      </c>
      <c r="B197" s="186" t="s">
        <v>1937</v>
      </c>
      <c r="C197" s="186" t="s">
        <v>174</v>
      </c>
      <c r="D197" s="186" t="s">
        <v>52</v>
      </c>
      <c r="E197" s="186">
        <v>751204</v>
      </c>
      <c r="F197" s="186" t="s">
        <v>61</v>
      </c>
      <c r="G197" s="186" t="s">
        <v>1974</v>
      </c>
      <c r="H197" s="186">
        <v>2</v>
      </c>
      <c r="I197" s="186">
        <v>0</v>
      </c>
      <c r="J197" s="186" t="s">
        <v>179</v>
      </c>
      <c r="K197" s="186" t="s">
        <v>680</v>
      </c>
      <c r="L197" s="186"/>
      <c r="M197" s="186"/>
      <c r="N197" s="186"/>
      <c r="O197" s="186"/>
      <c r="P197" s="186"/>
      <c r="Q197" s="186"/>
      <c r="R197" s="186"/>
    </row>
    <row r="198" spans="1:18">
      <c r="A198" s="186" t="s">
        <v>333</v>
      </c>
      <c r="B198" s="186" t="s">
        <v>1937</v>
      </c>
      <c r="C198" s="186" t="s">
        <v>174</v>
      </c>
      <c r="D198" s="186" t="s">
        <v>41</v>
      </c>
      <c r="E198" s="186">
        <v>522301</v>
      </c>
      <c r="F198" s="186" t="s">
        <v>39</v>
      </c>
      <c r="G198" s="186" t="s">
        <v>1974</v>
      </c>
      <c r="H198" s="186">
        <v>18</v>
      </c>
      <c r="I198" s="186">
        <v>15</v>
      </c>
      <c r="J198" s="186" t="s">
        <v>101</v>
      </c>
      <c r="K198" s="186" t="s">
        <v>692</v>
      </c>
      <c r="L198" s="186"/>
      <c r="M198" s="186"/>
      <c r="N198" s="186"/>
      <c r="O198" s="186"/>
      <c r="P198" s="186"/>
      <c r="Q198" s="186"/>
      <c r="R198" s="186"/>
    </row>
    <row r="199" spans="1:18">
      <c r="A199" s="186" t="s">
        <v>334</v>
      </c>
      <c r="B199" s="186" t="s">
        <v>1937</v>
      </c>
      <c r="C199" s="186" t="s">
        <v>174</v>
      </c>
      <c r="D199" s="186" t="s">
        <v>30</v>
      </c>
      <c r="E199" s="186">
        <v>752205</v>
      </c>
      <c r="F199" s="186" t="s">
        <v>62</v>
      </c>
      <c r="G199" s="186" t="s">
        <v>1974</v>
      </c>
      <c r="H199" s="186">
        <v>6</v>
      </c>
      <c r="I199" s="186">
        <v>0</v>
      </c>
      <c r="J199" s="186" t="s">
        <v>101</v>
      </c>
      <c r="K199" s="186" t="s">
        <v>692</v>
      </c>
      <c r="L199" s="186"/>
      <c r="M199" s="186"/>
      <c r="N199" s="186"/>
      <c r="O199" s="186"/>
      <c r="P199" s="186"/>
      <c r="Q199" s="186"/>
      <c r="R199" s="186"/>
    </row>
    <row r="200" spans="1:18">
      <c r="A200" s="186" t="s">
        <v>335</v>
      </c>
      <c r="B200" s="186" t="s">
        <v>1937</v>
      </c>
      <c r="C200" s="186" t="s">
        <v>174</v>
      </c>
      <c r="D200" s="186" t="s">
        <v>172</v>
      </c>
      <c r="E200" s="186">
        <v>722204</v>
      </c>
      <c r="F200" s="186" t="s">
        <v>164</v>
      </c>
      <c r="G200" s="186" t="s">
        <v>1974</v>
      </c>
      <c r="H200" s="186">
        <v>2</v>
      </c>
      <c r="I200" s="186">
        <v>0</v>
      </c>
      <c r="J200" s="186" t="s">
        <v>179</v>
      </c>
      <c r="K200" s="186" t="s">
        <v>680</v>
      </c>
      <c r="L200" s="186"/>
      <c r="M200" s="186"/>
      <c r="N200" s="186"/>
      <c r="O200" s="186"/>
      <c r="P200" s="186"/>
      <c r="Q200" s="186"/>
      <c r="R200" s="186"/>
    </row>
    <row r="201" spans="1:18">
      <c r="A201" s="186" t="s">
        <v>336</v>
      </c>
      <c r="B201" s="186" t="s">
        <v>1937</v>
      </c>
      <c r="C201" s="186" t="s">
        <v>174</v>
      </c>
      <c r="D201" s="186" t="s">
        <v>53</v>
      </c>
      <c r="E201" s="186">
        <v>753402</v>
      </c>
      <c r="F201" s="186" t="s">
        <v>63</v>
      </c>
      <c r="G201" s="186" t="s">
        <v>1974</v>
      </c>
      <c r="H201" s="186">
        <v>23</v>
      </c>
      <c r="I201" s="186">
        <v>0</v>
      </c>
      <c r="J201" s="186" t="s">
        <v>101</v>
      </c>
      <c r="K201" s="186" t="s">
        <v>692</v>
      </c>
      <c r="L201" s="186"/>
      <c r="M201" s="186"/>
      <c r="N201" s="186"/>
      <c r="O201" s="186"/>
      <c r="P201" s="186"/>
      <c r="Q201" s="186"/>
      <c r="R201" s="186"/>
    </row>
    <row r="202" spans="1:18">
      <c r="A202" s="186" t="s">
        <v>337</v>
      </c>
      <c r="B202" s="186" t="s">
        <v>1870</v>
      </c>
      <c r="C202" s="186" t="s">
        <v>186</v>
      </c>
      <c r="D202" s="186" t="s">
        <v>34</v>
      </c>
      <c r="E202" s="186">
        <v>751201</v>
      </c>
      <c r="F202" s="186" t="s">
        <v>162</v>
      </c>
      <c r="G202" s="186" t="s">
        <v>1974</v>
      </c>
      <c r="H202" s="186">
        <v>3</v>
      </c>
      <c r="I202" s="186">
        <v>3</v>
      </c>
      <c r="J202" s="186" t="s">
        <v>100</v>
      </c>
      <c r="K202" s="186" t="s">
        <v>691</v>
      </c>
      <c r="L202" s="186"/>
      <c r="M202" s="186"/>
      <c r="N202" s="186"/>
      <c r="O202" s="186"/>
      <c r="P202" s="186"/>
      <c r="Q202" s="186"/>
      <c r="R202" s="186"/>
    </row>
    <row r="203" spans="1:18">
      <c r="A203" s="186" t="s">
        <v>338</v>
      </c>
      <c r="B203" s="186" t="s">
        <v>1870</v>
      </c>
      <c r="C203" s="186" t="s">
        <v>186</v>
      </c>
      <c r="D203" s="186" t="s">
        <v>42</v>
      </c>
      <c r="E203" s="186">
        <v>741201</v>
      </c>
      <c r="F203" s="186" t="s">
        <v>161</v>
      </c>
      <c r="G203" s="186" t="s">
        <v>1974</v>
      </c>
      <c r="H203" s="186">
        <v>18</v>
      </c>
      <c r="I203" s="186">
        <v>0</v>
      </c>
      <c r="J203" s="186" t="s">
        <v>1851</v>
      </c>
      <c r="K203" s="186" t="s">
        <v>93</v>
      </c>
      <c r="L203" s="186"/>
      <c r="M203" s="186"/>
      <c r="N203" s="186"/>
      <c r="O203" s="186"/>
      <c r="P203" s="186"/>
      <c r="Q203" s="186"/>
      <c r="R203" s="186"/>
    </row>
    <row r="204" spans="1:18">
      <c r="A204" s="186" t="s">
        <v>339</v>
      </c>
      <c r="B204" s="186" t="s">
        <v>1870</v>
      </c>
      <c r="C204" s="186" t="s">
        <v>186</v>
      </c>
      <c r="D204" s="186" t="s">
        <v>35</v>
      </c>
      <c r="E204" s="186">
        <v>741103</v>
      </c>
      <c r="F204" s="186" t="s">
        <v>49</v>
      </c>
      <c r="G204" s="186" t="s">
        <v>1974</v>
      </c>
      <c r="H204" s="186">
        <v>1</v>
      </c>
      <c r="I204" s="186">
        <v>0</v>
      </c>
      <c r="J204" s="186" t="s">
        <v>1851</v>
      </c>
      <c r="K204" s="186" t="s">
        <v>93</v>
      </c>
      <c r="L204" s="186"/>
      <c r="M204" s="186"/>
      <c r="N204" s="186"/>
      <c r="O204" s="186"/>
      <c r="P204" s="186"/>
      <c r="Q204" s="186"/>
      <c r="R204" s="186"/>
    </row>
    <row r="205" spans="1:18">
      <c r="A205" s="186" t="s">
        <v>340</v>
      </c>
      <c r="B205" s="186" t="s">
        <v>1870</v>
      </c>
      <c r="C205" s="186" t="s">
        <v>186</v>
      </c>
      <c r="D205" s="186" t="s">
        <v>33</v>
      </c>
      <c r="E205" s="186">
        <v>514101</v>
      </c>
      <c r="F205" s="186" t="s">
        <v>68</v>
      </c>
      <c r="G205" s="186" t="s">
        <v>1974</v>
      </c>
      <c r="H205" s="186">
        <v>5</v>
      </c>
      <c r="I205" s="186">
        <v>5</v>
      </c>
      <c r="J205" s="186" t="s">
        <v>100</v>
      </c>
      <c r="K205" s="186" t="s">
        <v>691</v>
      </c>
      <c r="L205" s="186"/>
      <c r="M205" s="186"/>
      <c r="N205" s="186"/>
      <c r="O205" s="186"/>
      <c r="P205" s="186"/>
      <c r="Q205" s="186"/>
      <c r="R205" s="186"/>
    </row>
    <row r="206" spans="1:18">
      <c r="A206" s="186" t="s">
        <v>341</v>
      </c>
      <c r="B206" s="186" t="s">
        <v>1870</v>
      </c>
      <c r="C206" s="186" t="s">
        <v>186</v>
      </c>
      <c r="D206" s="186" t="s">
        <v>40</v>
      </c>
      <c r="E206" s="186">
        <v>512001</v>
      </c>
      <c r="F206" s="186" t="s">
        <v>72</v>
      </c>
      <c r="G206" s="186" t="s">
        <v>1974</v>
      </c>
      <c r="H206" s="186">
        <v>2</v>
      </c>
      <c r="I206" s="186">
        <v>2</v>
      </c>
      <c r="J206" s="186" t="s">
        <v>100</v>
      </c>
      <c r="K206" s="186" t="s">
        <v>691</v>
      </c>
      <c r="L206" s="186"/>
      <c r="M206" s="186"/>
      <c r="N206" s="186"/>
      <c r="O206" s="186"/>
      <c r="P206" s="186"/>
      <c r="Q206" s="186"/>
      <c r="R206" s="186"/>
    </row>
    <row r="207" spans="1:18">
      <c r="A207" s="186" t="s">
        <v>342</v>
      </c>
      <c r="B207" s="186" t="s">
        <v>1870</v>
      </c>
      <c r="C207" s="186" t="s">
        <v>186</v>
      </c>
      <c r="D207" s="186" t="s">
        <v>1041</v>
      </c>
      <c r="E207" s="186">
        <v>713203</v>
      </c>
      <c r="F207" s="186" t="s">
        <v>59</v>
      </c>
      <c r="G207" s="186" t="s">
        <v>1974</v>
      </c>
      <c r="H207" s="186">
        <v>1</v>
      </c>
      <c r="I207" s="186">
        <v>0</v>
      </c>
      <c r="J207" s="186" t="s">
        <v>1851</v>
      </c>
      <c r="K207" s="186" t="s">
        <v>93</v>
      </c>
      <c r="L207" s="186"/>
      <c r="M207" s="186"/>
      <c r="N207" s="186"/>
      <c r="O207" s="186"/>
      <c r="P207" s="186"/>
      <c r="Q207" s="186"/>
      <c r="R207" s="186"/>
    </row>
    <row r="208" spans="1:18">
      <c r="A208" s="186" t="s">
        <v>343</v>
      </c>
      <c r="B208" s="186" t="s">
        <v>1870</v>
      </c>
      <c r="C208" s="186" t="s">
        <v>186</v>
      </c>
      <c r="D208" s="186" t="s">
        <v>31</v>
      </c>
      <c r="E208" s="186">
        <v>723103</v>
      </c>
      <c r="F208" s="186" t="s">
        <v>67</v>
      </c>
      <c r="G208" s="186" t="s">
        <v>1974</v>
      </c>
      <c r="H208" s="186">
        <v>7</v>
      </c>
      <c r="I208" s="186">
        <v>0</v>
      </c>
      <c r="J208" s="186" t="s">
        <v>472</v>
      </c>
      <c r="K208" s="186" t="s">
        <v>475</v>
      </c>
      <c r="L208" s="186"/>
      <c r="M208" s="186"/>
      <c r="N208" s="186"/>
      <c r="O208" s="186"/>
      <c r="P208" s="186"/>
      <c r="Q208" s="186"/>
      <c r="R208" s="186"/>
    </row>
    <row r="209" spans="1:18">
      <c r="A209" s="186" t="s">
        <v>344</v>
      </c>
      <c r="B209" s="186" t="s">
        <v>1870</v>
      </c>
      <c r="C209" s="186" t="s">
        <v>186</v>
      </c>
      <c r="D209" s="186" t="s">
        <v>51</v>
      </c>
      <c r="E209" s="186">
        <v>712905</v>
      </c>
      <c r="F209" s="186" t="s">
        <v>60</v>
      </c>
      <c r="G209" s="186" t="s">
        <v>1974</v>
      </c>
      <c r="H209" s="186">
        <v>1</v>
      </c>
      <c r="I209" s="186">
        <v>0</v>
      </c>
      <c r="J209" s="186" t="s">
        <v>55</v>
      </c>
      <c r="K209" s="186" t="s">
        <v>679</v>
      </c>
      <c r="L209" s="186"/>
      <c r="M209" s="186"/>
      <c r="N209" s="186"/>
      <c r="O209" s="186"/>
      <c r="P209" s="186"/>
      <c r="Q209" s="186"/>
      <c r="R209" s="186"/>
    </row>
    <row r="210" spans="1:18">
      <c r="A210" s="186" t="s">
        <v>345</v>
      </c>
      <c r="B210" s="186" t="s">
        <v>1870</v>
      </c>
      <c r="C210" s="186" t="s">
        <v>186</v>
      </c>
      <c r="D210" s="186" t="s">
        <v>36</v>
      </c>
      <c r="E210" s="186">
        <v>711204</v>
      </c>
      <c r="F210" s="186" t="s">
        <v>94</v>
      </c>
      <c r="G210" s="186" t="s">
        <v>1974</v>
      </c>
      <c r="H210" s="186">
        <v>1</v>
      </c>
      <c r="I210" s="186">
        <v>1</v>
      </c>
      <c r="J210" s="186" t="s">
        <v>55</v>
      </c>
      <c r="K210" s="186" t="s">
        <v>679</v>
      </c>
      <c r="L210" s="186"/>
      <c r="M210" s="186"/>
      <c r="N210" s="186"/>
      <c r="O210" s="186"/>
      <c r="P210" s="186"/>
      <c r="Q210" s="186"/>
      <c r="R210" s="186"/>
    </row>
    <row r="211" spans="1:18">
      <c r="A211" s="186" t="s">
        <v>346</v>
      </c>
      <c r="B211" s="186" t="s">
        <v>1870</v>
      </c>
      <c r="C211" s="186" t="s">
        <v>186</v>
      </c>
      <c r="D211" s="186" t="s">
        <v>41</v>
      </c>
      <c r="E211" s="186">
        <v>522301</v>
      </c>
      <c r="F211" s="186" t="s">
        <v>39</v>
      </c>
      <c r="G211" s="186" t="s">
        <v>1974</v>
      </c>
      <c r="H211" s="186">
        <v>15</v>
      </c>
      <c r="I211" s="186">
        <v>11</v>
      </c>
      <c r="J211" s="186" t="s">
        <v>100</v>
      </c>
      <c r="K211" s="186" t="s">
        <v>691</v>
      </c>
      <c r="L211" s="186"/>
      <c r="M211" s="186"/>
      <c r="N211" s="186"/>
      <c r="O211" s="186"/>
      <c r="P211" s="186"/>
      <c r="Q211" s="186"/>
      <c r="R211" s="186"/>
    </row>
    <row r="212" spans="1:18">
      <c r="A212" s="186" t="s">
        <v>347</v>
      </c>
      <c r="B212" s="186" t="s">
        <v>1870</v>
      </c>
      <c r="C212" s="186" t="s">
        <v>186</v>
      </c>
      <c r="D212" s="186" t="s">
        <v>172</v>
      </c>
      <c r="E212" s="186">
        <v>722204</v>
      </c>
      <c r="F212" s="186" t="s">
        <v>164</v>
      </c>
      <c r="G212" s="186" t="s">
        <v>1974</v>
      </c>
      <c r="H212" s="186">
        <v>4</v>
      </c>
      <c r="I212" s="186">
        <v>0</v>
      </c>
      <c r="J212" s="186" t="s">
        <v>1851</v>
      </c>
      <c r="K212" s="186" t="s">
        <v>93</v>
      </c>
      <c r="L212" s="186"/>
      <c r="M212" s="186"/>
      <c r="N212" s="186"/>
      <c r="O212" s="186"/>
      <c r="P212" s="186"/>
      <c r="Q212" s="186"/>
      <c r="R212" s="186"/>
    </row>
    <row r="213" spans="1:18">
      <c r="A213" s="186" t="s">
        <v>348</v>
      </c>
      <c r="B213" s="186" t="s">
        <v>1870</v>
      </c>
      <c r="C213" s="186" t="s">
        <v>186</v>
      </c>
      <c r="D213" s="186" t="s">
        <v>91</v>
      </c>
      <c r="E213" s="186">
        <v>722307</v>
      </c>
      <c r="F213" s="186" t="s">
        <v>74</v>
      </c>
      <c r="G213" s="186" t="s">
        <v>1974</v>
      </c>
      <c r="H213" s="186">
        <v>1</v>
      </c>
      <c r="I213" s="186">
        <v>0</v>
      </c>
      <c r="J213" s="186" t="s">
        <v>1851</v>
      </c>
      <c r="K213" s="186" t="s">
        <v>93</v>
      </c>
      <c r="L213" s="186"/>
      <c r="M213" s="186"/>
      <c r="N213" s="186"/>
      <c r="O213" s="186"/>
      <c r="P213" s="186"/>
      <c r="Q213" s="186"/>
      <c r="R213" s="186"/>
    </row>
    <row r="214" spans="1:18">
      <c r="A214" s="186" t="s">
        <v>349</v>
      </c>
      <c r="B214" s="186" t="s">
        <v>1873</v>
      </c>
      <c r="C214" s="186" t="s">
        <v>122</v>
      </c>
      <c r="D214" s="186" t="s">
        <v>40</v>
      </c>
      <c r="E214" s="186">
        <v>512001</v>
      </c>
      <c r="F214" s="186" t="s">
        <v>72</v>
      </c>
      <c r="G214" s="186" t="s">
        <v>1843</v>
      </c>
      <c r="H214" s="186">
        <v>2</v>
      </c>
      <c r="I214" s="186">
        <v>1</v>
      </c>
      <c r="J214" s="186" t="s">
        <v>1074</v>
      </c>
      <c r="K214" s="186" t="s">
        <v>1076</v>
      </c>
      <c r="L214" s="186"/>
      <c r="M214" s="186"/>
      <c r="N214" s="186"/>
      <c r="O214" s="186"/>
      <c r="P214" s="186"/>
      <c r="Q214" s="186"/>
      <c r="R214" s="186"/>
    </row>
    <row r="215" spans="1:18">
      <c r="A215" s="186" t="s">
        <v>350</v>
      </c>
      <c r="B215" s="186" t="s">
        <v>1873</v>
      </c>
      <c r="C215" s="186" t="s">
        <v>122</v>
      </c>
      <c r="D215" s="186" t="s">
        <v>172</v>
      </c>
      <c r="E215" s="186">
        <v>722204</v>
      </c>
      <c r="F215" s="186" t="s">
        <v>164</v>
      </c>
      <c r="G215" s="186" t="s">
        <v>1974</v>
      </c>
      <c r="H215" s="186">
        <v>1</v>
      </c>
      <c r="I215" s="186">
        <v>0</v>
      </c>
      <c r="J215" s="186" t="s">
        <v>1074</v>
      </c>
      <c r="K215" s="186" t="s">
        <v>1076</v>
      </c>
      <c r="L215" s="186"/>
      <c r="M215" s="186"/>
      <c r="N215" s="186"/>
      <c r="O215" s="186"/>
      <c r="P215" s="186"/>
      <c r="Q215" s="186"/>
      <c r="R215" s="186" t="s">
        <v>1971</v>
      </c>
    </row>
    <row r="216" spans="1:18">
      <c r="A216" s="186" t="s">
        <v>351</v>
      </c>
      <c r="B216" s="186" t="s">
        <v>1938</v>
      </c>
      <c r="C216" s="186" t="s">
        <v>686</v>
      </c>
      <c r="D216" s="186" t="s">
        <v>31</v>
      </c>
      <c r="E216" s="186">
        <v>723103</v>
      </c>
      <c r="F216" s="186" t="s">
        <v>67</v>
      </c>
      <c r="G216" s="186" t="s">
        <v>1974</v>
      </c>
      <c r="H216" s="186">
        <v>25</v>
      </c>
      <c r="I216" s="186">
        <v>0</v>
      </c>
      <c r="J216" s="186" t="s">
        <v>1939</v>
      </c>
      <c r="K216" s="186" t="s">
        <v>688</v>
      </c>
      <c r="L216" s="186"/>
      <c r="M216" s="186"/>
      <c r="N216" s="186"/>
      <c r="O216" s="186"/>
      <c r="P216" s="186"/>
      <c r="Q216" s="186"/>
      <c r="R216" s="186"/>
    </row>
    <row r="217" spans="1:18">
      <c r="A217" s="186" t="s">
        <v>352</v>
      </c>
      <c r="B217" s="186" t="s">
        <v>1938</v>
      </c>
      <c r="C217" s="186" t="s">
        <v>686</v>
      </c>
      <c r="D217" s="186" t="s">
        <v>51</v>
      </c>
      <c r="E217" s="186">
        <v>712905</v>
      </c>
      <c r="F217" s="186" t="s">
        <v>60</v>
      </c>
      <c r="G217" s="186" t="s">
        <v>1974</v>
      </c>
      <c r="H217" s="186">
        <v>7</v>
      </c>
      <c r="I217" s="186">
        <v>0</v>
      </c>
      <c r="J217" s="186" t="s">
        <v>1939</v>
      </c>
      <c r="K217" s="186" t="s">
        <v>688</v>
      </c>
      <c r="L217" s="186"/>
      <c r="M217" s="186"/>
      <c r="N217" s="186"/>
      <c r="O217" s="186"/>
      <c r="P217" s="186"/>
      <c r="Q217" s="186"/>
      <c r="R217" s="186"/>
    </row>
    <row r="218" spans="1:18">
      <c r="A218" s="186" t="s">
        <v>353</v>
      </c>
      <c r="B218" s="186" t="s">
        <v>1938</v>
      </c>
      <c r="C218" s="186" t="s">
        <v>686</v>
      </c>
      <c r="D218" s="186" t="s">
        <v>47</v>
      </c>
      <c r="E218" s="186">
        <v>721306</v>
      </c>
      <c r="F218" s="186" t="s">
        <v>56</v>
      </c>
      <c r="G218" s="186" t="s">
        <v>1974</v>
      </c>
      <c r="H218" s="186">
        <v>3</v>
      </c>
      <c r="I218" s="186">
        <v>0</v>
      </c>
      <c r="J218" s="186" t="s">
        <v>1940</v>
      </c>
      <c r="K218" s="186" t="s">
        <v>93</v>
      </c>
      <c r="L218" s="186"/>
      <c r="M218" s="186"/>
      <c r="N218" s="186"/>
      <c r="O218" s="186"/>
      <c r="P218" s="186"/>
      <c r="Q218" s="186"/>
      <c r="R218" s="186"/>
    </row>
    <row r="219" spans="1:18">
      <c r="A219" s="186" t="s">
        <v>354</v>
      </c>
      <c r="B219" s="186" t="s">
        <v>1938</v>
      </c>
      <c r="C219" s="186" t="s">
        <v>686</v>
      </c>
      <c r="D219" s="186" t="s">
        <v>52</v>
      </c>
      <c r="E219" s="186">
        <v>751204</v>
      </c>
      <c r="F219" s="186" t="s">
        <v>61</v>
      </c>
      <c r="G219" s="186" t="s">
        <v>1974</v>
      </c>
      <c r="H219" s="186">
        <v>3</v>
      </c>
      <c r="I219" s="186">
        <v>0</v>
      </c>
      <c r="J219" s="186" t="s">
        <v>1940</v>
      </c>
      <c r="K219" s="186" t="s">
        <v>93</v>
      </c>
      <c r="L219" s="186"/>
      <c r="M219" s="186"/>
      <c r="N219" s="186"/>
      <c r="O219" s="186"/>
      <c r="P219" s="186"/>
      <c r="Q219" s="186"/>
      <c r="R219" s="186"/>
    </row>
    <row r="220" spans="1:18">
      <c r="A220" s="186" t="s">
        <v>355</v>
      </c>
      <c r="B220" s="186" t="s">
        <v>1938</v>
      </c>
      <c r="C220" s="186" t="s">
        <v>686</v>
      </c>
      <c r="D220" s="186" t="s">
        <v>41</v>
      </c>
      <c r="E220" s="186">
        <v>522301</v>
      </c>
      <c r="F220" s="186" t="s">
        <v>39</v>
      </c>
      <c r="G220" s="186" t="s">
        <v>1974</v>
      </c>
      <c r="H220" s="186">
        <v>9</v>
      </c>
      <c r="I220" s="186">
        <v>8</v>
      </c>
      <c r="J220" s="186" t="s">
        <v>1939</v>
      </c>
      <c r="K220" s="186" t="s">
        <v>688</v>
      </c>
      <c r="L220" s="186"/>
      <c r="M220" s="186"/>
      <c r="N220" s="186"/>
      <c r="O220" s="186"/>
      <c r="P220" s="186"/>
      <c r="Q220" s="186"/>
      <c r="R220" s="186"/>
    </row>
    <row r="221" spans="1:18">
      <c r="A221" s="186" t="s">
        <v>356</v>
      </c>
      <c r="B221" s="186" t="s">
        <v>1938</v>
      </c>
      <c r="C221" s="186" t="s">
        <v>686</v>
      </c>
      <c r="D221" s="186" t="s">
        <v>30</v>
      </c>
      <c r="E221" s="186">
        <v>752205</v>
      </c>
      <c r="F221" s="186" t="s">
        <v>62</v>
      </c>
      <c r="G221" s="186" t="s">
        <v>1974</v>
      </c>
      <c r="H221" s="186">
        <v>4</v>
      </c>
      <c r="I221" s="186">
        <v>0</v>
      </c>
      <c r="J221" s="186" t="s">
        <v>1940</v>
      </c>
      <c r="K221" s="186" t="s">
        <v>93</v>
      </c>
      <c r="L221" s="186"/>
      <c r="M221" s="186"/>
      <c r="N221" s="186"/>
      <c r="O221" s="186"/>
      <c r="P221" s="186"/>
      <c r="Q221" s="186"/>
      <c r="R221" s="186"/>
    </row>
    <row r="222" spans="1:18">
      <c r="A222" s="186" t="s">
        <v>357</v>
      </c>
      <c r="B222" s="186" t="s">
        <v>1938</v>
      </c>
      <c r="C222" s="186" t="s">
        <v>686</v>
      </c>
      <c r="D222" s="186" t="s">
        <v>1041</v>
      </c>
      <c r="E222" s="186">
        <v>713203</v>
      </c>
      <c r="F222" s="186" t="s">
        <v>59</v>
      </c>
      <c r="G222" s="186" t="s">
        <v>1974</v>
      </c>
      <c r="H222" s="186">
        <v>1</v>
      </c>
      <c r="I222" s="186">
        <v>0</v>
      </c>
      <c r="J222" s="186" t="s">
        <v>54</v>
      </c>
      <c r="K222" s="186" t="s">
        <v>93</v>
      </c>
      <c r="L222" s="186"/>
      <c r="M222" s="186"/>
      <c r="N222" s="186"/>
      <c r="O222" s="186"/>
      <c r="P222" s="186"/>
      <c r="Q222" s="186"/>
      <c r="R222" s="186"/>
    </row>
    <row r="223" spans="1:18">
      <c r="A223" s="186" t="s">
        <v>358</v>
      </c>
      <c r="B223" s="186" t="s">
        <v>1872</v>
      </c>
      <c r="C223" s="186" t="s">
        <v>122</v>
      </c>
      <c r="D223" s="186" t="s">
        <v>33</v>
      </c>
      <c r="E223" s="186">
        <v>514101</v>
      </c>
      <c r="F223" s="186" t="s">
        <v>68</v>
      </c>
      <c r="G223" s="186" t="s">
        <v>1957</v>
      </c>
      <c r="H223" s="186">
        <v>9</v>
      </c>
      <c r="I223" s="186">
        <v>9</v>
      </c>
      <c r="J223" s="186" t="s">
        <v>1061</v>
      </c>
      <c r="K223" s="186" t="s">
        <v>32</v>
      </c>
      <c r="L223" s="186"/>
      <c r="M223" s="186"/>
      <c r="N223" s="186"/>
      <c r="O223" s="186"/>
      <c r="P223" s="186"/>
      <c r="Q223" s="186"/>
      <c r="R223" s="186"/>
    </row>
    <row r="224" spans="1:18">
      <c r="A224" s="186" t="s">
        <v>359</v>
      </c>
      <c r="B224" s="186" t="s">
        <v>1872</v>
      </c>
      <c r="C224" s="186" t="s">
        <v>122</v>
      </c>
      <c r="D224" s="186" t="s">
        <v>40</v>
      </c>
      <c r="E224" s="186">
        <v>512001</v>
      </c>
      <c r="F224" s="186" t="s">
        <v>72</v>
      </c>
      <c r="G224" s="186" t="s">
        <v>1854</v>
      </c>
      <c r="H224" s="186">
        <v>8</v>
      </c>
      <c r="I224" s="186">
        <v>6</v>
      </c>
      <c r="J224" s="186" t="s">
        <v>1061</v>
      </c>
      <c r="K224" s="186" t="s">
        <v>32</v>
      </c>
      <c r="L224" s="186"/>
      <c r="M224" s="186"/>
      <c r="N224" s="186"/>
      <c r="O224" s="186"/>
      <c r="P224" s="186"/>
      <c r="Q224" s="186"/>
      <c r="R224" s="186"/>
    </row>
    <row r="225" spans="1:18">
      <c r="A225" s="186" t="s">
        <v>360</v>
      </c>
      <c r="B225" s="186" t="s">
        <v>1872</v>
      </c>
      <c r="C225" s="186" t="s">
        <v>122</v>
      </c>
      <c r="D225" s="186" t="s">
        <v>41</v>
      </c>
      <c r="E225" s="186">
        <v>522301</v>
      </c>
      <c r="F225" s="186" t="s">
        <v>39</v>
      </c>
      <c r="G225" s="186" t="s">
        <v>1857</v>
      </c>
      <c r="H225" s="186">
        <v>12</v>
      </c>
      <c r="I225" s="186">
        <v>10</v>
      </c>
      <c r="J225" s="186" t="s">
        <v>1061</v>
      </c>
      <c r="K225" s="186" t="s">
        <v>1943</v>
      </c>
      <c r="L225" s="186"/>
      <c r="M225" s="186"/>
      <c r="N225" s="186"/>
      <c r="O225" s="186"/>
      <c r="P225" s="186"/>
      <c r="Q225" s="186"/>
      <c r="R225" s="186"/>
    </row>
    <row r="226" spans="1:18">
      <c r="A226" s="186" t="s">
        <v>361</v>
      </c>
      <c r="B226" s="186" t="s">
        <v>1872</v>
      </c>
      <c r="C226" s="186" t="s">
        <v>122</v>
      </c>
      <c r="D226" s="186" t="s">
        <v>34</v>
      </c>
      <c r="E226" s="186">
        <v>751201</v>
      </c>
      <c r="F226" s="186" t="s">
        <v>162</v>
      </c>
      <c r="G226" s="186" t="s">
        <v>1974</v>
      </c>
      <c r="H226" s="186">
        <v>3</v>
      </c>
      <c r="I226" s="186">
        <v>3</v>
      </c>
      <c r="J226" s="186" t="s">
        <v>123</v>
      </c>
      <c r="K226" s="186" t="s">
        <v>692</v>
      </c>
      <c r="L226" s="186"/>
      <c r="M226" s="186"/>
      <c r="N226" s="186"/>
      <c r="O226" s="186"/>
      <c r="P226" s="186"/>
      <c r="Q226" s="186"/>
      <c r="R226" s="186"/>
    </row>
    <row r="227" spans="1:18">
      <c r="A227" s="186" t="s">
        <v>362</v>
      </c>
      <c r="B227" s="186" t="s">
        <v>1872</v>
      </c>
      <c r="C227" s="186" t="s">
        <v>122</v>
      </c>
      <c r="D227" s="186" t="s">
        <v>1041</v>
      </c>
      <c r="E227" s="186">
        <v>713203</v>
      </c>
      <c r="F227" s="186" t="s">
        <v>59</v>
      </c>
      <c r="G227" s="186" t="s">
        <v>1974</v>
      </c>
      <c r="H227" s="186">
        <v>8</v>
      </c>
      <c r="I227" s="186">
        <v>0</v>
      </c>
      <c r="J227" s="186" t="s">
        <v>54</v>
      </c>
      <c r="K227" s="186" t="s">
        <v>93</v>
      </c>
      <c r="L227" s="186"/>
      <c r="M227" s="186"/>
      <c r="N227" s="186"/>
      <c r="O227" s="186"/>
      <c r="P227" s="186"/>
      <c r="Q227" s="186"/>
      <c r="R227" s="186"/>
    </row>
    <row r="228" spans="1:18">
      <c r="A228" s="186" t="s">
        <v>363</v>
      </c>
      <c r="B228" s="186" t="s">
        <v>1872</v>
      </c>
      <c r="C228" s="186" t="s">
        <v>122</v>
      </c>
      <c r="D228" s="186" t="s">
        <v>31</v>
      </c>
      <c r="E228" s="186">
        <v>723103</v>
      </c>
      <c r="F228" s="186" t="s">
        <v>67</v>
      </c>
      <c r="G228" s="186" t="s">
        <v>1855</v>
      </c>
      <c r="H228" s="186">
        <v>19</v>
      </c>
      <c r="I228" s="186">
        <v>0</v>
      </c>
      <c r="J228" s="186" t="s">
        <v>1061</v>
      </c>
      <c r="K228" s="186" t="s">
        <v>32</v>
      </c>
      <c r="L228" s="186"/>
      <c r="M228" s="186"/>
      <c r="N228" s="186"/>
      <c r="O228" s="186"/>
      <c r="P228" s="186"/>
      <c r="Q228" s="186"/>
      <c r="R228" s="186"/>
    </row>
    <row r="229" spans="1:18">
      <c r="A229" s="186" t="s">
        <v>364</v>
      </c>
      <c r="B229" s="186" t="s">
        <v>1872</v>
      </c>
      <c r="C229" s="186" t="s">
        <v>122</v>
      </c>
      <c r="D229" s="186" t="s">
        <v>30</v>
      </c>
      <c r="E229" s="186">
        <v>752205</v>
      </c>
      <c r="F229" s="186" t="s">
        <v>62</v>
      </c>
      <c r="G229" s="186" t="s">
        <v>1974</v>
      </c>
      <c r="H229" s="186">
        <v>3</v>
      </c>
      <c r="I229" s="186">
        <v>0</v>
      </c>
      <c r="J229" s="186" t="s">
        <v>123</v>
      </c>
      <c r="K229" s="186" t="s">
        <v>692</v>
      </c>
      <c r="L229" s="186"/>
      <c r="M229" s="186"/>
      <c r="N229" s="186"/>
      <c r="O229" s="186"/>
      <c r="P229" s="186"/>
      <c r="Q229" s="186"/>
      <c r="R229" s="186"/>
    </row>
    <row r="230" spans="1:18">
      <c r="A230" s="186" t="s">
        <v>365</v>
      </c>
      <c r="B230" s="186" t="s">
        <v>1872</v>
      </c>
      <c r="C230" s="186" t="s">
        <v>122</v>
      </c>
      <c r="D230" s="186" t="s">
        <v>35</v>
      </c>
      <c r="E230" s="186">
        <v>741103</v>
      </c>
      <c r="F230" s="186" t="s">
        <v>49</v>
      </c>
      <c r="G230" s="186" t="s">
        <v>1974</v>
      </c>
      <c r="H230" s="186">
        <v>1</v>
      </c>
      <c r="I230" s="186">
        <v>0</v>
      </c>
      <c r="J230" s="186" t="s">
        <v>123</v>
      </c>
      <c r="K230" s="186" t="s">
        <v>692</v>
      </c>
      <c r="L230" s="186"/>
      <c r="M230" s="186"/>
      <c r="N230" s="186"/>
      <c r="O230" s="186"/>
      <c r="P230" s="186"/>
      <c r="Q230" s="186"/>
      <c r="R230" s="186"/>
    </row>
    <row r="231" spans="1:18">
      <c r="A231" s="186" t="s">
        <v>366</v>
      </c>
      <c r="B231" s="186" t="s">
        <v>1060</v>
      </c>
      <c r="C231" s="186" t="s">
        <v>154</v>
      </c>
      <c r="D231" s="186" t="s">
        <v>41</v>
      </c>
      <c r="E231" s="186">
        <v>522301</v>
      </c>
      <c r="F231" s="186" t="s">
        <v>39</v>
      </c>
      <c r="G231" s="186" t="s">
        <v>1857</v>
      </c>
      <c r="H231" s="186">
        <v>1</v>
      </c>
      <c r="I231" s="186">
        <v>1</v>
      </c>
      <c r="J231" s="186" t="s">
        <v>1061</v>
      </c>
      <c r="K231" s="186" t="s">
        <v>32</v>
      </c>
      <c r="L231" s="186"/>
      <c r="M231" s="186"/>
      <c r="N231" s="186"/>
      <c r="O231" s="186"/>
      <c r="P231" s="186"/>
      <c r="Q231" s="186"/>
      <c r="R231" s="186"/>
    </row>
    <row r="232" spans="1:18">
      <c r="A232" s="186" t="s">
        <v>367</v>
      </c>
      <c r="B232" s="186" t="s">
        <v>1060</v>
      </c>
      <c r="C232" s="186" t="s">
        <v>154</v>
      </c>
      <c r="D232" s="186" t="s">
        <v>33</v>
      </c>
      <c r="E232" s="186">
        <v>514101</v>
      </c>
      <c r="F232" s="186" t="s">
        <v>68</v>
      </c>
      <c r="G232" s="186" t="s">
        <v>1957</v>
      </c>
      <c r="H232" s="186">
        <v>2</v>
      </c>
      <c r="I232" s="186">
        <v>2</v>
      </c>
      <c r="J232" s="186" t="s">
        <v>1061</v>
      </c>
      <c r="K232" s="186" t="s">
        <v>32</v>
      </c>
      <c r="L232" s="186"/>
      <c r="M232" s="186"/>
      <c r="N232" s="186"/>
      <c r="O232" s="186"/>
      <c r="P232" s="186"/>
      <c r="Q232" s="186"/>
      <c r="R232" s="186"/>
    </row>
    <row r="233" spans="1:18">
      <c r="A233" s="186" t="s">
        <v>368</v>
      </c>
      <c r="B233" s="186" t="s">
        <v>1060</v>
      </c>
      <c r="C233" s="186" t="s">
        <v>154</v>
      </c>
      <c r="D233" s="186" t="s">
        <v>36</v>
      </c>
      <c r="E233" s="186">
        <v>711204</v>
      </c>
      <c r="F233" s="186" t="s">
        <v>94</v>
      </c>
      <c r="G233" s="186" t="s">
        <v>1974</v>
      </c>
      <c r="H233" s="186">
        <v>1</v>
      </c>
      <c r="I233" s="186">
        <v>0</v>
      </c>
      <c r="J233" s="186" t="s">
        <v>1945</v>
      </c>
      <c r="K233" s="186" t="s">
        <v>93</v>
      </c>
      <c r="L233" s="186"/>
      <c r="M233" s="186"/>
      <c r="N233" s="186"/>
      <c r="O233" s="186"/>
      <c r="P233" s="186"/>
      <c r="Q233" s="186"/>
      <c r="R233" s="186"/>
    </row>
    <row r="234" spans="1:18">
      <c r="A234" s="186" t="s">
        <v>369</v>
      </c>
      <c r="B234" s="186" t="s">
        <v>1060</v>
      </c>
      <c r="C234" s="186" t="s">
        <v>154</v>
      </c>
      <c r="D234" s="186" t="s">
        <v>40</v>
      </c>
      <c r="E234" s="186">
        <v>512001</v>
      </c>
      <c r="F234" s="186" t="s">
        <v>72</v>
      </c>
      <c r="G234" s="186" t="s">
        <v>1854</v>
      </c>
      <c r="H234" s="186">
        <v>3</v>
      </c>
      <c r="I234" s="186">
        <v>2</v>
      </c>
      <c r="J234" s="186" t="s">
        <v>1061</v>
      </c>
      <c r="K234" s="186" t="s">
        <v>32</v>
      </c>
      <c r="L234" s="186"/>
      <c r="M234" s="186"/>
      <c r="N234" s="186"/>
      <c r="O234" s="186"/>
      <c r="P234" s="186"/>
      <c r="Q234" s="186"/>
      <c r="R234" s="186"/>
    </row>
    <row r="235" spans="1:18">
      <c r="A235" s="186" t="s">
        <v>370</v>
      </c>
      <c r="B235" s="186" t="s">
        <v>1060</v>
      </c>
      <c r="C235" s="186" t="s">
        <v>154</v>
      </c>
      <c r="D235" s="186" t="s">
        <v>1944</v>
      </c>
      <c r="E235" s="186">
        <v>723318</v>
      </c>
      <c r="F235" s="186" t="s">
        <v>633</v>
      </c>
      <c r="G235" s="186" t="s">
        <v>1974</v>
      </c>
      <c r="H235" s="186">
        <v>1</v>
      </c>
      <c r="I235" s="186">
        <v>0</v>
      </c>
      <c r="J235" s="186"/>
      <c r="K235" s="186"/>
      <c r="L235" s="186"/>
      <c r="M235" s="186"/>
      <c r="N235" s="186"/>
      <c r="O235" s="186"/>
      <c r="P235" s="186"/>
      <c r="Q235" s="186"/>
      <c r="R235" s="186" t="s">
        <v>1959</v>
      </c>
    </row>
    <row r="236" spans="1:18">
      <c r="A236" s="186" t="s">
        <v>371</v>
      </c>
      <c r="B236" s="186" t="s">
        <v>1805</v>
      </c>
      <c r="C236" s="186" t="s">
        <v>1202</v>
      </c>
      <c r="D236" s="186" t="s">
        <v>31</v>
      </c>
      <c r="E236" s="186">
        <v>723103</v>
      </c>
      <c r="F236" s="186" t="s">
        <v>67</v>
      </c>
      <c r="G236" s="186" t="s">
        <v>1974</v>
      </c>
      <c r="H236" s="186">
        <v>8</v>
      </c>
      <c r="I236" s="186">
        <v>0</v>
      </c>
      <c r="J236" s="186" t="s">
        <v>101</v>
      </c>
      <c r="K236" s="186" t="s">
        <v>692</v>
      </c>
      <c r="L236" s="186"/>
      <c r="M236" s="186"/>
      <c r="N236" s="186"/>
      <c r="O236" s="186"/>
      <c r="P236" s="186"/>
      <c r="Q236" s="186"/>
      <c r="R236" s="186"/>
    </row>
    <row r="237" spans="1:18">
      <c r="A237" s="186" t="s">
        <v>372</v>
      </c>
      <c r="B237" s="186" t="s">
        <v>1805</v>
      </c>
      <c r="C237" s="186" t="s">
        <v>1202</v>
      </c>
      <c r="D237" s="186" t="s">
        <v>34</v>
      </c>
      <c r="E237" s="186">
        <v>721201</v>
      </c>
      <c r="F237" s="186" t="s">
        <v>162</v>
      </c>
      <c r="G237" s="186" t="s">
        <v>1974</v>
      </c>
      <c r="H237" s="186">
        <v>5</v>
      </c>
      <c r="I237" s="186">
        <v>4</v>
      </c>
      <c r="J237" s="186" t="s">
        <v>101</v>
      </c>
      <c r="K237" s="186" t="s">
        <v>692</v>
      </c>
      <c r="L237" s="186"/>
      <c r="M237" s="186"/>
      <c r="N237" s="186"/>
      <c r="O237" s="186"/>
      <c r="P237" s="186"/>
      <c r="Q237" s="186"/>
      <c r="R237" s="186"/>
    </row>
    <row r="238" spans="1:18">
      <c r="A238" s="186" t="s">
        <v>373</v>
      </c>
      <c r="B238" s="186" t="s">
        <v>1805</v>
      </c>
      <c r="C238" s="186" t="s">
        <v>1202</v>
      </c>
      <c r="D238" s="186" t="s">
        <v>41</v>
      </c>
      <c r="E238" s="186">
        <v>522201</v>
      </c>
      <c r="F238" s="186" t="s">
        <v>39</v>
      </c>
      <c r="G238" s="186" t="s">
        <v>1974</v>
      </c>
      <c r="H238" s="186">
        <v>2</v>
      </c>
      <c r="I238" s="186">
        <v>1</v>
      </c>
      <c r="J238" s="186" t="s">
        <v>1851</v>
      </c>
      <c r="K238" s="186" t="s">
        <v>93</v>
      </c>
      <c r="L238" s="186"/>
      <c r="M238" s="186"/>
      <c r="N238" s="186"/>
      <c r="O238" s="186"/>
      <c r="P238" s="186"/>
      <c r="Q238" s="186"/>
      <c r="R238" s="186"/>
    </row>
    <row r="239" spans="1:18">
      <c r="A239" s="186" t="s">
        <v>374</v>
      </c>
      <c r="B239" s="186" t="s">
        <v>1805</v>
      </c>
      <c r="C239" s="186" t="s">
        <v>1202</v>
      </c>
      <c r="D239" s="186" t="s">
        <v>48</v>
      </c>
      <c r="E239" s="186">
        <v>741203</v>
      </c>
      <c r="F239" s="186" t="s">
        <v>57</v>
      </c>
      <c r="G239" s="186" t="s">
        <v>1974</v>
      </c>
      <c r="H239" s="186">
        <v>3</v>
      </c>
      <c r="I239" s="186">
        <v>0</v>
      </c>
      <c r="J239" s="186" t="s">
        <v>1851</v>
      </c>
      <c r="K239" s="186" t="s">
        <v>93</v>
      </c>
      <c r="L239" s="186"/>
      <c r="M239" s="186"/>
      <c r="N239" s="186"/>
      <c r="O239" s="186"/>
      <c r="P239" s="186"/>
      <c r="Q239" s="186"/>
      <c r="R239" s="186"/>
    </row>
    <row r="240" spans="1:18">
      <c r="A240" s="186" t="s">
        <v>375</v>
      </c>
      <c r="B240" s="186" t="s">
        <v>1805</v>
      </c>
      <c r="C240" s="186" t="s">
        <v>1202</v>
      </c>
      <c r="D240" s="186" t="s">
        <v>40</v>
      </c>
      <c r="E240" s="186">
        <v>512001</v>
      </c>
      <c r="F240" s="186" t="s">
        <v>72</v>
      </c>
      <c r="G240" s="186" t="s">
        <v>1974</v>
      </c>
      <c r="H240" s="186">
        <v>6</v>
      </c>
      <c r="I240" s="186">
        <v>1</v>
      </c>
      <c r="J240" s="186" t="s">
        <v>101</v>
      </c>
      <c r="K240" s="186" t="s">
        <v>692</v>
      </c>
      <c r="L240" s="186"/>
      <c r="M240" s="186"/>
      <c r="N240" s="186"/>
      <c r="O240" s="186"/>
      <c r="P240" s="186"/>
      <c r="Q240" s="186"/>
      <c r="R240" s="186"/>
    </row>
    <row r="241" spans="1:18">
      <c r="A241" s="186" t="s">
        <v>376</v>
      </c>
      <c r="B241" s="186" t="s">
        <v>1805</v>
      </c>
      <c r="C241" s="186" t="s">
        <v>1202</v>
      </c>
      <c r="D241" s="186" t="s">
        <v>91</v>
      </c>
      <c r="E241" s="186">
        <v>722307</v>
      </c>
      <c r="F241" s="186" t="s">
        <v>74</v>
      </c>
      <c r="G241" s="186" t="s">
        <v>1974</v>
      </c>
      <c r="H241" s="186">
        <v>1</v>
      </c>
      <c r="I241" s="186">
        <v>0</v>
      </c>
      <c r="J241" s="186" t="s">
        <v>1054</v>
      </c>
      <c r="K241" s="186" t="s">
        <v>93</v>
      </c>
      <c r="L241" s="186"/>
      <c r="M241" s="186"/>
      <c r="N241" s="186"/>
      <c r="O241" s="186"/>
      <c r="P241" s="186"/>
      <c r="Q241" s="186"/>
      <c r="R241" s="186"/>
    </row>
    <row r="242" spans="1:18">
      <c r="A242" s="186" t="s">
        <v>377</v>
      </c>
      <c r="B242" s="186" t="s">
        <v>1805</v>
      </c>
      <c r="C242" s="186" t="s">
        <v>1202</v>
      </c>
      <c r="D242" s="186" t="s">
        <v>1927</v>
      </c>
      <c r="E242" s="186">
        <v>343101</v>
      </c>
      <c r="F242" s="186" t="s">
        <v>58</v>
      </c>
      <c r="G242" s="186" t="s">
        <v>1974</v>
      </c>
      <c r="H242" s="186">
        <v>1</v>
      </c>
      <c r="I242" s="186">
        <v>1</v>
      </c>
      <c r="J242" s="186" t="s">
        <v>1866</v>
      </c>
      <c r="K242" s="186" t="s">
        <v>37</v>
      </c>
      <c r="L242" s="186"/>
      <c r="M242" s="186"/>
      <c r="N242" s="186"/>
      <c r="O242" s="186"/>
      <c r="P242" s="186"/>
      <c r="Q242" s="186"/>
      <c r="R242" s="186"/>
    </row>
    <row r="243" spans="1:18">
      <c r="A243" s="186" t="s">
        <v>378</v>
      </c>
      <c r="B243" s="186" t="s">
        <v>1805</v>
      </c>
      <c r="C243" s="186" t="s">
        <v>1202</v>
      </c>
      <c r="D243" s="186" t="s">
        <v>33</v>
      </c>
      <c r="E243" s="186">
        <v>514101</v>
      </c>
      <c r="F243" s="186" t="s">
        <v>68</v>
      </c>
      <c r="G243" s="186" t="s">
        <v>1974</v>
      </c>
      <c r="H243" s="186">
        <v>2</v>
      </c>
      <c r="I243" s="186">
        <v>2</v>
      </c>
      <c r="J243" s="186" t="s">
        <v>101</v>
      </c>
      <c r="K243" s="186" t="s">
        <v>692</v>
      </c>
      <c r="L243" s="186"/>
      <c r="M243" s="186"/>
      <c r="N243" s="186"/>
      <c r="O243" s="186"/>
      <c r="P243" s="186"/>
      <c r="Q243" s="186"/>
      <c r="R243" s="186"/>
    </row>
    <row r="244" spans="1:18">
      <c r="A244" s="186" t="s">
        <v>379</v>
      </c>
      <c r="B244" s="186" t="s">
        <v>1805</v>
      </c>
      <c r="C244" s="186" t="s">
        <v>1202</v>
      </c>
      <c r="D244" s="186" t="s">
        <v>463</v>
      </c>
      <c r="E244" s="186">
        <v>753105</v>
      </c>
      <c r="F244" s="186" t="s">
        <v>457</v>
      </c>
      <c r="G244" s="186" t="s">
        <v>1974</v>
      </c>
      <c r="H244" s="186">
        <v>1</v>
      </c>
      <c r="I244" s="186">
        <v>1</v>
      </c>
      <c r="J244" s="186" t="s">
        <v>1853</v>
      </c>
      <c r="K244" s="186" t="s">
        <v>37</v>
      </c>
      <c r="L244" s="186"/>
      <c r="M244" s="186"/>
      <c r="N244" s="186"/>
      <c r="O244" s="186"/>
      <c r="P244" s="186"/>
      <c r="Q244" s="186"/>
      <c r="R244" s="186"/>
    </row>
    <row r="245" spans="1:18">
      <c r="A245" s="186" t="s">
        <v>380</v>
      </c>
      <c r="B245" s="186" t="s">
        <v>1805</v>
      </c>
      <c r="C245" s="186" t="s">
        <v>1202</v>
      </c>
      <c r="D245" s="186" t="s">
        <v>172</v>
      </c>
      <c r="E245" s="186">
        <v>722204</v>
      </c>
      <c r="F245" s="186" t="s">
        <v>164</v>
      </c>
      <c r="G245" s="186" t="s">
        <v>1974</v>
      </c>
      <c r="H245" s="186">
        <v>1</v>
      </c>
      <c r="I245" s="186">
        <v>1</v>
      </c>
      <c r="J245" s="186" t="s">
        <v>54</v>
      </c>
      <c r="K245" s="186" t="s">
        <v>93</v>
      </c>
      <c r="L245" s="186"/>
      <c r="M245" s="186"/>
      <c r="N245" s="186"/>
      <c r="O245" s="186"/>
      <c r="P245" s="186"/>
      <c r="Q245" s="186"/>
      <c r="R245" s="186"/>
    </row>
    <row r="246" spans="1:18">
      <c r="A246" s="186" t="s">
        <v>381</v>
      </c>
      <c r="B246" s="186" t="s">
        <v>1876</v>
      </c>
      <c r="C246" s="186" t="s">
        <v>952</v>
      </c>
      <c r="D246" s="186" t="s">
        <v>91</v>
      </c>
      <c r="E246" s="186">
        <v>722307</v>
      </c>
      <c r="F246" s="186" t="s">
        <v>74</v>
      </c>
      <c r="G246" s="186" t="s">
        <v>1974</v>
      </c>
      <c r="H246" s="186">
        <v>15</v>
      </c>
      <c r="I246" s="186">
        <v>1</v>
      </c>
      <c r="J246" s="186" t="s">
        <v>1851</v>
      </c>
      <c r="K246" s="186" t="s">
        <v>93</v>
      </c>
      <c r="L246" s="186"/>
      <c r="M246" s="186"/>
      <c r="N246" s="186"/>
      <c r="O246" s="186"/>
      <c r="P246" s="186"/>
      <c r="Q246" s="186"/>
      <c r="R246" s="186"/>
    </row>
    <row r="247" spans="1:18">
      <c r="A247" s="186" t="s">
        <v>382</v>
      </c>
      <c r="B247" s="186" t="s">
        <v>1876</v>
      </c>
      <c r="C247" s="186" t="s">
        <v>952</v>
      </c>
      <c r="D247" s="186" t="s">
        <v>172</v>
      </c>
      <c r="E247" s="186">
        <v>722204</v>
      </c>
      <c r="F247" s="186" t="s">
        <v>164</v>
      </c>
      <c r="G247" s="186" t="s">
        <v>1974</v>
      </c>
      <c r="H247" s="186">
        <v>3</v>
      </c>
      <c r="I247" s="186">
        <v>0</v>
      </c>
      <c r="J247" s="186" t="s">
        <v>1851</v>
      </c>
      <c r="K247" s="186" t="s">
        <v>93</v>
      </c>
      <c r="L247" s="186"/>
      <c r="M247" s="186"/>
      <c r="N247" s="186"/>
      <c r="O247" s="186"/>
      <c r="P247" s="186"/>
      <c r="Q247" s="186"/>
      <c r="R247" s="186"/>
    </row>
    <row r="248" spans="1:18">
      <c r="A248" s="186" t="s">
        <v>383</v>
      </c>
      <c r="B248" s="186" t="s">
        <v>1876</v>
      </c>
      <c r="C248" s="186" t="s">
        <v>952</v>
      </c>
      <c r="D248" s="186" t="s">
        <v>31</v>
      </c>
      <c r="E248" s="186">
        <v>723103</v>
      </c>
      <c r="F248" s="186" t="s">
        <v>67</v>
      </c>
      <c r="G248" s="186" t="s">
        <v>1974</v>
      </c>
      <c r="H248" s="186">
        <v>7</v>
      </c>
      <c r="I248" s="186">
        <v>0</v>
      </c>
      <c r="J248" s="186" t="s">
        <v>1851</v>
      </c>
      <c r="K248" s="186" t="s">
        <v>93</v>
      </c>
      <c r="L248" s="186"/>
      <c r="M248" s="186"/>
      <c r="N248" s="186"/>
      <c r="O248" s="186"/>
      <c r="P248" s="186"/>
      <c r="Q248" s="186"/>
      <c r="R248" s="186"/>
    </row>
    <row r="249" spans="1:18">
      <c r="A249" s="186" t="s">
        <v>384</v>
      </c>
      <c r="B249" s="186" t="s">
        <v>1876</v>
      </c>
      <c r="C249" s="186" t="s">
        <v>952</v>
      </c>
      <c r="D249" s="186" t="s">
        <v>40</v>
      </c>
      <c r="E249" s="186">
        <v>512001</v>
      </c>
      <c r="F249" s="186" t="s">
        <v>72</v>
      </c>
      <c r="G249" s="186" t="s">
        <v>1974</v>
      </c>
      <c r="H249" s="186">
        <v>4</v>
      </c>
      <c r="I249" s="186">
        <v>4</v>
      </c>
      <c r="J249" s="186" t="s">
        <v>1851</v>
      </c>
      <c r="K249" s="186" t="s">
        <v>93</v>
      </c>
      <c r="L249" s="186"/>
      <c r="M249" s="186"/>
      <c r="N249" s="186"/>
      <c r="O249" s="186"/>
      <c r="P249" s="186"/>
      <c r="Q249" s="186"/>
      <c r="R249" s="186"/>
    </row>
    <row r="250" spans="1:18">
      <c r="A250" s="186" t="s">
        <v>385</v>
      </c>
      <c r="B250" s="186" t="s">
        <v>1876</v>
      </c>
      <c r="C250" s="186" t="s">
        <v>952</v>
      </c>
      <c r="D250" s="186" t="s">
        <v>33</v>
      </c>
      <c r="E250" s="186">
        <v>514101</v>
      </c>
      <c r="F250" s="186" t="s">
        <v>68</v>
      </c>
      <c r="G250" s="186" t="s">
        <v>1974</v>
      </c>
      <c r="H250" s="186">
        <v>3</v>
      </c>
      <c r="I250" s="186">
        <v>3</v>
      </c>
      <c r="J250" s="186" t="s">
        <v>1851</v>
      </c>
      <c r="K250" s="186" t="s">
        <v>93</v>
      </c>
      <c r="L250" s="186"/>
      <c r="M250" s="186"/>
      <c r="N250" s="186"/>
      <c r="O250" s="186"/>
      <c r="P250" s="186"/>
      <c r="Q250" s="186"/>
      <c r="R250" s="186"/>
    </row>
    <row r="251" spans="1:18">
      <c r="A251" s="186" t="s">
        <v>386</v>
      </c>
      <c r="B251" s="186" t="s">
        <v>1876</v>
      </c>
      <c r="C251" s="186" t="s">
        <v>952</v>
      </c>
      <c r="D251" s="186" t="s">
        <v>41</v>
      </c>
      <c r="E251" s="186">
        <v>522301</v>
      </c>
      <c r="F251" s="186" t="s">
        <v>39</v>
      </c>
      <c r="G251" s="186" t="s">
        <v>1974</v>
      </c>
      <c r="H251" s="186">
        <v>4</v>
      </c>
      <c r="I251" s="186">
        <v>4</v>
      </c>
      <c r="J251" s="186" t="s">
        <v>1851</v>
      </c>
      <c r="K251" s="186" t="s">
        <v>93</v>
      </c>
      <c r="L251" s="186"/>
      <c r="M251" s="186"/>
      <c r="N251" s="186"/>
      <c r="O251" s="186"/>
      <c r="P251" s="186"/>
      <c r="Q251" s="186"/>
      <c r="R251" s="186"/>
    </row>
    <row r="252" spans="1:18">
      <c r="A252" s="186" t="s">
        <v>387</v>
      </c>
      <c r="B252" s="186" t="s">
        <v>1876</v>
      </c>
      <c r="C252" s="186" t="s">
        <v>952</v>
      </c>
      <c r="D252" s="186" t="s">
        <v>30</v>
      </c>
      <c r="E252" s="186">
        <v>752205</v>
      </c>
      <c r="F252" s="186" t="s">
        <v>62</v>
      </c>
      <c r="G252" s="186" t="s">
        <v>1974</v>
      </c>
      <c r="H252" s="186">
        <v>2</v>
      </c>
      <c r="I252" s="186">
        <v>0</v>
      </c>
      <c r="J252" s="186" t="s">
        <v>1851</v>
      </c>
      <c r="K252" s="186" t="s">
        <v>93</v>
      </c>
      <c r="L252" s="186"/>
      <c r="M252" s="186"/>
      <c r="N252" s="186"/>
      <c r="O252" s="186"/>
      <c r="P252" s="186"/>
      <c r="Q252" s="186"/>
      <c r="R252" s="186"/>
    </row>
    <row r="253" spans="1:18">
      <c r="A253" s="186" t="s">
        <v>388</v>
      </c>
      <c r="B253" s="186" t="s">
        <v>1876</v>
      </c>
      <c r="C253" s="186" t="s">
        <v>952</v>
      </c>
      <c r="D253" s="186" t="s">
        <v>52</v>
      </c>
      <c r="E253" s="186">
        <v>751204</v>
      </c>
      <c r="F253" s="186" t="s">
        <v>61</v>
      </c>
      <c r="G253" s="186" t="s">
        <v>1974</v>
      </c>
      <c r="H253" s="186">
        <v>2</v>
      </c>
      <c r="I253" s="186">
        <v>0</v>
      </c>
      <c r="J253" s="186" t="s">
        <v>1851</v>
      </c>
      <c r="K253" s="186" t="s">
        <v>93</v>
      </c>
      <c r="L253" s="186"/>
      <c r="M253" s="186"/>
      <c r="N253" s="186"/>
      <c r="O253" s="186"/>
      <c r="P253" s="186"/>
      <c r="Q253" s="186"/>
      <c r="R253" s="186"/>
    </row>
    <row r="254" spans="1:18">
      <c r="A254" s="186" t="s">
        <v>389</v>
      </c>
      <c r="B254" s="186" t="s">
        <v>1876</v>
      </c>
      <c r="C254" s="186" t="s">
        <v>952</v>
      </c>
      <c r="D254" s="186" t="s">
        <v>35</v>
      </c>
      <c r="E254" s="186">
        <v>741103</v>
      </c>
      <c r="F254" s="186" t="s">
        <v>49</v>
      </c>
      <c r="G254" s="186" t="s">
        <v>1974</v>
      </c>
      <c r="H254" s="186">
        <v>3</v>
      </c>
      <c r="I254" s="186">
        <v>0</v>
      </c>
      <c r="J254" s="186" t="s">
        <v>1851</v>
      </c>
      <c r="K254" s="186" t="s">
        <v>93</v>
      </c>
      <c r="L254" s="186"/>
      <c r="M254" s="186"/>
      <c r="N254" s="186"/>
      <c r="O254" s="186"/>
      <c r="P254" s="186"/>
      <c r="Q254" s="186"/>
      <c r="R254" s="186"/>
    </row>
    <row r="255" spans="1:18">
      <c r="A255" s="186" t="s">
        <v>390</v>
      </c>
      <c r="B255" s="186" t="s">
        <v>1876</v>
      </c>
      <c r="C255" s="186" t="s">
        <v>952</v>
      </c>
      <c r="D255" s="186" t="s">
        <v>169</v>
      </c>
      <c r="E255" s="186">
        <v>962907</v>
      </c>
      <c r="F255" s="186" t="s">
        <v>170</v>
      </c>
      <c r="G255" s="186" t="s">
        <v>1974</v>
      </c>
      <c r="H255" s="186">
        <v>1</v>
      </c>
      <c r="I255" s="186">
        <v>1</v>
      </c>
      <c r="J255" s="186" t="s">
        <v>873</v>
      </c>
      <c r="K255" s="186" t="s">
        <v>677</v>
      </c>
      <c r="L255" s="186"/>
      <c r="M255" s="186"/>
      <c r="N255" s="186"/>
      <c r="O255" s="186"/>
      <c r="P255" s="186"/>
      <c r="Q255" s="186"/>
      <c r="R255" s="186"/>
    </row>
    <row r="256" spans="1:18">
      <c r="A256" s="186" t="s">
        <v>391</v>
      </c>
      <c r="B256" s="186" t="s">
        <v>29</v>
      </c>
      <c r="C256" s="186" t="s">
        <v>44</v>
      </c>
      <c r="D256" s="186" t="s">
        <v>34</v>
      </c>
      <c r="E256" s="186">
        <v>751201</v>
      </c>
      <c r="F256" s="186" t="s">
        <v>162</v>
      </c>
      <c r="G256" s="186" t="s">
        <v>1974</v>
      </c>
      <c r="H256" s="186">
        <v>2</v>
      </c>
      <c r="I256" s="186">
        <v>2</v>
      </c>
      <c r="J256" s="186" t="s">
        <v>1946</v>
      </c>
      <c r="K256" s="186" t="s">
        <v>93</v>
      </c>
      <c r="L256" s="186"/>
      <c r="M256" s="186"/>
      <c r="N256" s="186"/>
      <c r="O256" s="186"/>
      <c r="P256" s="186"/>
      <c r="Q256" s="186"/>
      <c r="R256" s="186"/>
    </row>
    <row r="257" spans="1:18">
      <c r="A257" s="186" t="s">
        <v>392</v>
      </c>
      <c r="B257" s="186" t="s">
        <v>29</v>
      </c>
      <c r="C257" s="186" t="s">
        <v>44</v>
      </c>
      <c r="D257" s="186" t="s">
        <v>35</v>
      </c>
      <c r="E257" s="186">
        <v>741103</v>
      </c>
      <c r="F257" s="186" t="s">
        <v>49</v>
      </c>
      <c r="G257" s="186" t="s">
        <v>1974</v>
      </c>
      <c r="H257" s="186">
        <v>1</v>
      </c>
      <c r="I257" s="186">
        <v>0</v>
      </c>
      <c r="J257" s="186" t="s">
        <v>1946</v>
      </c>
      <c r="K257" s="186" t="s">
        <v>93</v>
      </c>
      <c r="L257" s="186"/>
      <c r="M257" s="186"/>
      <c r="N257" s="186"/>
      <c r="O257" s="186"/>
      <c r="P257" s="186"/>
      <c r="Q257" s="186"/>
      <c r="R257" s="186"/>
    </row>
    <row r="258" spans="1:18">
      <c r="A258" s="186" t="s">
        <v>393</v>
      </c>
      <c r="B258" s="186" t="s">
        <v>29</v>
      </c>
      <c r="C258" s="186" t="s">
        <v>44</v>
      </c>
      <c r="D258" s="186" t="s">
        <v>31</v>
      </c>
      <c r="E258" s="186">
        <v>723103</v>
      </c>
      <c r="F258" s="186" t="s">
        <v>67</v>
      </c>
      <c r="G258" s="186" t="s">
        <v>1855</v>
      </c>
      <c r="H258" s="186">
        <v>6</v>
      </c>
      <c r="I258" s="186">
        <v>0</v>
      </c>
      <c r="J258" s="186" t="s">
        <v>1061</v>
      </c>
      <c r="K258" s="186" t="s">
        <v>32</v>
      </c>
      <c r="L258" s="186"/>
      <c r="M258" s="186"/>
      <c r="N258" s="186"/>
      <c r="O258" s="186"/>
      <c r="P258" s="186"/>
      <c r="Q258" s="186"/>
      <c r="R258" s="186"/>
    </row>
    <row r="259" spans="1:18">
      <c r="A259" s="186" t="s">
        <v>394</v>
      </c>
      <c r="B259" s="186" t="s">
        <v>29</v>
      </c>
      <c r="C259" s="186" t="s">
        <v>44</v>
      </c>
      <c r="D259" s="186" t="s">
        <v>41</v>
      </c>
      <c r="E259" s="186">
        <v>522301</v>
      </c>
      <c r="F259" s="186" t="s">
        <v>39</v>
      </c>
      <c r="G259" s="186" t="s">
        <v>1857</v>
      </c>
      <c r="H259" s="186">
        <v>1</v>
      </c>
      <c r="I259" s="186">
        <v>1</v>
      </c>
      <c r="J259" s="186" t="s">
        <v>1061</v>
      </c>
      <c r="K259" s="186" t="s">
        <v>32</v>
      </c>
      <c r="L259" s="186"/>
      <c r="M259" s="186"/>
      <c r="N259" s="186"/>
      <c r="O259" s="186"/>
      <c r="P259" s="186"/>
      <c r="Q259" s="186"/>
      <c r="R259" s="186"/>
    </row>
    <row r="260" spans="1:18">
      <c r="A260" s="186" t="s">
        <v>395</v>
      </c>
      <c r="B260" s="186" t="s">
        <v>29</v>
      </c>
      <c r="C260" s="186" t="s">
        <v>44</v>
      </c>
      <c r="D260" s="186" t="s">
        <v>33</v>
      </c>
      <c r="E260" s="186">
        <v>514101</v>
      </c>
      <c r="F260" s="186" t="s">
        <v>68</v>
      </c>
      <c r="G260" s="186" t="s">
        <v>1957</v>
      </c>
      <c r="H260" s="186">
        <v>0</v>
      </c>
      <c r="I260" s="186">
        <v>1</v>
      </c>
      <c r="J260" s="186" t="s">
        <v>1061</v>
      </c>
      <c r="K260" s="186" t="s">
        <v>32</v>
      </c>
      <c r="L260" s="186"/>
      <c r="M260" s="186"/>
      <c r="N260" s="186"/>
      <c r="O260" s="186"/>
      <c r="P260" s="186"/>
      <c r="Q260" s="186"/>
      <c r="R260" s="186"/>
    </row>
    <row r="261" spans="1:18">
      <c r="A261" s="186" t="s">
        <v>396</v>
      </c>
      <c r="B261" s="186" t="s">
        <v>29</v>
      </c>
      <c r="C261" s="186" t="s">
        <v>44</v>
      </c>
      <c r="D261" s="186" t="s">
        <v>36</v>
      </c>
      <c r="E261" s="186">
        <v>711204</v>
      </c>
      <c r="F261" s="186" t="s">
        <v>94</v>
      </c>
      <c r="G261" s="186" t="s">
        <v>1974</v>
      </c>
      <c r="H261" s="186">
        <v>1</v>
      </c>
      <c r="I261" s="186">
        <v>0</v>
      </c>
      <c r="J261" s="186" t="s">
        <v>1947</v>
      </c>
      <c r="K261" s="186" t="s">
        <v>93</v>
      </c>
      <c r="L261" s="186"/>
      <c r="M261" s="186"/>
      <c r="N261" s="186"/>
      <c r="O261" s="186"/>
      <c r="P261" s="186"/>
      <c r="Q261" s="186"/>
      <c r="R261" s="186"/>
    </row>
    <row r="262" spans="1:18">
      <c r="A262" s="186" t="s">
        <v>397</v>
      </c>
      <c r="B262" s="186" t="s">
        <v>1071</v>
      </c>
      <c r="C262" s="186" t="s">
        <v>462</v>
      </c>
      <c r="D262" s="186" t="s">
        <v>33</v>
      </c>
      <c r="E262" s="186">
        <v>514101</v>
      </c>
      <c r="F262" s="186" t="s">
        <v>68</v>
      </c>
      <c r="G262" s="186" t="s">
        <v>1974</v>
      </c>
      <c r="H262" s="186">
        <v>4</v>
      </c>
      <c r="I262" s="186">
        <v>4</v>
      </c>
      <c r="J262" s="186" t="s">
        <v>55</v>
      </c>
      <c r="K262" s="186" t="s">
        <v>679</v>
      </c>
      <c r="L262" s="186"/>
      <c r="M262" s="186"/>
      <c r="N262" s="186"/>
      <c r="O262" s="186"/>
      <c r="P262" s="186"/>
      <c r="Q262" s="186"/>
      <c r="R262" s="186"/>
    </row>
    <row r="263" spans="1:18">
      <c r="A263" s="186" t="s">
        <v>398</v>
      </c>
      <c r="B263" s="186" t="s">
        <v>1071</v>
      </c>
      <c r="C263" s="186" t="s">
        <v>462</v>
      </c>
      <c r="D263" s="186" t="s">
        <v>35</v>
      </c>
      <c r="E263" s="186">
        <v>741103</v>
      </c>
      <c r="F263" s="186" t="s">
        <v>49</v>
      </c>
      <c r="G263" s="186" t="s">
        <v>1974</v>
      </c>
      <c r="H263" s="186">
        <v>6</v>
      </c>
      <c r="I263" s="186">
        <v>0</v>
      </c>
      <c r="J263" s="186" t="s">
        <v>55</v>
      </c>
      <c r="K263" s="186" t="s">
        <v>679</v>
      </c>
      <c r="L263" s="186"/>
      <c r="M263" s="186"/>
      <c r="N263" s="186"/>
      <c r="O263" s="186"/>
      <c r="P263" s="186"/>
      <c r="Q263" s="186"/>
      <c r="R263" s="186"/>
    </row>
    <row r="264" spans="1:18">
      <c r="A264" s="186" t="s">
        <v>399</v>
      </c>
      <c r="B264" s="186" t="s">
        <v>1071</v>
      </c>
      <c r="C264" s="186" t="s">
        <v>462</v>
      </c>
      <c r="D264" s="186" t="s">
        <v>31</v>
      </c>
      <c r="E264" s="186">
        <v>723103</v>
      </c>
      <c r="F264" s="186" t="s">
        <v>67</v>
      </c>
      <c r="G264" s="186" t="s">
        <v>1974</v>
      </c>
      <c r="H264" s="186">
        <v>7</v>
      </c>
      <c r="I264" s="186">
        <v>0</v>
      </c>
      <c r="J264" s="186" t="s">
        <v>96</v>
      </c>
      <c r="K264" s="186" t="s">
        <v>190</v>
      </c>
      <c r="L264" s="186"/>
      <c r="M264" s="186"/>
      <c r="N264" s="186"/>
      <c r="O264" s="186"/>
      <c r="P264" s="186"/>
      <c r="Q264" s="186"/>
      <c r="R264" s="186"/>
    </row>
    <row r="265" spans="1:18">
      <c r="A265" s="186" t="s">
        <v>400</v>
      </c>
      <c r="B265" s="186" t="s">
        <v>1071</v>
      </c>
      <c r="C265" s="186" t="s">
        <v>462</v>
      </c>
      <c r="D265" s="186" t="s">
        <v>41</v>
      </c>
      <c r="E265" s="186">
        <v>522301</v>
      </c>
      <c r="F265" s="186" t="s">
        <v>39</v>
      </c>
      <c r="G265" s="186" t="s">
        <v>1974</v>
      </c>
      <c r="H265" s="186">
        <v>4</v>
      </c>
      <c r="I265" s="186">
        <v>3</v>
      </c>
      <c r="J265" s="186" t="s">
        <v>96</v>
      </c>
      <c r="K265" s="186" t="s">
        <v>190</v>
      </c>
      <c r="L265" s="186"/>
      <c r="M265" s="186"/>
      <c r="N265" s="186"/>
      <c r="O265" s="186"/>
      <c r="P265" s="186"/>
      <c r="Q265" s="186"/>
      <c r="R265" s="186"/>
    </row>
    <row r="266" spans="1:18">
      <c r="A266" s="186" t="s">
        <v>401</v>
      </c>
      <c r="B266" s="186" t="s">
        <v>1071</v>
      </c>
      <c r="C266" s="186" t="s">
        <v>462</v>
      </c>
      <c r="D266" s="186" t="s">
        <v>172</v>
      </c>
      <c r="E266" s="186">
        <v>722204</v>
      </c>
      <c r="F266" s="186" t="s">
        <v>164</v>
      </c>
      <c r="G266" s="186" t="s">
        <v>1974</v>
      </c>
      <c r="H266" s="186">
        <v>2</v>
      </c>
      <c r="I266" s="186">
        <v>0</v>
      </c>
      <c r="J266" s="186" t="s">
        <v>96</v>
      </c>
      <c r="K266" s="186" t="s">
        <v>190</v>
      </c>
      <c r="L266" s="186"/>
      <c r="M266" s="186"/>
      <c r="N266" s="186"/>
      <c r="O266" s="186"/>
      <c r="P266" s="186"/>
      <c r="Q266" s="186"/>
      <c r="R266" s="186"/>
    </row>
    <row r="267" spans="1:18">
      <c r="A267" s="186" t="s">
        <v>402</v>
      </c>
      <c r="B267" s="186" t="s">
        <v>1071</v>
      </c>
      <c r="C267" s="186" t="s">
        <v>462</v>
      </c>
      <c r="D267" s="186" t="s">
        <v>52</v>
      </c>
      <c r="E267" s="186">
        <v>751204</v>
      </c>
      <c r="F267" s="186" t="s">
        <v>61</v>
      </c>
      <c r="G267" s="186" t="s">
        <v>1974</v>
      </c>
      <c r="H267" s="186">
        <v>2</v>
      </c>
      <c r="I267" s="186">
        <v>0</v>
      </c>
      <c r="J267" s="186" t="s">
        <v>55</v>
      </c>
      <c r="K267" s="186" t="s">
        <v>679</v>
      </c>
      <c r="L267" s="186"/>
      <c r="M267" s="186"/>
      <c r="N267" s="186"/>
      <c r="O267" s="186"/>
      <c r="P267" s="186"/>
      <c r="Q267" s="186"/>
      <c r="R267" s="186"/>
    </row>
    <row r="268" spans="1:18">
      <c r="A268" s="186" t="s">
        <v>403</v>
      </c>
      <c r="B268" s="186" t="s">
        <v>1071</v>
      </c>
      <c r="C268" s="186" t="s">
        <v>462</v>
      </c>
      <c r="D268" s="186" t="s">
        <v>40</v>
      </c>
      <c r="E268" s="186">
        <v>512001</v>
      </c>
      <c r="F268" s="186" t="s">
        <v>72</v>
      </c>
      <c r="G268" s="186" t="s">
        <v>1974</v>
      </c>
      <c r="H268" s="186">
        <v>3</v>
      </c>
      <c r="I268" s="186">
        <v>2</v>
      </c>
      <c r="J268" s="186" t="s">
        <v>96</v>
      </c>
      <c r="K268" s="186" t="s">
        <v>190</v>
      </c>
      <c r="L268" s="186"/>
      <c r="M268" s="186"/>
      <c r="N268" s="186"/>
      <c r="O268" s="186"/>
      <c r="P268" s="186"/>
      <c r="Q268" s="186"/>
      <c r="R268" s="186"/>
    </row>
    <row r="269" spans="1:18">
      <c r="A269" s="186" t="s">
        <v>404</v>
      </c>
      <c r="B269" s="186" t="s">
        <v>1071</v>
      </c>
      <c r="C269" s="186" t="s">
        <v>462</v>
      </c>
      <c r="D269" s="186" t="s">
        <v>171</v>
      </c>
      <c r="E269" s="186">
        <v>712618</v>
      </c>
      <c r="F269" s="186" t="s">
        <v>77</v>
      </c>
      <c r="G269" s="186" t="s">
        <v>1974</v>
      </c>
      <c r="H269" s="186">
        <v>1</v>
      </c>
      <c r="I269" s="186">
        <v>0</v>
      </c>
      <c r="J269" s="186" t="s">
        <v>1065</v>
      </c>
      <c r="K269" s="186" t="s">
        <v>679</v>
      </c>
      <c r="L269" s="186"/>
      <c r="M269" s="186"/>
      <c r="N269" s="186"/>
      <c r="O269" s="186"/>
      <c r="P269" s="186"/>
      <c r="Q269" s="186"/>
      <c r="R269" s="186"/>
    </row>
    <row r="270" spans="1:18">
      <c r="A270" s="186" t="s">
        <v>405</v>
      </c>
      <c r="B270" s="186" t="s">
        <v>1071</v>
      </c>
      <c r="C270" s="186" t="s">
        <v>462</v>
      </c>
      <c r="D270" s="186" t="s">
        <v>1041</v>
      </c>
      <c r="E270" s="186">
        <v>713203</v>
      </c>
      <c r="F270" s="186" t="s">
        <v>59</v>
      </c>
      <c r="G270" s="186" t="s">
        <v>1974</v>
      </c>
      <c r="H270" s="186">
        <v>1</v>
      </c>
      <c r="I270" s="186">
        <v>0</v>
      </c>
      <c r="J270" s="186" t="s">
        <v>1065</v>
      </c>
      <c r="K270" s="186" t="s">
        <v>679</v>
      </c>
      <c r="L270" s="186"/>
      <c r="M270" s="186"/>
      <c r="N270" s="186"/>
      <c r="O270" s="186"/>
      <c r="P270" s="186"/>
      <c r="Q270" s="186"/>
      <c r="R270" s="186"/>
    </row>
    <row r="271" spans="1:18">
      <c r="A271" s="186" t="s">
        <v>406</v>
      </c>
      <c r="B271" s="186" t="s">
        <v>1071</v>
      </c>
      <c r="C271" s="186" t="s">
        <v>462</v>
      </c>
      <c r="D271" s="186" t="s">
        <v>1961</v>
      </c>
      <c r="E271" s="186">
        <v>813134</v>
      </c>
      <c r="F271" s="186" t="s">
        <v>466</v>
      </c>
      <c r="G271" s="186" t="s">
        <v>1974</v>
      </c>
      <c r="H271" s="186">
        <v>2</v>
      </c>
      <c r="I271" s="186">
        <v>0</v>
      </c>
      <c r="J271" s="186" t="s">
        <v>461</v>
      </c>
      <c r="K271" s="186" t="s">
        <v>37</v>
      </c>
      <c r="L271" s="186"/>
      <c r="M271" s="186"/>
      <c r="N271" s="186"/>
      <c r="O271" s="186"/>
      <c r="P271" s="186"/>
      <c r="Q271" s="186"/>
      <c r="R271" s="186"/>
    </row>
    <row r="272" spans="1:18">
      <c r="A272" s="186" t="s">
        <v>407</v>
      </c>
      <c r="B272" s="186" t="s">
        <v>1052</v>
      </c>
      <c r="C272" s="186" t="s">
        <v>467</v>
      </c>
      <c r="D272" s="186" t="s">
        <v>53</v>
      </c>
      <c r="E272" s="186">
        <v>753402</v>
      </c>
      <c r="F272" s="186" t="s">
        <v>63</v>
      </c>
      <c r="G272" s="186" t="s">
        <v>1974</v>
      </c>
      <c r="H272" s="186">
        <v>7</v>
      </c>
      <c r="I272" s="186">
        <v>0</v>
      </c>
      <c r="J272" s="186" t="s">
        <v>101</v>
      </c>
      <c r="K272" s="186" t="s">
        <v>692</v>
      </c>
      <c r="L272" s="186"/>
      <c r="M272" s="186"/>
      <c r="N272" s="186"/>
      <c r="O272" s="186"/>
      <c r="P272" s="186"/>
      <c r="Q272" s="186"/>
      <c r="R272" s="186"/>
    </row>
    <row r="273" spans="1:18">
      <c r="A273" s="186" t="s">
        <v>408</v>
      </c>
      <c r="B273" s="186" t="s">
        <v>1052</v>
      </c>
      <c r="C273" s="186" t="s">
        <v>467</v>
      </c>
      <c r="D273" s="186" t="s">
        <v>34</v>
      </c>
      <c r="E273" s="186">
        <v>751201</v>
      </c>
      <c r="F273" s="186" t="s">
        <v>162</v>
      </c>
      <c r="G273" s="186" t="s">
        <v>1974</v>
      </c>
      <c r="H273" s="186">
        <v>1</v>
      </c>
      <c r="I273" s="186">
        <v>1</v>
      </c>
      <c r="J273" s="186" t="s">
        <v>873</v>
      </c>
      <c r="K273" s="186" t="s">
        <v>677</v>
      </c>
      <c r="L273" s="186"/>
      <c r="M273" s="186"/>
      <c r="N273" s="186"/>
      <c r="O273" s="186"/>
      <c r="P273" s="186"/>
      <c r="Q273" s="186"/>
      <c r="R273" s="186"/>
    </row>
    <row r="274" spans="1:18">
      <c r="A274" s="186" t="s">
        <v>409</v>
      </c>
      <c r="B274" s="186" t="s">
        <v>1052</v>
      </c>
      <c r="C274" s="186" t="s">
        <v>467</v>
      </c>
      <c r="D274" s="186" t="s">
        <v>33</v>
      </c>
      <c r="E274" s="186">
        <v>514101</v>
      </c>
      <c r="F274" s="186" t="s">
        <v>68</v>
      </c>
      <c r="G274" s="186" t="s">
        <v>1974</v>
      </c>
      <c r="H274" s="186">
        <v>6</v>
      </c>
      <c r="I274" s="186">
        <v>5</v>
      </c>
      <c r="J274" s="186" t="s">
        <v>873</v>
      </c>
      <c r="K274" s="186" t="s">
        <v>677</v>
      </c>
      <c r="L274" s="186"/>
      <c r="M274" s="186"/>
      <c r="N274" s="186"/>
      <c r="O274" s="186"/>
      <c r="P274" s="186"/>
      <c r="Q274" s="186"/>
      <c r="R274" s="186"/>
    </row>
    <row r="275" spans="1:18">
      <c r="A275" s="186" t="s">
        <v>410</v>
      </c>
      <c r="B275" s="186" t="s">
        <v>1052</v>
      </c>
      <c r="C275" s="186" t="s">
        <v>467</v>
      </c>
      <c r="D275" s="186" t="s">
        <v>31</v>
      </c>
      <c r="E275" s="186">
        <v>723103</v>
      </c>
      <c r="F275" s="186" t="s">
        <v>67</v>
      </c>
      <c r="G275" s="186" t="s">
        <v>1974</v>
      </c>
      <c r="H275" s="186">
        <v>14</v>
      </c>
      <c r="I275" s="186">
        <v>1</v>
      </c>
      <c r="J275" s="186" t="s">
        <v>873</v>
      </c>
      <c r="K275" s="186" t="s">
        <v>677</v>
      </c>
      <c r="L275" s="186"/>
      <c r="M275" s="186"/>
      <c r="N275" s="186"/>
      <c r="O275" s="186"/>
      <c r="P275" s="186"/>
      <c r="Q275" s="186"/>
      <c r="R275" s="186"/>
    </row>
    <row r="276" spans="1:18">
      <c r="A276" s="186" t="s">
        <v>411</v>
      </c>
      <c r="B276" s="186" t="s">
        <v>1052</v>
      </c>
      <c r="C276" s="186" t="s">
        <v>467</v>
      </c>
      <c r="D276" s="186" t="s">
        <v>30</v>
      </c>
      <c r="E276" s="186">
        <v>752205</v>
      </c>
      <c r="F276" s="186" t="s">
        <v>62</v>
      </c>
      <c r="G276" s="186" t="s">
        <v>1974</v>
      </c>
      <c r="H276" s="186">
        <v>2</v>
      </c>
      <c r="I276" s="186">
        <v>0</v>
      </c>
      <c r="J276" s="186" t="s">
        <v>1947</v>
      </c>
      <c r="K276" s="186" t="s">
        <v>93</v>
      </c>
      <c r="L276" s="186"/>
      <c r="M276" s="186"/>
      <c r="N276" s="186"/>
      <c r="O276" s="186"/>
      <c r="P276" s="186"/>
      <c r="Q276" s="186"/>
      <c r="R276" s="186"/>
    </row>
    <row r="277" spans="1:18">
      <c r="A277" s="186" t="s">
        <v>412</v>
      </c>
      <c r="B277" s="186" t="s">
        <v>1052</v>
      </c>
      <c r="C277" s="186" t="s">
        <v>467</v>
      </c>
      <c r="D277" s="186" t="s">
        <v>41</v>
      </c>
      <c r="E277" s="186">
        <v>522301</v>
      </c>
      <c r="F277" s="186" t="s">
        <v>39</v>
      </c>
      <c r="G277" s="186" t="s">
        <v>1974</v>
      </c>
      <c r="H277" s="186">
        <v>7</v>
      </c>
      <c r="I277" s="186">
        <v>7</v>
      </c>
      <c r="J277" s="186" t="s">
        <v>873</v>
      </c>
      <c r="K277" s="186" t="s">
        <v>677</v>
      </c>
      <c r="L277" s="186"/>
      <c r="M277" s="186"/>
      <c r="N277" s="186"/>
      <c r="O277" s="186"/>
      <c r="P277" s="186"/>
      <c r="Q277" s="186"/>
      <c r="R277" s="186"/>
    </row>
    <row r="278" spans="1:18">
      <c r="A278" s="186" t="s">
        <v>413</v>
      </c>
      <c r="B278" s="186" t="s">
        <v>1052</v>
      </c>
      <c r="C278" s="186" t="s">
        <v>467</v>
      </c>
      <c r="D278" s="186" t="s">
        <v>40</v>
      </c>
      <c r="E278" s="186">
        <v>512001</v>
      </c>
      <c r="F278" s="186" t="s">
        <v>72</v>
      </c>
      <c r="G278" s="186" t="s">
        <v>1974</v>
      </c>
      <c r="H278" s="186">
        <v>7</v>
      </c>
      <c r="I278" s="186">
        <v>2</v>
      </c>
      <c r="J278" s="186" t="s">
        <v>873</v>
      </c>
      <c r="K278" s="186" t="s">
        <v>677</v>
      </c>
      <c r="L278" s="186"/>
      <c r="M278" s="186"/>
      <c r="N278" s="186"/>
      <c r="O278" s="186"/>
      <c r="P278" s="186"/>
      <c r="Q278" s="186"/>
      <c r="R278" s="186"/>
    </row>
    <row r="279" spans="1:18">
      <c r="A279" s="186" t="s">
        <v>414</v>
      </c>
      <c r="B279" s="186" t="s">
        <v>1052</v>
      </c>
      <c r="C279" s="186" t="s">
        <v>467</v>
      </c>
      <c r="D279" s="186" t="s">
        <v>75</v>
      </c>
      <c r="E279" s="186"/>
      <c r="F279" s="186" t="s">
        <v>58</v>
      </c>
      <c r="G279" s="186" t="s">
        <v>1974</v>
      </c>
      <c r="H279" s="186">
        <v>1</v>
      </c>
      <c r="I279" s="186">
        <v>1</v>
      </c>
      <c r="J279" s="186" t="s">
        <v>461</v>
      </c>
      <c r="K279" s="186" t="s">
        <v>37</v>
      </c>
      <c r="L279" s="186"/>
      <c r="M279" s="186"/>
      <c r="N279" s="186"/>
      <c r="O279" s="186"/>
      <c r="P279" s="186"/>
      <c r="Q279" s="186"/>
      <c r="R279" s="186"/>
    </row>
    <row r="280" spans="1:18">
      <c r="A280" s="186" t="s">
        <v>415</v>
      </c>
      <c r="B280" s="186" t="s">
        <v>1052</v>
      </c>
      <c r="C280" s="186" t="s">
        <v>467</v>
      </c>
      <c r="D280" s="186" t="s">
        <v>36</v>
      </c>
      <c r="E280" s="186">
        <v>711204</v>
      </c>
      <c r="F280" s="186" t="s">
        <v>94</v>
      </c>
      <c r="G280" s="186" t="s">
        <v>1974</v>
      </c>
      <c r="H280" s="186">
        <v>1</v>
      </c>
      <c r="I280" s="186">
        <v>0</v>
      </c>
      <c r="J280" s="186" t="s">
        <v>1947</v>
      </c>
      <c r="K280" s="186" t="s">
        <v>93</v>
      </c>
      <c r="L280" s="186"/>
      <c r="M280" s="186"/>
      <c r="N280" s="186"/>
      <c r="O280" s="186"/>
      <c r="P280" s="186"/>
      <c r="Q280" s="186"/>
      <c r="R280" s="186"/>
    </row>
    <row r="281" spans="1:18">
      <c r="A281" s="186" t="s">
        <v>416</v>
      </c>
      <c r="B281" s="186" t="s">
        <v>1052</v>
      </c>
      <c r="C281" s="186" t="s">
        <v>467</v>
      </c>
      <c r="D281" s="186" t="s">
        <v>35</v>
      </c>
      <c r="E281" s="186">
        <v>741103</v>
      </c>
      <c r="F281" s="186" t="s">
        <v>49</v>
      </c>
      <c r="G281" s="186" t="s">
        <v>1974</v>
      </c>
      <c r="H281" s="186">
        <v>3</v>
      </c>
      <c r="I281" s="186">
        <v>0</v>
      </c>
      <c r="J281" s="186" t="s">
        <v>1947</v>
      </c>
      <c r="K281" s="186" t="s">
        <v>93</v>
      </c>
      <c r="L281" s="186"/>
      <c r="M281" s="186"/>
      <c r="N281" s="186"/>
      <c r="O281" s="186"/>
      <c r="P281" s="186"/>
      <c r="Q281" s="186"/>
      <c r="R281" s="186"/>
    </row>
    <row r="282" spans="1:18">
      <c r="A282" s="186" t="s">
        <v>417</v>
      </c>
      <c r="B282" s="186" t="s">
        <v>1052</v>
      </c>
      <c r="C282" s="186" t="s">
        <v>467</v>
      </c>
      <c r="D282" s="186" t="s">
        <v>172</v>
      </c>
      <c r="E282" s="186">
        <v>722204</v>
      </c>
      <c r="F282" s="186" t="s">
        <v>164</v>
      </c>
      <c r="G282" s="186" t="s">
        <v>1974</v>
      </c>
      <c r="H282" s="186">
        <v>1</v>
      </c>
      <c r="I282" s="186">
        <v>0</v>
      </c>
      <c r="J282" s="186" t="s">
        <v>1947</v>
      </c>
      <c r="K282" s="186" t="s">
        <v>93</v>
      </c>
      <c r="L282" s="186"/>
      <c r="M282" s="186"/>
      <c r="N282" s="186"/>
      <c r="O282" s="186"/>
      <c r="P282" s="186"/>
      <c r="Q282" s="186"/>
      <c r="R282" s="186"/>
    </row>
    <row r="283" spans="1:18">
      <c r="A283" s="186" t="s">
        <v>418</v>
      </c>
      <c r="B283" s="186" t="s">
        <v>1072</v>
      </c>
      <c r="C283" s="186" t="s">
        <v>168</v>
      </c>
      <c r="D283" s="186" t="s">
        <v>31</v>
      </c>
      <c r="E283" s="186">
        <v>723103</v>
      </c>
      <c r="F283" s="186" t="s">
        <v>67</v>
      </c>
      <c r="G283" s="186" t="s">
        <v>1974</v>
      </c>
      <c r="H283" s="186">
        <v>7</v>
      </c>
      <c r="I283" s="186">
        <v>0</v>
      </c>
      <c r="J283" s="186" t="s">
        <v>1073</v>
      </c>
      <c r="K283" s="186" t="s">
        <v>693</v>
      </c>
      <c r="L283" s="186"/>
      <c r="M283" s="186"/>
      <c r="N283" s="186"/>
      <c r="O283" s="186"/>
      <c r="P283" s="186"/>
      <c r="Q283" s="186"/>
      <c r="R283" s="186"/>
    </row>
    <row r="284" spans="1:18">
      <c r="A284" s="186" t="s">
        <v>419</v>
      </c>
      <c r="B284" s="186" t="s">
        <v>1072</v>
      </c>
      <c r="C284" s="186" t="s">
        <v>168</v>
      </c>
      <c r="D284" s="186" t="s">
        <v>35</v>
      </c>
      <c r="E284" s="186">
        <v>741103</v>
      </c>
      <c r="F284" s="186" t="s">
        <v>49</v>
      </c>
      <c r="G284" s="186" t="s">
        <v>1974</v>
      </c>
      <c r="H284" s="186">
        <v>5</v>
      </c>
      <c r="I284" s="186">
        <v>0</v>
      </c>
      <c r="J284" s="186" t="s">
        <v>1947</v>
      </c>
      <c r="K284" s="186" t="s">
        <v>93</v>
      </c>
      <c r="L284" s="186"/>
      <c r="M284" s="186"/>
      <c r="N284" s="186"/>
      <c r="O284" s="186"/>
      <c r="P284" s="186"/>
      <c r="Q284" s="186"/>
      <c r="R284" s="186"/>
    </row>
    <row r="285" spans="1:18">
      <c r="A285" s="186" t="s">
        <v>420</v>
      </c>
      <c r="B285" s="186" t="s">
        <v>1072</v>
      </c>
      <c r="C285" s="186" t="s">
        <v>168</v>
      </c>
      <c r="D285" s="186" t="s">
        <v>91</v>
      </c>
      <c r="E285" s="186">
        <v>722307</v>
      </c>
      <c r="F285" s="186" t="s">
        <v>74</v>
      </c>
      <c r="G285" s="186" t="s">
        <v>1974</v>
      </c>
      <c r="H285" s="186">
        <v>2</v>
      </c>
      <c r="I285" s="186">
        <v>0</v>
      </c>
      <c r="J285" s="186" t="s">
        <v>1947</v>
      </c>
      <c r="K285" s="186" t="s">
        <v>93</v>
      </c>
      <c r="L285" s="186"/>
      <c r="M285" s="186"/>
      <c r="N285" s="186"/>
      <c r="O285" s="186"/>
      <c r="P285" s="186"/>
      <c r="Q285" s="186"/>
      <c r="R285" s="186"/>
    </row>
    <row r="286" spans="1:18">
      <c r="A286" s="186" t="s">
        <v>421</v>
      </c>
      <c r="B286" s="186" t="s">
        <v>1072</v>
      </c>
      <c r="C286" s="186" t="s">
        <v>168</v>
      </c>
      <c r="D286" s="186" t="s">
        <v>33</v>
      </c>
      <c r="E286" s="186">
        <v>514101</v>
      </c>
      <c r="F286" s="186" t="s">
        <v>68</v>
      </c>
      <c r="G286" s="186" t="s">
        <v>1974</v>
      </c>
      <c r="H286" s="186">
        <v>4</v>
      </c>
      <c r="I286" s="186">
        <v>4</v>
      </c>
      <c r="J286" s="186" t="s">
        <v>1073</v>
      </c>
      <c r="K286" s="186" t="s">
        <v>693</v>
      </c>
      <c r="L286" s="186"/>
      <c r="M286" s="186"/>
      <c r="N286" s="186"/>
      <c r="O286" s="186"/>
      <c r="P286" s="186"/>
      <c r="Q286" s="186"/>
      <c r="R286" s="186"/>
    </row>
    <row r="287" spans="1:18">
      <c r="A287" s="186" t="s">
        <v>422</v>
      </c>
      <c r="B287" s="186" t="s">
        <v>1072</v>
      </c>
      <c r="C287" s="186" t="s">
        <v>168</v>
      </c>
      <c r="D287" s="186" t="s">
        <v>34</v>
      </c>
      <c r="E287" s="186">
        <v>751201</v>
      </c>
      <c r="F287" s="186" t="s">
        <v>162</v>
      </c>
      <c r="G287" s="186" t="s">
        <v>1974</v>
      </c>
      <c r="H287" s="186">
        <v>2</v>
      </c>
      <c r="I287" s="186">
        <v>2</v>
      </c>
      <c r="J287" s="186" t="s">
        <v>1947</v>
      </c>
      <c r="K287" s="186" t="s">
        <v>93</v>
      </c>
      <c r="L287" s="186"/>
      <c r="M287" s="186"/>
      <c r="N287" s="186"/>
      <c r="O287" s="186"/>
      <c r="P287" s="186"/>
      <c r="Q287" s="186"/>
      <c r="R287" s="186"/>
    </row>
    <row r="288" spans="1:18">
      <c r="A288" s="186" t="s">
        <v>423</v>
      </c>
      <c r="B288" s="186" t="s">
        <v>1072</v>
      </c>
      <c r="C288" s="186" t="s">
        <v>168</v>
      </c>
      <c r="D288" s="186" t="s">
        <v>40</v>
      </c>
      <c r="E288" s="186">
        <v>512001</v>
      </c>
      <c r="F288" s="186" t="s">
        <v>72</v>
      </c>
      <c r="G288" s="186" t="s">
        <v>1974</v>
      </c>
      <c r="H288" s="186">
        <v>1</v>
      </c>
      <c r="I288" s="186">
        <v>1</v>
      </c>
      <c r="J288" s="186" t="s">
        <v>1947</v>
      </c>
      <c r="K288" s="186" t="s">
        <v>93</v>
      </c>
      <c r="L288" s="186"/>
      <c r="M288" s="186"/>
      <c r="N288" s="186"/>
      <c r="O288" s="186"/>
      <c r="P288" s="186"/>
      <c r="Q288" s="186"/>
      <c r="R288" s="186"/>
    </row>
    <row r="289" spans="1:18">
      <c r="A289" s="186" t="s">
        <v>424</v>
      </c>
      <c r="B289" s="186" t="s">
        <v>1072</v>
      </c>
      <c r="C289" s="186" t="s">
        <v>168</v>
      </c>
      <c r="D289" s="186" t="s">
        <v>171</v>
      </c>
      <c r="E289" s="186">
        <v>712618</v>
      </c>
      <c r="F289" s="186" t="s">
        <v>77</v>
      </c>
      <c r="G289" s="186" t="s">
        <v>1974</v>
      </c>
      <c r="H289" s="186">
        <v>1</v>
      </c>
      <c r="I289" s="186">
        <v>0</v>
      </c>
      <c r="J289" s="186" t="s">
        <v>1947</v>
      </c>
      <c r="K289" s="186" t="s">
        <v>93</v>
      </c>
      <c r="L289" s="186"/>
      <c r="M289" s="186"/>
      <c r="N289" s="186"/>
      <c r="O289" s="186"/>
      <c r="P289" s="186"/>
      <c r="Q289" s="186"/>
      <c r="R289" s="186"/>
    </row>
    <row r="290" spans="1:18">
      <c r="A290" s="186" t="s">
        <v>425</v>
      </c>
      <c r="B290" s="186" t="s">
        <v>1072</v>
      </c>
      <c r="C290" s="186" t="s">
        <v>168</v>
      </c>
      <c r="D290" s="186" t="s">
        <v>47</v>
      </c>
      <c r="E290" s="186">
        <v>721306</v>
      </c>
      <c r="F290" s="186" t="s">
        <v>56</v>
      </c>
      <c r="G290" s="186" t="s">
        <v>1974</v>
      </c>
      <c r="H290" s="186">
        <v>1</v>
      </c>
      <c r="I290" s="186">
        <v>0</v>
      </c>
      <c r="J290" s="186" t="s">
        <v>1947</v>
      </c>
      <c r="K290" s="186" t="s">
        <v>93</v>
      </c>
      <c r="L290" s="186"/>
      <c r="M290" s="186"/>
      <c r="N290" s="186"/>
      <c r="O290" s="186"/>
      <c r="P290" s="186"/>
      <c r="Q290" s="186"/>
      <c r="R290" s="186"/>
    </row>
    <row r="291" spans="1:18">
      <c r="A291" s="186" t="s">
        <v>426</v>
      </c>
      <c r="B291" s="186" t="s">
        <v>1072</v>
      </c>
      <c r="C291" s="186" t="s">
        <v>168</v>
      </c>
      <c r="D291" s="186" t="s">
        <v>36</v>
      </c>
      <c r="E291" s="186">
        <v>711204</v>
      </c>
      <c r="F291" s="186" t="s">
        <v>94</v>
      </c>
      <c r="G291" s="186" t="s">
        <v>1974</v>
      </c>
      <c r="H291" s="186">
        <v>1</v>
      </c>
      <c r="I291" s="186">
        <v>0</v>
      </c>
      <c r="J291" s="186" t="s">
        <v>1947</v>
      </c>
      <c r="K291" s="186" t="s">
        <v>93</v>
      </c>
      <c r="L291" s="186"/>
      <c r="M291" s="186"/>
      <c r="N291" s="186"/>
      <c r="O291" s="186"/>
      <c r="P291" s="186"/>
      <c r="Q291" s="186"/>
      <c r="R291" s="186"/>
    </row>
    <row r="292" spans="1:18">
      <c r="A292" s="186" t="s">
        <v>427</v>
      </c>
      <c r="B292" s="186" t="s">
        <v>1072</v>
      </c>
      <c r="C292" s="186" t="s">
        <v>168</v>
      </c>
      <c r="D292" s="186" t="s">
        <v>53</v>
      </c>
      <c r="E292" s="186">
        <v>753402</v>
      </c>
      <c r="F292" s="186" t="s">
        <v>63</v>
      </c>
      <c r="G292" s="186" t="s">
        <v>1974</v>
      </c>
      <c r="H292" s="186">
        <v>1</v>
      </c>
      <c r="I292" s="186">
        <v>0</v>
      </c>
      <c r="J292" s="186" t="s">
        <v>461</v>
      </c>
      <c r="K292" s="186" t="s">
        <v>37</v>
      </c>
      <c r="L292" s="186"/>
      <c r="M292" s="186"/>
      <c r="N292" s="186"/>
      <c r="O292" s="186"/>
      <c r="P292" s="186"/>
      <c r="Q292" s="186"/>
      <c r="R292" s="186"/>
    </row>
    <row r="293" spans="1:18">
      <c r="A293" s="186" t="s">
        <v>429</v>
      </c>
      <c r="B293" s="186" t="s">
        <v>1072</v>
      </c>
      <c r="C293" s="186" t="s">
        <v>168</v>
      </c>
      <c r="D293" s="186" t="s">
        <v>41</v>
      </c>
      <c r="E293" s="186">
        <v>522301</v>
      </c>
      <c r="F293" s="186" t="s">
        <v>39</v>
      </c>
      <c r="G293" s="186" t="s">
        <v>1974</v>
      </c>
      <c r="H293" s="186">
        <v>1</v>
      </c>
      <c r="I293" s="186">
        <v>1</v>
      </c>
      <c r="J293" s="186" t="s">
        <v>1947</v>
      </c>
      <c r="K293" s="186" t="s">
        <v>93</v>
      </c>
      <c r="L293" s="186"/>
      <c r="M293" s="186"/>
      <c r="N293" s="186"/>
      <c r="O293" s="186"/>
      <c r="P293" s="186"/>
      <c r="Q293" s="186"/>
      <c r="R293" s="186"/>
    </row>
    <row r="294" spans="1:18">
      <c r="A294" s="186" t="s">
        <v>430</v>
      </c>
      <c r="B294" s="186" t="s">
        <v>1949</v>
      </c>
      <c r="C294" s="186" t="s">
        <v>154</v>
      </c>
      <c r="D294" s="186" t="s">
        <v>36</v>
      </c>
      <c r="E294" s="186">
        <v>711204</v>
      </c>
      <c r="F294" s="186" t="s">
        <v>94</v>
      </c>
      <c r="G294" s="186" t="s">
        <v>1974</v>
      </c>
      <c r="H294" s="186">
        <v>3</v>
      </c>
      <c r="I294" s="186">
        <v>0</v>
      </c>
      <c r="J294" s="186" t="s">
        <v>1947</v>
      </c>
      <c r="K294" s="186" t="s">
        <v>93</v>
      </c>
      <c r="L294" s="186"/>
      <c r="M294" s="186"/>
      <c r="N294" s="186"/>
      <c r="O294" s="186"/>
      <c r="P294" s="186"/>
      <c r="Q294" s="186"/>
      <c r="R294" s="186"/>
    </row>
    <row r="295" spans="1:18">
      <c r="A295" s="186" t="s">
        <v>431</v>
      </c>
      <c r="B295" s="186" t="s">
        <v>1949</v>
      </c>
      <c r="C295" s="186" t="s">
        <v>154</v>
      </c>
      <c r="D295" s="186" t="s">
        <v>35</v>
      </c>
      <c r="E295" s="186">
        <v>741103</v>
      </c>
      <c r="F295" s="186" t="s">
        <v>49</v>
      </c>
      <c r="G295" s="186" t="s">
        <v>1974</v>
      </c>
      <c r="H295" s="186">
        <v>2</v>
      </c>
      <c r="I295" s="186">
        <v>0</v>
      </c>
      <c r="J295" s="186" t="s">
        <v>1947</v>
      </c>
      <c r="K295" s="186" t="s">
        <v>93</v>
      </c>
      <c r="L295" s="186"/>
      <c r="M295" s="186"/>
      <c r="N295" s="186"/>
      <c r="O295" s="186"/>
      <c r="P295" s="186"/>
      <c r="Q295" s="186"/>
      <c r="R295" s="186"/>
    </row>
    <row r="296" spans="1:18">
      <c r="A296" s="186" t="s">
        <v>432</v>
      </c>
      <c r="B296" s="186" t="s">
        <v>1949</v>
      </c>
      <c r="C296" s="186" t="s">
        <v>154</v>
      </c>
      <c r="D296" s="186" t="s">
        <v>42</v>
      </c>
      <c r="E296" s="186">
        <v>741201</v>
      </c>
      <c r="F296" s="186" t="s">
        <v>161</v>
      </c>
      <c r="G296" s="186" t="s">
        <v>1974</v>
      </c>
      <c r="H296" s="186">
        <v>2</v>
      </c>
      <c r="I296" s="186">
        <v>0</v>
      </c>
      <c r="J296" s="186" t="s">
        <v>55</v>
      </c>
      <c r="K296" s="186" t="s">
        <v>679</v>
      </c>
      <c r="L296" s="186"/>
      <c r="M296" s="186"/>
      <c r="N296" s="186"/>
      <c r="O296" s="186"/>
      <c r="P296" s="186"/>
      <c r="Q296" s="186"/>
      <c r="R296" s="186"/>
    </row>
    <row r="297" spans="1:18">
      <c r="A297" s="186" t="s">
        <v>433</v>
      </c>
      <c r="B297" s="186" t="s">
        <v>1949</v>
      </c>
      <c r="C297" s="186" t="s">
        <v>154</v>
      </c>
      <c r="D297" s="186" t="s">
        <v>171</v>
      </c>
      <c r="E297" s="186">
        <v>712618</v>
      </c>
      <c r="F297" s="186" t="s">
        <v>77</v>
      </c>
      <c r="G297" s="186" t="s">
        <v>1974</v>
      </c>
      <c r="H297" s="186">
        <v>1</v>
      </c>
      <c r="I297" s="186">
        <v>0</v>
      </c>
      <c r="J297" s="186" t="s">
        <v>1947</v>
      </c>
      <c r="K297" s="186" t="s">
        <v>93</v>
      </c>
      <c r="L297" s="186"/>
      <c r="M297" s="186"/>
      <c r="N297" s="186"/>
      <c r="O297" s="186"/>
      <c r="P297" s="186"/>
      <c r="Q297" s="186"/>
      <c r="R297" s="186"/>
    </row>
    <row r="298" spans="1:18">
      <c r="A298" s="186" t="s">
        <v>434</v>
      </c>
      <c r="B298" s="186" t="s">
        <v>1949</v>
      </c>
      <c r="C298" s="186" t="s">
        <v>154</v>
      </c>
      <c r="D298" s="186" t="s">
        <v>33</v>
      </c>
      <c r="E298" s="186">
        <v>514101</v>
      </c>
      <c r="F298" s="186" t="s">
        <v>68</v>
      </c>
      <c r="G298" s="186" t="s">
        <v>1974</v>
      </c>
      <c r="H298" s="186">
        <v>8</v>
      </c>
      <c r="I298" s="186">
        <v>6</v>
      </c>
      <c r="J298" s="186" t="s">
        <v>873</v>
      </c>
      <c r="K298" s="186" t="s">
        <v>677</v>
      </c>
      <c r="L298" s="186"/>
      <c r="M298" s="186"/>
      <c r="N298" s="186"/>
      <c r="O298" s="186"/>
      <c r="P298" s="186"/>
      <c r="Q298" s="186"/>
      <c r="R298" s="186"/>
    </row>
    <row r="299" spans="1:18">
      <c r="A299" s="186" t="s">
        <v>435</v>
      </c>
      <c r="B299" s="186" t="s">
        <v>1949</v>
      </c>
      <c r="C299" s="186" t="s">
        <v>154</v>
      </c>
      <c r="D299" s="186" t="s">
        <v>34</v>
      </c>
      <c r="E299" s="186">
        <v>751201</v>
      </c>
      <c r="F299" s="186" t="s">
        <v>162</v>
      </c>
      <c r="G299" s="186" t="s">
        <v>1974</v>
      </c>
      <c r="H299" s="186">
        <v>5</v>
      </c>
      <c r="I299" s="186">
        <v>4</v>
      </c>
      <c r="J299" s="186" t="s">
        <v>873</v>
      </c>
      <c r="K299" s="186" t="s">
        <v>677</v>
      </c>
      <c r="L299" s="186"/>
      <c r="M299" s="186"/>
      <c r="N299" s="186"/>
      <c r="O299" s="186"/>
      <c r="P299" s="186"/>
      <c r="Q299" s="186"/>
      <c r="R299" s="186"/>
    </row>
    <row r="300" spans="1:18">
      <c r="A300" s="186" t="s">
        <v>436</v>
      </c>
      <c r="B300" s="186" t="s">
        <v>1958</v>
      </c>
      <c r="C300" s="186" t="s">
        <v>154</v>
      </c>
      <c r="D300" s="186" t="s">
        <v>41</v>
      </c>
      <c r="E300" s="186">
        <v>522301</v>
      </c>
      <c r="F300" s="186" t="s">
        <v>39</v>
      </c>
      <c r="G300" s="186" t="s">
        <v>1857</v>
      </c>
      <c r="H300" s="186">
        <v>1</v>
      </c>
      <c r="I300" s="186">
        <v>0</v>
      </c>
      <c r="J300" s="186" t="s">
        <v>1061</v>
      </c>
      <c r="K300" s="186" t="s">
        <v>32</v>
      </c>
      <c r="L300" s="186"/>
      <c r="M300" s="186"/>
      <c r="N300" s="186"/>
      <c r="O300" s="186"/>
      <c r="P300" s="186"/>
      <c r="Q300" s="186"/>
      <c r="R300" s="186"/>
    </row>
    <row r="301" spans="1:18">
      <c r="A301" s="186" t="s">
        <v>437</v>
      </c>
      <c r="B301" s="186" t="s">
        <v>1958</v>
      </c>
      <c r="C301" s="186" t="s">
        <v>154</v>
      </c>
      <c r="D301" s="186" t="s">
        <v>31</v>
      </c>
      <c r="E301" s="186">
        <v>723103</v>
      </c>
      <c r="F301" s="186" t="s">
        <v>67</v>
      </c>
      <c r="G301" s="186" t="s">
        <v>1857</v>
      </c>
      <c r="H301" s="186">
        <v>5</v>
      </c>
      <c r="I301" s="186">
        <v>0</v>
      </c>
      <c r="J301" s="186" t="s">
        <v>1061</v>
      </c>
      <c r="K301" s="186" t="s">
        <v>32</v>
      </c>
      <c r="L301" s="186"/>
      <c r="M301" s="186"/>
      <c r="N301" s="186"/>
      <c r="O301" s="186"/>
      <c r="P301" s="186"/>
      <c r="Q301" s="186"/>
      <c r="R301" s="186"/>
    </row>
    <row r="302" spans="1:18">
      <c r="A302" s="186" t="s">
        <v>438</v>
      </c>
      <c r="B302" s="186" t="s">
        <v>1949</v>
      </c>
      <c r="C302" s="186" t="s">
        <v>154</v>
      </c>
      <c r="D302" s="186" t="s">
        <v>40</v>
      </c>
      <c r="E302" s="186">
        <v>512001</v>
      </c>
      <c r="F302" s="186" t="s">
        <v>72</v>
      </c>
      <c r="G302" s="186" t="s">
        <v>1974</v>
      </c>
      <c r="H302" s="186">
        <v>4</v>
      </c>
      <c r="I302" s="186">
        <v>1</v>
      </c>
      <c r="J302" s="186" t="s">
        <v>873</v>
      </c>
      <c r="K302" s="186" t="s">
        <v>677</v>
      </c>
      <c r="L302" s="186"/>
      <c r="M302" s="186"/>
      <c r="N302" s="186"/>
      <c r="O302" s="186"/>
      <c r="P302" s="186"/>
      <c r="Q302" s="186"/>
      <c r="R302" s="186"/>
    </row>
    <row r="303" spans="1:18">
      <c r="A303" s="186" t="s">
        <v>439</v>
      </c>
      <c r="B303" s="186" t="s">
        <v>1874</v>
      </c>
      <c r="C303" s="186" t="s">
        <v>454</v>
      </c>
      <c r="D303" s="186" t="s">
        <v>40</v>
      </c>
      <c r="E303" s="186">
        <v>512001</v>
      </c>
      <c r="F303" s="186" t="s">
        <v>72</v>
      </c>
      <c r="G303" s="186" t="s">
        <v>1974</v>
      </c>
      <c r="H303" s="186">
        <v>2</v>
      </c>
      <c r="I303" s="186">
        <v>2</v>
      </c>
      <c r="J303" s="186" t="s">
        <v>54</v>
      </c>
      <c r="K303" s="186" t="s">
        <v>93</v>
      </c>
      <c r="L303" s="186"/>
      <c r="M303" s="186"/>
      <c r="N303" s="186"/>
      <c r="O303" s="186"/>
      <c r="P303" s="186"/>
      <c r="Q303" s="186"/>
      <c r="R303" s="186"/>
    </row>
    <row r="304" spans="1:18">
      <c r="A304" s="186" t="s">
        <v>440</v>
      </c>
      <c r="B304" s="186" t="s">
        <v>1874</v>
      </c>
      <c r="C304" s="186" t="s">
        <v>454</v>
      </c>
      <c r="D304" s="186" t="s">
        <v>33</v>
      </c>
      <c r="E304" s="186">
        <v>514101</v>
      </c>
      <c r="F304" s="186" t="s">
        <v>68</v>
      </c>
      <c r="G304" s="186" t="s">
        <v>1974</v>
      </c>
      <c r="H304" s="186">
        <v>3</v>
      </c>
      <c r="I304" s="186">
        <v>3</v>
      </c>
      <c r="J304" s="186" t="s">
        <v>54</v>
      </c>
      <c r="K304" s="186" t="s">
        <v>93</v>
      </c>
      <c r="L304" s="186"/>
      <c r="M304" s="186"/>
      <c r="N304" s="186"/>
      <c r="O304" s="186"/>
      <c r="P304" s="186"/>
      <c r="Q304" s="186"/>
      <c r="R304" s="186"/>
    </row>
    <row r="305" spans="1:18">
      <c r="A305" s="186" t="s">
        <v>441</v>
      </c>
      <c r="B305" s="186" t="s">
        <v>1874</v>
      </c>
      <c r="C305" s="186" t="s">
        <v>454</v>
      </c>
      <c r="D305" s="186" t="s">
        <v>41</v>
      </c>
      <c r="E305" s="186">
        <v>522301</v>
      </c>
      <c r="F305" s="186" t="s">
        <v>39</v>
      </c>
      <c r="G305" s="186" t="s">
        <v>1974</v>
      </c>
      <c r="H305" s="186">
        <v>2</v>
      </c>
      <c r="I305" s="186">
        <v>2</v>
      </c>
      <c r="J305" s="186" t="s">
        <v>54</v>
      </c>
      <c r="K305" s="186" t="s">
        <v>93</v>
      </c>
      <c r="L305" s="186"/>
      <c r="M305" s="186"/>
      <c r="N305" s="186"/>
      <c r="O305" s="186"/>
      <c r="P305" s="186"/>
      <c r="Q305" s="186"/>
      <c r="R305" s="186"/>
    </row>
    <row r="306" spans="1:18">
      <c r="A306" s="186" t="s">
        <v>442</v>
      </c>
      <c r="B306" s="186" t="s">
        <v>1874</v>
      </c>
      <c r="C306" s="186" t="s">
        <v>454</v>
      </c>
      <c r="D306" s="186" t="s">
        <v>31</v>
      </c>
      <c r="E306" s="186">
        <v>723103</v>
      </c>
      <c r="F306" s="186" t="s">
        <v>67</v>
      </c>
      <c r="G306" s="186" t="s">
        <v>1974</v>
      </c>
      <c r="H306" s="186">
        <v>5</v>
      </c>
      <c r="I306" s="186">
        <v>0</v>
      </c>
      <c r="J306" s="186" t="s">
        <v>54</v>
      </c>
      <c r="K306" s="186" t="s">
        <v>93</v>
      </c>
      <c r="L306" s="186"/>
      <c r="M306" s="186"/>
      <c r="N306" s="186"/>
      <c r="O306" s="186"/>
      <c r="P306" s="186"/>
      <c r="Q306" s="186"/>
      <c r="R306" s="186"/>
    </row>
    <row r="307" spans="1:18">
      <c r="A307" s="186" t="s">
        <v>443</v>
      </c>
      <c r="B307" s="186" t="s">
        <v>1874</v>
      </c>
      <c r="C307" s="186" t="s">
        <v>454</v>
      </c>
      <c r="D307" s="186" t="s">
        <v>34</v>
      </c>
      <c r="E307" s="186">
        <v>751201</v>
      </c>
      <c r="F307" s="186" t="s">
        <v>162</v>
      </c>
      <c r="G307" s="186" t="s">
        <v>1974</v>
      </c>
      <c r="H307" s="186">
        <v>0</v>
      </c>
      <c r="I307" s="186">
        <v>0</v>
      </c>
      <c r="J307" s="186" t="s">
        <v>54</v>
      </c>
      <c r="K307" s="186" t="s">
        <v>93</v>
      </c>
      <c r="L307" s="186"/>
      <c r="M307" s="186"/>
      <c r="N307" s="186"/>
      <c r="O307" s="186"/>
      <c r="P307" s="186"/>
      <c r="Q307" s="186"/>
      <c r="R307" s="186"/>
    </row>
    <row r="308" spans="1:18">
      <c r="A308" s="186" t="s">
        <v>1820</v>
      </c>
      <c r="B308" s="186" t="s">
        <v>1874</v>
      </c>
      <c r="C308" s="186" t="s">
        <v>454</v>
      </c>
      <c r="D308" s="186" t="s">
        <v>35</v>
      </c>
      <c r="E308" s="186">
        <v>741103</v>
      </c>
      <c r="F308" s="186" t="s">
        <v>49</v>
      </c>
      <c r="G308" s="186" t="s">
        <v>1974</v>
      </c>
      <c r="H308" s="186">
        <v>1</v>
      </c>
      <c r="I308" s="186">
        <v>0</v>
      </c>
      <c r="J308" s="186" t="s">
        <v>54</v>
      </c>
      <c r="K308" s="186" t="s">
        <v>93</v>
      </c>
      <c r="L308" s="186"/>
      <c r="M308" s="186"/>
      <c r="N308" s="186"/>
      <c r="O308" s="186"/>
      <c r="P308" s="186"/>
      <c r="Q308" s="186"/>
      <c r="R308" s="186"/>
    </row>
    <row r="309" spans="1:18">
      <c r="A309" s="186" t="s">
        <v>444</v>
      </c>
      <c r="B309" s="186" t="s">
        <v>1874</v>
      </c>
      <c r="C309" s="186" t="s">
        <v>454</v>
      </c>
      <c r="D309" s="186" t="s">
        <v>171</v>
      </c>
      <c r="E309" s="186">
        <v>712618</v>
      </c>
      <c r="F309" s="186" t="s">
        <v>77</v>
      </c>
      <c r="G309" s="186" t="s">
        <v>1974</v>
      </c>
      <c r="H309" s="186">
        <v>0</v>
      </c>
      <c r="I309" s="186">
        <v>0</v>
      </c>
      <c r="J309" s="186" t="s">
        <v>54</v>
      </c>
      <c r="K309" s="186" t="s">
        <v>93</v>
      </c>
      <c r="L309" s="186"/>
      <c r="M309" s="186"/>
      <c r="N309" s="186"/>
      <c r="O309" s="186"/>
      <c r="P309" s="186"/>
      <c r="Q309" s="186"/>
      <c r="R309" s="186"/>
    </row>
    <row r="310" spans="1:18">
      <c r="A310" s="186" t="s">
        <v>694</v>
      </c>
      <c r="B310" s="186" t="s">
        <v>1874</v>
      </c>
      <c r="C310" s="186" t="s">
        <v>454</v>
      </c>
      <c r="D310" s="186" t="s">
        <v>52</v>
      </c>
      <c r="E310" s="186">
        <v>751204</v>
      </c>
      <c r="F310" s="186" t="s">
        <v>61</v>
      </c>
      <c r="G310" s="186" t="s">
        <v>1974</v>
      </c>
      <c r="H310" s="186">
        <v>3</v>
      </c>
      <c r="I310" s="186">
        <v>0</v>
      </c>
      <c r="J310" s="186" t="s">
        <v>54</v>
      </c>
      <c r="K310" s="186" t="s">
        <v>93</v>
      </c>
      <c r="L310" s="186"/>
      <c r="M310" s="186"/>
      <c r="N310" s="186"/>
      <c r="O310" s="186"/>
      <c r="P310" s="186"/>
      <c r="Q310" s="186"/>
      <c r="R310" s="186"/>
    </row>
    <row r="311" spans="1:18">
      <c r="A311" s="186" t="s">
        <v>695</v>
      </c>
      <c r="B311" s="186" t="s">
        <v>1874</v>
      </c>
      <c r="C311" s="186" t="s">
        <v>454</v>
      </c>
      <c r="D311" s="186" t="s">
        <v>1835</v>
      </c>
      <c r="E311" s="186">
        <v>711301</v>
      </c>
      <c r="F311" s="186" t="s">
        <v>455</v>
      </c>
      <c r="G311" s="186" t="s">
        <v>1974</v>
      </c>
      <c r="H311" s="186">
        <v>3</v>
      </c>
      <c r="I311" s="186">
        <v>0</v>
      </c>
      <c r="J311" s="186" t="s">
        <v>461</v>
      </c>
      <c r="K311" s="186" t="s">
        <v>37</v>
      </c>
      <c r="L311" s="186"/>
      <c r="M311" s="186"/>
      <c r="N311" s="186"/>
      <c r="O311" s="186"/>
      <c r="P311" s="186"/>
      <c r="Q311" s="186"/>
      <c r="R311" s="186"/>
    </row>
    <row r="312" spans="1:18">
      <c r="A312" s="186" t="s">
        <v>696</v>
      </c>
      <c r="B312" s="186" t="s">
        <v>1874</v>
      </c>
      <c r="C312" s="186" t="s">
        <v>454</v>
      </c>
      <c r="D312" s="186" t="s">
        <v>172</v>
      </c>
      <c r="E312" s="186">
        <v>722204</v>
      </c>
      <c r="F312" s="186" t="s">
        <v>164</v>
      </c>
      <c r="G312" s="186" t="s">
        <v>1974</v>
      </c>
      <c r="H312" s="186">
        <v>1</v>
      </c>
      <c r="I312" s="186">
        <v>0</v>
      </c>
      <c r="J312" s="186" t="s">
        <v>54</v>
      </c>
      <c r="K312" s="186" t="s">
        <v>93</v>
      </c>
      <c r="L312" s="186"/>
      <c r="M312" s="186"/>
      <c r="N312" s="186"/>
      <c r="O312" s="186"/>
      <c r="P312" s="186"/>
      <c r="Q312" s="186"/>
      <c r="R312" s="186"/>
    </row>
    <row r="313" spans="1:18">
      <c r="A313" s="186" t="s">
        <v>697</v>
      </c>
      <c r="B313" s="186" t="s">
        <v>1874</v>
      </c>
      <c r="C313" s="186" t="s">
        <v>454</v>
      </c>
      <c r="D313" s="186" t="s">
        <v>91</v>
      </c>
      <c r="E313" s="186">
        <v>722307</v>
      </c>
      <c r="F313" s="186" t="s">
        <v>74</v>
      </c>
      <c r="G313" s="186" t="s">
        <v>1974</v>
      </c>
      <c r="H313" s="186">
        <v>0</v>
      </c>
      <c r="I313" s="186">
        <v>0</v>
      </c>
      <c r="J313" s="186" t="s">
        <v>54</v>
      </c>
      <c r="K313" s="186" t="s">
        <v>93</v>
      </c>
      <c r="L313" s="186"/>
      <c r="M313" s="186"/>
      <c r="N313" s="186"/>
      <c r="O313" s="186"/>
      <c r="P313" s="186"/>
      <c r="Q313" s="186"/>
      <c r="R313" s="186"/>
    </row>
    <row r="314" spans="1:18">
      <c r="A314" s="186" t="s">
        <v>698</v>
      </c>
      <c r="B314" s="186" t="s">
        <v>187</v>
      </c>
      <c r="C314" s="186" t="s">
        <v>188</v>
      </c>
      <c r="D314" s="186" t="s">
        <v>41</v>
      </c>
      <c r="E314" s="186">
        <v>522301</v>
      </c>
      <c r="F314" s="186" t="s">
        <v>39</v>
      </c>
      <c r="G314" s="186" t="s">
        <v>1974</v>
      </c>
      <c r="H314" s="186">
        <v>6</v>
      </c>
      <c r="I314" s="186">
        <v>6</v>
      </c>
      <c r="J314" s="186" t="s">
        <v>96</v>
      </c>
      <c r="K314" s="186" t="s">
        <v>190</v>
      </c>
      <c r="L314" s="186"/>
      <c r="M314" s="186"/>
      <c r="N314" s="186"/>
      <c r="O314" s="186"/>
      <c r="P314" s="186"/>
      <c r="Q314" s="186"/>
      <c r="R314" s="186"/>
    </row>
    <row r="315" spans="1:18">
      <c r="A315" s="186" t="s">
        <v>699</v>
      </c>
      <c r="B315" s="186" t="s">
        <v>187</v>
      </c>
      <c r="C315" s="186" t="s">
        <v>188</v>
      </c>
      <c r="D315" s="186" t="s">
        <v>33</v>
      </c>
      <c r="E315" s="186">
        <v>514101</v>
      </c>
      <c r="F315" s="186" t="s">
        <v>68</v>
      </c>
      <c r="G315" s="186" t="s">
        <v>1974</v>
      </c>
      <c r="H315" s="186">
        <v>8</v>
      </c>
      <c r="I315" s="186">
        <v>6</v>
      </c>
      <c r="J315" s="186" t="s">
        <v>54</v>
      </c>
      <c r="K315" s="186" t="s">
        <v>93</v>
      </c>
      <c r="L315" s="186"/>
      <c r="M315" s="186"/>
      <c r="N315" s="186"/>
      <c r="O315" s="186"/>
      <c r="P315" s="186"/>
      <c r="Q315" s="186"/>
      <c r="R315" s="186"/>
    </row>
    <row r="316" spans="1:18">
      <c r="A316" s="186" t="s">
        <v>700</v>
      </c>
      <c r="B316" s="186" t="s">
        <v>187</v>
      </c>
      <c r="C316" s="186" t="s">
        <v>188</v>
      </c>
      <c r="D316" s="186" t="s">
        <v>47</v>
      </c>
      <c r="E316" s="186">
        <v>721306</v>
      </c>
      <c r="F316" s="186" t="s">
        <v>56</v>
      </c>
      <c r="G316" s="186" t="s">
        <v>1974</v>
      </c>
      <c r="H316" s="186">
        <v>2</v>
      </c>
      <c r="I316" s="186">
        <v>0</v>
      </c>
      <c r="J316" s="186" t="s">
        <v>54</v>
      </c>
      <c r="K316" s="186" t="s">
        <v>93</v>
      </c>
      <c r="L316" s="186"/>
      <c r="M316" s="186"/>
      <c r="N316" s="186"/>
      <c r="O316" s="186"/>
      <c r="P316" s="186"/>
      <c r="Q316" s="186"/>
      <c r="R316" s="186"/>
    </row>
    <row r="317" spans="1:18">
      <c r="A317" s="186" t="s">
        <v>701</v>
      </c>
      <c r="B317" s="186" t="s">
        <v>187</v>
      </c>
      <c r="C317" s="186" t="s">
        <v>188</v>
      </c>
      <c r="D317" s="186" t="s">
        <v>1041</v>
      </c>
      <c r="E317" s="186">
        <v>713203</v>
      </c>
      <c r="F317" s="186" t="s">
        <v>59</v>
      </c>
      <c r="G317" s="186" t="s">
        <v>1974</v>
      </c>
      <c r="H317" s="186">
        <v>1</v>
      </c>
      <c r="I317" s="186">
        <v>0</v>
      </c>
      <c r="J317" s="186" t="s">
        <v>54</v>
      </c>
      <c r="K317" s="186" t="s">
        <v>93</v>
      </c>
      <c r="L317" s="186"/>
      <c r="M317" s="186"/>
      <c r="N317" s="186"/>
      <c r="O317" s="186"/>
      <c r="P317" s="186"/>
      <c r="Q317" s="186"/>
      <c r="R317" s="186"/>
    </row>
    <row r="318" spans="1:18">
      <c r="A318" s="186" t="s">
        <v>702</v>
      </c>
      <c r="B318" s="186" t="s">
        <v>187</v>
      </c>
      <c r="C318" s="186" t="s">
        <v>188</v>
      </c>
      <c r="D318" s="186" t="s">
        <v>35</v>
      </c>
      <c r="E318" s="186">
        <v>741103</v>
      </c>
      <c r="F318" s="186" t="s">
        <v>49</v>
      </c>
      <c r="G318" s="186" t="s">
        <v>1974</v>
      </c>
      <c r="H318" s="186">
        <v>7</v>
      </c>
      <c r="I318" s="186">
        <v>0</v>
      </c>
      <c r="J318" s="186" t="s">
        <v>54</v>
      </c>
      <c r="K318" s="186" t="s">
        <v>93</v>
      </c>
      <c r="L318" s="186"/>
      <c r="M318" s="186"/>
      <c r="N318" s="186"/>
      <c r="O318" s="186"/>
      <c r="P318" s="186"/>
      <c r="Q318" s="186"/>
      <c r="R318" s="186"/>
    </row>
    <row r="319" spans="1:18">
      <c r="A319" s="186" t="s">
        <v>703</v>
      </c>
      <c r="B319" s="186" t="s">
        <v>187</v>
      </c>
      <c r="C319" s="186" t="s">
        <v>188</v>
      </c>
      <c r="D319" s="186" t="s">
        <v>30</v>
      </c>
      <c r="E319" s="186">
        <v>752205</v>
      </c>
      <c r="F319" s="186" t="s">
        <v>62</v>
      </c>
      <c r="G319" s="186" t="s">
        <v>1974</v>
      </c>
      <c r="H319" s="186">
        <v>3</v>
      </c>
      <c r="I319" s="186">
        <v>0</v>
      </c>
      <c r="J319" s="186" t="s">
        <v>54</v>
      </c>
      <c r="K319" s="186" t="s">
        <v>93</v>
      </c>
      <c r="L319" s="186"/>
      <c r="M319" s="186"/>
      <c r="N319" s="186"/>
      <c r="O319" s="186"/>
      <c r="P319" s="186"/>
      <c r="Q319" s="186"/>
      <c r="R319" s="186"/>
    </row>
    <row r="320" spans="1:18">
      <c r="A320" s="186" t="s">
        <v>704</v>
      </c>
      <c r="B320" s="186" t="s">
        <v>187</v>
      </c>
      <c r="C320" s="186" t="s">
        <v>188</v>
      </c>
      <c r="D320" s="186" t="s">
        <v>52</v>
      </c>
      <c r="E320" s="186">
        <v>751204</v>
      </c>
      <c r="F320" s="186" t="s">
        <v>61</v>
      </c>
      <c r="G320" s="186" t="s">
        <v>1974</v>
      </c>
      <c r="H320" s="186">
        <v>1</v>
      </c>
      <c r="I320" s="186">
        <v>0</v>
      </c>
      <c r="J320" s="186" t="s">
        <v>54</v>
      </c>
      <c r="K320" s="186" t="s">
        <v>93</v>
      </c>
      <c r="L320" s="186"/>
      <c r="M320" s="186"/>
      <c r="N320" s="186"/>
      <c r="O320" s="186"/>
      <c r="P320" s="186"/>
      <c r="Q320" s="186"/>
      <c r="R320" s="186"/>
    </row>
    <row r="321" spans="1:18">
      <c r="A321" s="186" t="s">
        <v>705</v>
      </c>
      <c r="B321" s="186" t="s">
        <v>1886</v>
      </c>
      <c r="C321" s="186" t="s">
        <v>216</v>
      </c>
      <c r="D321" s="186" t="s">
        <v>34</v>
      </c>
      <c r="E321" s="186">
        <v>751201</v>
      </c>
      <c r="F321" s="186" t="s">
        <v>162</v>
      </c>
      <c r="G321" s="186" t="s">
        <v>1974</v>
      </c>
      <c r="H321" s="186">
        <v>7</v>
      </c>
      <c r="I321" s="186">
        <v>5</v>
      </c>
      <c r="J321" s="186" t="s">
        <v>461</v>
      </c>
      <c r="K321" s="186" t="s">
        <v>37</v>
      </c>
      <c r="L321" s="186"/>
      <c r="M321" s="186"/>
      <c r="N321" s="186"/>
      <c r="O321" s="186"/>
      <c r="P321" s="186"/>
      <c r="Q321" s="186"/>
      <c r="R321" s="186"/>
    </row>
    <row r="322" spans="1:18">
      <c r="A322" s="186" t="s">
        <v>706</v>
      </c>
      <c r="B322" s="186" t="s">
        <v>1886</v>
      </c>
      <c r="C322" s="186" t="s">
        <v>216</v>
      </c>
      <c r="D322" s="186" t="s">
        <v>35</v>
      </c>
      <c r="E322" s="186">
        <v>741103</v>
      </c>
      <c r="F322" s="186" t="s">
        <v>49</v>
      </c>
      <c r="G322" s="186" t="s">
        <v>1974</v>
      </c>
      <c r="H322" s="186">
        <v>4</v>
      </c>
      <c r="I322" s="186">
        <v>0</v>
      </c>
      <c r="J322" s="186" t="s">
        <v>54</v>
      </c>
      <c r="K322" s="186" t="s">
        <v>93</v>
      </c>
      <c r="L322" s="186"/>
      <c r="M322" s="186"/>
      <c r="N322" s="186"/>
      <c r="O322" s="186"/>
      <c r="P322" s="186"/>
      <c r="Q322" s="186"/>
      <c r="R322" s="186"/>
    </row>
    <row r="323" spans="1:18">
      <c r="A323" s="186" t="s">
        <v>707</v>
      </c>
      <c r="B323" s="186" t="s">
        <v>1886</v>
      </c>
      <c r="C323" s="186" t="s">
        <v>216</v>
      </c>
      <c r="D323" s="186" t="s">
        <v>48</v>
      </c>
      <c r="E323" s="186">
        <v>741203</v>
      </c>
      <c r="F323" s="186" t="s">
        <v>57</v>
      </c>
      <c r="G323" s="186" t="s">
        <v>1974</v>
      </c>
      <c r="H323" s="186">
        <v>4</v>
      </c>
      <c r="I323" s="186">
        <v>0</v>
      </c>
      <c r="J323" s="186" t="s">
        <v>54</v>
      </c>
      <c r="K323" s="186" t="s">
        <v>93</v>
      </c>
      <c r="L323" s="186"/>
      <c r="M323" s="186"/>
      <c r="N323" s="186"/>
      <c r="O323" s="186"/>
      <c r="P323" s="186"/>
      <c r="Q323" s="186"/>
      <c r="R323" s="186"/>
    </row>
    <row r="324" spans="1:18">
      <c r="A324" s="186" t="s">
        <v>708</v>
      </c>
      <c r="B324" s="186" t="s">
        <v>1886</v>
      </c>
      <c r="C324" s="186" t="s">
        <v>216</v>
      </c>
      <c r="D324" s="186" t="s">
        <v>1041</v>
      </c>
      <c r="E324" s="186">
        <v>713209</v>
      </c>
      <c r="F324" s="186" t="s">
        <v>59</v>
      </c>
      <c r="G324" s="186" t="s">
        <v>1974</v>
      </c>
      <c r="H324" s="186">
        <v>3</v>
      </c>
      <c r="I324" s="186">
        <v>0</v>
      </c>
      <c r="J324" s="186" t="s">
        <v>54</v>
      </c>
      <c r="K324" s="186" t="s">
        <v>93</v>
      </c>
      <c r="L324" s="186"/>
      <c r="M324" s="186"/>
      <c r="N324" s="186"/>
      <c r="O324" s="186"/>
      <c r="P324" s="186"/>
      <c r="Q324" s="186"/>
      <c r="R324" s="186"/>
    </row>
    <row r="325" spans="1:18">
      <c r="A325" s="186" t="s">
        <v>709</v>
      </c>
      <c r="B325" s="186" t="s">
        <v>1886</v>
      </c>
      <c r="C325" s="186" t="s">
        <v>216</v>
      </c>
      <c r="D325" s="186" t="s">
        <v>47</v>
      </c>
      <c r="E325" s="186">
        <v>721306</v>
      </c>
      <c r="F325" s="186" t="s">
        <v>56</v>
      </c>
      <c r="G325" s="186" t="s">
        <v>1974</v>
      </c>
      <c r="H325" s="186">
        <v>1</v>
      </c>
      <c r="I325" s="186">
        <v>0</v>
      </c>
      <c r="J325" s="186" t="s">
        <v>54</v>
      </c>
      <c r="K325" s="186" t="s">
        <v>93</v>
      </c>
      <c r="L325" s="186"/>
      <c r="M325" s="186"/>
      <c r="N325" s="186"/>
      <c r="O325" s="186"/>
      <c r="P325" s="186"/>
      <c r="Q325" s="186"/>
      <c r="R325" s="186"/>
    </row>
    <row r="326" spans="1:18">
      <c r="A326" s="186" t="s">
        <v>710</v>
      </c>
      <c r="B326" s="186" t="s">
        <v>1886</v>
      </c>
      <c r="C326" s="186" t="s">
        <v>216</v>
      </c>
      <c r="D326" s="186" t="s">
        <v>51</v>
      </c>
      <c r="E326" s="186">
        <v>712905</v>
      </c>
      <c r="F326" s="186" t="s">
        <v>60</v>
      </c>
      <c r="G326" s="186" t="s">
        <v>1974</v>
      </c>
      <c r="H326" s="186">
        <v>1</v>
      </c>
      <c r="I326" s="186">
        <v>0</v>
      </c>
      <c r="J326" s="186" t="s">
        <v>461</v>
      </c>
      <c r="K326" s="186" t="s">
        <v>37</v>
      </c>
      <c r="L326" s="186"/>
      <c r="M326" s="186"/>
      <c r="N326" s="186"/>
      <c r="O326" s="186"/>
      <c r="P326" s="186"/>
      <c r="Q326" s="186"/>
      <c r="R326" s="186"/>
    </row>
    <row r="327" spans="1:18">
      <c r="A327" s="186" t="s">
        <v>711</v>
      </c>
      <c r="B327" s="186" t="s">
        <v>1886</v>
      </c>
      <c r="C327" s="186" t="s">
        <v>216</v>
      </c>
      <c r="D327" s="186" t="s">
        <v>184</v>
      </c>
      <c r="E327" s="186">
        <v>513101</v>
      </c>
      <c r="F327" s="186" t="s">
        <v>185</v>
      </c>
      <c r="G327" s="186" t="s">
        <v>1974</v>
      </c>
      <c r="H327" s="186">
        <v>1</v>
      </c>
      <c r="I327" s="186">
        <v>1</v>
      </c>
      <c r="J327" s="186" t="s">
        <v>461</v>
      </c>
      <c r="K327" s="186" t="s">
        <v>37</v>
      </c>
      <c r="L327" s="186"/>
      <c r="M327" s="186"/>
      <c r="N327" s="186"/>
      <c r="O327" s="186"/>
      <c r="P327" s="186"/>
      <c r="Q327" s="186"/>
      <c r="R327" s="186"/>
    </row>
    <row r="328" spans="1:18">
      <c r="A328" s="186" t="s">
        <v>712</v>
      </c>
      <c r="B328" s="186" t="s">
        <v>1886</v>
      </c>
      <c r="C328" s="186" t="s">
        <v>216</v>
      </c>
      <c r="D328" s="186" t="s">
        <v>1064</v>
      </c>
      <c r="E328" s="186">
        <v>832201</v>
      </c>
      <c r="F328" s="186" t="s">
        <v>446</v>
      </c>
      <c r="G328" s="186" t="s">
        <v>1974</v>
      </c>
      <c r="H328" s="186">
        <v>1</v>
      </c>
      <c r="I328" s="186">
        <v>0</v>
      </c>
      <c r="J328" s="186" t="s">
        <v>461</v>
      </c>
      <c r="K328" s="186" t="s">
        <v>37</v>
      </c>
      <c r="L328" s="186"/>
      <c r="M328" s="186"/>
      <c r="N328" s="186"/>
      <c r="O328" s="186"/>
      <c r="P328" s="186"/>
      <c r="Q328" s="186"/>
      <c r="R328" s="186"/>
    </row>
    <row r="329" spans="1:18">
      <c r="A329" s="186" t="s">
        <v>713</v>
      </c>
      <c r="B329" s="186" t="s">
        <v>1059</v>
      </c>
      <c r="C329" s="186" t="s">
        <v>204</v>
      </c>
      <c r="D329" s="186" t="s">
        <v>33</v>
      </c>
      <c r="E329" s="186">
        <v>514101</v>
      </c>
      <c r="F329" s="186" t="s">
        <v>68</v>
      </c>
      <c r="G329" s="186" t="s">
        <v>1974</v>
      </c>
      <c r="H329" s="186">
        <v>1</v>
      </c>
      <c r="I329" s="186">
        <v>1</v>
      </c>
      <c r="J329" s="186" t="s">
        <v>873</v>
      </c>
      <c r="K329" s="186" t="s">
        <v>677</v>
      </c>
      <c r="L329" s="186"/>
      <c r="M329" s="186"/>
      <c r="N329" s="186"/>
      <c r="O329" s="186"/>
      <c r="P329" s="186"/>
      <c r="Q329" s="186"/>
      <c r="R329" s="186"/>
    </row>
    <row r="330" spans="1:18">
      <c r="A330" s="186" t="s">
        <v>714</v>
      </c>
      <c r="B330" s="186" t="s">
        <v>1059</v>
      </c>
      <c r="C330" s="186" t="s">
        <v>204</v>
      </c>
      <c r="D330" s="186" t="s">
        <v>40</v>
      </c>
      <c r="E330" s="186">
        <v>512001</v>
      </c>
      <c r="F330" s="186" t="s">
        <v>72</v>
      </c>
      <c r="G330" s="186" t="s">
        <v>1974</v>
      </c>
      <c r="H330" s="186">
        <v>3</v>
      </c>
      <c r="I330" s="186">
        <v>3</v>
      </c>
      <c r="J330" s="186" t="s">
        <v>873</v>
      </c>
      <c r="K330" s="186" t="s">
        <v>677</v>
      </c>
      <c r="L330" s="186"/>
      <c r="M330" s="186"/>
      <c r="N330" s="186"/>
      <c r="O330" s="186"/>
      <c r="P330" s="186"/>
      <c r="Q330" s="186"/>
      <c r="R330" s="186"/>
    </row>
    <row r="331" spans="1:18">
      <c r="A331" s="186" t="s">
        <v>715</v>
      </c>
      <c r="B331" s="186" t="s">
        <v>1059</v>
      </c>
      <c r="C331" s="186" t="s">
        <v>204</v>
      </c>
      <c r="D331" s="186" t="s">
        <v>41</v>
      </c>
      <c r="E331" s="186">
        <v>522301</v>
      </c>
      <c r="F331" s="186" t="s">
        <v>39</v>
      </c>
      <c r="G331" s="186" t="s">
        <v>1974</v>
      </c>
      <c r="H331" s="186">
        <v>4</v>
      </c>
      <c r="I331" s="186">
        <v>2</v>
      </c>
      <c r="J331" s="186" t="s">
        <v>873</v>
      </c>
      <c r="K331" s="186" t="s">
        <v>677</v>
      </c>
      <c r="L331" s="186"/>
      <c r="M331" s="186"/>
      <c r="N331" s="186"/>
      <c r="O331" s="186"/>
      <c r="P331" s="186"/>
      <c r="Q331" s="186"/>
      <c r="R331" s="186"/>
    </row>
    <row r="332" spans="1:18">
      <c r="A332" s="186" t="s">
        <v>716</v>
      </c>
      <c r="B332" s="186" t="s">
        <v>1059</v>
      </c>
      <c r="C332" s="186" t="s">
        <v>204</v>
      </c>
      <c r="D332" s="186" t="s">
        <v>189</v>
      </c>
      <c r="E332" s="186">
        <v>711402</v>
      </c>
      <c r="F332" s="186" t="s">
        <v>681</v>
      </c>
      <c r="G332" s="186" t="s">
        <v>1974</v>
      </c>
      <c r="H332" s="186">
        <v>2</v>
      </c>
      <c r="I332" s="186">
        <v>0</v>
      </c>
      <c r="J332" s="186" t="s">
        <v>461</v>
      </c>
      <c r="K332" s="186" t="s">
        <v>37</v>
      </c>
      <c r="L332" s="186"/>
      <c r="M332" s="186"/>
      <c r="N332" s="186"/>
      <c r="O332" s="186"/>
      <c r="P332" s="186"/>
      <c r="Q332" s="186"/>
      <c r="R332" s="186"/>
    </row>
    <row r="333" spans="1:18">
      <c r="A333" s="186" t="s">
        <v>717</v>
      </c>
      <c r="B333" s="186" t="s">
        <v>64</v>
      </c>
      <c r="C333" s="186" t="s">
        <v>65</v>
      </c>
      <c r="D333" s="186" t="s">
        <v>33</v>
      </c>
      <c r="E333" s="186">
        <v>514101</v>
      </c>
      <c r="F333" s="186" t="s">
        <v>68</v>
      </c>
      <c r="G333" s="186" t="s">
        <v>1929</v>
      </c>
      <c r="H333" s="186">
        <v>8</v>
      </c>
      <c r="I333" s="186">
        <v>8</v>
      </c>
      <c r="J333" s="186" t="s">
        <v>1844</v>
      </c>
      <c r="K333" s="186" t="s">
        <v>92</v>
      </c>
      <c r="L333" s="186" t="s">
        <v>1953</v>
      </c>
      <c r="M333" s="186"/>
      <c r="N333" s="186"/>
      <c r="O333" s="186"/>
      <c r="P333" s="186"/>
      <c r="Q333" s="186"/>
      <c r="R333" s="186"/>
    </row>
    <row r="334" spans="1:18">
      <c r="A334" s="186" t="s">
        <v>718</v>
      </c>
      <c r="B334" s="186" t="s">
        <v>64</v>
      </c>
      <c r="C334" s="186" t="s">
        <v>65</v>
      </c>
      <c r="D334" s="186" t="s">
        <v>31</v>
      </c>
      <c r="E334" s="186">
        <v>723103</v>
      </c>
      <c r="F334" s="186" t="s">
        <v>67</v>
      </c>
      <c r="G334" s="186" t="s">
        <v>1950</v>
      </c>
      <c r="H334" s="186">
        <v>10</v>
      </c>
      <c r="I334" s="186">
        <v>0</v>
      </c>
      <c r="J334" s="186" t="s">
        <v>1844</v>
      </c>
      <c r="K334" s="186" t="s">
        <v>92</v>
      </c>
      <c r="L334" s="186" t="s">
        <v>1953</v>
      </c>
      <c r="M334" s="186"/>
      <c r="N334" s="186"/>
      <c r="O334" s="186"/>
      <c r="P334" s="186"/>
      <c r="Q334" s="186"/>
      <c r="R334" s="186"/>
    </row>
    <row r="335" spans="1:18">
      <c r="A335" s="186" t="s">
        <v>719</v>
      </c>
      <c r="B335" s="186" t="s">
        <v>64</v>
      </c>
      <c r="C335" s="186" t="s">
        <v>65</v>
      </c>
      <c r="D335" s="186" t="s">
        <v>47</v>
      </c>
      <c r="E335" s="186">
        <v>721306</v>
      </c>
      <c r="F335" s="186" t="s">
        <v>56</v>
      </c>
      <c r="G335" s="186" t="s">
        <v>1974</v>
      </c>
      <c r="H335" s="186">
        <v>1</v>
      </c>
      <c r="I335" s="186">
        <v>0</v>
      </c>
      <c r="J335" s="186" t="s">
        <v>54</v>
      </c>
      <c r="K335" s="186" t="s">
        <v>93</v>
      </c>
      <c r="L335" s="186"/>
      <c r="M335" s="186"/>
      <c r="N335" s="186"/>
      <c r="O335" s="186"/>
      <c r="P335" s="186"/>
      <c r="Q335" s="186"/>
      <c r="R335" s="186"/>
    </row>
    <row r="336" spans="1:18">
      <c r="A336" s="186" t="s">
        <v>720</v>
      </c>
      <c r="B336" s="186" t="s">
        <v>64</v>
      </c>
      <c r="C336" s="186" t="s">
        <v>65</v>
      </c>
      <c r="D336" s="186" t="s">
        <v>34</v>
      </c>
      <c r="E336" s="186">
        <v>751201</v>
      </c>
      <c r="F336" s="186" t="s">
        <v>162</v>
      </c>
      <c r="G336" s="186" t="s">
        <v>1974</v>
      </c>
      <c r="H336" s="186">
        <v>1</v>
      </c>
      <c r="I336" s="186">
        <v>1</v>
      </c>
      <c r="J336" s="186" t="s">
        <v>54</v>
      </c>
      <c r="K336" s="186" t="s">
        <v>93</v>
      </c>
      <c r="L336" s="186"/>
      <c r="M336" s="186"/>
      <c r="N336" s="186"/>
      <c r="O336" s="186"/>
      <c r="P336" s="186"/>
      <c r="Q336" s="186"/>
      <c r="R336" s="186"/>
    </row>
    <row r="337" spans="1:18">
      <c r="A337" s="186" t="s">
        <v>721</v>
      </c>
      <c r="B337" s="186" t="s">
        <v>64</v>
      </c>
      <c r="C337" s="186" t="s">
        <v>65</v>
      </c>
      <c r="D337" s="186" t="s">
        <v>35</v>
      </c>
      <c r="E337" s="186">
        <v>741103</v>
      </c>
      <c r="F337" s="186" t="s">
        <v>49</v>
      </c>
      <c r="G337" s="186" t="s">
        <v>1974</v>
      </c>
      <c r="H337" s="186">
        <v>2</v>
      </c>
      <c r="I337" s="186">
        <v>0</v>
      </c>
      <c r="J337" s="186" t="s">
        <v>54</v>
      </c>
      <c r="K337" s="186" t="s">
        <v>93</v>
      </c>
      <c r="L337" s="186"/>
      <c r="M337" s="186"/>
      <c r="N337" s="186"/>
      <c r="O337" s="186"/>
      <c r="P337" s="186"/>
      <c r="Q337" s="186"/>
      <c r="R337" s="186"/>
    </row>
    <row r="338" spans="1:18">
      <c r="A338" s="186" t="s">
        <v>722</v>
      </c>
      <c r="B338" s="186" t="s">
        <v>64</v>
      </c>
      <c r="C338" s="186" t="s">
        <v>65</v>
      </c>
      <c r="D338" s="186" t="s">
        <v>171</v>
      </c>
      <c r="E338" s="186">
        <v>712618</v>
      </c>
      <c r="F338" s="186" t="s">
        <v>77</v>
      </c>
      <c r="G338" s="186" t="s">
        <v>1974</v>
      </c>
      <c r="H338" s="186">
        <v>1</v>
      </c>
      <c r="I338" s="186">
        <v>0</v>
      </c>
      <c r="J338" s="186" t="s">
        <v>54</v>
      </c>
      <c r="K338" s="186" t="s">
        <v>93</v>
      </c>
      <c r="L338" s="186"/>
      <c r="M338" s="186"/>
      <c r="N338" s="186"/>
      <c r="O338" s="186"/>
      <c r="P338" s="186"/>
      <c r="Q338" s="186"/>
      <c r="R338" s="186"/>
    </row>
    <row r="339" spans="1:18">
      <c r="A339" s="186" t="s">
        <v>723</v>
      </c>
      <c r="B339" s="186" t="s">
        <v>64</v>
      </c>
      <c r="C339" s="186" t="s">
        <v>65</v>
      </c>
      <c r="D339" s="186" t="s">
        <v>36</v>
      </c>
      <c r="E339" s="186">
        <v>711204</v>
      </c>
      <c r="F339" s="186" t="s">
        <v>94</v>
      </c>
      <c r="G339" s="186" t="s">
        <v>1974</v>
      </c>
      <c r="H339" s="186">
        <v>5</v>
      </c>
      <c r="I339" s="186">
        <v>0</v>
      </c>
      <c r="J339" s="186" t="s">
        <v>54</v>
      </c>
      <c r="K339" s="186" t="s">
        <v>93</v>
      </c>
      <c r="L339" s="186"/>
      <c r="M339" s="186"/>
      <c r="N339" s="186"/>
      <c r="O339" s="186"/>
      <c r="P339" s="186"/>
      <c r="Q339" s="186"/>
      <c r="R339" s="186"/>
    </row>
    <row r="340" spans="1:18">
      <c r="A340" s="186" t="s">
        <v>724</v>
      </c>
      <c r="B340" s="186" t="s">
        <v>64</v>
      </c>
      <c r="C340" s="186" t="s">
        <v>65</v>
      </c>
      <c r="D340" s="186" t="s">
        <v>91</v>
      </c>
      <c r="E340" s="186">
        <v>722307</v>
      </c>
      <c r="F340" s="186" t="s">
        <v>74</v>
      </c>
      <c r="G340" s="186" t="s">
        <v>1974</v>
      </c>
      <c r="H340" s="186">
        <v>6</v>
      </c>
      <c r="I340" s="186">
        <v>0</v>
      </c>
      <c r="J340" s="186" t="s">
        <v>54</v>
      </c>
      <c r="K340" s="186" t="s">
        <v>93</v>
      </c>
      <c r="L340" s="186"/>
      <c r="M340" s="186"/>
      <c r="N340" s="186"/>
      <c r="O340" s="186"/>
      <c r="P340" s="186"/>
      <c r="Q340" s="186"/>
      <c r="R340" s="186"/>
    </row>
    <row r="341" spans="1:18">
      <c r="A341" s="186" t="s">
        <v>725</v>
      </c>
      <c r="B341" s="186" t="s">
        <v>64</v>
      </c>
      <c r="C341" s="186" t="s">
        <v>65</v>
      </c>
      <c r="D341" s="186" t="s">
        <v>52</v>
      </c>
      <c r="E341" s="186">
        <v>751204</v>
      </c>
      <c r="F341" s="186" t="s">
        <v>61</v>
      </c>
      <c r="G341" s="186" t="s">
        <v>1974</v>
      </c>
      <c r="H341" s="186">
        <v>1</v>
      </c>
      <c r="I341" s="186">
        <v>0</v>
      </c>
      <c r="J341" s="186" t="s">
        <v>54</v>
      </c>
      <c r="K341" s="186" t="s">
        <v>93</v>
      </c>
      <c r="L341" s="186"/>
      <c r="M341" s="186"/>
      <c r="N341" s="186"/>
      <c r="O341" s="186"/>
      <c r="P341" s="186"/>
      <c r="Q341" s="186"/>
      <c r="R341" s="186"/>
    </row>
    <row r="342" spans="1:18">
      <c r="A342" s="186" t="s">
        <v>726</v>
      </c>
      <c r="B342" s="186" t="s">
        <v>64</v>
      </c>
      <c r="C342" s="186" t="s">
        <v>65</v>
      </c>
      <c r="D342" s="186" t="s">
        <v>30</v>
      </c>
      <c r="E342" s="186">
        <v>752205</v>
      </c>
      <c r="F342" s="186" t="s">
        <v>62</v>
      </c>
      <c r="G342" s="186" t="s">
        <v>1974</v>
      </c>
      <c r="H342" s="186">
        <v>1</v>
      </c>
      <c r="I342" s="186">
        <v>0</v>
      </c>
      <c r="J342" s="186" t="s">
        <v>54</v>
      </c>
      <c r="K342" s="186" t="s">
        <v>93</v>
      </c>
      <c r="L342" s="186"/>
      <c r="M342" s="186"/>
      <c r="N342" s="186"/>
      <c r="O342" s="186"/>
      <c r="P342" s="186"/>
      <c r="Q342" s="186"/>
      <c r="R342" s="186"/>
    </row>
    <row r="343" spans="1:18">
      <c r="A343" s="186" t="s">
        <v>727</v>
      </c>
      <c r="B343" s="186" t="s">
        <v>64</v>
      </c>
      <c r="C343" s="186" t="s">
        <v>65</v>
      </c>
      <c r="D343" s="186" t="s">
        <v>50</v>
      </c>
      <c r="E343" s="186">
        <v>343101</v>
      </c>
      <c r="F343" s="186" t="s">
        <v>58</v>
      </c>
      <c r="G343" s="186" t="s">
        <v>1974</v>
      </c>
      <c r="H343" s="186">
        <v>2</v>
      </c>
      <c r="I343" s="186">
        <v>2</v>
      </c>
      <c r="J343" s="186" t="s">
        <v>461</v>
      </c>
      <c r="K343" s="186" t="s">
        <v>37</v>
      </c>
      <c r="L343" s="186"/>
      <c r="M343" s="186"/>
      <c r="N343" s="186"/>
      <c r="O343" s="186"/>
      <c r="P343" s="186"/>
      <c r="Q343" s="186"/>
      <c r="R343" s="186"/>
    </row>
    <row r="344" spans="1:18">
      <c r="A344" s="186" t="s">
        <v>728</v>
      </c>
      <c r="B344" s="186" t="s">
        <v>64</v>
      </c>
      <c r="C344" s="186" t="s">
        <v>65</v>
      </c>
      <c r="D344" s="186" t="s">
        <v>465</v>
      </c>
      <c r="E344" s="186">
        <v>432106</v>
      </c>
      <c r="F344" s="186" t="s">
        <v>217</v>
      </c>
      <c r="G344" s="186" t="s">
        <v>1974</v>
      </c>
      <c r="H344" s="186">
        <v>4</v>
      </c>
      <c r="I344" s="186">
        <v>2</v>
      </c>
      <c r="J344" s="186" t="s">
        <v>461</v>
      </c>
      <c r="K344" s="186" t="s">
        <v>37</v>
      </c>
      <c r="L344" s="186"/>
      <c r="M344" s="186"/>
      <c r="N344" s="186"/>
      <c r="O344" s="186"/>
      <c r="P344" s="186"/>
      <c r="Q344" s="186"/>
      <c r="R344" s="186"/>
    </row>
    <row r="345" spans="1:18">
      <c r="A345" s="186" t="s">
        <v>729</v>
      </c>
      <c r="B345" s="186" t="s">
        <v>1868</v>
      </c>
      <c r="C345" s="186" t="s">
        <v>474</v>
      </c>
      <c r="D345" s="186" t="s">
        <v>33</v>
      </c>
      <c r="E345" s="186">
        <v>514101</v>
      </c>
      <c r="F345" s="186" t="s">
        <v>68</v>
      </c>
      <c r="G345" s="186" t="s">
        <v>1929</v>
      </c>
      <c r="H345" s="186">
        <v>1</v>
      </c>
      <c r="I345" s="186">
        <v>1</v>
      </c>
      <c r="J345" s="186" t="s">
        <v>1844</v>
      </c>
      <c r="K345" s="186" t="s">
        <v>92</v>
      </c>
      <c r="L345" s="186" t="s">
        <v>1953</v>
      </c>
      <c r="M345" s="186"/>
      <c r="N345" s="186"/>
      <c r="O345" s="186"/>
      <c r="P345" s="186"/>
      <c r="Q345" s="186"/>
      <c r="R345" s="186"/>
    </row>
    <row r="346" spans="1:18">
      <c r="A346" s="186" t="s">
        <v>730</v>
      </c>
      <c r="B346" s="186" t="s">
        <v>1868</v>
      </c>
      <c r="C346" s="186" t="s">
        <v>474</v>
      </c>
      <c r="D346" s="186" t="s">
        <v>31</v>
      </c>
      <c r="E346" s="186">
        <v>723103</v>
      </c>
      <c r="F346" s="186" t="s">
        <v>67</v>
      </c>
      <c r="G346" s="186" t="s">
        <v>1950</v>
      </c>
      <c r="H346" s="186">
        <v>1</v>
      </c>
      <c r="I346" s="186">
        <v>0</v>
      </c>
      <c r="J346" s="186" t="s">
        <v>1844</v>
      </c>
      <c r="K346" s="186" t="s">
        <v>92</v>
      </c>
      <c r="L346" s="186" t="s">
        <v>1953</v>
      </c>
      <c r="M346" s="186"/>
      <c r="N346" s="186"/>
      <c r="O346" s="186"/>
      <c r="P346" s="186"/>
      <c r="Q346" s="186"/>
      <c r="R346" s="186"/>
    </row>
    <row r="347" spans="1:18">
      <c r="A347" s="186" t="s">
        <v>731</v>
      </c>
      <c r="B347" s="186" t="s">
        <v>1868</v>
      </c>
      <c r="C347" s="186" t="s">
        <v>474</v>
      </c>
      <c r="D347" s="186" t="s">
        <v>41</v>
      </c>
      <c r="E347" s="186">
        <v>522301</v>
      </c>
      <c r="F347" s="186" t="s">
        <v>39</v>
      </c>
      <c r="G347" s="186" t="s">
        <v>1855</v>
      </c>
      <c r="H347" s="186">
        <v>3</v>
      </c>
      <c r="I347" s="186">
        <v>3</v>
      </c>
      <c r="J347" s="186" t="s">
        <v>1844</v>
      </c>
      <c r="K347" s="186" t="s">
        <v>92</v>
      </c>
      <c r="L347" s="186" t="s">
        <v>1953</v>
      </c>
      <c r="M347" s="186"/>
      <c r="N347" s="186"/>
      <c r="O347" s="186"/>
      <c r="P347" s="186"/>
      <c r="Q347" s="186"/>
      <c r="R347" s="186"/>
    </row>
    <row r="348" spans="1:18">
      <c r="A348" s="186" t="s">
        <v>732</v>
      </c>
      <c r="B348" s="186" t="s">
        <v>1868</v>
      </c>
      <c r="C348" s="186" t="s">
        <v>474</v>
      </c>
      <c r="D348" s="186" t="s">
        <v>91</v>
      </c>
      <c r="E348" s="186">
        <v>722307</v>
      </c>
      <c r="F348" s="186" t="s">
        <v>74</v>
      </c>
      <c r="G348" s="186" t="s">
        <v>1974</v>
      </c>
      <c r="H348" s="186">
        <v>4</v>
      </c>
      <c r="I348" s="186">
        <v>0</v>
      </c>
      <c r="J348" s="186" t="s">
        <v>54</v>
      </c>
      <c r="K348" s="186" t="s">
        <v>93</v>
      </c>
      <c r="L348" s="186"/>
      <c r="M348" s="186"/>
      <c r="N348" s="186"/>
      <c r="O348" s="186"/>
      <c r="P348" s="186"/>
      <c r="Q348" s="186"/>
      <c r="R348" s="186"/>
    </row>
    <row r="349" spans="1:18">
      <c r="A349" s="186" t="s">
        <v>733</v>
      </c>
      <c r="B349" s="186" t="s">
        <v>1868</v>
      </c>
      <c r="C349" s="186" t="s">
        <v>474</v>
      </c>
      <c r="D349" s="186" t="s">
        <v>172</v>
      </c>
      <c r="E349" s="186">
        <v>722204</v>
      </c>
      <c r="F349" s="186" t="s">
        <v>164</v>
      </c>
      <c r="G349" s="186" t="s">
        <v>1974</v>
      </c>
      <c r="H349" s="186">
        <v>3</v>
      </c>
      <c r="I349" s="186">
        <v>0</v>
      </c>
      <c r="J349" s="186" t="s">
        <v>54</v>
      </c>
      <c r="K349" s="186" t="s">
        <v>93</v>
      </c>
      <c r="L349" s="186"/>
      <c r="M349" s="186"/>
      <c r="N349" s="186"/>
      <c r="O349" s="186"/>
      <c r="P349" s="186"/>
      <c r="Q349" s="186"/>
      <c r="R349" s="186"/>
    </row>
    <row r="350" spans="1:18">
      <c r="A350" s="186" t="s">
        <v>734</v>
      </c>
      <c r="B350" s="186" t="s">
        <v>1868</v>
      </c>
      <c r="C350" s="186" t="s">
        <v>474</v>
      </c>
      <c r="D350" s="186" t="s">
        <v>40</v>
      </c>
      <c r="E350" s="186">
        <v>512001</v>
      </c>
      <c r="F350" s="186" t="s">
        <v>72</v>
      </c>
      <c r="G350" s="186" t="s">
        <v>1974</v>
      </c>
      <c r="H350" s="186">
        <v>1</v>
      </c>
      <c r="I350" s="186">
        <v>1</v>
      </c>
      <c r="J350" s="186" t="s">
        <v>1844</v>
      </c>
      <c r="K350" s="186" t="s">
        <v>92</v>
      </c>
      <c r="L350" s="186"/>
      <c r="M350" s="186"/>
      <c r="N350" s="186"/>
      <c r="O350" s="186"/>
      <c r="P350" s="186"/>
      <c r="Q350" s="186"/>
      <c r="R350" s="186"/>
    </row>
    <row r="351" spans="1:18">
      <c r="A351" s="186" t="s">
        <v>735</v>
      </c>
      <c r="B351" s="186" t="s">
        <v>1954</v>
      </c>
      <c r="C351" s="186" t="s">
        <v>46</v>
      </c>
      <c r="D351" s="186" t="s">
        <v>35</v>
      </c>
      <c r="E351" s="186">
        <v>741103</v>
      </c>
      <c r="F351" s="186" t="s">
        <v>49</v>
      </c>
      <c r="G351" s="186" t="s">
        <v>1974</v>
      </c>
      <c r="H351" s="186">
        <v>3</v>
      </c>
      <c r="I351" s="186">
        <v>0</v>
      </c>
      <c r="J351" s="186" t="s">
        <v>54</v>
      </c>
      <c r="K351" s="186" t="s">
        <v>93</v>
      </c>
      <c r="L351" s="186"/>
      <c r="M351" s="186"/>
      <c r="N351" s="186"/>
      <c r="O351" s="186"/>
      <c r="P351" s="186"/>
      <c r="Q351" s="186"/>
      <c r="R351" s="186"/>
    </row>
    <row r="352" spans="1:18">
      <c r="A352" s="186" t="s">
        <v>736</v>
      </c>
      <c r="B352" s="186" t="s">
        <v>1954</v>
      </c>
      <c r="C352" s="186" t="s">
        <v>46</v>
      </c>
      <c r="D352" s="186" t="s">
        <v>1041</v>
      </c>
      <c r="E352" s="186">
        <v>713203</v>
      </c>
      <c r="F352" s="186" t="s">
        <v>59</v>
      </c>
      <c r="G352" s="186" t="s">
        <v>1974</v>
      </c>
      <c r="H352" s="186">
        <v>8</v>
      </c>
      <c r="I352" s="186">
        <v>0</v>
      </c>
      <c r="J352" s="186" t="s">
        <v>54</v>
      </c>
      <c r="K352" s="186" t="s">
        <v>93</v>
      </c>
      <c r="L352" s="186"/>
      <c r="M352" s="186"/>
      <c r="N352" s="186"/>
      <c r="O352" s="186"/>
      <c r="P352" s="186"/>
      <c r="Q352" s="186"/>
      <c r="R352" s="186"/>
    </row>
    <row r="353" spans="1:18">
      <c r="A353" s="186" t="s">
        <v>737</v>
      </c>
      <c r="B353" s="186" t="s">
        <v>1954</v>
      </c>
      <c r="C353" s="186" t="s">
        <v>46</v>
      </c>
      <c r="D353" s="186" t="s">
        <v>52</v>
      </c>
      <c r="E353" s="186">
        <v>751204</v>
      </c>
      <c r="F353" s="186" t="s">
        <v>61</v>
      </c>
      <c r="G353" s="186" t="s">
        <v>1974</v>
      </c>
      <c r="H353" s="186">
        <v>7</v>
      </c>
      <c r="I353" s="186">
        <v>0</v>
      </c>
      <c r="J353" s="186" t="s">
        <v>54</v>
      </c>
      <c r="K353" s="186" t="s">
        <v>93</v>
      </c>
      <c r="L353" s="186"/>
      <c r="M353" s="186"/>
      <c r="N353" s="186"/>
      <c r="O353" s="186"/>
      <c r="P353" s="186"/>
      <c r="Q353" s="186"/>
      <c r="R353" s="186"/>
    </row>
    <row r="354" spans="1:18">
      <c r="A354" s="186" t="s">
        <v>738</v>
      </c>
      <c r="B354" s="186" t="s">
        <v>1954</v>
      </c>
      <c r="C354" s="186" t="s">
        <v>46</v>
      </c>
      <c r="D354" s="186" t="s">
        <v>30</v>
      </c>
      <c r="E354" s="186">
        <v>752205</v>
      </c>
      <c r="F354" s="186" t="s">
        <v>62</v>
      </c>
      <c r="G354" s="186" t="s">
        <v>1974</v>
      </c>
      <c r="H354" s="186">
        <v>2</v>
      </c>
      <c r="I354" s="186">
        <v>0</v>
      </c>
      <c r="J354" s="186" t="s">
        <v>54</v>
      </c>
      <c r="K354" s="186" t="s">
        <v>93</v>
      </c>
      <c r="L354" s="186"/>
      <c r="M354" s="186"/>
      <c r="N354" s="186"/>
      <c r="O354" s="186"/>
      <c r="P354" s="186"/>
      <c r="Q354" s="186"/>
      <c r="R354" s="186"/>
    </row>
    <row r="355" spans="1:18">
      <c r="A355" s="186" t="s">
        <v>739</v>
      </c>
      <c r="B355" s="186" t="s">
        <v>1954</v>
      </c>
      <c r="C355" s="186" t="s">
        <v>46</v>
      </c>
      <c r="D355" s="186" t="s">
        <v>75</v>
      </c>
      <c r="E355" s="186">
        <v>343101</v>
      </c>
      <c r="F355" s="186" t="s">
        <v>58</v>
      </c>
      <c r="G355" s="186" t="s">
        <v>1974</v>
      </c>
      <c r="H355" s="186">
        <v>3</v>
      </c>
      <c r="I355" s="186">
        <v>2</v>
      </c>
      <c r="J355" s="186" t="s">
        <v>481</v>
      </c>
      <c r="K355" s="186" t="s">
        <v>678</v>
      </c>
      <c r="L355" s="186"/>
      <c r="M355" s="186"/>
      <c r="N355" s="186"/>
      <c r="O355" s="186"/>
      <c r="P355" s="186"/>
      <c r="Q355" s="186"/>
      <c r="R355" s="186"/>
    </row>
    <row r="356" spans="1:18">
      <c r="A356" s="186" t="s">
        <v>740</v>
      </c>
      <c r="B356" s="186" t="s">
        <v>1954</v>
      </c>
      <c r="C356" s="186" t="s">
        <v>46</v>
      </c>
      <c r="D356" s="186" t="s">
        <v>463</v>
      </c>
      <c r="E356" s="186">
        <v>753105</v>
      </c>
      <c r="F356" s="186" t="s">
        <v>457</v>
      </c>
      <c r="G356" s="186" t="s">
        <v>1974</v>
      </c>
      <c r="H356" s="186">
        <v>2</v>
      </c>
      <c r="I356" s="186">
        <v>2</v>
      </c>
      <c r="J356" s="186" t="s">
        <v>179</v>
      </c>
      <c r="K356" s="186" t="s">
        <v>680</v>
      </c>
      <c r="L356" s="186"/>
      <c r="M356" s="186"/>
      <c r="N356" s="186"/>
      <c r="O356" s="186"/>
      <c r="P356" s="186"/>
      <c r="Q356" s="186"/>
      <c r="R356" s="186"/>
    </row>
    <row r="357" spans="1:18">
      <c r="A357" s="186" t="s">
        <v>741</v>
      </c>
      <c r="B357" s="186" t="s">
        <v>1824</v>
      </c>
      <c r="C357" s="186" t="s">
        <v>469</v>
      </c>
      <c r="D357" s="186" t="s">
        <v>41</v>
      </c>
      <c r="E357" s="186">
        <v>522301</v>
      </c>
      <c r="F357" s="186" t="s">
        <v>39</v>
      </c>
      <c r="G357" s="186" t="s">
        <v>1974</v>
      </c>
      <c r="H357" s="186">
        <v>1</v>
      </c>
      <c r="I357" s="186">
        <v>1</v>
      </c>
      <c r="J357" s="186" t="s">
        <v>100</v>
      </c>
      <c r="K357" s="186" t="s">
        <v>691</v>
      </c>
      <c r="L357" s="186"/>
      <c r="M357" s="186"/>
      <c r="N357" s="186"/>
      <c r="O357" s="186"/>
      <c r="P357" s="186"/>
      <c r="Q357" s="186"/>
      <c r="R357" s="186"/>
    </row>
    <row r="358" spans="1:18">
      <c r="A358" s="186" t="s">
        <v>742</v>
      </c>
      <c r="B358" s="186" t="s">
        <v>1824</v>
      </c>
      <c r="C358" s="186" t="s">
        <v>469</v>
      </c>
      <c r="D358" s="186" t="s">
        <v>40</v>
      </c>
      <c r="E358" s="186">
        <v>512001</v>
      </c>
      <c r="F358" s="186" t="s">
        <v>72</v>
      </c>
      <c r="G358" s="186" t="s">
        <v>1974</v>
      </c>
      <c r="H358" s="186">
        <v>5</v>
      </c>
      <c r="I358" s="186">
        <v>2</v>
      </c>
      <c r="J358" s="186" t="s">
        <v>100</v>
      </c>
      <c r="K358" s="186" t="s">
        <v>691</v>
      </c>
      <c r="L358" s="186"/>
      <c r="M358" s="186"/>
      <c r="N358" s="186"/>
      <c r="O358" s="186"/>
      <c r="P358" s="186"/>
      <c r="Q358" s="186"/>
      <c r="R358" s="186"/>
    </row>
    <row r="359" spans="1:18">
      <c r="A359" s="186" t="s">
        <v>743</v>
      </c>
      <c r="B359" s="186" t="s">
        <v>1824</v>
      </c>
      <c r="C359" s="186" t="s">
        <v>469</v>
      </c>
      <c r="D359" s="186" t="s">
        <v>33</v>
      </c>
      <c r="E359" s="186">
        <v>514101</v>
      </c>
      <c r="F359" s="186" t="s">
        <v>68</v>
      </c>
      <c r="G359" s="186" t="s">
        <v>1974</v>
      </c>
      <c r="H359" s="186">
        <v>9</v>
      </c>
      <c r="I359" s="186">
        <v>7</v>
      </c>
      <c r="J359" s="186" t="s">
        <v>100</v>
      </c>
      <c r="K359" s="186" t="s">
        <v>691</v>
      </c>
      <c r="L359" s="186"/>
      <c r="M359" s="186"/>
      <c r="N359" s="186"/>
      <c r="O359" s="186"/>
      <c r="P359" s="186"/>
      <c r="Q359" s="186"/>
      <c r="R359" s="186"/>
    </row>
    <row r="360" spans="1:18">
      <c r="A360" s="186" t="s">
        <v>744</v>
      </c>
      <c r="B360" s="186" t="s">
        <v>1824</v>
      </c>
      <c r="C360" s="186" t="s">
        <v>469</v>
      </c>
      <c r="D360" s="186" t="s">
        <v>34</v>
      </c>
      <c r="E360" s="186">
        <v>751201</v>
      </c>
      <c r="F360" s="186" t="s">
        <v>162</v>
      </c>
      <c r="G360" s="186" t="s">
        <v>1974</v>
      </c>
      <c r="H360" s="186">
        <v>7</v>
      </c>
      <c r="I360" s="186">
        <v>6</v>
      </c>
      <c r="J360" s="186" t="s">
        <v>100</v>
      </c>
      <c r="K360" s="186" t="s">
        <v>691</v>
      </c>
      <c r="L360" s="186"/>
      <c r="M360" s="186"/>
      <c r="N360" s="186"/>
      <c r="O360" s="186"/>
      <c r="P360" s="186"/>
      <c r="Q360" s="186"/>
      <c r="R360" s="186"/>
    </row>
    <row r="361" spans="1:18">
      <c r="A361" s="186" t="s">
        <v>745</v>
      </c>
      <c r="B361" s="186" t="s">
        <v>1824</v>
      </c>
      <c r="C361" s="186" t="s">
        <v>469</v>
      </c>
      <c r="D361" s="186" t="s">
        <v>52</v>
      </c>
      <c r="E361" s="186">
        <v>751204</v>
      </c>
      <c r="F361" s="186" t="s">
        <v>61</v>
      </c>
      <c r="G361" s="186" t="s">
        <v>1974</v>
      </c>
      <c r="H361" s="186">
        <v>1</v>
      </c>
      <c r="I361" s="186">
        <v>0</v>
      </c>
      <c r="J361" s="186" t="s">
        <v>100</v>
      </c>
      <c r="K361" s="186" t="s">
        <v>691</v>
      </c>
      <c r="L361" s="186"/>
      <c r="M361" s="186"/>
      <c r="N361" s="186"/>
      <c r="O361" s="186"/>
      <c r="P361" s="186"/>
      <c r="Q361" s="186"/>
      <c r="R361" s="186"/>
    </row>
    <row r="362" spans="1:18">
      <c r="A362" s="186" t="s">
        <v>746</v>
      </c>
      <c r="B362" s="186" t="s">
        <v>1824</v>
      </c>
      <c r="C362" s="186" t="s">
        <v>469</v>
      </c>
      <c r="D362" s="186" t="s">
        <v>35</v>
      </c>
      <c r="E362" s="186">
        <v>741103</v>
      </c>
      <c r="F362" s="186" t="s">
        <v>49</v>
      </c>
      <c r="G362" s="186" t="s">
        <v>1974</v>
      </c>
      <c r="H362" s="186">
        <v>1</v>
      </c>
      <c r="I362" s="186">
        <v>0</v>
      </c>
      <c r="J362" s="186" t="s">
        <v>1065</v>
      </c>
      <c r="K362" s="186" t="s">
        <v>679</v>
      </c>
      <c r="L362" s="186"/>
      <c r="M362" s="186"/>
      <c r="N362" s="186"/>
      <c r="O362" s="186"/>
      <c r="P362" s="186"/>
      <c r="Q362" s="186"/>
      <c r="R362" s="186"/>
    </row>
    <row r="363" spans="1:18">
      <c r="A363" s="186" t="s">
        <v>747</v>
      </c>
      <c r="B363" s="186" t="s">
        <v>1824</v>
      </c>
      <c r="C363" s="186" t="s">
        <v>469</v>
      </c>
      <c r="D363" s="186" t="s">
        <v>30</v>
      </c>
      <c r="E363" s="186">
        <v>752205</v>
      </c>
      <c r="F363" s="186" t="s">
        <v>62</v>
      </c>
      <c r="G363" s="186" t="s">
        <v>1974</v>
      </c>
      <c r="H363" s="186">
        <v>2</v>
      </c>
      <c r="I363" s="186">
        <v>0</v>
      </c>
      <c r="J363" s="186" t="s">
        <v>1065</v>
      </c>
      <c r="K363" s="186" t="s">
        <v>679</v>
      </c>
      <c r="L363" s="186"/>
      <c r="M363" s="186"/>
      <c r="N363" s="186"/>
      <c r="O363" s="186"/>
      <c r="P363" s="186"/>
      <c r="Q363" s="186"/>
      <c r="R363" s="186"/>
    </row>
    <row r="364" spans="1:18">
      <c r="A364" s="186" t="s">
        <v>748</v>
      </c>
      <c r="B364" s="186" t="s">
        <v>1824</v>
      </c>
      <c r="C364" s="186" t="s">
        <v>469</v>
      </c>
      <c r="D364" s="186" t="s">
        <v>48</v>
      </c>
      <c r="E364" s="186">
        <v>741203</v>
      </c>
      <c r="F364" s="186" t="s">
        <v>57</v>
      </c>
      <c r="G364" s="186" t="s">
        <v>1974</v>
      </c>
      <c r="H364" s="186">
        <v>1</v>
      </c>
      <c r="I364" s="186">
        <v>0</v>
      </c>
      <c r="J364" s="186" t="s">
        <v>1065</v>
      </c>
      <c r="K364" s="186" t="s">
        <v>679</v>
      </c>
      <c r="L364" s="186"/>
      <c r="M364" s="186"/>
      <c r="N364" s="186"/>
      <c r="O364" s="186"/>
      <c r="P364" s="186"/>
      <c r="Q364" s="186"/>
      <c r="R364" s="186"/>
    </row>
    <row r="365" spans="1:18">
      <c r="A365" s="186" t="s">
        <v>749</v>
      </c>
      <c r="B365" s="186" t="s">
        <v>1824</v>
      </c>
      <c r="C365" s="186" t="s">
        <v>469</v>
      </c>
      <c r="D365" s="186" t="s">
        <v>171</v>
      </c>
      <c r="E365" s="186">
        <v>712618</v>
      </c>
      <c r="F365" s="186" t="s">
        <v>77</v>
      </c>
      <c r="G365" s="186" t="s">
        <v>1974</v>
      </c>
      <c r="H365" s="186">
        <v>6</v>
      </c>
      <c r="I365" s="186">
        <v>0</v>
      </c>
      <c r="J365" s="186" t="s">
        <v>1065</v>
      </c>
      <c r="K365" s="186" t="s">
        <v>679</v>
      </c>
      <c r="L365" s="186"/>
      <c r="M365" s="186"/>
      <c r="N365" s="186"/>
      <c r="O365" s="186"/>
      <c r="P365" s="186"/>
      <c r="Q365" s="186"/>
      <c r="R365" s="186"/>
    </row>
    <row r="366" spans="1:18">
      <c r="A366" s="186" t="s">
        <v>750</v>
      </c>
      <c r="B366" s="186" t="s">
        <v>1824</v>
      </c>
      <c r="C366" s="186" t="s">
        <v>469</v>
      </c>
      <c r="D366" s="186" t="s">
        <v>36</v>
      </c>
      <c r="E366" s="186">
        <v>711204</v>
      </c>
      <c r="F366" s="186" t="s">
        <v>94</v>
      </c>
      <c r="G366" s="186" t="s">
        <v>1974</v>
      </c>
      <c r="H366" s="186">
        <v>1</v>
      </c>
      <c r="I366" s="186">
        <v>0</v>
      </c>
      <c r="J366" s="186" t="s">
        <v>1065</v>
      </c>
      <c r="K366" s="186" t="s">
        <v>679</v>
      </c>
      <c r="L366" s="186"/>
      <c r="M366" s="186"/>
      <c r="N366" s="186"/>
      <c r="O366" s="186"/>
      <c r="P366" s="186"/>
      <c r="Q366" s="186"/>
      <c r="R366" s="186"/>
    </row>
    <row r="367" spans="1:18">
      <c r="A367" s="186" t="s">
        <v>751</v>
      </c>
      <c r="B367" s="186" t="s">
        <v>1824</v>
      </c>
      <c r="C367" s="186" t="s">
        <v>469</v>
      </c>
      <c r="D367" s="186" t="s">
        <v>31</v>
      </c>
      <c r="E367" s="186">
        <v>723103</v>
      </c>
      <c r="F367" s="186" t="s">
        <v>67</v>
      </c>
      <c r="G367" s="186" t="s">
        <v>1855</v>
      </c>
      <c r="H367" s="186">
        <v>5</v>
      </c>
      <c r="I367" s="186">
        <v>0</v>
      </c>
      <c r="J367" s="186" t="s">
        <v>1061</v>
      </c>
      <c r="K367" s="186" t="s">
        <v>32</v>
      </c>
      <c r="L367" s="186"/>
      <c r="M367" s="186"/>
      <c r="N367" s="186"/>
      <c r="O367" s="186"/>
      <c r="P367" s="186"/>
      <c r="Q367" s="186"/>
      <c r="R367" s="186"/>
    </row>
    <row r="368" spans="1:18">
      <c r="A368" s="186" t="s">
        <v>752</v>
      </c>
      <c r="B368" s="186" t="s">
        <v>1088</v>
      </c>
      <c r="C368" s="186" t="s">
        <v>168</v>
      </c>
      <c r="D368" s="186" t="s">
        <v>31</v>
      </c>
      <c r="E368" s="186">
        <v>723103</v>
      </c>
      <c r="F368" s="186" t="s">
        <v>67</v>
      </c>
      <c r="G368" s="186" t="s">
        <v>1974</v>
      </c>
      <c r="H368" s="186">
        <v>2</v>
      </c>
      <c r="I368" s="186">
        <v>0</v>
      </c>
      <c r="J368" s="186" t="s">
        <v>54</v>
      </c>
      <c r="K368" s="186" t="s">
        <v>93</v>
      </c>
      <c r="L368" s="186"/>
      <c r="M368" s="186"/>
      <c r="N368" s="186"/>
      <c r="O368" s="186"/>
      <c r="P368" s="186"/>
      <c r="Q368" s="186"/>
      <c r="R368" s="186"/>
    </row>
    <row r="369" spans="1:18">
      <c r="A369" s="186" t="s">
        <v>753</v>
      </c>
      <c r="B369" s="186" t="s">
        <v>1088</v>
      </c>
      <c r="C369" s="186" t="s">
        <v>168</v>
      </c>
      <c r="D369" s="186" t="s">
        <v>33</v>
      </c>
      <c r="E369" s="186">
        <v>514101</v>
      </c>
      <c r="F369" s="186" t="s">
        <v>68</v>
      </c>
      <c r="G369" s="186" t="s">
        <v>1974</v>
      </c>
      <c r="H369" s="186">
        <v>1</v>
      </c>
      <c r="I369" s="186">
        <v>1</v>
      </c>
      <c r="J369" s="186" t="s">
        <v>54</v>
      </c>
      <c r="K369" s="186" t="s">
        <v>93</v>
      </c>
      <c r="L369" s="186"/>
      <c r="M369" s="186"/>
      <c r="N369" s="186"/>
      <c r="O369" s="186"/>
      <c r="P369" s="186"/>
      <c r="Q369" s="186"/>
      <c r="R369" s="186"/>
    </row>
    <row r="370" spans="1:18">
      <c r="A370" s="186" t="s">
        <v>754</v>
      </c>
      <c r="B370" s="186" t="s">
        <v>1088</v>
      </c>
      <c r="C370" s="186" t="s">
        <v>168</v>
      </c>
      <c r="D370" s="186" t="s">
        <v>40</v>
      </c>
      <c r="E370" s="186">
        <v>512001</v>
      </c>
      <c r="F370" s="186" t="s">
        <v>72</v>
      </c>
      <c r="G370" s="186" t="s">
        <v>1974</v>
      </c>
      <c r="H370" s="186">
        <v>2</v>
      </c>
      <c r="I370" s="186">
        <v>0</v>
      </c>
      <c r="J370" s="186" t="s">
        <v>54</v>
      </c>
      <c r="K370" s="186" t="s">
        <v>93</v>
      </c>
      <c r="L370" s="186"/>
      <c r="M370" s="186"/>
      <c r="N370" s="186"/>
      <c r="O370" s="186"/>
      <c r="P370" s="186"/>
      <c r="Q370" s="186"/>
      <c r="R370" s="186"/>
    </row>
    <row r="371" spans="1:18">
      <c r="A371" s="186" t="s">
        <v>755</v>
      </c>
      <c r="B371" s="186" t="s">
        <v>1088</v>
      </c>
      <c r="C371" s="186" t="s">
        <v>168</v>
      </c>
      <c r="D371" s="186" t="s">
        <v>41</v>
      </c>
      <c r="E371" s="186">
        <v>522301</v>
      </c>
      <c r="F371" s="186" t="s">
        <v>39</v>
      </c>
      <c r="G371" s="186" t="s">
        <v>1974</v>
      </c>
      <c r="H371" s="186">
        <v>4</v>
      </c>
      <c r="I371" s="186">
        <v>4</v>
      </c>
      <c r="J371" s="186" t="s">
        <v>54</v>
      </c>
      <c r="K371" s="186" t="s">
        <v>93</v>
      </c>
      <c r="L371" s="186"/>
      <c r="M371" s="186"/>
      <c r="N371" s="186"/>
      <c r="O371" s="186"/>
      <c r="P371" s="186"/>
      <c r="Q371" s="186"/>
      <c r="R371" s="186"/>
    </row>
    <row r="372" spans="1:18">
      <c r="A372" s="186" t="s">
        <v>756</v>
      </c>
      <c r="B372" s="186" t="s">
        <v>1871</v>
      </c>
      <c r="C372" s="186" t="s">
        <v>452</v>
      </c>
      <c r="D372" s="186" t="s">
        <v>171</v>
      </c>
      <c r="E372" s="186">
        <v>712618</v>
      </c>
      <c r="F372" s="186" t="s">
        <v>77</v>
      </c>
      <c r="G372" s="186" t="s">
        <v>1974</v>
      </c>
      <c r="H372" s="186">
        <v>2</v>
      </c>
      <c r="I372" s="186"/>
      <c r="J372" s="186" t="s">
        <v>1065</v>
      </c>
      <c r="K372" s="186" t="s">
        <v>679</v>
      </c>
      <c r="L372" s="186"/>
      <c r="M372" s="186"/>
      <c r="N372" s="186"/>
      <c r="O372" s="186"/>
      <c r="P372" s="186"/>
      <c r="Q372" s="186"/>
      <c r="R372" s="186"/>
    </row>
    <row r="373" spans="1:18">
      <c r="A373" s="186" t="s">
        <v>757</v>
      </c>
      <c r="B373" s="186" t="s">
        <v>1871</v>
      </c>
      <c r="C373" s="186" t="s">
        <v>452</v>
      </c>
      <c r="D373" s="186" t="s">
        <v>30</v>
      </c>
      <c r="E373" s="186">
        <v>752205</v>
      </c>
      <c r="F373" s="186" t="s">
        <v>62</v>
      </c>
      <c r="G373" s="186" t="s">
        <v>1974</v>
      </c>
      <c r="H373" s="186">
        <v>7</v>
      </c>
      <c r="I373" s="186"/>
      <c r="J373" s="186" t="s">
        <v>101</v>
      </c>
      <c r="K373" s="186" t="s">
        <v>692</v>
      </c>
      <c r="L373" s="186"/>
      <c r="M373" s="186"/>
      <c r="N373" s="186"/>
      <c r="O373" s="186"/>
      <c r="P373" s="186"/>
      <c r="Q373" s="186"/>
      <c r="R373" s="186"/>
    </row>
    <row r="374" spans="1:18">
      <c r="A374" s="186" t="s">
        <v>758</v>
      </c>
      <c r="B374" s="186" t="s">
        <v>1871</v>
      </c>
      <c r="C374" s="186" t="s">
        <v>452</v>
      </c>
      <c r="D374" s="186" t="s">
        <v>53</v>
      </c>
      <c r="E374" s="186">
        <v>753402</v>
      </c>
      <c r="F374" s="186" t="s">
        <v>63</v>
      </c>
      <c r="G374" s="186" t="s">
        <v>1974</v>
      </c>
      <c r="H374" s="186">
        <v>17</v>
      </c>
      <c r="I374" s="186"/>
      <c r="J374" s="186" t="s">
        <v>101</v>
      </c>
      <c r="K374" s="186" t="s">
        <v>692</v>
      </c>
      <c r="L374" s="186"/>
      <c r="M374" s="186"/>
      <c r="N374" s="186"/>
      <c r="O374" s="186"/>
      <c r="P374" s="186"/>
      <c r="Q374" s="186"/>
      <c r="R374" s="186"/>
    </row>
    <row r="375" spans="1:18">
      <c r="A375" s="186" t="s">
        <v>759</v>
      </c>
      <c r="B375" s="186" t="s">
        <v>1871</v>
      </c>
      <c r="C375" s="186" t="s">
        <v>452</v>
      </c>
      <c r="D375" s="186" t="s">
        <v>42</v>
      </c>
      <c r="E375" s="186">
        <v>741201</v>
      </c>
      <c r="F375" s="186" t="s">
        <v>161</v>
      </c>
      <c r="G375" s="186" t="s">
        <v>1974</v>
      </c>
      <c r="H375" s="186">
        <v>1</v>
      </c>
      <c r="I375" s="186"/>
      <c r="J375" s="186" t="s">
        <v>1065</v>
      </c>
      <c r="K375" s="186" t="s">
        <v>679</v>
      </c>
      <c r="L375" s="186"/>
      <c r="M375" s="186"/>
      <c r="N375" s="186"/>
      <c r="O375" s="186"/>
      <c r="P375" s="186"/>
      <c r="Q375" s="186"/>
      <c r="R375" s="186"/>
    </row>
    <row r="376" spans="1:18">
      <c r="A376" s="186" t="s">
        <v>760</v>
      </c>
      <c r="B376" s="186" t="s">
        <v>1871</v>
      </c>
      <c r="C376" s="186" t="s">
        <v>452</v>
      </c>
      <c r="D376" s="186" t="s">
        <v>35</v>
      </c>
      <c r="E376" s="186">
        <v>741103</v>
      </c>
      <c r="F376" s="186" t="s">
        <v>49</v>
      </c>
      <c r="G376" s="186" t="s">
        <v>1974</v>
      </c>
      <c r="H376" s="186">
        <v>4</v>
      </c>
      <c r="I376" s="186"/>
      <c r="J376" s="186" t="s">
        <v>101</v>
      </c>
      <c r="K376" s="186" t="s">
        <v>692</v>
      </c>
      <c r="L376" s="186"/>
      <c r="M376" s="186"/>
      <c r="N376" s="186"/>
      <c r="O376" s="186"/>
      <c r="P376" s="186"/>
      <c r="Q376" s="186"/>
      <c r="R376" s="186"/>
    </row>
    <row r="377" spans="1:18">
      <c r="A377" s="186" t="s">
        <v>761</v>
      </c>
      <c r="B377" s="186" t="s">
        <v>1871</v>
      </c>
      <c r="C377" s="186" t="s">
        <v>452</v>
      </c>
      <c r="D377" s="186" t="s">
        <v>33</v>
      </c>
      <c r="E377" s="186">
        <v>514101</v>
      </c>
      <c r="F377" s="186" t="s">
        <v>68</v>
      </c>
      <c r="G377" s="186" t="s">
        <v>1974</v>
      </c>
      <c r="H377" s="186">
        <v>28</v>
      </c>
      <c r="I377" s="186"/>
      <c r="J377" s="186" t="s">
        <v>101</v>
      </c>
      <c r="K377" s="186" t="s">
        <v>692</v>
      </c>
      <c r="L377" s="186"/>
      <c r="M377" s="186"/>
      <c r="N377" s="186"/>
      <c r="O377" s="186"/>
      <c r="P377" s="186"/>
      <c r="Q377" s="186"/>
      <c r="R377" s="186"/>
    </row>
    <row r="378" spans="1:18">
      <c r="A378" s="186" t="s">
        <v>762</v>
      </c>
      <c r="B378" s="186" t="s">
        <v>1871</v>
      </c>
      <c r="C378" s="186" t="s">
        <v>452</v>
      </c>
      <c r="D378" s="186" t="s">
        <v>40</v>
      </c>
      <c r="E378" s="186">
        <v>512001</v>
      </c>
      <c r="F378" s="186" t="s">
        <v>72</v>
      </c>
      <c r="G378" s="186" t="s">
        <v>1974</v>
      </c>
      <c r="H378" s="186">
        <v>15</v>
      </c>
      <c r="I378" s="186"/>
      <c r="J378" s="186" t="s">
        <v>101</v>
      </c>
      <c r="K378" s="186" t="s">
        <v>692</v>
      </c>
      <c r="L378" s="186"/>
      <c r="M378" s="186"/>
      <c r="N378" s="186"/>
      <c r="O378" s="186"/>
      <c r="P378" s="186"/>
      <c r="Q378" s="186"/>
      <c r="R378" s="186"/>
    </row>
    <row r="379" spans="1:18">
      <c r="A379" s="186" t="s">
        <v>763</v>
      </c>
      <c r="B379" s="186" t="s">
        <v>1871</v>
      </c>
      <c r="C379" s="186" t="s">
        <v>452</v>
      </c>
      <c r="D379" s="186" t="s">
        <v>1833</v>
      </c>
      <c r="E379" s="186">
        <v>721301</v>
      </c>
      <c r="F379" s="186" t="s">
        <v>684</v>
      </c>
      <c r="G379" s="186" t="s">
        <v>1974</v>
      </c>
      <c r="H379" s="186">
        <v>1</v>
      </c>
      <c r="I379" s="186"/>
      <c r="J379" s="186" t="s">
        <v>1054</v>
      </c>
      <c r="K379" s="186" t="s">
        <v>93</v>
      </c>
      <c r="L379" s="186"/>
      <c r="M379" s="186"/>
      <c r="N379" s="186"/>
      <c r="O379" s="186"/>
      <c r="P379" s="186"/>
      <c r="Q379" s="186"/>
      <c r="R379" s="186"/>
    </row>
    <row r="380" spans="1:18">
      <c r="A380" s="186" t="s">
        <v>764</v>
      </c>
      <c r="B380" s="186" t="s">
        <v>1871</v>
      </c>
      <c r="C380" s="186" t="s">
        <v>452</v>
      </c>
      <c r="D380" s="186" t="s">
        <v>91</v>
      </c>
      <c r="E380" s="186">
        <v>722307</v>
      </c>
      <c r="F380" s="186" t="s">
        <v>74</v>
      </c>
      <c r="G380" s="186" t="s">
        <v>1974</v>
      </c>
      <c r="H380" s="186">
        <v>6</v>
      </c>
      <c r="I380" s="186"/>
      <c r="J380" s="186" t="s">
        <v>54</v>
      </c>
      <c r="K380" s="186" t="s">
        <v>93</v>
      </c>
      <c r="L380" s="186"/>
      <c r="M380" s="186"/>
      <c r="N380" s="186"/>
      <c r="O380" s="186"/>
      <c r="P380" s="186"/>
      <c r="Q380" s="186"/>
      <c r="R380" s="186"/>
    </row>
    <row r="381" spans="1:18">
      <c r="A381" s="186" t="s">
        <v>765</v>
      </c>
      <c r="B381" s="186" t="s">
        <v>1871</v>
      </c>
      <c r="C381" s="186" t="s">
        <v>452</v>
      </c>
      <c r="D381" s="186" t="s">
        <v>48</v>
      </c>
      <c r="E381" s="186">
        <v>741203</v>
      </c>
      <c r="F381" s="186" t="s">
        <v>57</v>
      </c>
      <c r="G381" s="186" t="s">
        <v>1974</v>
      </c>
      <c r="H381" s="186">
        <v>4</v>
      </c>
      <c r="I381" s="186"/>
      <c r="J381" s="186" t="s">
        <v>54</v>
      </c>
      <c r="K381" s="186" t="s">
        <v>93</v>
      </c>
      <c r="L381" s="186"/>
      <c r="M381" s="186"/>
      <c r="N381" s="186"/>
      <c r="O381" s="186"/>
      <c r="P381" s="186"/>
      <c r="Q381" s="186"/>
      <c r="R381" s="186"/>
    </row>
    <row r="382" spans="1:18">
      <c r="A382" s="186" t="s">
        <v>766</v>
      </c>
      <c r="B382" s="186" t="s">
        <v>1871</v>
      </c>
      <c r="C382" s="186" t="s">
        <v>452</v>
      </c>
      <c r="D382" s="186" t="s">
        <v>1041</v>
      </c>
      <c r="E382" s="186">
        <v>713203</v>
      </c>
      <c r="F382" s="186" t="s">
        <v>59</v>
      </c>
      <c r="G382" s="186" t="s">
        <v>1974</v>
      </c>
      <c r="H382" s="186">
        <v>2</v>
      </c>
      <c r="I382" s="186"/>
      <c r="J382" s="186" t="s">
        <v>101</v>
      </c>
      <c r="K382" s="186" t="s">
        <v>692</v>
      </c>
      <c r="L382" s="186"/>
      <c r="M382" s="186"/>
      <c r="N382" s="186"/>
      <c r="O382" s="186"/>
      <c r="P382" s="186"/>
      <c r="Q382" s="186"/>
      <c r="R382" s="186"/>
    </row>
    <row r="383" spans="1:18">
      <c r="A383" s="186" t="s">
        <v>767</v>
      </c>
      <c r="B383" s="186" t="s">
        <v>1871</v>
      </c>
      <c r="C383" s="186" t="s">
        <v>452</v>
      </c>
      <c r="D383" s="186" t="s">
        <v>31</v>
      </c>
      <c r="E383" s="186">
        <v>723103</v>
      </c>
      <c r="F383" s="186" t="s">
        <v>67</v>
      </c>
      <c r="G383" s="186" t="s">
        <v>1974</v>
      </c>
      <c r="H383" s="186">
        <v>16</v>
      </c>
      <c r="I383" s="186"/>
      <c r="J383" s="186" t="s">
        <v>101</v>
      </c>
      <c r="K383" s="186" t="s">
        <v>692</v>
      </c>
      <c r="L383" s="186"/>
      <c r="M383" s="186"/>
      <c r="N383" s="186"/>
      <c r="O383" s="186"/>
      <c r="P383" s="186"/>
      <c r="Q383" s="186"/>
      <c r="R383" s="186"/>
    </row>
    <row r="384" spans="1:18">
      <c r="A384" s="186" t="s">
        <v>768</v>
      </c>
      <c r="B384" s="186" t="s">
        <v>1871</v>
      </c>
      <c r="C384" s="186" t="s">
        <v>452</v>
      </c>
      <c r="D384" s="186" t="s">
        <v>463</v>
      </c>
      <c r="E384" s="186">
        <v>753105</v>
      </c>
      <c r="F384" s="186" t="s">
        <v>457</v>
      </c>
      <c r="G384" s="186" t="s">
        <v>1974</v>
      </c>
      <c r="H384" s="186">
        <v>1</v>
      </c>
      <c r="I384" s="186"/>
      <c r="J384" s="186" t="s">
        <v>179</v>
      </c>
      <c r="K384" s="186" t="s">
        <v>680</v>
      </c>
      <c r="L384" s="186"/>
      <c r="M384" s="186"/>
      <c r="N384" s="186"/>
      <c r="O384" s="186"/>
      <c r="P384" s="186"/>
      <c r="Q384" s="186"/>
      <c r="R384" s="186" t="s">
        <v>1960</v>
      </c>
    </row>
    <row r="385" spans="1:18">
      <c r="A385" s="186" t="s">
        <v>769</v>
      </c>
      <c r="B385" s="186" t="s">
        <v>1871</v>
      </c>
      <c r="C385" s="186" t="s">
        <v>452</v>
      </c>
      <c r="D385" s="186" t="s">
        <v>34</v>
      </c>
      <c r="E385" s="186">
        <v>751201</v>
      </c>
      <c r="F385" s="186" t="s">
        <v>162</v>
      </c>
      <c r="G385" s="186" t="s">
        <v>1974</v>
      </c>
      <c r="H385" s="186">
        <v>18</v>
      </c>
      <c r="I385" s="186"/>
      <c r="J385" s="186" t="s">
        <v>101</v>
      </c>
      <c r="K385" s="186" t="s">
        <v>692</v>
      </c>
      <c r="L385" s="186"/>
      <c r="M385" s="186"/>
      <c r="N385" s="186"/>
      <c r="O385" s="186"/>
      <c r="P385" s="186"/>
      <c r="Q385" s="186"/>
      <c r="R385" s="186"/>
    </row>
    <row r="386" spans="1:18">
      <c r="A386" s="186" t="s">
        <v>770</v>
      </c>
      <c r="B386" s="186" t="s">
        <v>1871</v>
      </c>
      <c r="C386" s="186" t="s">
        <v>452</v>
      </c>
      <c r="D386" s="186" t="s">
        <v>52</v>
      </c>
      <c r="E386" s="186">
        <v>751204</v>
      </c>
      <c r="F386" s="186" t="s">
        <v>61</v>
      </c>
      <c r="G386" s="186" t="s">
        <v>1974</v>
      </c>
      <c r="H386" s="186">
        <v>3</v>
      </c>
      <c r="I386" s="186"/>
      <c r="J386" s="186" t="s">
        <v>1054</v>
      </c>
      <c r="K386" s="186" t="s">
        <v>93</v>
      </c>
      <c r="L386" s="186"/>
      <c r="M386" s="186"/>
      <c r="N386" s="186"/>
      <c r="O386" s="186"/>
      <c r="P386" s="186"/>
      <c r="Q386" s="186"/>
      <c r="R386" s="186"/>
    </row>
    <row r="387" spans="1:18">
      <c r="A387" s="186" t="s">
        <v>771</v>
      </c>
      <c r="B387" s="186" t="s">
        <v>1827</v>
      </c>
      <c r="C387" s="186" t="s">
        <v>449</v>
      </c>
      <c r="D387" s="186" t="s">
        <v>34</v>
      </c>
      <c r="E387" s="186">
        <v>751201</v>
      </c>
      <c r="F387" s="186" t="s">
        <v>162</v>
      </c>
      <c r="G387" s="186" t="s">
        <v>1974</v>
      </c>
      <c r="H387" s="186">
        <v>5</v>
      </c>
      <c r="I387" s="186"/>
      <c r="J387" s="186" t="s">
        <v>100</v>
      </c>
      <c r="K387" s="186" t="s">
        <v>691</v>
      </c>
      <c r="L387" s="186"/>
      <c r="M387" s="186"/>
      <c r="N387" s="186"/>
      <c r="O387" s="186"/>
      <c r="P387" s="186"/>
      <c r="Q387" s="186"/>
      <c r="R387" s="186"/>
    </row>
    <row r="388" spans="1:18">
      <c r="A388" s="186" t="s">
        <v>772</v>
      </c>
      <c r="B388" s="186" t="s">
        <v>1827</v>
      </c>
      <c r="C388" s="186" t="s">
        <v>449</v>
      </c>
      <c r="D388" s="186" t="s">
        <v>41</v>
      </c>
      <c r="E388" s="186">
        <v>522301</v>
      </c>
      <c r="F388" s="186" t="s">
        <v>39</v>
      </c>
      <c r="G388" s="186" t="s">
        <v>1974</v>
      </c>
      <c r="H388" s="186">
        <v>9</v>
      </c>
      <c r="I388" s="186"/>
      <c r="J388" s="186" t="s">
        <v>100</v>
      </c>
      <c r="K388" s="186" t="s">
        <v>691</v>
      </c>
      <c r="L388" s="186"/>
      <c r="M388" s="186"/>
      <c r="N388" s="186"/>
      <c r="O388" s="186"/>
      <c r="P388" s="186"/>
      <c r="Q388" s="186"/>
      <c r="R388" s="186"/>
    </row>
    <row r="389" spans="1:18">
      <c r="A389" s="186" t="s">
        <v>773</v>
      </c>
      <c r="B389" s="186" t="s">
        <v>1827</v>
      </c>
      <c r="C389" s="186" t="s">
        <v>449</v>
      </c>
      <c r="D389" s="186" t="s">
        <v>31</v>
      </c>
      <c r="E389" s="186">
        <v>723103</v>
      </c>
      <c r="F389" s="186" t="s">
        <v>67</v>
      </c>
      <c r="G389" s="186" t="s">
        <v>1974</v>
      </c>
      <c r="H389" s="186">
        <v>2</v>
      </c>
      <c r="I389" s="186"/>
      <c r="J389" s="186" t="s">
        <v>472</v>
      </c>
      <c r="K389" s="186" t="s">
        <v>475</v>
      </c>
      <c r="L389" s="186"/>
      <c r="M389" s="186"/>
      <c r="N389" s="186"/>
      <c r="O389" s="186"/>
      <c r="P389" s="186"/>
      <c r="Q389" s="186"/>
      <c r="R389" s="186"/>
    </row>
    <row r="390" spans="1:18">
      <c r="A390" s="186" t="s">
        <v>774</v>
      </c>
      <c r="B390" s="186" t="s">
        <v>1827</v>
      </c>
      <c r="C390" s="186" t="s">
        <v>449</v>
      </c>
      <c r="D390" s="186" t="s">
        <v>1041</v>
      </c>
      <c r="E390" s="186">
        <v>713203</v>
      </c>
      <c r="F390" s="186" t="s">
        <v>59</v>
      </c>
      <c r="G390" s="186" t="s">
        <v>1974</v>
      </c>
      <c r="H390" s="186">
        <v>1</v>
      </c>
      <c r="I390" s="186"/>
      <c r="J390" s="186" t="s">
        <v>1065</v>
      </c>
      <c r="K390" s="186" t="s">
        <v>679</v>
      </c>
      <c r="L390" s="186"/>
      <c r="M390" s="186"/>
      <c r="N390" s="186"/>
      <c r="O390" s="186"/>
      <c r="P390" s="186"/>
      <c r="Q390" s="186"/>
      <c r="R390" s="186"/>
    </row>
    <row r="391" spans="1:18">
      <c r="A391" s="186" t="s">
        <v>775</v>
      </c>
      <c r="B391" s="186" t="s">
        <v>1827</v>
      </c>
      <c r="C391" s="186" t="s">
        <v>449</v>
      </c>
      <c r="D391" s="186" t="s">
        <v>30</v>
      </c>
      <c r="E391" s="186">
        <v>752208</v>
      </c>
      <c r="F391" s="186" t="s">
        <v>62</v>
      </c>
      <c r="G391" s="186" t="s">
        <v>1974</v>
      </c>
      <c r="H391" s="186">
        <v>2</v>
      </c>
      <c r="I391" s="186"/>
      <c r="J391" s="186" t="s">
        <v>1065</v>
      </c>
      <c r="K391" s="186" t="s">
        <v>679</v>
      </c>
      <c r="L391" s="186"/>
      <c r="M391" s="186"/>
      <c r="N391" s="186"/>
      <c r="O391" s="186"/>
      <c r="P391" s="186"/>
      <c r="Q391" s="186"/>
      <c r="R391" s="186"/>
    </row>
    <row r="392" spans="1:18">
      <c r="A392" s="186" t="s">
        <v>776</v>
      </c>
      <c r="B392" s="186" t="s">
        <v>1827</v>
      </c>
      <c r="C392" s="186" t="s">
        <v>449</v>
      </c>
      <c r="D392" s="186" t="s">
        <v>35</v>
      </c>
      <c r="E392" s="186">
        <v>741103</v>
      </c>
      <c r="F392" s="186" t="s">
        <v>49</v>
      </c>
      <c r="G392" s="186" t="s">
        <v>1974</v>
      </c>
      <c r="H392" s="186">
        <v>3</v>
      </c>
      <c r="I392" s="186"/>
      <c r="J392" s="186" t="s">
        <v>1065</v>
      </c>
      <c r="K392" s="186" t="s">
        <v>679</v>
      </c>
      <c r="L392" s="186"/>
      <c r="M392" s="186"/>
      <c r="N392" s="186"/>
      <c r="O392" s="186"/>
      <c r="P392" s="186"/>
      <c r="Q392" s="186"/>
      <c r="R392" s="186"/>
    </row>
    <row r="393" spans="1:18">
      <c r="A393" s="186" t="s">
        <v>777</v>
      </c>
      <c r="B393" s="186" t="s">
        <v>1962</v>
      </c>
      <c r="C393" s="186" t="s">
        <v>469</v>
      </c>
      <c r="D393" s="186" t="s">
        <v>33</v>
      </c>
      <c r="E393" s="186">
        <v>514101</v>
      </c>
      <c r="F393" s="186" t="s">
        <v>68</v>
      </c>
      <c r="G393" s="186" t="s">
        <v>1974</v>
      </c>
      <c r="H393" s="186">
        <v>19</v>
      </c>
      <c r="I393" s="186">
        <v>15</v>
      </c>
      <c r="J393" s="186" t="s">
        <v>100</v>
      </c>
      <c r="K393" s="186" t="s">
        <v>691</v>
      </c>
      <c r="L393" s="186"/>
      <c r="M393" s="186"/>
      <c r="N393" s="186"/>
      <c r="O393" s="186"/>
      <c r="P393" s="186"/>
      <c r="Q393" s="186"/>
      <c r="R393" s="186"/>
    </row>
    <row r="394" spans="1:18">
      <c r="A394" s="186" t="s">
        <v>778</v>
      </c>
      <c r="B394" s="186" t="s">
        <v>1962</v>
      </c>
      <c r="C394" s="186" t="s">
        <v>469</v>
      </c>
      <c r="D394" s="186" t="s">
        <v>34</v>
      </c>
      <c r="E394" s="186">
        <v>751201</v>
      </c>
      <c r="F394" s="186" t="s">
        <v>162</v>
      </c>
      <c r="G394" s="186" t="s">
        <v>1974</v>
      </c>
      <c r="H394" s="186">
        <v>8</v>
      </c>
      <c r="I394" s="186">
        <v>8</v>
      </c>
      <c r="J394" s="186" t="s">
        <v>100</v>
      </c>
      <c r="K394" s="186" t="s">
        <v>691</v>
      </c>
      <c r="L394" s="186"/>
      <c r="M394" s="186"/>
      <c r="N394" s="186"/>
      <c r="O394" s="186"/>
      <c r="P394" s="186"/>
      <c r="Q394" s="186"/>
      <c r="R394" s="186"/>
    </row>
    <row r="395" spans="1:18">
      <c r="A395" s="186" t="s">
        <v>779</v>
      </c>
      <c r="B395" s="186" t="s">
        <v>1962</v>
      </c>
      <c r="C395" s="186" t="s">
        <v>469</v>
      </c>
      <c r="D395" s="186" t="s">
        <v>41</v>
      </c>
      <c r="E395" s="186">
        <v>522301</v>
      </c>
      <c r="F395" s="186" t="s">
        <v>39</v>
      </c>
      <c r="G395" s="186" t="s">
        <v>1974</v>
      </c>
      <c r="H395" s="186">
        <v>17</v>
      </c>
      <c r="I395" s="186">
        <v>11</v>
      </c>
      <c r="J395" s="186" t="s">
        <v>100</v>
      </c>
      <c r="K395" s="186" t="s">
        <v>691</v>
      </c>
      <c r="L395" s="186"/>
      <c r="M395" s="186"/>
      <c r="N395" s="186"/>
      <c r="O395" s="186"/>
      <c r="P395" s="186"/>
      <c r="Q395" s="186"/>
      <c r="R395" s="186"/>
    </row>
    <row r="396" spans="1:18">
      <c r="A396" s="186" t="s">
        <v>780</v>
      </c>
      <c r="B396" s="186" t="s">
        <v>1962</v>
      </c>
      <c r="C396" s="186" t="s">
        <v>469</v>
      </c>
      <c r="D396" s="186" t="s">
        <v>30</v>
      </c>
      <c r="E396" s="186">
        <v>752205</v>
      </c>
      <c r="F396" s="186" t="s">
        <v>62</v>
      </c>
      <c r="G396" s="186" t="s">
        <v>1974</v>
      </c>
      <c r="H396" s="186">
        <v>2</v>
      </c>
      <c r="I396" s="186">
        <v>0</v>
      </c>
      <c r="J396" s="186" t="s">
        <v>1065</v>
      </c>
      <c r="K396" s="186" t="s">
        <v>679</v>
      </c>
      <c r="L396" s="186"/>
      <c r="M396" s="186"/>
      <c r="N396" s="186"/>
      <c r="O396" s="186"/>
      <c r="P396" s="186"/>
      <c r="Q396" s="186"/>
      <c r="R396" s="186"/>
    </row>
    <row r="397" spans="1:18">
      <c r="A397" s="186" t="s">
        <v>781</v>
      </c>
      <c r="B397" s="186" t="s">
        <v>1962</v>
      </c>
      <c r="C397" s="186" t="s">
        <v>469</v>
      </c>
      <c r="D397" s="186" t="s">
        <v>50</v>
      </c>
      <c r="E397" s="186">
        <v>343101</v>
      </c>
      <c r="F397" s="186" t="s">
        <v>58</v>
      </c>
      <c r="G397" s="186" t="s">
        <v>1974</v>
      </c>
      <c r="H397" s="186">
        <v>4</v>
      </c>
      <c r="I397" s="186">
        <v>2</v>
      </c>
      <c r="J397" s="186" t="s">
        <v>461</v>
      </c>
      <c r="K397" s="186" t="s">
        <v>37</v>
      </c>
      <c r="L397" s="186"/>
      <c r="M397" s="186"/>
      <c r="N397" s="186"/>
      <c r="O397" s="186"/>
      <c r="P397" s="186"/>
      <c r="Q397" s="186"/>
      <c r="R397" s="186"/>
    </row>
    <row r="398" spans="1:18">
      <c r="A398" s="186" t="s">
        <v>782</v>
      </c>
      <c r="B398" s="186" t="s">
        <v>1962</v>
      </c>
      <c r="C398" s="186" t="s">
        <v>469</v>
      </c>
      <c r="D398" s="186" t="s">
        <v>48</v>
      </c>
      <c r="E398" s="186">
        <v>741203</v>
      </c>
      <c r="F398" s="186" t="s">
        <v>57</v>
      </c>
      <c r="G398" s="186" t="s">
        <v>1974</v>
      </c>
      <c r="H398" s="186">
        <v>1</v>
      </c>
      <c r="I398" s="186">
        <v>0</v>
      </c>
      <c r="J398" s="186" t="s">
        <v>54</v>
      </c>
      <c r="K398" s="186" t="s">
        <v>93</v>
      </c>
      <c r="L398" s="186"/>
      <c r="M398" s="186"/>
      <c r="N398" s="186"/>
      <c r="O398" s="186"/>
      <c r="P398" s="186"/>
      <c r="Q398" s="186"/>
      <c r="R398" s="186"/>
    </row>
    <row r="399" spans="1:18">
      <c r="A399" s="186" t="s">
        <v>783</v>
      </c>
      <c r="B399" s="186" t="s">
        <v>1962</v>
      </c>
      <c r="C399" s="186" t="s">
        <v>469</v>
      </c>
      <c r="D399" s="186" t="s">
        <v>35</v>
      </c>
      <c r="E399" s="186">
        <v>741103</v>
      </c>
      <c r="F399" s="186" t="s">
        <v>49</v>
      </c>
      <c r="G399" s="186" t="s">
        <v>1974</v>
      </c>
      <c r="H399" s="186">
        <v>3</v>
      </c>
      <c r="I399" s="186">
        <v>0</v>
      </c>
      <c r="J399" s="186" t="s">
        <v>54</v>
      </c>
      <c r="K399" s="186" t="s">
        <v>93</v>
      </c>
      <c r="L399" s="186"/>
      <c r="M399" s="186"/>
      <c r="N399" s="186"/>
      <c r="O399" s="186"/>
      <c r="P399" s="186"/>
      <c r="Q399" s="186"/>
      <c r="R399" s="186"/>
    </row>
    <row r="400" spans="1:18">
      <c r="A400" s="186" t="s">
        <v>784</v>
      </c>
      <c r="B400" s="186" t="s">
        <v>1962</v>
      </c>
      <c r="C400" s="186" t="s">
        <v>469</v>
      </c>
      <c r="D400" s="186" t="s">
        <v>171</v>
      </c>
      <c r="E400" s="186">
        <v>712618</v>
      </c>
      <c r="F400" s="186" t="s">
        <v>77</v>
      </c>
      <c r="G400" s="186" t="s">
        <v>1974</v>
      </c>
      <c r="H400" s="186">
        <v>1</v>
      </c>
      <c r="I400" s="186">
        <v>0</v>
      </c>
      <c r="J400" s="186" t="s">
        <v>54</v>
      </c>
      <c r="K400" s="186" t="s">
        <v>93</v>
      </c>
      <c r="L400" s="186"/>
      <c r="M400" s="186"/>
      <c r="N400" s="186"/>
      <c r="O400" s="186"/>
      <c r="P400" s="186"/>
      <c r="Q400" s="186"/>
      <c r="R400" s="186"/>
    </row>
    <row r="401" spans="1:18">
      <c r="A401" s="186" t="s">
        <v>785</v>
      </c>
      <c r="B401" s="186" t="s">
        <v>1962</v>
      </c>
      <c r="C401" s="186" t="s">
        <v>469</v>
      </c>
      <c r="D401" s="186" t="s">
        <v>206</v>
      </c>
      <c r="E401" s="186">
        <v>742117</v>
      </c>
      <c r="F401" s="186" t="s">
        <v>181</v>
      </c>
      <c r="G401" s="186" t="s">
        <v>1974</v>
      </c>
      <c r="H401" s="186">
        <v>1</v>
      </c>
      <c r="I401" s="186">
        <v>0</v>
      </c>
      <c r="J401" s="186" t="s">
        <v>1065</v>
      </c>
      <c r="K401" s="186" t="s">
        <v>679</v>
      </c>
      <c r="L401" s="186"/>
      <c r="M401" s="186"/>
      <c r="N401" s="186"/>
      <c r="O401" s="186"/>
      <c r="P401" s="186"/>
      <c r="Q401" s="186"/>
      <c r="R401" s="186"/>
    </row>
    <row r="402" spans="1:18">
      <c r="A402" s="186" t="s">
        <v>786</v>
      </c>
      <c r="B402" s="186" t="s">
        <v>1826</v>
      </c>
      <c r="C402" s="186" t="s">
        <v>471</v>
      </c>
      <c r="D402" s="186" t="s">
        <v>91</v>
      </c>
      <c r="E402" s="186">
        <v>722307</v>
      </c>
      <c r="F402" s="186" t="s">
        <v>74</v>
      </c>
      <c r="G402" s="186" t="s">
        <v>1974</v>
      </c>
      <c r="H402" s="186">
        <v>4</v>
      </c>
      <c r="I402" s="186"/>
      <c r="J402" s="186" t="s">
        <v>54</v>
      </c>
      <c r="K402" s="186" t="s">
        <v>93</v>
      </c>
      <c r="L402" s="186"/>
      <c r="M402" s="186"/>
      <c r="N402" s="186"/>
      <c r="O402" s="186"/>
      <c r="P402" s="186"/>
      <c r="Q402" s="186"/>
      <c r="R402" s="186"/>
    </row>
    <row r="403" spans="1:18">
      <c r="A403" s="186" t="s">
        <v>787</v>
      </c>
      <c r="B403" s="186" t="s">
        <v>1826</v>
      </c>
      <c r="C403" s="186" t="s">
        <v>471</v>
      </c>
      <c r="D403" s="186" t="s">
        <v>40</v>
      </c>
      <c r="E403" s="186">
        <v>512001</v>
      </c>
      <c r="F403" s="186" t="s">
        <v>72</v>
      </c>
      <c r="G403" s="186" t="s">
        <v>1974</v>
      </c>
      <c r="H403" s="186">
        <v>2</v>
      </c>
      <c r="I403" s="186"/>
      <c r="J403" s="186" t="s">
        <v>100</v>
      </c>
      <c r="K403" s="186" t="s">
        <v>691</v>
      </c>
      <c r="L403" s="186"/>
      <c r="M403" s="186"/>
      <c r="N403" s="186"/>
      <c r="O403" s="186"/>
      <c r="P403" s="186"/>
      <c r="Q403" s="186"/>
      <c r="R403" s="186"/>
    </row>
    <row r="404" spans="1:18">
      <c r="A404" s="186" t="s">
        <v>788</v>
      </c>
      <c r="B404" s="186" t="s">
        <v>1826</v>
      </c>
      <c r="C404" s="186" t="s">
        <v>471</v>
      </c>
      <c r="D404" s="186" t="s">
        <v>41</v>
      </c>
      <c r="E404" s="186">
        <v>522301</v>
      </c>
      <c r="F404" s="186" t="s">
        <v>39</v>
      </c>
      <c r="G404" s="186" t="s">
        <v>1974</v>
      </c>
      <c r="H404" s="186">
        <v>2</v>
      </c>
      <c r="I404" s="186"/>
      <c r="J404" s="186" t="s">
        <v>100</v>
      </c>
      <c r="K404" s="186" t="s">
        <v>691</v>
      </c>
      <c r="L404" s="186"/>
      <c r="M404" s="186"/>
      <c r="N404" s="186"/>
      <c r="O404" s="186"/>
      <c r="P404" s="186"/>
      <c r="Q404" s="186"/>
      <c r="R404" s="186"/>
    </row>
    <row r="405" spans="1:18">
      <c r="A405" s="186" t="s">
        <v>789</v>
      </c>
      <c r="B405" s="186" t="s">
        <v>1826</v>
      </c>
      <c r="C405" s="186" t="s">
        <v>471</v>
      </c>
      <c r="D405" s="186" t="s">
        <v>33</v>
      </c>
      <c r="E405" s="186">
        <v>514101</v>
      </c>
      <c r="F405" s="186" t="s">
        <v>68</v>
      </c>
      <c r="G405" s="186" t="s">
        <v>1974</v>
      </c>
      <c r="H405" s="186">
        <v>1</v>
      </c>
      <c r="I405" s="186"/>
      <c r="J405" s="186" t="s">
        <v>100</v>
      </c>
      <c r="K405" s="186" t="s">
        <v>691</v>
      </c>
      <c r="L405" s="186"/>
      <c r="M405" s="186"/>
      <c r="N405" s="186"/>
      <c r="O405" s="186"/>
      <c r="P405" s="186"/>
      <c r="Q405" s="186"/>
      <c r="R405" s="186"/>
    </row>
    <row r="406" spans="1:18">
      <c r="A406" s="186" t="s">
        <v>790</v>
      </c>
      <c r="B406" s="186" t="s">
        <v>1826</v>
      </c>
      <c r="C406" s="186" t="s">
        <v>471</v>
      </c>
      <c r="D406" s="186" t="s">
        <v>34</v>
      </c>
      <c r="E406" s="186">
        <v>751201</v>
      </c>
      <c r="F406" s="186" t="s">
        <v>162</v>
      </c>
      <c r="G406" s="186" t="s">
        <v>1974</v>
      </c>
      <c r="H406" s="186">
        <v>1</v>
      </c>
      <c r="I406" s="186"/>
      <c r="J406" s="186" t="s">
        <v>100</v>
      </c>
      <c r="K406" s="186" t="s">
        <v>691</v>
      </c>
      <c r="L406" s="186"/>
      <c r="M406" s="186"/>
      <c r="N406" s="186"/>
      <c r="O406" s="186"/>
      <c r="P406" s="186"/>
      <c r="Q406" s="186"/>
      <c r="R406" s="186"/>
    </row>
    <row r="407" spans="1:18">
      <c r="A407" s="186" t="s">
        <v>791</v>
      </c>
      <c r="B407" s="186" t="s">
        <v>1828</v>
      </c>
      <c r="C407" s="186" t="s">
        <v>450</v>
      </c>
      <c r="D407" s="186" t="s">
        <v>33</v>
      </c>
      <c r="E407" s="186">
        <v>514101</v>
      </c>
      <c r="F407" s="186" t="s">
        <v>68</v>
      </c>
      <c r="G407" s="186" t="s">
        <v>1974</v>
      </c>
      <c r="H407" s="186">
        <v>15</v>
      </c>
      <c r="I407" s="186">
        <v>14</v>
      </c>
      <c r="J407" s="186" t="s">
        <v>1967</v>
      </c>
      <c r="K407" s="186" t="s">
        <v>677</v>
      </c>
      <c r="L407" s="186"/>
      <c r="M407" s="186"/>
      <c r="N407" s="186"/>
      <c r="O407" s="186"/>
      <c r="P407" s="186"/>
      <c r="Q407" s="186"/>
      <c r="R407" s="186"/>
    </row>
    <row r="408" spans="1:18">
      <c r="A408" s="186" t="s">
        <v>792</v>
      </c>
      <c r="B408" s="186" t="s">
        <v>1828</v>
      </c>
      <c r="C408" s="186" t="s">
        <v>450</v>
      </c>
      <c r="D408" s="186" t="s">
        <v>31</v>
      </c>
      <c r="E408" s="186">
        <v>723103</v>
      </c>
      <c r="F408" s="186" t="s">
        <v>67</v>
      </c>
      <c r="G408" s="186" t="s">
        <v>1974</v>
      </c>
      <c r="H408" s="186">
        <v>11</v>
      </c>
      <c r="I408" s="186">
        <v>0</v>
      </c>
      <c r="J408" s="186" t="s">
        <v>1967</v>
      </c>
      <c r="K408" s="186" t="s">
        <v>677</v>
      </c>
      <c r="L408" s="186"/>
      <c r="M408" s="186"/>
      <c r="N408" s="186"/>
      <c r="O408" s="186"/>
      <c r="P408" s="186"/>
      <c r="Q408" s="186"/>
      <c r="R408" s="186"/>
    </row>
    <row r="409" spans="1:18">
      <c r="A409" s="186" t="s">
        <v>793</v>
      </c>
      <c r="B409" s="186" t="s">
        <v>1828</v>
      </c>
      <c r="C409" s="186" t="s">
        <v>450</v>
      </c>
      <c r="D409" s="186" t="s">
        <v>40</v>
      </c>
      <c r="E409" s="186">
        <v>512001</v>
      </c>
      <c r="F409" s="186" t="s">
        <v>72</v>
      </c>
      <c r="G409" s="186" t="s">
        <v>1974</v>
      </c>
      <c r="H409" s="186">
        <v>10</v>
      </c>
      <c r="I409" s="186">
        <v>2</v>
      </c>
      <c r="J409" s="186" t="s">
        <v>1967</v>
      </c>
      <c r="K409" s="186" t="s">
        <v>677</v>
      </c>
      <c r="L409" s="186"/>
      <c r="M409" s="186"/>
      <c r="N409" s="186"/>
      <c r="O409" s="186"/>
      <c r="P409" s="186"/>
      <c r="Q409" s="186"/>
      <c r="R409" s="186"/>
    </row>
    <row r="410" spans="1:18">
      <c r="A410" s="186" t="s">
        <v>794</v>
      </c>
      <c r="B410" s="186" t="s">
        <v>1828</v>
      </c>
      <c r="C410" s="186" t="s">
        <v>450</v>
      </c>
      <c r="D410" s="186" t="s">
        <v>41</v>
      </c>
      <c r="E410" s="186">
        <v>522301</v>
      </c>
      <c r="F410" s="186" t="s">
        <v>39</v>
      </c>
      <c r="G410" s="186" t="s">
        <v>1974</v>
      </c>
      <c r="H410" s="186">
        <v>7</v>
      </c>
      <c r="I410" s="186">
        <v>4</v>
      </c>
      <c r="J410" s="186" t="s">
        <v>1967</v>
      </c>
      <c r="K410" s="186" t="s">
        <v>677</v>
      </c>
      <c r="L410" s="186"/>
      <c r="M410" s="186"/>
      <c r="N410" s="186"/>
      <c r="O410" s="186"/>
      <c r="P410" s="186"/>
      <c r="Q410" s="186"/>
      <c r="R410" s="186"/>
    </row>
    <row r="411" spans="1:18">
      <c r="A411" s="186" t="s">
        <v>795</v>
      </c>
      <c r="B411" s="186" t="s">
        <v>1828</v>
      </c>
      <c r="C411" s="186" t="s">
        <v>450</v>
      </c>
      <c r="D411" s="186" t="s">
        <v>34</v>
      </c>
      <c r="E411" s="186">
        <v>751201</v>
      </c>
      <c r="F411" s="186" t="s">
        <v>162</v>
      </c>
      <c r="G411" s="186" t="s">
        <v>1974</v>
      </c>
      <c r="H411" s="186">
        <v>2</v>
      </c>
      <c r="I411" s="186">
        <v>2</v>
      </c>
      <c r="J411" s="186" t="s">
        <v>1967</v>
      </c>
      <c r="K411" s="186" t="s">
        <v>677</v>
      </c>
      <c r="L411" s="186"/>
      <c r="M411" s="186"/>
      <c r="N411" s="186"/>
      <c r="O411" s="186"/>
      <c r="P411" s="186"/>
      <c r="Q411" s="186"/>
      <c r="R411" s="186"/>
    </row>
    <row r="412" spans="1:18">
      <c r="A412" s="186" t="s">
        <v>796</v>
      </c>
      <c r="B412" s="186" t="s">
        <v>1828</v>
      </c>
      <c r="C412" s="186" t="s">
        <v>450</v>
      </c>
      <c r="D412" s="186" t="s">
        <v>52</v>
      </c>
      <c r="E412" s="186">
        <v>751204</v>
      </c>
      <c r="F412" s="186" t="s">
        <v>61</v>
      </c>
      <c r="G412" s="186" t="s">
        <v>1974</v>
      </c>
      <c r="H412" s="186">
        <v>1</v>
      </c>
      <c r="I412" s="186">
        <v>0</v>
      </c>
      <c r="J412" s="186" t="s">
        <v>54</v>
      </c>
      <c r="K412" s="186" t="s">
        <v>93</v>
      </c>
      <c r="L412" s="186"/>
      <c r="M412" s="186"/>
      <c r="N412" s="186"/>
      <c r="O412" s="186"/>
      <c r="P412" s="186"/>
      <c r="Q412" s="186"/>
      <c r="R412" s="186"/>
    </row>
    <row r="413" spans="1:18">
      <c r="A413" s="186" t="s">
        <v>797</v>
      </c>
      <c r="B413" s="186" t="s">
        <v>1828</v>
      </c>
      <c r="C413" s="186" t="s">
        <v>450</v>
      </c>
      <c r="D413" s="186" t="s">
        <v>169</v>
      </c>
      <c r="E413" s="186">
        <v>962907</v>
      </c>
      <c r="F413" s="186" t="s">
        <v>170</v>
      </c>
      <c r="G413" s="186" t="s">
        <v>1974</v>
      </c>
      <c r="H413" s="186">
        <v>4</v>
      </c>
      <c r="I413" s="186">
        <v>3</v>
      </c>
      <c r="J413" s="186" t="s">
        <v>1967</v>
      </c>
      <c r="K413" s="186" t="s">
        <v>677</v>
      </c>
      <c r="L413" s="186"/>
      <c r="M413" s="186"/>
      <c r="N413" s="186"/>
      <c r="O413" s="186"/>
      <c r="P413" s="186"/>
      <c r="Q413" s="186"/>
      <c r="R413" s="186"/>
    </row>
    <row r="414" spans="1:18">
      <c r="A414" s="186" t="s">
        <v>798</v>
      </c>
      <c r="B414" s="186" t="s">
        <v>1828</v>
      </c>
      <c r="C414" s="186" t="s">
        <v>450</v>
      </c>
      <c r="D414" s="186" t="s">
        <v>48</v>
      </c>
      <c r="E414" s="186">
        <v>741203</v>
      </c>
      <c r="F414" s="186" t="s">
        <v>57</v>
      </c>
      <c r="G414" s="186" t="s">
        <v>1974</v>
      </c>
      <c r="H414" s="186">
        <v>2</v>
      </c>
      <c r="I414" s="186">
        <v>0</v>
      </c>
      <c r="J414" s="186" t="s">
        <v>54</v>
      </c>
      <c r="K414" s="186" t="s">
        <v>93</v>
      </c>
      <c r="L414" s="186"/>
      <c r="M414" s="186"/>
      <c r="N414" s="186"/>
      <c r="O414" s="186"/>
      <c r="P414" s="186"/>
      <c r="Q414" s="186"/>
      <c r="R414" s="186"/>
    </row>
    <row r="415" spans="1:18">
      <c r="A415" s="186" t="s">
        <v>799</v>
      </c>
      <c r="B415" s="186" t="s">
        <v>1828</v>
      </c>
      <c r="C415" s="186" t="s">
        <v>450</v>
      </c>
      <c r="D415" s="186" t="s">
        <v>47</v>
      </c>
      <c r="E415" s="186">
        <v>721306</v>
      </c>
      <c r="F415" s="186" t="s">
        <v>56</v>
      </c>
      <c r="G415" s="186" t="s">
        <v>1974</v>
      </c>
      <c r="H415" s="186">
        <v>1</v>
      </c>
      <c r="I415" s="186">
        <v>0</v>
      </c>
      <c r="J415" s="186" t="s">
        <v>54</v>
      </c>
      <c r="K415" s="186" t="s">
        <v>93</v>
      </c>
      <c r="L415" s="186"/>
      <c r="M415" s="186"/>
      <c r="N415" s="186"/>
      <c r="O415" s="186"/>
      <c r="P415" s="186"/>
      <c r="Q415" s="186"/>
      <c r="R415" s="186"/>
    </row>
    <row r="416" spans="1:18">
      <c r="A416" s="186" t="s">
        <v>800</v>
      </c>
      <c r="B416" s="186" t="s">
        <v>1828</v>
      </c>
      <c r="C416" s="186" t="s">
        <v>450</v>
      </c>
      <c r="D416" s="186" t="s">
        <v>1041</v>
      </c>
      <c r="E416" s="186">
        <v>713203</v>
      </c>
      <c r="F416" s="186" t="s">
        <v>59</v>
      </c>
      <c r="G416" s="186" t="s">
        <v>1974</v>
      </c>
      <c r="H416" s="186">
        <v>1</v>
      </c>
      <c r="I416" s="186">
        <v>0</v>
      </c>
      <c r="J416" s="186" t="s">
        <v>54</v>
      </c>
      <c r="K416" s="186" t="s">
        <v>93</v>
      </c>
      <c r="L416" s="186"/>
      <c r="M416" s="186"/>
      <c r="N416" s="186"/>
      <c r="O416" s="186"/>
      <c r="P416" s="186"/>
      <c r="Q416" s="186"/>
      <c r="R416" s="186"/>
    </row>
    <row r="417" spans="1:18">
      <c r="A417" s="186" t="s">
        <v>801</v>
      </c>
      <c r="B417" s="186" t="s">
        <v>1828</v>
      </c>
      <c r="C417" s="186" t="s">
        <v>450</v>
      </c>
      <c r="D417" s="186" t="s">
        <v>35</v>
      </c>
      <c r="E417" s="186">
        <v>741103</v>
      </c>
      <c r="F417" s="186" t="s">
        <v>49</v>
      </c>
      <c r="G417" s="186" t="s">
        <v>1974</v>
      </c>
      <c r="H417" s="186">
        <v>2</v>
      </c>
      <c r="I417" s="186">
        <v>0</v>
      </c>
      <c r="J417" s="186" t="s">
        <v>54</v>
      </c>
      <c r="K417" s="186" t="s">
        <v>93</v>
      </c>
      <c r="L417" s="186"/>
      <c r="M417" s="186"/>
      <c r="N417" s="186"/>
      <c r="O417" s="186"/>
      <c r="P417" s="186"/>
      <c r="Q417" s="186"/>
      <c r="R417" s="186"/>
    </row>
    <row r="418" spans="1:18">
      <c r="A418" s="186" t="s">
        <v>802</v>
      </c>
      <c r="B418" s="186" t="s">
        <v>1968</v>
      </c>
      <c r="C418" s="186" t="s">
        <v>1749</v>
      </c>
      <c r="D418" s="186" t="s">
        <v>40</v>
      </c>
      <c r="E418" s="186">
        <v>512001</v>
      </c>
      <c r="F418" s="186" t="s">
        <v>72</v>
      </c>
      <c r="G418" s="186" t="s">
        <v>1974</v>
      </c>
      <c r="H418" s="186">
        <v>4</v>
      </c>
      <c r="I418" s="186">
        <v>1</v>
      </c>
      <c r="J418" s="186" t="s">
        <v>96</v>
      </c>
      <c r="K418" s="186" t="s">
        <v>190</v>
      </c>
      <c r="L418" s="186"/>
      <c r="M418" s="186"/>
      <c r="N418" s="186"/>
      <c r="O418" s="186"/>
      <c r="P418" s="186"/>
      <c r="Q418" s="186"/>
      <c r="R418" s="186"/>
    </row>
    <row r="419" spans="1:18">
      <c r="A419" s="186" t="s">
        <v>803</v>
      </c>
      <c r="B419" s="186" t="s">
        <v>1968</v>
      </c>
      <c r="C419" s="186" t="s">
        <v>1749</v>
      </c>
      <c r="D419" s="186" t="s">
        <v>1833</v>
      </c>
      <c r="E419" s="186">
        <v>721301</v>
      </c>
      <c r="F419" s="186" t="s">
        <v>684</v>
      </c>
      <c r="G419" s="186" t="s">
        <v>1974</v>
      </c>
      <c r="H419" s="186">
        <v>1</v>
      </c>
      <c r="I419" s="186">
        <v>0</v>
      </c>
      <c r="J419" s="186" t="s">
        <v>1065</v>
      </c>
      <c r="K419" s="186" t="s">
        <v>679</v>
      </c>
      <c r="L419" s="186"/>
      <c r="M419" s="186"/>
      <c r="N419" s="186"/>
      <c r="O419" s="186"/>
      <c r="P419" s="186"/>
      <c r="Q419" s="186"/>
      <c r="R419" s="186"/>
    </row>
    <row r="420" spans="1:18">
      <c r="A420" s="186" t="s">
        <v>804</v>
      </c>
      <c r="B420" s="186" t="s">
        <v>1968</v>
      </c>
      <c r="C420" s="186" t="s">
        <v>1749</v>
      </c>
      <c r="D420" s="186" t="s">
        <v>41</v>
      </c>
      <c r="E420" s="186">
        <v>522301</v>
      </c>
      <c r="F420" s="186" t="s">
        <v>39</v>
      </c>
      <c r="G420" s="186" t="s">
        <v>1974</v>
      </c>
      <c r="H420" s="186">
        <v>2</v>
      </c>
      <c r="I420" s="186">
        <v>1</v>
      </c>
      <c r="J420" s="186" t="s">
        <v>96</v>
      </c>
      <c r="K420" s="186" t="s">
        <v>190</v>
      </c>
      <c r="L420" s="186"/>
      <c r="M420" s="186"/>
      <c r="N420" s="186"/>
      <c r="O420" s="186"/>
      <c r="P420" s="186"/>
      <c r="Q420" s="186"/>
      <c r="R420" s="186"/>
    </row>
    <row r="421" spans="1:18">
      <c r="A421" s="186" t="s">
        <v>805</v>
      </c>
      <c r="B421" s="186" t="s">
        <v>1969</v>
      </c>
      <c r="C421" s="186" t="s">
        <v>473</v>
      </c>
      <c r="D421" s="186" t="s">
        <v>34</v>
      </c>
      <c r="E421" s="186">
        <v>751201</v>
      </c>
      <c r="F421" s="186" t="s">
        <v>162</v>
      </c>
      <c r="G421" s="186" t="s">
        <v>1974</v>
      </c>
      <c r="H421" s="186">
        <v>3</v>
      </c>
      <c r="I421" s="186">
        <v>3</v>
      </c>
      <c r="J421" s="186" t="s">
        <v>101</v>
      </c>
      <c r="K421" s="186" t="s">
        <v>692</v>
      </c>
      <c r="L421" s="186"/>
      <c r="M421" s="186"/>
      <c r="N421" s="186"/>
      <c r="O421" s="186"/>
      <c r="P421" s="186"/>
      <c r="Q421" s="186"/>
      <c r="R421" s="186"/>
    </row>
    <row r="422" spans="1:18">
      <c r="A422" s="186" t="s">
        <v>806</v>
      </c>
      <c r="B422" s="186" t="s">
        <v>1969</v>
      </c>
      <c r="C422" s="186" t="s">
        <v>473</v>
      </c>
      <c r="D422" s="186" t="s">
        <v>35</v>
      </c>
      <c r="E422" s="186">
        <v>741103</v>
      </c>
      <c r="F422" s="186" t="s">
        <v>49</v>
      </c>
      <c r="G422" s="186" t="s">
        <v>1974</v>
      </c>
      <c r="H422" s="186">
        <v>2</v>
      </c>
      <c r="I422" s="186">
        <v>0</v>
      </c>
      <c r="J422" s="186" t="s">
        <v>101</v>
      </c>
      <c r="K422" s="186" t="s">
        <v>692</v>
      </c>
      <c r="L422" s="186"/>
      <c r="M422" s="186"/>
      <c r="N422" s="186"/>
      <c r="O422" s="186"/>
      <c r="P422" s="186"/>
      <c r="Q422" s="186"/>
      <c r="R422" s="186"/>
    </row>
    <row r="423" spans="1:18">
      <c r="A423" s="186" t="s">
        <v>807</v>
      </c>
      <c r="B423" s="186" t="s">
        <v>1969</v>
      </c>
      <c r="C423" s="186" t="s">
        <v>473</v>
      </c>
      <c r="D423" s="186" t="s">
        <v>33</v>
      </c>
      <c r="E423" s="186">
        <v>514101</v>
      </c>
      <c r="F423" s="186" t="s">
        <v>68</v>
      </c>
      <c r="G423" s="186" t="s">
        <v>1974</v>
      </c>
      <c r="H423" s="186">
        <v>5</v>
      </c>
      <c r="I423" s="186">
        <v>5</v>
      </c>
      <c r="J423" s="186" t="s">
        <v>101</v>
      </c>
      <c r="K423" s="186" t="s">
        <v>692</v>
      </c>
      <c r="L423" s="186"/>
      <c r="M423" s="186"/>
      <c r="N423" s="186"/>
      <c r="O423" s="186"/>
      <c r="P423" s="186"/>
      <c r="Q423" s="186"/>
      <c r="R423" s="186"/>
    </row>
    <row r="424" spans="1:18">
      <c r="A424" s="186" t="s">
        <v>808</v>
      </c>
      <c r="B424" s="186" t="s">
        <v>1969</v>
      </c>
      <c r="C424" s="186" t="s">
        <v>473</v>
      </c>
      <c r="D424" s="186" t="s">
        <v>41</v>
      </c>
      <c r="E424" s="186">
        <v>522301</v>
      </c>
      <c r="F424" s="186" t="s">
        <v>39</v>
      </c>
      <c r="G424" s="186" t="s">
        <v>1974</v>
      </c>
      <c r="H424" s="186">
        <v>1</v>
      </c>
      <c r="I424" s="186">
        <v>1</v>
      </c>
      <c r="J424" s="186" t="s">
        <v>101</v>
      </c>
      <c r="K424" s="186" t="s">
        <v>692</v>
      </c>
      <c r="L424" s="186"/>
      <c r="M424" s="186"/>
      <c r="N424" s="186"/>
      <c r="O424" s="186"/>
      <c r="P424" s="186"/>
      <c r="Q424" s="186"/>
      <c r="R424" s="186"/>
    </row>
    <row r="425" spans="1:18">
      <c r="A425" s="186" t="s">
        <v>809</v>
      </c>
      <c r="B425" s="186" t="s">
        <v>1969</v>
      </c>
      <c r="C425" s="186" t="s">
        <v>473</v>
      </c>
      <c r="D425" s="186" t="s">
        <v>30</v>
      </c>
      <c r="E425" s="186">
        <v>752205</v>
      </c>
      <c r="F425" s="186" t="s">
        <v>62</v>
      </c>
      <c r="G425" s="186" t="s">
        <v>1974</v>
      </c>
      <c r="H425" s="186">
        <v>4</v>
      </c>
      <c r="I425" s="186">
        <v>0</v>
      </c>
      <c r="J425" s="186" t="s">
        <v>101</v>
      </c>
      <c r="K425" s="186" t="s">
        <v>692</v>
      </c>
      <c r="L425" s="186"/>
      <c r="M425" s="186"/>
      <c r="N425" s="186"/>
      <c r="O425" s="186"/>
      <c r="P425" s="186"/>
      <c r="Q425" s="186"/>
      <c r="R425" s="186"/>
    </row>
    <row r="426" spans="1:18">
      <c r="A426" s="186" t="s">
        <v>810</v>
      </c>
      <c r="B426" s="186" t="s">
        <v>1969</v>
      </c>
      <c r="C426" s="186" t="s">
        <v>473</v>
      </c>
      <c r="D426" s="186" t="s">
        <v>171</v>
      </c>
      <c r="E426" s="186">
        <v>712618</v>
      </c>
      <c r="F426" s="186" t="s">
        <v>77</v>
      </c>
      <c r="G426" s="186" t="s">
        <v>1974</v>
      </c>
      <c r="H426" s="186">
        <v>3</v>
      </c>
      <c r="I426" s="186">
        <v>0</v>
      </c>
      <c r="J426" s="186" t="s">
        <v>101</v>
      </c>
      <c r="K426" s="186" t="s">
        <v>692</v>
      </c>
      <c r="L426" s="186"/>
      <c r="M426" s="186"/>
      <c r="N426" s="186"/>
      <c r="O426" s="186"/>
      <c r="P426" s="186"/>
      <c r="Q426" s="186"/>
      <c r="R426" s="186"/>
    </row>
    <row r="427" spans="1:18">
      <c r="A427" s="186" t="s">
        <v>811</v>
      </c>
      <c r="B427" s="186" t="s">
        <v>1969</v>
      </c>
      <c r="C427" s="186" t="s">
        <v>473</v>
      </c>
      <c r="D427" s="186" t="s">
        <v>53</v>
      </c>
      <c r="E427" s="186">
        <v>753402</v>
      </c>
      <c r="F427" s="186" t="s">
        <v>63</v>
      </c>
      <c r="G427" s="186" t="s">
        <v>1974</v>
      </c>
      <c r="H427" s="186">
        <v>5</v>
      </c>
      <c r="I427" s="186">
        <v>0</v>
      </c>
      <c r="J427" s="186" t="s">
        <v>101</v>
      </c>
      <c r="K427" s="186" t="s">
        <v>692</v>
      </c>
      <c r="L427" s="186"/>
      <c r="M427" s="186"/>
      <c r="N427" s="186"/>
      <c r="O427" s="186"/>
      <c r="P427" s="186"/>
      <c r="Q427" s="186"/>
      <c r="R427" s="186"/>
    </row>
    <row r="428" spans="1:18">
      <c r="A428" s="186" t="s">
        <v>812</v>
      </c>
      <c r="B428" s="186" t="s">
        <v>1969</v>
      </c>
      <c r="C428" s="186" t="s">
        <v>473</v>
      </c>
      <c r="D428" s="186" t="s">
        <v>36</v>
      </c>
      <c r="E428" s="186">
        <v>711204</v>
      </c>
      <c r="F428" s="186" t="s">
        <v>94</v>
      </c>
      <c r="G428" s="186" t="s">
        <v>1974</v>
      </c>
      <c r="H428" s="186">
        <v>2</v>
      </c>
      <c r="I428" s="186">
        <v>0</v>
      </c>
      <c r="J428" s="186" t="s">
        <v>54</v>
      </c>
      <c r="K428" s="186" t="s">
        <v>93</v>
      </c>
      <c r="L428" s="186"/>
      <c r="M428" s="186"/>
      <c r="N428" s="186"/>
      <c r="O428" s="186"/>
      <c r="P428" s="186"/>
      <c r="Q428" s="186"/>
      <c r="R428" s="186"/>
    </row>
    <row r="429" spans="1:18">
      <c r="A429" s="186" t="s">
        <v>813</v>
      </c>
      <c r="B429" s="186" t="s">
        <v>1969</v>
      </c>
      <c r="C429" s="186" t="s">
        <v>473</v>
      </c>
      <c r="D429" s="186" t="s">
        <v>206</v>
      </c>
      <c r="E429" s="186">
        <v>742117</v>
      </c>
      <c r="F429" s="186" t="s">
        <v>181</v>
      </c>
      <c r="G429" s="186" t="s">
        <v>1974</v>
      </c>
      <c r="H429" s="186">
        <v>1</v>
      </c>
      <c r="I429" s="186">
        <v>0</v>
      </c>
      <c r="J429" s="186" t="s">
        <v>179</v>
      </c>
      <c r="K429" s="186" t="s">
        <v>680</v>
      </c>
      <c r="L429" s="186"/>
      <c r="M429" s="186"/>
      <c r="N429" s="186"/>
      <c r="O429" s="186"/>
      <c r="P429" s="186"/>
      <c r="Q429" s="186"/>
      <c r="R429" s="186"/>
    </row>
    <row r="430" spans="1:18">
      <c r="A430" s="186" t="s">
        <v>814</v>
      </c>
      <c r="B430" s="186" t="s">
        <v>1969</v>
      </c>
      <c r="C430" s="186" t="s">
        <v>473</v>
      </c>
      <c r="D430" s="186" t="s">
        <v>42</v>
      </c>
      <c r="E430" s="186">
        <v>741201</v>
      </c>
      <c r="F430" s="186" t="s">
        <v>161</v>
      </c>
      <c r="G430" s="186" t="s">
        <v>1974</v>
      </c>
      <c r="H430" s="186">
        <v>1</v>
      </c>
      <c r="I430" s="186">
        <v>0</v>
      </c>
      <c r="J430" s="186" t="s">
        <v>179</v>
      </c>
      <c r="K430" s="186" t="s">
        <v>680</v>
      </c>
      <c r="L430" s="186"/>
      <c r="M430" s="186"/>
      <c r="N430" s="186"/>
      <c r="O430" s="186"/>
      <c r="P430" s="186"/>
      <c r="Q430" s="186"/>
      <c r="R430" s="186"/>
    </row>
    <row r="431" spans="1:18">
      <c r="A431" s="186" t="s">
        <v>815</v>
      </c>
      <c r="B431" s="186" t="s">
        <v>1969</v>
      </c>
      <c r="C431" s="186" t="s">
        <v>473</v>
      </c>
      <c r="D431" s="186" t="s">
        <v>40</v>
      </c>
      <c r="E431" s="186">
        <v>512001</v>
      </c>
      <c r="F431" s="186" t="s">
        <v>72</v>
      </c>
      <c r="G431" s="186" t="s">
        <v>1974</v>
      </c>
      <c r="H431" s="186">
        <v>1</v>
      </c>
      <c r="I431" s="186">
        <v>1</v>
      </c>
      <c r="J431" s="186" t="s">
        <v>101</v>
      </c>
      <c r="K431" s="186" t="s">
        <v>692</v>
      </c>
      <c r="L431" s="186"/>
      <c r="M431" s="186"/>
      <c r="N431" s="186"/>
      <c r="O431" s="186"/>
      <c r="P431" s="186"/>
      <c r="Q431" s="186"/>
      <c r="R431" s="186"/>
    </row>
    <row r="432" spans="1:18">
      <c r="A432" s="186" t="s">
        <v>816</v>
      </c>
      <c r="B432" s="186" t="s">
        <v>1970</v>
      </c>
      <c r="C432" s="186" t="s">
        <v>46</v>
      </c>
      <c r="D432" s="186" t="s">
        <v>35</v>
      </c>
      <c r="E432" s="186">
        <v>741103</v>
      </c>
      <c r="F432" s="186" t="s">
        <v>49</v>
      </c>
      <c r="G432" s="186" t="s">
        <v>1974</v>
      </c>
      <c r="H432" s="186">
        <v>0</v>
      </c>
      <c r="I432" s="186">
        <v>0</v>
      </c>
      <c r="J432" s="186" t="s">
        <v>54</v>
      </c>
      <c r="K432" s="186" t="s">
        <v>93</v>
      </c>
      <c r="L432" s="186"/>
      <c r="M432" s="186"/>
      <c r="N432" s="186"/>
      <c r="O432" s="186"/>
      <c r="P432" s="186"/>
      <c r="Q432" s="186"/>
      <c r="R432" s="186"/>
    </row>
    <row r="433" spans="1:18">
      <c r="A433" s="186" t="s">
        <v>817</v>
      </c>
      <c r="B433" s="186" t="s">
        <v>1880</v>
      </c>
      <c r="C433" s="186" t="s">
        <v>208</v>
      </c>
      <c r="D433" s="186" t="s">
        <v>30</v>
      </c>
      <c r="E433" s="186">
        <v>752205</v>
      </c>
      <c r="F433" s="186" t="s">
        <v>62</v>
      </c>
      <c r="G433" s="186" t="s">
        <v>1974</v>
      </c>
      <c r="H433" s="186">
        <v>5</v>
      </c>
      <c r="I433" s="186">
        <v>0</v>
      </c>
      <c r="J433" s="186" t="s">
        <v>96</v>
      </c>
      <c r="K433" s="186" t="s">
        <v>190</v>
      </c>
      <c r="L433" s="186"/>
      <c r="M433" s="186"/>
      <c r="N433" s="186"/>
      <c r="O433" s="186"/>
      <c r="P433" s="186"/>
      <c r="Q433" s="186"/>
      <c r="R433" s="186"/>
    </row>
    <row r="434" spans="1:18">
      <c r="A434" s="186" t="s">
        <v>818</v>
      </c>
      <c r="B434" s="186" t="s">
        <v>1880</v>
      </c>
      <c r="C434" s="186" t="s">
        <v>208</v>
      </c>
      <c r="D434" s="186" t="s">
        <v>31</v>
      </c>
      <c r="E434" s="186">
        <v>723103</v>
      </c>
      <c r="F434" s="186" t="s">
        <v>67</v>
      </c>
      <c r="G434" s="186" t="s">
        <v>1974</v>
      </c>
      <c r="H434" s="186">
        <v>15</v>
      </c>
      <c r="I434" s="186">
        <v>0</v>
      </c>
      <c r="J434" s="186" t="s">
        <v>96</v>
      </c>
      <c r="K434" s="186" t="s">
        <v>190</v>
      </c>
      <c r="L434" s="186"/>
      <c r="M434" s="186"/>
      <c r="N434" s="186"/>
      <c r="O434" s="186"/>
      <c r="P434" s="186"/>
      <c r="Q434" s="186"/>
      <c r="R434" s="186"/>
    </row>
    <row r="435" spans="1:18">
      <c r="A435" s="186" t="s">
        <v>819</v>
      </c>
      <c r="B435" s="186" t="s">
        <v>1880</v>
      </c>
      <c r="C435" s="186" t="s">
        <v>208</v>
      </c>
      <c r="D435" s="186" t="s">
        <v>40</v>
      </c>
      <c r="E435" s="186">
        <v>512001</v>
      </c>
      <c r="F435" s="186" t="s">
        <v>72</v>
      </c>
      <c r="G435" s="186" t="s">
        <v>1974</v>
      </c>
      <c r="H435" s="186">
        <v>1</v>
      </c>
      <c r="I435" s="186">
        <v>0</v>
      </c>
      <c r="J435" s="186" t="s">
        <v>96</v>
      </c>
      <c r="K435" s="186" t="s">
        <v>190</v>
      </c>
      <c r="L435" s="186"/>
      <c r="M435" s="186"/>
      <c r="N435" s="186"/>
      <c r="O435" s="186"/>
      <c r="P435" s="186"/>
      <c r="Q435" s="186"/>
      <c r="R435" s="186"/>
    </row>
    <row r="436" spans="1:18">
      <c r="A436" s="186" t="s">
        <v>820</v>
      </c>
      <c r="B436" s="186" t="s">
        <v>1880</v>
      </c>
      <c r="C436" s="186" t="s">
        <v>208</v>
      </c>
      <c r="D436" s="186" t="s">
        <v>35</v>
      </c>
      <c r="E436" s="186">
        <v>741103</v>
      </c>
      <c r="F436" s="186" t="s">
        <v>49</v>
      </c>
      <c r="G436" s="186" t="s">
        <v>1974</v>
      </c>
      <c r="H436" s="186">
        <v>2</v>
      </c>
      <c r="I436" s="186">
        <v>0</v>
      </c>
      <c r="J436" s="186" t="s">
        <v>1065</v>
      </c>
      <c r="K436" s="186" t="s">
        <v>679</v>
      </c>
      <c r="L436" s="186"/>
      <c r="M436" s="186"/>
      <c r="N436" s="186"/>
      <c r="O436" s="186"/>
      <c r="P436" s="186"/>
      <c r="Q436" s="186"/>
      <c r="R436" s="186"/>
    </row>
    <row r="437" spans="1:18">
      <c r="A437" s="186" t="s">
        <v>1821</v>
      </c>
      <c r="B437" s="186" t="s">
        <v>1880</v>
      </c>
      <c r="C437" s="186" t="s">
        <v>208</v>
      </c>
      <c r="D437" s="186" t="s">
        <v>41</v>
      </c>
      <c r="E437" s="186">
        <v>522301</v>
      </c>
      <c r="F437" s="186" t="s">
        <v>39</v>
      </c>
      <c r="G437" s="186" t="s">
        <v>1974</v>
      </c>
      <c r="H437" s="186">
        <v>7</v>
      </c>
      <c r="I437" s="186">
        <v>6</v>
      </c>
      <c r="J437" s="186" t="s">
        <v>96</v>
      </c>
      <c r="K437" s="186" t="s">
        <v>190</v>
      </c>
      <c r="L437" s="186"/>
      <c r="M437" s="186"/>
      <c r="N437" s="186"/>
      <c r="O437" s="186"/>
      <c r="P437" s="186"/>
      <c r="Q437" s="186"/>
      <c r="R437" s="186"/>
    </row>
    <row r="438" spans="1:18">
      <c r="A438" s="186" t="s">
        <v>821</v>
      </c>
      <c r="B438" s="186" t="s">
        <v>1880</v>
      </c>
      <c r="C438" s="186" t="s">
        <v>208</v>
      </c>
      <c r="D438" s="186" t="s">
        <v>34</v>
      </c>
      <c r="E438" s="186">
        <v>751201</v>
      </c>
      <c r="F438" s="186" t="s">
        <v>162</v>
      </c>
      <c r="G438" s="186" t="s">
        <v>1974</v>
      </c>
      <c r="H438" s="186">
        <v>1</v>
      </c>
      <c r="I438" s="186">
        <v>1</v>
      </c>
      <c r="J438" s="186" t="s">
        <v>1065</v>
      </c>
      <c r="K438" s="186" t="s">
        <v>679</v>
      </c>
      <c r="L438" s="186"/>
      <c r="M438" s="186"/>
      <c r="N438" s="186"/>
      <c r="O438" s="186"/>
      <c r="P438" s="186"/>
      <c r="Q438" s="186"/>
      <c r="R438" s="186"/>
    </row>
    <row r="439" spans="1:18">
      <c r="A439" s="186" t="s">
        <v>822</v>
      </c>
      <c r="B439" s="186" t="s">
        <v>1880</v>
      </c>
      <c r="C439" s="186" t="s">
        <v>208</v>
      </c>
      <c r="D439" s="186" t="s">
        <v>33</v>
      </c>
      <c r="E439" s="186">
        <v>514101</v>
      </c>
      <c r="F439" s="186" t="s">
        <v>68</v>
      </c>
      <c r="G439" s="186" t="s">
        <v>1974</v>
      </c>
      <c r="H439" s="186">
        <v>7</v>
      </c>
      <c r="I439" s="186">
        <v>1</v>
      </c>
      <c r="J439" s="186" t="s">
        <v>1065</v>
      </c>
      <c r="K439" s="186" t="s">
        <v>679</v>
      </c>
      <c r="L439" s="186"/>
      <c r="M439" s="186"/>
      <c r="N439" s="186"/>
      <c r="O439" s="186"/>
      <c r="P439" s="186"/>
      <c r="Q439" s="186"/>
      <c r="R439" s="186"/>
    </row>
    <row r="440" spans="1:18">
      <c r="A440" s="186" t="s">
        <v>823</v>
      </c>
      <c r="B440" s="186" t="s">
        <v>1880</v>
      </c>
      <c r="C440" s="186" t="s">
        <v>208</v>
      </c>
      <c r="D440" s="186" t="s">
        <v>172</v>
      </c>
      <c r="E440" s="186">
        <v>722204</v>
      </c>
      <c r="F440" s="186" t="s">
        <v>164</v>
      </c>
      <c r="G440" s="186" t="s">
        <v>1974</v>
      </c>
      <c r="H440" s="186">
        <v>1</v>
      </c>
      <c r="I440" s="186">
        <v>0</v>
      </c>
      <c r="J440" s="186" t="s">
        <v>96</v>
      </c>
      <c r="K440" s="186" t="s">
        <v>190</v>
      </c>
      <c r="L440" s="186"/>
      <c r="M440" s="186"/>
      <c r="N440" s="186"/>
      <c r="O440" s="186"/>
      <c r="P440" s="186"/>
      <c r="Q440" s="186"/>
      <c r="R440" s="186"/>
    </row>
    <row r="441" spans="1:18">
      <c r="A441" s="186" t="s">
        <v>824</v>
      </c>
      <c r="B441" s="186" t="s">
        <v>1808</v>
      </c>
      <c r="C441" s="186" t="s">
        <v>122</v>
      </c>
      <c r="D441" s="186" t="s">
        <v>40</v>
      </c>
      <c r="E441" s="186">
        <v>512001</v>
      </c>
      <c r="F441" s="186" t="s">
        <v>72</v>
      </c>
      <c r="G441" s="186" t="s">
        <v>1974</v>
      </c>
      <c r="H441" s="186">
        <v>5</v>
      </c>
      <c r="I441" s="186">
        <v>3</v>
      </c>
      <c r="J441" s="186" t="s">
        <v>101</v>
      </c>
      <c r="K441" s="186" t="s">
        <v>692</v>
      </c>
      <c r="L441" s="186"/>
      <c r="M441" s="186"/>
      <c r="N441" s="186"/>
      <c r="O441" s="186"/>
      <c r="P441" s="186"/>
      <c r="Q441" s="186"/>
      <c r="R441" s="186"/>
    </row>
    <row r="442" spans="1:18">
      <c r="A442" s="186" t="s">
        <v>825</v>
      </c>
      <c r="B442" s="186" t="s">
        <v>1808</v>
      </c>
      <c r="C442" s="186" t="s">
        <v>122</v>
      </c>
      <c r="D442" s="186" t="s">
        <v>41</v>
      </c>
      <c r="E442" s="186">
        <v>522301</v>
      </c>
      <c r="F442" s="186" t="s">
        <v>39</v>
      </c>
      <c r="G442" s="186" t="s">
        <v>1974</v>
      </c>
      <c r="H442" s="186">
        <v>3</v>
      </c>
      <c r="I442" s="186">
        <v>2</v>
      </c>
      <c r="J442" s="186" t="s">
        <v>101</v>
      </c>
      <c r="K442" s="186" t="s">
        <v>692</v>
      </c>
      <c r="L442" s="186"/>
      <c r="M442" s="186"/>
      <c r="N442" s="186"/>
      <c r="O442" s="186"/>
      <c r="P442" s="186"/>
      <c r="Q442" s="186"/>
      <c r="R442" s="186"/>
    </row>
    <row r="443" spans="1:18">
      <c r="A443" s="186" t="s">
        <v>826</v>
      </c>
      <c r="B443" s="186" t="s">
        <v>1808</v>
      </c>
      <c r="C443" s="186" t="s">
        <v>122</v>
      </c>
      <c r="D443" s="186" t="s">
        <v>33</v>
      </c>
      <c r="E443" s="186">
        <v>514101</v>
      </c>
      <c r="F443" s="186" t="s">
        <v>68</v>
      </c>
      <c r="G443" s="186" t="s">
        <v>1974</v>
      </c>
      <c r="H443" s="186">
        <v>5</v>
      </c>
      <c r="I443" s="186">
        <v>5</v>
      </c>
      <c r="J443" s="186" t="s">
        <v>101</v>
      </c>
      <c r="K443" s="186" t="s">
        <v>692</v>
      </c>
      <c r="L443" s="186"/>
      <c r="M443" s="186"/>
      <c r="N443" s="186"/>
      <c r="O443" s="186"/>
      <c r="P443" s="186"/>
      <c r="Q443" s="186"/>
      <c r="R443" s="186"/>
    </row>
    <row r="444" spans="1:18">
      <c r="A444" s="186" t="s">
        <v>827</v>
      </c>
      <c r="B444" s="186" t="s">
        <v>1808</v>
      </c>
      <c r="C444" s="186" t="s">
        <v>122</v>
      </c>
      <c r="D444" s="186" t="s">
        <v>31</v>
      </c>
      <c r="E444" s="186">
        <v>723103</v>
      </c>
      <c r="F444" s="186" t="s">
        <v>67</v>
      </c>
      <c r="G444" s="186" t="s">
        <v>1974</v>
      </c>
      <c r="H444" s="186">
        <v>12</v>
      </c>
      <c r="I444" s="186">
        <v>0</v>
      </c>
      <c r="J444" s="186" t="s">
        <v>54</v>
      </c>
      <c r="K444" s="186" t="s">
        <v>93</v>
      </c>
      <c r="L444" s="186"/>
      <c r="M444" s="186"/>
      <c r="N444" s="186"/>
      <c r="O444" s="186"/>
      <c r="P444" s="186"/>
      <c r="Q444" s="186"/>
      <c r="R444" s="186"/>
    </row>
    <row r="445" spans="1:18">
      <c r="A445" s="186" t="s">
        <v>828</v>
      </c>
      <c r="B445" s="186" t="s">
        <v>1808</v>
      </c>
      <c r="C445" s="186" t="s">
        <v>122</v>
      </c>
      <c r="D445" s="186" t="s">
        <v>171</v>
      </c>
      <c r="E445" s="186">
        <v>712618</v>
      </c>
      <c r="F445" s="186" t="s">
        <v>77</v>
      </c>
      <c r="G445" s="186" t="s">
        <v>1974</v>
      </c>
      <c r="H445" s="186">
        <v>1</v>
      </c>
      <c r="I445" s="186">
        <v>0</v>
      </c>
      <c r="J445" s="186" t="s">
        <v>54</v>
      </c>
      <c r="K445" s="186" t="s">
        <v>93</v>
      </c>
      <c r="L445" s="186"/>
      <c r="M445" s="186"/>
      <c r="N445" s="186"/>
      <c r="O445" s="186"/>
      <c r="P445" s="186"/>
      <c r="Q445" s="186"/>
      <c r="R445" s="186"/>
    </row>
    <row r="446" spans="1:18">
      <c r="A446" s="186" t="s">
        <v>829</v>
      </c>
      <c r="B446" s="186" t="s">
        <v>1808</v>
      </c>
      <c r="C446" s="186" t="s">
        <v>122</v>
      </c>
      <c r="D446" s="186" t="s">
        <v>91</v>
      </c>
      <c r="E446" s="186">
        <v>722307</v>
      </c>
      <c r="F446" s="186" t="s">
        <v>74</v>
      </c>
      <c r="G446" s="186" t="s">
        <v>1974</v>
      </c>
      <c r="H446" s="186">
        <v>3</v>
      </c>
      <c r="I446" s="186">
        <v>0</v>
      </c>
      <c r="J446" s="186" t="s">
        <v>54</v>
      </c>
      <c r="K446" s="186" t="s">
        <v>93</v>
      </c>
      <c r="L446" s="186"/>
      <c r="M446" s="186"/>
      <c r="N446" s="186"/>
      <c r="O446" s="186"/>
      <c r="P446" s="186"/>
      <c r="Q446" s="186"/>
      <c r="R446" s="186"/>
    </row>
    <row r="447" spans="1:18">
      <c r="A447" s="186" t="s">
        <v>830</v>
      </c>
      <c r="B447" s="186" t="s">
        <v>1808</v>
      </c>
      <c r="C447" s="186" t="s">
        <v>122</v>
      </c>
      <c r="D447" s="186" t="s">
        <v>30</v>
      </c>
      <c r="E447" s="186">
        <v>752205</v>
      </c>
      <c r="F447" s="186" t="s">
        <v>62</v>
      </c>
      <c r="G447" s="186" t="s">
        <v>1974</v>
      </c>
      <c r="H447" s="186">
        <v>1</v>
      </c>
      <c r="I447" s="186">
        <v>0</v>
      </c>
      <c r="J447" s="186" t="s">
        <v>101</v>
      </c>
      <c r="K447" s="186" t="s">
        <v>692</v>
      </c>
      <c r="L447" s="186"/>
      <c r="M447" s="186"/>
      <c r="N447" s="186"/>
      <c r="O447" s="186"/>
      <c r="P447" s="186"/>
      <c r="Q447" s="186"/>
      <c r="R447" s="186"/>
    </row>
    <row r="448" spans="1:18">
      <c r="A448" s="186" t="s">
        <v>831</v>
      </c>
      <c r="B448" s="186" t="s">
        <v>1808</v>
      </c>
      <c r="C448" s="186" t="s">
        <v>122</v>
      </c>
      <c r="D448" s="186" t="s">
        <v>42</v>
      </c>
      <c r="E448" s="186">
        <v>741201</v>
      </c>
      <c r="F448" s="186" t="s">
        <v>161</v>
      </c>
      <c r="G448" s="186" t="s">
        <v>1843</v>
      </c>
      <c r="H448" s="186">
        <v>3</v>
      </c>
      <c r="I448" s="186">
        <v>0</v>
      </c>
      <c r="J448" s="186" t="s">
        <v>1074</v>
      </c>
      <c r="K448" s="186" t="s">
        <v>1076</v>
      </c>
      <c r="L448" s="186"/>
      <c r="M448" s="186"/>
      <c r="N448" s="186"/>
      <c r="O448" s="186"/>
      <c r="P448" s="186"/>
      <c r="Q448" s="186"/>
      <c r="R448" s="186" t="s">
        <v>1972</v>
      </c>
    </row>
    <row r="449" spans="1:18">
      <c r="A449" s="186" t="s">
        <v>832</v>
      </c>
      <c r="B449" s="186" t="s">
        <v>1808</v>
      </c>
      <c r="C449" s="186" t="s">
        <v>122</v>
      </c>
      <c r="D449" s="186" t="s">
        <v>34</v>
      </c>
      <c r="E449" s="186">
        <v>751201</v>
      </c>
      <c r="F449" s="186" t="s">
        <v>162</v>
      </c>
      <c r="G449" s="186" t="s">
        <v>1974</v>
      </c>
      <c r="H449" s="186">
        <v>1</v>
      </c>
      <c r="I449" s="186">
        <v>1</v>
      </c>
      <c r="J449" s="186" t="s">
        <v>101</v>
      </c>
      <c r="K449" s="186" t="s">
        <v>692</v>
      </c>
      <c r="L449" s="186"/>
      <c r="M449" s="186"/>
      <c r="N449" s="186"/>
      <c r="O449" s="186"/>
      <c r="P449" s="186"/>
      <c r="Q449" s="186"/>
      <c r="R449" s="186"/>
    </row>
    <row r="450" spans="1:18">
      <c r="A450" s="186" t="s">
        <v>833</v>
      </c>
      <c r="B450" s="186" t="s">
        <v>1875</v>
      </c>
      <c r="C450" s="186" t="s">
        <v>124</v>
      </c>
      <c r="D450" s="186" t="s">
        <v>34</v>
      </c>
      <c r="E450" s="186">
        <v>751201</v>
      </c>
      <c r="F450" s="186" t="s">
        <v>162</v>
      </c>
      <c r="G450" s="186" t="s">
        <v>1974</v>
      </c>
      <c r="H450" s="186">
        <v>1</v>
      </c>
      <c r="I450" s="186">
        <v>1</v>
      </c>
      <c r="J450" s="186" t="s">
        <v>100</v>
      </c>
      <c r="K450" s="186" t="s">
        <v>691</v>
      </c>
      <c r="L450" s="186"/>
      <c r="M450" s="186"/>
      <c r="N450" s="186"/>
      <c r="O450" s="186"/>
      <c r="P450" s="186"/>
      <c r="Q450" s="186"/>
      <c r="R450" s="186"/>
    </row>
    <row r="451" spans="1:18">
      <c r="A451" s="186" t="s">
        <v>834</v>
      </c>
      <c r="B451" s="186" t="s">
        <v>1875</v>
      </c>
      <c r="C451" s="186" t="s">
        <v>124</v>
      </c>
      <c r="D451" s="186" t="s">
        <v>40</v>
      </c>
      <c r="E451" s="186">
        <v>512001</v>
      </c>
      <c r="F451" s="186" t="s">
        <v>72</v>
      </c>
      <c r="G451" s="186" t="s">
        <v>1974</v>
      </c>
      <c r="H451" s="186">
        <v>1</v>
      </c>
      <c r="I451" s="186">
        <v>1</v>
      </c>
      <c r="J451" s="186" t="s">
        <v>100</v>
      </c>
      <c r="K451" s="186" t="s">
        <v>691</v>
      </c>
      <c r="L451" s="186"/>
      <c r="M451" s="186"/>
      <c r="N451" s="186"/>
      <c r="O451" s="186"/>
      <c r="P451" s="186"/>
      <c r="Q451" s="186"/>
      <c r="R451" s="186"/>
    </row>
    <row r="452" spans="1:18">
      <c r="A452" s="186" t="s">
        <v>835</v>
      </c>
      <c r="B452" s="186" t="s">
        <v>1875</v>
      </c>
      <c r="C452" s="186" t="s">
        <v>124</v>
      </c>
      <c r="D452" s="186" t="s">
        <v>41</v>
      </c>
      <c r="E452" s="186">
        <v>522301</v>
      </c>
      <c r="F452" s="186" t="s">
        <v>39</v>
      </c>
      <c r="G452" s="186" t="s">
        <v>1974</v>
      </c>
      <c r="H452" s="186">
        <v>7</v>
      </c>
      <c r="I452" s="186">
        <v>5</v>
      </c>
      <c r="J452" s="186" t="s">
        <v>100</v>
      </c>
      <c r="K452" s="186" t="s">
        <v>691</v>
      </c>
      <c r="L452" s="186"/>
      <c r="M452" s="186"/>
      <c r="N452" s="186"/>
      <c r="O452" s="186"/>
      <c r="P452" s="186"/>
      <c r="Q452" s="186"/>
      <c r="R452" s="186"/>
    </row>
    <row r="453" spans="1:18">
      <c r="A453" s="186" t="s">
        <v>836</v>
      </c>
      <c r="B453" s="186" t="s">
        <v>1875</v>
      </c>
      <c r="C453" s="186" t="s">
        <v>124</v>
      </c>
      <c r="D453" s="186" t="s">
        <v>33</v>
      </c>
      <c r="E453" s="186">
        <v>514101</v>
      </c>
      <c r="F453" s="186" t="s">
        <v>68</v>
      </c>
      <c r="G453" s="186" t="s">
        <v>1974</v>
      </c>
      <c r="H453" s="186">
        <v>2</v>
      </c>
      <c r="I453" s="186">
        <v>2</v>
      </c>
      <c r="J453" s="186" t="s">
        <v>100</v>
      </c>
      <c r="K453" s="186" t="s">
        <v>691</v>
      </c>
      <c r="L453" s="186"/>
      <c r="M453" s="186"/>
      <c r="N453" s="186"/>
      <c r="O453" s="186"/>
      <c r="P453" s="186"/>
      <c r="Q453" s="186"/>
      <c r="R453" s="186"/>
    </row>
    <row r="454" spans="1:18">
      <c r="A454" s="186" t="s">
        <v>837</v>
      </c>
      <c r="B454" s="186" t="s">
        <v>1875</v>
      </c>
      <c r="C454" s="186" t="s">
        <v>124</v>
      </c>
      <c r="D454" s="186" t="s">
        <v>31</v>
      </c>
      <c r="E454" s="186">
        <v>723103</v>
      </c>
      <c r="F454" s="186" t="s">
        <v>67</v>
      </c>
      <c r="G454" s="186" t="s">
        <v>1974</v>
      </c>
      <c r="H454" s="186">
        <v>1</v>
      </c>
      <c r="I454" s="186">
        <v>0</v>
      </c>
      <c r="J454" s="186" t="s">
        <v>96</v>
      </c>
      <c r="K454" s="186" t="s">
        <v>190</v>
      </c>
      <c r="L454" s="186"/>
      <c r="M454" s="186"/>
      <c r="N454" s="186"/>
      <c r="O454" s="186"/>
      <c r="P454" s="186"/>
      <c r="Q454" s="186"/>
      <c r="R454" s="186"/>
    </row>
    <row r="455" spans="1:18">
      <c r="A455" s="186" t="s">
        <v>838</v>
      </c>
      <c r="B455" s="186" t="s">
        <v>1875</v>
      </c>
      <c r="C455" s="186" t="s">
        <v>124</v>
      </c>
      <c r="D455" s="186" t="s">
        <v>47</v>
      </c>
      <c r="E455" s="186">
        <v>721306</v>
      </c>
      <c r="F455" s="186" t="s">
        <v>56</v>
      </c>
      <c r="G455" s="186" t="s">
        <v>1974</v>
      </c>
      <c r="H455" s="186">
        <v>1</v>
      </c>
      <c r="I455" s="186">
        <v>0</v>
      </c>
      <c r="J455" s="186" t="s">
        <v>54</v>
      </c>
      <c r="K455" s="186" t="s">
        <v>93</v>
      </c>
      <c r="L455" s="186"/>
      <c r="M455" s="186"/>
      <c r="N455" s="186"/>
      <c r="O455" s="186"/>
      <c r="P455" s="186"/>
      <c r="Q455" s="186"/>
      <c r="R455" s="186"/>
    </row>
    <row r="456" spans="1:18">
      <c r="A456" s="186" t="s">
        <v>839</v>
      </c>
      <c r="B456" s="186" t="s">
        <v>1875</v>
      </c>
      <c r="C456" s="186" t="s">
        <v>124</v>
      </c>
      <c r="D456" s="186" t="s">
        <v>171</v>
      </c>
      <c r="E456" s="186">
        <v>712618</v>
      </c>
      <c r="F456" s="186" t="s">
        <v>77</v>
      </c>
      <c r="G456" s="186" t="s">
        <v>1974</v>
      </c>
      <c r="H456" s="186">
        <v>1</v>
      </c>
      <c r="I456" s="186">
        <v>0</v>
      </c>
      <c r="J456" s="186" t="s">
        <v>54</v>
      </c>
      <c r="K456" s="186" t="s">
        <v>93</v>
      </c>
      <c r="L456" s="186"/>
      <c r="M456" s="186"/>
      <c r="N456" s="186"/>
      <c r="O456" s="186"/>
      <c r="P456" s="186"/>
      <c r="Q456" s="186"/>
      <c r="R456" s="186"/>
    </row>
    <row r="457" spans="1:18">
      <c r="A457" s="186" t="s">
        <v>840</v>
      </c>
      <c r="B457" s="186" t="s">
        <v>1825</v>
      </c>
      <c r="C457" s="186" t="s">
        <v>205</v>
      </c>
      <c r="D457" s="186" t="s">
        <v>172</v>
      </c>
      <c r="E457" s="186">
        <v>722204</v>
      </c>
      <c r="F457" s="186" t="s">
        <v>164</v>
      </c>
      <c r="G457" s="186" t="s">
        <v>1974</v>
      </c>
      <c r="H457" s="186">
        <v>9</v>
      </c>
      <c r="I457" s="186">
        <v>0</v>
      </c>
      <c r="J457" s="186" t="s">
        <v>54</v>
      </c>
      <c r="K457" s="186" t="s">
        <v>93</v>
      </c>
      <c r="L457" s="186"/>
      <c r="M457" s="186"/>
      <c r="N457" s="186"/>
      <c r="O457" s="186"/>
      <c r="P457" s="186"/>
      <c r="Q457" s="186"/>
      <c r="R457" s="186"/>
    </row>
    <row r="458" spans="1:18">
      <c r="A458" s="186" t="s">
        <v>841</v>
      </c>
      <c r="B458" s="186" t="s">
        <v>1825</v>
      </c>
      <c r="C458" s="186" t="s">
        <v>205</v>
      </c>
      <c r="D458" s="186" t="s">
        <v>1041</v>
      </c>
      <c r="E458" s="186">
        <v>713203</v>
      </c>
      <c r="F458" s="186" t="s">
        <v>59</v>
      </c>
      <c r="G458" s="186" t="s">
        <v>1974</v>
      </c>
      <c r="H458" s="186">
        <v>4</v>
      </c>
      <c r="I458" s="186">
        <v>0</v>
      </c>
      <c r="J458" s="186" t="s">
        <v>54</v>
      </c>
      <c r="K458" s="186" t="s">
        <v>93</v>
      </c>
      <c r="L458" s="186"/>
      <c r="M458" s="186"/>
      <c r="N458" s="186"/>
      <c r="O458" s="186"/>
      <c r="P458" s="186"/>
      <c r="Q458" s="186"/>
      <c r="R458" s="186"/>
    </row>
    <row r="459" spans="1:18">
      <c r="A459" s="186" t="s">
        <v>842</v>
      </c>
      <c r="B459" s="186" t="s">
        <v>1825</v>
      </c>
      <c r="C459" s="186" t="s">
        <v>205</v>
      </c>
      <c r="D459" s="186" t="s">
        <v>1836</v>
      </c>
      <c r="E459" s="186">
        <v>814209</v>
      </c>
      <c r="F459" s="186" t="s">
        <v>683</v>
      </c>
      <c r="G459" s="186" t="s">
        <v>1974</v>
      </c>
      <c r="H459" s="186">
        <v>3</v>
      </c>
      <c r="I459" s="186">
        <v>0</v>
      </c>
      <c r="J459" s="186" t="s">
        <v>461</v>
      </c>
      <c r="K459" s="186" t="s">
        <v>37</v>
      </c>
      <c r="L459" s="186"/>
      <c r="M459" s="186"/>
      <c r="N459" s="186"/>
      <c r="O459" s="186"/>
      <c r="P459" s="186"/>
      <c r="Q459" s="186"/>
      <c r="R459" s="186"/>
    </row>
    <row r="460" spans="1:18">
      <c r="A460" s="186" t="s">
        <v>843</v>
      </c>
      <c r="B460" s="186" t="s">
        <v>1825</v>
      </c>
      <c r="C460" s="186" t="s">
        <v>205</v>
      </c>
      <c r="D460" s="186" t="s">
        <v>48</v>
      </c>
      <c r="E460" s="186">
        <v>741203</v>
      </c>
      <c r="F460" s="186" t="s">
        <v>57</v>
      </c>
      <c r="G460" s="186" t="s">
        <v>1974</v>
      </c>
      <c r="H460" s="186">
        <v>10</v>
      </c>
      <c r="I460" s="186">
        <v>0</v>
      </c>
      <c r="J460" s="186" t="s">
        <v>54</v>
      </c>
      <c r="K460" s="186" t="s">
        <v>93</v>
      </c>
      <c r="L460" s="186"/>
      <c r="M460" s="186"/>
      <c r="N460" s="186"/>
      <c r="O460" s="186"/>
      <c r="P460" s="186"/>
      <c r="Q460" s="186"/>
      <c r="R460" s="186"/>
    </row>
    <row r="461" spans="1:18">
      <c r="A461" s="186" t="s">
        <v>844</v>
      </c>
      <c r="B461" s="186" t="s">
        <v>1804</v>
      </c>
      <c r="C461" s="186" t="s">
        <v>46</v>
      </c>
      <c r="D461" s="186" t="s">
        <v>41</v>
      </c>
      <c r="E461" s="186">
        <v>522301</v>
      </c>
      <c r="F461" s="186" t="s">
        <v>39</v>
      </c>
      <c r="G461" s="186" t="s">
        <v>1974</v>
      </c>
      <c r="H461" s="186">
        <v>3</v>
      </c>
      <c r="I461" s="186">
        <v>3</v>
      </c>
      <c r="J461" s="186" t="s">
        <v>101</v>
      </c>
      <c r="K461" s="186" t="s">
        <v>692</v>
      </c>
      <c r="L461" s="186"/>
      <c r="M461" s="186"/>
      <c r="N461" s="186"/>
      <c r="O461" s="186"/>
      <c r="P461" s="186"/>
      <c r="Q461" s="186"/>
      <c r="R461" s="186"/>
    </row>
    <row r="462" spans="1:18">
      <c r="A462" s="186" t="s">
        <v>845</v>
      </c>
      <c r="B462" s="186" t="s">
        <v>1804</v>
      </c>
      <c r="C462" s="186" t="s">
        <v>46</v>
      </c>
      <c r="D462" s="186" t="s">
        <v>33</v>
      </c>
      <c r="E462" s="186">
        <v>514101</v>
      </c>
      <c r="F462" s="186" t="s">
        <v>68</v>
      </c>
      <c r="G462" s="186" t="s">
        <v>1974</v>
      </c>
      <c r="H462" s="186">
        <v>8</v>
      </c>
      <c r="I462" s="186">
        <v>7</v>
      </c>
      <c r="J462" s="186" t="s">
        <v>101</v>
      </c>
      <c r="K462" s="186" t="s">
        <v>692</v>
      </c>
      <c r="L462" s="186"/>
      <c r="M462" s="186"/>
      <c r="N462" s="186"/>
      <c r="O462" s="186"/>
      <c r="P462" s="186"/>
      <c r="Q462" s="186"/>
      <c r="R462" s="186"/>
    </row>
    <row r="463" spans="1:18">
      <c r="A463" s="186" t="s">
        <v>846</v>
      </c>
      <c r="B463" s="186" t="s">
        <v>1804</v>
      </c>
      <c r="C463" s="186" t="s">
        <v>46</v>
      </c>
      <c r="D463" s="186" t="s">
        <v>31</v>
      </c>
      <c r="E463" s="186">
        <v>723103</v>
      </c>
      <c r="F463" s="186" t="s">
        <v>67</v>
      </c>
      <c r="G463" s="186" t="s">
        <v>1974</v>
      </c>
      <c r="H463" s="186">
        <v>6</v>
      </c>
      <c r="I463" s="186">
        <v>0</v>
      </c>
      <c r="J463" s="186" t="s">
        <v>101</v>
      </c>
      <c r="K463" s="186" t="s">
        <v>692</v>
      </c>
      <c r="L463" s="186"/>
      <c r="M463" s="186"/>
      <c r="N463" s="186"/>
      <c r="O463" s="186"/>
      <c r="P463" s="186"/>
      <c r="Q463" s="186"/>
      <c r="R463" s="186"/>
    </row>
    <row r="464" spans="1:18">
      <c r="A464" s="186" t="s">
        <v>847</v>
      </c>
      <c r="B464" s="186" t="s">
        <v>1804</v>
      </c>
      <c r="C464" s="186" t="s">
        <v>46</v>
      </c>
      <c r="D464" s="186" t="s">
        <v>30</v>
      </c>
      <c r="E464" s="186">
        <v>752205</v>
      </c>
      <c r="F464" s="186" t="s">
        <v>62</v>
      </c>
      <c r="G464" s="186" t="s">
        <v>1974</v>
      </c>
      <c r="H464" s="186">
        <v>1</v>
      </c>
      <c r="I464" s="186">
        <v>0</v>
      </c>
      <c r="J464" s="186" t="s">
        <v>101</v>
      </c>
      <c r="K464" s="186" t="s">
        <v>692</v>
      </c>
      <c r="L464" s="186"/>
      <c r="M464" s="186"/>
      <c r="N464" s="186"/>
      <c r="O464" s="186"/>
      <c r="P464" s="186"/>
      <c r="Q464" s="186"/>
      <c r="R464" s="186"/>
    </row>
    <row r="465" spans="1:18">
      <c r="A465" s="186" t="s">
        <v>848</v>
      </c>
      <c r="B465" s="186" t="s">
        <v>1804</v>
      </c>
      <c r="C465" s="186" t="s">
        <v>46</v>
      </c>
      <c r="D465" s="186" t="s">
        <v>53</v>
      </c>
      <c r="E465" s="186">
        <v>753402</v>
      </c>
      <c r="F465" s="186" t="s">
        <v>63</v>
      </c>
      <c r="G465" s="186" t="s">
        <v>1974</v>
      </c>
      <c r="H465" s="186">
        <v>1</v>
      </c>
      <c r="I465" s="186">
        <v>0</v>
      </c>
      <c r="J465" s="186" t="s">
        <v>101</v>
      </c>
      <c r="K465" s="186" t="s">
        <v>692</v>
      </c>
      <c r="L465" s="186"/>
      <c r="M465" s="186"/>
      <c r="N465" s="186"/>
      <c r="O465" s="186"/>
      <c r="P465" s="186"/>
      <c r="Q465" s="186"/>
      <c r="R465" s="186"/>
    </row>
    <row r="466" spans="1:18">
      <c r="A466" s="186" t="s">
        <v>849</v>
      </c>
      <c r="B466" s="186" t="s">
        <v>1804</v>
      </c>
      <c r="C466" s="186" t="s">
        <v>46</v>
      </c>
      <c r="D466" s="186" t="s">
        <v>1041</v>
      </c>
      <c r="E466" s="186">
        <v>713203</v>
      </c>
      <c r="F466" s="186" t="s">
        <v>59</v>
      </c>
      <c r="G466" s="186" t="s">
        <v>1974</v>
      </c>
      <c r="H466" s="186">
        <v>1</v>
      </c>
      <c r="I466" s="186">
        <v>0</v>
      </c>
      <c r="J466" s="186" t="s">
        <v>101</v>
      </c>
      <c r="K466" s="186" t="s">
        <v>692</v>
      </c>
      <c r="L466" s="186"/>
      <c r="M466" s="186"/>
      <c r="N466" s="186"/>
      <c r="O466" s="186"/>
      <c r="P466" s="186"/>
      <c r="Q466" s="186"/>
      <c r="R466" s="186"/>
    </row>
    <row r="467" spans="1:18">
      <c r="A467" s="186" t="s">
        <v>850</v>
      </c>
      <c r="B467" s="186" t="s">
        <v>1867</v>
      </c>
      <c r="C467" s="186" t="s">
        <v>1809</v>
      </c>
      <c r="D467" s="186" t="s">
        <v>40</v>
      </c>
      <c r="E467" s="186">
        <v>512001</v>
      </c>
      <c r="F467" s="186" t="s">
        <v>72</v>
      </c>
      <c r="G467" s="186" t="s">
        <v>1974</v>
      </c>
      <c r="H467" s="186">
        <v>7</v>
      </c>
      <c r="I467" s="186">
        <v>1</v>
      </c>
      <c r="J467" s="186" t="s">
        <v>101</v>
      </c>
      <c r="K467" s="186" t="s">
        <v>692</v>
      </c>
      <c r="L467" s="186"/>
      <c r="M467" s="186"/>
      <c r="N467" s="186"/>
      <c r="O467" s="186"/>
      <c r="P467" s="186"/>
      <c r="Q467" s="186"/>
      <c r="R467" s="186"/>
    </row>
    <row r="468" spans="1:18">
      <c r="A468" s="186" t="s">
        <v>851</v>
      </c>
      <c r="B468" s="186" t="s">
        <v>1877</v>
      </c>
      <c r="C468" s="186" t="s">
        <v>95</v>
      </c>
      <c r="D468" s="186" t="s">
        <v>47</v>
      </c>
      <c r="E468" s="186">
        <v>721306</v>
      </c>
      <c r="F468" s="186" t="s">
        <v>684</v>
      </c>
      <c r="G468" s="186" t="s">
        <v>1974</v>
      </c>
      <c r="H468" s="186">
        <v>3</v>
      </c>
      <c r="I468" s="186">
        <v>0</v>
      </c>
      <c r="J468" s="186" t="s">
        <v>101</v>
      </c>
      <c r="K468" s="186" t="s">
        <v>692</v>
      </c>
      <c r="L468" s="186"/>
      <c r="M468" s="186"/>
      <c r="N468" s="186"/>
      <c r="O468" s="186"/>
      <c r="P468" s="186"/>
      <c r="Q468" s="186"/>
      <c r="R468" s="186"/>
    </row>
    <row r="469" spans="1:18">
      <c r="A469" s="186" t="s">
        <v>852</v>
      </c>
      <c r="B469" s="186" t="s">
        <v>1877</v>
      </c>
      <c r="C469" s="186" t="s">
        <v>95</v>
      </c>
      <c r="D469" s="186" t="s">
        <v>34</v>
      </c>
      <c r="E469" s="186">
        <v>751201</v>
      </c>
      <c r="F469" s="186" t="s">
        <v>162</v>
      </c>
      <c r="G469" s="186" t="s">
        <v>1974</v>
      </c>
      <c r="H469" s="186">
        <v>3</v>
      </c>
      <c r="I469" s="186">
        <v>1</v>
      </c>
      <c r="J469" s="186" t="s">
        <v>101</v>
      </c>
      <c r="K469" s="186" t="s">
        <v>692</v>
      </c>
      <c r="L469" s="186"/>
      <c r="M469" s="186"/>
      <c r="N469" s="186"/>
      <c r="O469" s="186"/>
      <c r="P469" s="186"/>
      <c r="Q469" s="186"/>
      <c r="R469" s="186"/>
    </row>
    <row r="470" spans="1:18">
      <c r="A470" s="186" t="s">
        <v>853</v>
      </c>
      <c r="B470" s="186" t="s">
        <v>1877</v>
      </c>
      <c r="C470" s="186" t="s">
        <v>95</v>
      </c>
      <c r="D470" s="186" t="s">
        <v>42</v>
      </c>
      <c r="E470" s="186">
        <v>741201</v>
      </c>
      <c r="F470" s="186" t="s">
        <v>161</v>
      </c>
      <c r="G470" s="186" t="s">
        <v>1974</v>
      </c>
      <c r="H470" s="186">
        <v>3</v>
      </c>
      <c r="I470" s="186">
        <v>0</v>
      </c>
      <c r="J470" s="186" t="s">
        <v>55</v>
      </c>
      <c r="K470" s="186" t="s">
        <v>679</v>
      </c>
      <c r="L470" s="186"/>
      <c r="M470" s="186"/>
      <c r="N470" s="186"/>
      <c r="O470" s="186"/>
      <c r="P470" s="186"/>
      <c r="Q470" s="186"/>
      <c r="R470" s="186"/>
    </row>
    <row r="471" spans="1:18">
      <c r="A471" s="186" t="s">
        <v>854</v>
      </c>
      <c r="B471" s="186" t="s">
        <v>1877</v>
      </c>
      <c r="C471" s="186" t="s">
        <v>95</v>
      </c>
      <c r="D471" s="186" t="s">
        <v>206</v>
      </c>
      <c r="E471" s="186">
        <v>742117</v>
      </c>
      <c r="F471" s="186" t="s">
        <v>181</v>
      </c>
      <c r="G471" s="186" t="s">
        <v>1974</v>
      </c>
      <c r="H471" s="186">
        <v>1</v>
      </c>
      <c r="I471" s="186">
        <v>0</v>
      </c>
      <c r="J471" s="186" t="s">
        <v>55</v>
      </c>
      <c r="K471" s="186" t="s">
        <v>679</v>
      </c>
      <c r="L471" s="186"/>
      <c r="M471" s="186"/>
      <c r="N471" s="186"/>
      <c r="O471" s="186"/>
      <c r="P471" s="186"/>
      <c r="Q471" s="186"/>
      <c r="R471" s="186"/>
    </row>
    <row r="472" spans="1:18">
      <c r="A472" s="186" t="s">
        <v>855</v>
      </c>
      <c r="B472" s="186" t="s">
        <v>1877</v>
      </c>
      <c r="C472" s="186" t="s">
        <v>95</v>
      </c>
      <c r="D472" s="186" t="s">
        <v>35</v>
      </c>
      <c r="E472" s="186">
        <v>741103</v>
      </c>
      <c r="F472" s="186" t="s">
        <v>49</v>
      </c>
      <c r="G472" s="186" t="s">
        <v>1974</v>
      </c>
      <c r="H472" s="186">
        <v>5</v>
      </c>
      <c r="I472" s="186">
        <v>0</v>
      </c>
      <c r="J472" s="186" t="s">
        <v>101</v>
      </c>
      <c r="K472" s="186" t="s">
        <v>692</v>
      </c>
      <c r="L472" s="186"/>
      <c r="M472" s="186"/>
      <c r="N472" s="186"/>
      <c r="O472" s="186"/>
      <c r="P472" s="186"/>
      <c r="Q472" s="186"/>
      <c r="R472" s="186"/>
    </row>
    <row r="473" spans="1:18">
      <c r="A473" s="186" t="s">
        <v>856</v>
      </c>
      <c r="B473" s="186" t="s">
        <v>1877</v>
      </c>
      <c r="C473" s="186" t="s">
        <v>95</v>
      </c>
      <c r="D473" s="186" t="s">
        <v>33</v>
      </c>
      <c r="E473" s="186">
        <v>514101</v>
      </c>
      <c r="F473" s="186" t="s">
        <v>68</v>
      </c>
      <c r="G473" s="186" t="s">
        <v>1974</v>
      </c>
      <c r="H473" s="186">
        <v>11</v>
      </c>
      <c r="I473" s="186">
        <v>10</v>
      </c>
      <c r="J473" s="186" t="s">
        <v>101</v>
      </c>
      <c r="K473" s="186" t="s">
        <v>692</v>
      </c>
      <c r="L473" s="186"/>
      <c r="M473" s="186"/>
      <c r="N473" s="186"/>
      <c r="O473" s="186"/>
      <c r="P473" s="186"/>
      <c r="Q473" s="186"/>
      <c r="R473" s="186"/>
    </row>
    <row r="474" spans="1:18">
      <c r="A474" s="186" t="s">
        <v>857</v>
      </c>
      <c r="B474" s="186" t="s">
        <v>1877</v>
      </c>
      <c r="C474" s="186" t="s">
        <v>95</v>
      </c>
      <c r="D474" s="186" t="s">
        <v>40</v>
      </c>
      <c r="E474" s="186">
        <v>512001</v>
      </c>
      <c r="F474" s="186" t="s">
        <v>72</v>
      </c>
      <c r="G474" s="186" t="s">
        <v>1974</v>
      </c>
      <c r="H474" s="186">
        <v>5</v>
      </c>
      <c r="I474" s="186">
        <v>4</v>
      </c>
      <c r="J474" s="186" t="s">
        <v>96</v>
      </c>
      <c r="K474" s="186" t="s">
        <v>190</v>
      </c>
      <c r="L474" s="186"/>
      <c r="M474" s="186"/>
      <c r="N474" s="186"/>
      <c r="O474" s="186"/>
      <c r="P474" s="186"/>
      <c r="Q474" s="186"/>
      <c r="R474" s="186"/>
    </row>
    <row r="475" spans="1:18">
      <c r="A475" s="186" t="s">
        <v>858</v>
      </c>
      <c r="B475" s="186" t="s">
        <v>1877</v>
      </c>
      <c r="C475" s="186" t="s">
        <v>95</v>
      </c>
      <c r="D475" s="186" t="s">
        <v>1041</v>
      </c>
      <c r="E475" s="186">
        <v>713201</v>
      </c>
      <c r="F475" s="186" t="s">
        <v>59</v>
      </c>
      <c r="G475" s="186" t="s">
        <v>1974</v>
      </c>
      <c r="H475" s="186">
        <v>4</v>
      </c>
      <c r="I475" s="186">
        <v>0</v>
      </c>
      <c r="J475" s="186" t="s">
        <v>101</v>
      </c>
      <c r="K475" s="186" t="s">
        <v>692</v>
      </c>
      <c r="L475" s="186"/>
      <c r="M475" s="186"/>
      <c r="N475" s="186"/>
      <c r="O475" s="186"/>
      <c r="P475" s="186"/>
      <c r="Q475" s="186"/>
      <c r="R475" s="186"/>
    </row>
    <row r="476" spans="1:18">
      <c r="A476" s="186" t="s">
        <v>859</v>
      </c>
      <c r="B476" s="186" t="s">
        <v>1877</v>
      </c>
      <c r="C476" s="186" t="s">
        <v>95</v>
      </c>
      <c r="D476" s="186" t="s">
        <v>31</v>
      </c>
      <c r="E476" s="186">
        <v>723103</v>
      </c>
      <c r="F476" s="186" t="s">
        <v>67</v>
      </c>
      <c r="G476" s="186" t="s">
        <v>1974</v>
      </c>
      <c r="H476" s="186">
        <v>13</v>
      </c>
      <c r="I476" s="186">
        <v>0</v>
      </c>
      <c r="J476" s="186" t="s">
        <v>96</v>
      </c>
      <c r="K476" s="186" t="s">
        <v>190</v>
      </c>
      <c r="L476" s="186"/>
      <c r="M476" s="186"/>
      <c r="N476" s="186"/>
      <c r="O476" s="186"/>
      <c r="P476" s="186"/>
      <c r="Q476" s="186"/>
      <c r="R476" s="186"/>
    </row>
    <row r="477" spans="1:18">
      <c r="A477" s="186" t="s">
        <v>860</v>
      </c>
      <c r="B477" s="186" t="s">
        <v>1877</v>
      </c>
      <c r="C477" s="186" t="s">
        <v>95</v>
      </c>
      <c r="D477" s="186" t="s">
        <v>1055</v>
      </c>
      <c r="E477" s="186">
        <v>843103</v>
      </c>
      <c r="F477" s="186" t="s">
        <v>165</v>
      </c>
      <c r="G477" s="186" t="s">
        <v>1974</v>
      </c>
      <c r="H477" s="186">
        <v>2</v>
      </c>
      <c r="I477" s="186">
        <v>0</v>
      </c>
      <c r="J477" s="186" t="s">
        <v>55</v>
      </c>
      <c r="K477" s="186" t="s">
        <v>679</v>
      </c>
      <c r="L477" s="186"/>
      <c r="M477" s="186"/>
      <c r="N477" s="186"/>
      <c r="O477" s="186"/>
      <c r="P477" s="186"/>
      <c r="Q477" s="186"/>
      <c r="R477" s="186"/>
    </row>
    <row r="478" spans="1:18">
      <c r="A478" s="186" t="s">
        <v>861</v>
      </c>
      <c r="B478" s="186" t="s">
        <v>1877</v>
      </c>
      <c r="C478" s="186" t="s">
        <v>95</v>
      </c>
      <c r="D478" s="186" t="s">
        <v>206</v>
      </c>
      <c r="E478" s="186">
        <v>742117</v>
      </c>
      <c r="F478" s="186" t="s">
        <v>181</v>
      </c>
      <c r="G478" s="186" t="s">
        <v>1974</v>
      </c>
      <c r="H478" s="186">
        <v>2</v>
      </c>
      <c r="I478" s="186">
        <v>0</v>
      </c>
      <c r="J478" s="186" t="s">
        <v>55</v>
      </c>
      <c r="K478" s="186" t="s">
        <v>679</v>
      </c>
      <c r="L478" s="186"/>
      <c r="M478" s="186"/>
      <c r="N478" s="186"/>
      <c r="O478" s="186"/>
      <c r="P478" s="186"/>
      <c r="Q478" s="186"/>
      <c r="R478" s="186"/>
    </row>
    <row r="479" spans="1:18">
      <c r="A479" s="186" t="s">
        <v>862</v>
      </c>
      <c r="B479" s="186" t="s">
        <v>1877</v>
      </c>
      <c r="C479" s="186" t="s">
        <v>95</v>
      </c>
      <c r="D479" s="186" t="s">
        <v>91</v>
      </c>
      <c r="E479" s="186">
        <v>722307</v>
      </c>
      <c r="F479" s="186" t="s">
        <v>74</v>
      </c>
      <c r="G479" s="186" t="s">
        <v>1974</v>
      </c>
      <c r="H479" s="186">
        <v>1</v>
      </c>
      <c r="I479" s="186">
        <v>0</v>
      </c>
      <c r="J479" s="186" t="s">
        <v>101</v>
      </c>
      <c r="K479" s="186" t="s">
        <v>692</v>
      </c>
      <c r="L479" s="186"/>
      <c r="M479" s="186"/>
      <c r="N479" s="186"/>
      <c r="O479" s="186"/>
      <c r="P479" s="186"/>
      <c r="Q479" s="186"/>
      <c r="R479" s="186"/>
    </row>
    <row r="480" spans="1:18">
      <c r="A480" s="186" t="s">
        <v>863</v>
      </c>
      <c r="B480" s="186" t="s">
        <v>1877</v>
      </c>
      <c r="C480" s="186" t="s">
        <v>95</v>
      </c>
      <c r="D480" s="186" t="s">
        <v>30</v>
      </c>
      <c r="E480" s="186">
        <v>752205</v>
      </c>
      <c r="F480" s="186" t="s">
        <v>62</v>
      </c>
      <c r="G480" s="186" t="s">
        <v>1974</v>
      </c>
      <c r="H480" s="186">
        <v>1</v>
      </c>
      <c r="I480" s="186">
        <v>0</v>
      </c>
      <c r="J480" s="186" t="s">
        <v>96</v>
      </c>
      <c r="K480" s="186" t="s">
        <v>190</v>
      </c>
      <c r="L480" s="186"/>
      <c r="M480" s="186"/>
      <c r="N480" s="186"/>
      <c r="O480" s="186"/>
      <c r="P480" s="186"/>
      <c r="Q480" s="186"/>
      <c r="R480" s="186"/>
    </row>
    <row r="481" spans="1:18">
      <c r="A481" s="186" t="s">
        <v>864</v>
      </c>
      <c r="B481" s="186" t="s">
        <v>1877</v>
      </c>
      <c r="C481" s="186" t="s">
        <v>95</v>
      </c>
      <c r="D481" s="186" t="s">
        <v>172</v>
      </c>
      <c r="E481" s="186">
        <v>722204</v>
      </c>
      <c r="F481" s="186" t="s">
        <v>164</v>
      </c>
      <c r="G481" s="186" t="s">
        <v>1974</v>
      </c>
      <c r="H481" s="186">
        <v>8</v>
      </c>
      <c r="I481" s="186">
        <v>0</v>
      </c>
      <c r="J481" s="186" t="s">
        <v>96</v>
      </c>
      <c r="K481" s="186" t="s">
        <v>190</v>
      </c>
      <c r="L481" s="186"/>
      <c r="M481" s="186"/>
      <c r="N481" s="186"/>
      <c r="O481" s="186"/>
      <c r="P481" s="186"/>
      <c r="Q481" s="186"/>
      <c r="R481" s="186"/>
    </row>
    <row r="482" spans="1:18">
      <c r="A482" s="186" t="s">
        <v>865</v>
      </c>
      <c r="B482" s="186" t="s">
        <v>1877</v>
      </c>
      <c r="C482" s="186" t="s">
        <v>95</v>
      </c>
      <c r="D482" s="186" t="s">
        <v>1973</v>
      </c>
      <c r="E482" s="186">
        <v>711204</v>
      </c>
      <c r="F482" s="186" t="s">
        <v>94</v>
      </c>
      <c r="G482" s="186" t="s">
        <v>1974</v>
      </c>
      <c r="H482" s="186">
        <v>1</v>
      </c>
      <c r="I482" s="186">
        <v>0</v>
      </c>
      <c r="J482" s="186" t="s">
        <v>55</v>
      </c>
      <c r="K482" s="186" t="s">
        <v>679</v>
      </c>
      <c r="L482" s="186"/>
      <c r="M482" s="186"/>
      <c r="N482" s="186"/>
      <c r="O482" s="186"/>
      <c r="P482" s="186"/>
      <c r="Q482" s="186"/>
      <c r="R482" s="186"/>
    </row>
    <row r="483" spans="1:18">
      <c r="A483" s="186" t="s">
        <v>866</v>
      </c>
      <c r="B483" s="186" t="s">
        <v>1881</v>
      </c>
      <c r="C483" s="186" t="s">
        <v>208</v>
      </c>
      <c r="D483" s="186" t="s">
        <v>41</v>
      </c>
      <c r="E483" s="186">
        <v>522301</v>
      </c>
      <c r="F483" s="186" t="s">
        <v>39</v>
      </c>
      <c r="G483" s="186" t="s">
        <v>1974</v>
      </c>
      <c r="H483" s="186">
        <v>3</v>
      </c>
      <c r="I483" s="186">
        <v>1</v>
      </c>
      <c r="J483" s="186" t="s">
        <v>96</v>
      </c>
      <c r="K483" s="186" t="s">
        <v>190</v>
      </c>
      <c r="L483" s="186"/>
      <c r="M483" s="186"/>
      <c r="N483" s="186"/>
      <c r="O483" s="186"/>
      <c r="P483" s="186"/>
      <c r="Q483" s="186"/>
      <c r="R483" s="186"/>
    </row>
    <row r="484" spans="1:18">
      <c r="A484" s="186" t="s">
        <v>867</v>
      </c>
      <c r="B484" s="186" t="s">
        <v>1881</v>
      </c>
      <c r="C484" s="186" t="s">
        <v>208</v>
      </c>
      <c r="D484" s="186" t="s">
        <v>213</v>
      </c>
      <c r="E484" s="186">
        <v>613003</v>
      </c>
      <c r="F484" s="186" t="s">
        <v>456</v>
      </c>
      <c r="G484" s="186" t="s">
        <v>1974</v>
      </c>
      <c r="H484" s="186">
        <v>1</v>
      </c>
      <c r="I484" s="186">
        <v>1</v>
      </c>
      <c r="J484" s="186" t="s">
        <v>55</v>
      </c>
      <c r="K484" s="186" t="s">
        <v>679</v>
      </c>
      <c r="L484" s="186"/>
      <c r="M484" s="186"/>
      <c r="N484" s="186"/>
      <c r="O484" s="186"/>
      <c r="P484" s="186"/>
      <c r="Q484" s="186"/>
      <c r="R484" s="186"/>
    </row>
    <row r="485" spans="1:18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</row>
    <row r="486" spans="1:18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</row>
    <row r="487" spans="1:18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</row>
    <row r="488" spans="1:18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</row>
    <row r="489" spans="1:18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</row>
    <row r="490" spans="1:18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</row>
    <row r="491" spans="1:18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</row>
    <row r="492" spans="1:18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</row>
    <row r="493" spans="1:18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</row>
    <row r="494" spans="1:18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</row>
    <row r="495" spans="1:18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</row>
    <row r="496" spans="1:18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</row>
    <row r="497" spans="1:18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</row>
    <row r="498" spans="1:18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</row>
    <row r="499" spans="1:18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</row>
    <row r="500" spans="1:18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</row>
    <row r="501" spans="1:18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</row>
    <row r="502" spans="1:18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</row>
    <row r="503" spans="1:18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</row>
    <row r="504" spans="1:18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</row>
    <row r="505" spans="1:18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</row>
    <row r="506" spans="1:18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</row>
    <row r="507" spans="1:18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</row>
    <row r="508" spans="1:18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</row>
    <row r="509" spans="1:18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</row>
    <row r="510" spans="1:18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</row>
    <row r="511" spans="1:18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</row>
    <row r="512" spans="1:18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</row>
    <row r="513" spans="1:18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</row>
    <row r="514" spans="1:18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</row>
    <row r="515" spans="1:18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</row>
    <row r="516" spans="1:18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</row>
    <row r="517" spans="1:18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</row>
    <row r="518" spans="1:18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</row>
    <row r="519" spans="1:18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</row>
    <row r="520" spans="1:18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</row>
    <row r="521" spans="1:18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</row>
    <row r="522" spans="1:18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</row>
    <row r="523" spans="1:18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</row>
    <row r="524" spans="1:18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</row>
    <row r="525" spans="1:18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</row>
    <row r="526" spans="1:18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</row>
    <row r="527" spans="1:18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</row>
    <row r="528" spans="1:18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</row>
    <row r="529" spans="1:18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</row>
    <row r="530" spans="1:18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</row>
    <row r="531" spans="1:18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</row>
    <row r="532" spans="1:18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</row>
    <row r="533" spans="1:18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</row>
    <row r="534" spans="1:18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</row>
    <row r="535" spans="1:18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</row>
    <row r="536" spans="1:18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</row>
    <row r="537" spans="1:18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</row>
    <row r="538" spans="1:18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</row>
    <row r="539" spans="1:18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</row>
    <row r="540" spans="1:18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</row>
    <row r="541" spans="1:18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</row>
    <row r="542" spans="1:18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</row>
    <row r="543" spans="1:18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</row>
    <row r="544" spans="1:18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</row>
    <row r="545" spans="1:18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</row>
    <row r="546" spans="1:18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</row>
    <row r="547" spans="1:18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</row>
    <row r="548" spans="1:18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</row>
    <row r="549" spans="1:18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</row>
    <row r="550" spans="1:18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</row>
    <row r="551" spans="1:18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</row>
    <row r="552" spans="1:18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</row>
    <row r="553" spans="1:18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</row>
    <row r="554" spans="1:18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</row>
    <row r="555" spans="1:18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</row>
    <row r="556" spans="1:18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</row>
    <row r="557" spans="1:18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</row>
    <row r="558" spans="1:18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</row>
    <row r="559" spans="1:18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</row>
    <row r="560" spans="1:18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</row>
    <row r="561" spans="1:18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</row>
    <row r="562" spans="1:18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</row>
    <row r="563" spans="1:18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</row>
    <row r="564" spans="1:18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</row>
    <row r="565" spans="1:18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</row>
    <row r="566" spans="1:18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</row>
    <row r="567" spans="1:18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</row>
    <row r="568" spans="1:18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</row>
    <row r="569" spans="1:18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</row>
    <row r="570" spans="1:18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</row>
    <row r="571" spans="1:18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</row>
    <row r="572" spans="1:18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</row>
    <row r="573" spans="1:18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</row>
    <row r="574" spans="1:18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</row>
    <row r="575" spans="1:18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</row>
    <row r="576" spans="1:18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</row>
    <row r="577" spans="1:18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</row>
    <row r="578" spans="1:18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</row>
    <row r="579" spans="1:18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</row>
    <row r="580" spans="1:18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</row>
    <row r="581" spans="1:18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</row>
    <row r="582" spans="1:18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</row>
    <row r="583" spans="1:18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</row>
    <row r="584" spans="1:18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</row>
    <row r="585" spans="1:18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</row>
    <row r="586" spans="1:18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</row>
    <row r="587" spans="1:18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</row>
    <row r="588" spans="1:18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</row>
    <row r="589" spans="1:18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</row>
    <row r="590" spans="1:18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</row>
    <row r="591" spans="1:18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</row>
    <row r="592" spans="1:18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</row>
    <row r="593" spans="1:18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</row>
    <row r="594" spans="1:18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</row>
    <row r="595" spans="1:18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</row>
    <row r="596" spans="1:18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</row>
    <row r="597" spans="1:18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</row>
    <row r="598" spans="1:18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</row>
    <row r="599" spans="1:18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</row>
    <row r="600" spans="1:18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</row>
    <row r="601" spans="1:18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</row>
    <row r="602" spans="1:18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</row>
    <row r="603" spans="1:18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</row>
    <row r="604" spans="1:18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</row>
    <row r="605" spans="1:18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3"/>
  <sheetViews>
    <sheetView zoomScale="90" zoomScaleNormal="90" workbookViewId="0">
      <selection activeCell="C31" sqref="C31"/>
    </sheetView>
  </sheetViews>
  <sheetFormatPr defaultRowHeight="15"/>
  <cols>
    <col min="3" max="3" width="104.5703125" bestFit="1" customWidth="1"/>
    <col min="4" max="4" width="15.42578125" bestFit="1" customWidth="1"/>
    <col min="5" max="5" width="41.140625" bestFit="1" customWidth="1"/>
    <col min="7" max="7" width="13.5703125" customWidth="1"/>
    <col min="9" max="9" width="16.42578125" customWidth="1"/>
    <col min="10" max="10" width="20.28515625" bestFit="1" customWidth="1"/>
    <col min="11" max="11" width="13.42578125" bestFit="1" customWidth="1"/>
    <col min="12" max="12" width="36.5703125" bestFit="1" customWidth="1"/>
  </cols>
  <sheetData>
    <row r="2" spans="3:11">
      <c r="E2" s="94" t="s">
        <v>1982</v>
      </c>
    </row>
    <row r="3" spans="3:11">
      <c r="E3" s="225" t="s">
        <v>1988</v>
      </c>
    </row>
    <row r="4" spans="3:11" ht="45">
      <c r="C4" s="209" t="s">
        <v>28</v>
      </c>
      <c r="D4" s="209" t="s">
        <v>43</v>
      </c>
      <c r="E4" s="208" t="s">
        <v>1</v>
      </c>
      <c r="F4" s="210" t="s">
        <v>2</v>
      </c>
      <c r="G4" s="211" t="s">
        <v>4</v>
      </c>
      <c r="H4" s="210" t="s">
        <v>1979</v>
      </c>
      <c r="I4" s="212" t="s">
        <v>1841</v>
      </c>
      <c r="J4" s="210" t="s">
        <v>3</v>
      </c>
      <c r="K4" s="209" t="s">
        <v>1806</v>
      </c>
    </row>
    <row r="5" spans="3:11">
      <c r="C5" s="134" t="s">
        <v>64</v>
      </c>
      <c r="D5" s="102" t="s">
        <v>65</v>
      </c>
      <c r="E5" s="103" t="s">
        <v>33</v>
      </c>
      <c r="F5" s="102">
        <v>514101</v>
      </c>
      <c r="G5" s="102" t="s">
        <v>68</v>
      </c>
      <c r="H5" s="157">
        <v>9</v>
      </c>
      <c r="I5" s="171">
        <v>9</v>
      </c>
      <c r="J5" s="192" t="s">
        <v>1974</v>
      </c>
      <c r="K5" s="133" t="s">
        <v>679</v>
      </c>
    </row>
    <row r="6" spans="3:11">
      <c r="C6" s="108" t="s">
        <v>1811</v>
      </c>
      <c r="D6" s="114" t="s">
        <v>1637</v>
      </c>
      <c r="E6" s="103" t="s">
        <v>33</v>
      </c>
      <c r="F6" s="154">
        <v>514101</v>
      </c>
      <c r="G6" s="107" t="s">
        <v>68</v>
      </c>
      <c r="H6" s="100">
        <v>4</v>
      </c>
      <c r="I6" s="130">
        <v>3</v>
      </c>
      <c r="J6" s="205" t="s">
        <v>1974</v>
      </c>
      <c r="K6" s="207" t="s">
        <v>679</v>
      </c>
    </row>
    <row r="7" spans="3:11">
      <c r="C7" s="103" t="s">
        <v>1071</v>
      </c>
      <c r="D7" s="114" t="s">
        <v>462</v>
      </c>
      <c r="E7" s="103" t="s">
        <v>33</v>
      </c>
      <c r="F7" s="102">
        <v>514101</v>
      </c>
      <c r="G7" s="102" t="s">
        <v>68</v>
      </c>
      <c r="H7" s="157">
        <v>6</v>
      </c>
      <c r="I7" s="171">
        <v>4</v>
      </c>
      <c r="J7" s="205" t="s">
        <v>1974</v>
      </c>
      <c r="K7" s="207" t="s">
        <v>679</v>
      </c>
    </row>
    <row r="8" spans="3:11">
      <c r="C8" s="103" t="s">
        <v>1047</v>
      </c>
      <c r="D8" s="102" t="s">
        <v>183</v>
      </c>
      <c r="E8" s="103" t="s">
        <v>33</v>
      </c>
      <c r="F8" s="102">
        <v>514101</v>
      </c>
      <c r="G8" s="102" t="s">
        <v>68</v>
      </c>
      <c r="H8" s="157">
        <v>7</v>
      </c>
      <c r="I8" s="171">
        <v>7</v>
      </c>
      <c r="J8" s="205" t="s">
        <v>1974</v>
      </c>
      <c r="K8" s="197" t="s">
        <v>679</v>
      </c>
    </row>
    <row r="9" spans="3:11">
      <c r="C9" s="103" t="s">
        <v>1824</v>
      </c>
      <c r="D9" s="102" t="s">
        <v>469</v>
      </c>
      <c r="E9" s="103" t="s">
        <v>172</v>
      </c>
      <c r="F9" s="102">
        <v>722204</v>
      </c>
      <c r="G9" s="102" t="s">
        <v>164</v>
      </c>
      <c r="H9" s="157">
        <v>2</v>
      </c>
      <c r="I9" s="171" t="s">
        <v>1924</v>
      </c>
      <c r="J9" s="205" t="s">
        <v>1974</v>
      </c>
      <c r="K9" s="207" t="s">
        <v>679</v>
      </c>
    </row>
    <row r="10" spans="3:11">
      <c r="C10" s="206" t="s">
        <v>1824</v>
      </c>
      <c r="D10" s="102" t="s">
        <v>469</v>
      </c>
      <c r="E10" s="103" t="s">
        <v>31</v>
      </c>
      <c r="F10" s="102">
        <v>723103</v>
      </c>
      <c r="G10" s="102" t="s">
        <v>67</v>
      </c>
      <c r="H10" s="157">
        <v>9</v>
      </c>
      <c r="I10" s="171" t="s">
        <v>1924</v>
      </c>
      <c r="J10" s="205" t="s">
        <v>1974</v>
      </c>
      <c r="K10" s="207" t="s">
        <v>679</v>
      </c>
    </row>
    <row r="11" spans="3:11">
      <c r="C11" s="103" t="s">
        <v>1047</v>
      </c>
      <c r="D11" s="114" t="s">
        <v>183</v>
      </c>
      <c r="E11" s="103" t="s">
        <v>31</v>
      </c>
      <c r="F11" s="102">
        <v>723103</v>
      </c>
      <c r="G11" s="102" t="s">
        <v>67</v>
      </c>
      <c r="H11" s="157">
        <v>7</v>
      </c>
      <c r="I11" s="171">
        <v>0</v>
      </c>
      <c r="J11" s="205" t="s">
        <v>1974</v>
      </c>
      <c r="K11" s="197" t="s">
        <v>679</v>
      </c>
    </row>
    <row r="12" spans="3:11">
      <c r="C12" s="103" t="s">
        <v>1047</v>
      </c>
      <c r="D12" s="102" t="s">
        <v>183</v>
      </c>
      <c r="E12" s="103" t="s">
        <v>41</v>
      </c>
      <c r="F12" s="102">
        <v>522301</v>
      </c>
      <c r="G12" s="102" t="s">
        <v>39</v>
      </c>
      <c r="H12" s="157">
        <v>5</v>
      </c>
      <c r="I12" s="171">
        <v>4</v>
      </c>
      <c r="J12" s="205" t="s">
        <v>1974</v>
      </c>
      <c r="K12" s="197" t="s">
        <v>679</v>
      </c>
    </row>
    <row r="13" spans="3:11">
      <c r="C13" s="103" t="s">
        <v>1827</v>
      </c>
      <c r="D13" s="102" t="s">
        <v>449</v>
      </c>
      <c r="E13" s="103" t="s">
        <v>41</v>
      </c>
      <c r="F13" s="102">
        <v>522301</v>
      </c>
      <c r="G13" s="102" t="s">
        <v>39</v>
      </c>
      <c r="H13" s="157">
        <v>1</v>
      </c>
      <c r="I13" s="202" t="s">
        <v>1924</v>
      </c>
      <c r="J13" s="205" t="s">
        <v>1974</v>
      </c>
      <c r="K13" s="207" t="s">
        <v>679</v>
      </c>
    </row>
    <row r="14" spans="3:11">
      <c r="C14" s="108" t="s">
        <v>1868</v>
      </c>
      <c r="D14" s="114" t="s">
        <v>474</v>
      </c>
      <c r="E14" s="108" t="s">
        <v>91</v>
      </c>
      <c r="F14" s="102">
        <v>722307</v>
      </c>
      <c r="G14" s="102" t="s">
        <v>74</v>
      </c>
      <c r="H14" s="172">
        <v>14</v>
      </c>
      <c r="I14" s="173">
        <v>0</v>
      </c>
      <c r="J14" s="192" t="s">
        <v>1974</v>
      </c>
      <c r="K14" s="133" t="s">
        <v>679</v>
      </c>
    </row>
    <row r="16" spans="3:11">
      <c r="E16" s="225" t="s">
        <v>1983</v>
      </c>
    </row>
    <row r="17" spans="3:12">
      <c r="E17" s="225" t="s">
        <v>1988</v>
      </c>
    </row>
    <row r="18" spans="3:12" ht="45">
      <c r="C18" s="209" t="s">
        <v>28</v>
      </c>
      <c r="D18" s="209" t="s">
        <v>43</v>
      </c>
      <c r="E18" s="208" t="s">
        <v>1</v>
      </c>
      <c r="F18" s="210" t="s">
        <v>2</v>
      </c>
      <c r="G18" s="211" t="s">
        <v>4</v>
      </c>
      <c r="H18" s="210" t="s">
        <v>1979</v>
      </c>
      <c r="I18" s="212" t="s">
        <v>1841</v>
      </c>
      <c r="J18" s="210" t="s">
        <v>3</v>
      </c>
      <c r="K18" s="209" t="s">
        <v>1806</v>
      </c>
    </row>
    <row r="19" spans="3:12">
      <c r="C19" s="108" t="s">
        <v>1807</v>
      </c>
      <c r="D19" s="114" t="s">
        <v>121</v>
      </c>
      <c r="E19" s="147" t="s">
        <v>35</v>
      </c>
      <c r="F19" s="56">
        <v>741103</v>
      </c>
      <c r="G19" s="56" t="s">
        <v>49</v>
      </c>
      <c r="H19" s="227">
        <v>5</v>
      </c>
      <c r="I19" s="100">
        <v>0</v>
      </c>
      <c r="J19" s="205" t="s">
        <v>1974</v>
      </c>
      <c r="K19" s="133" t="s">
        <v>679</v>
      </c>
    </row>
    <row r="20" spans="3:12">
      <c r="C20" s="108" t="s">
        <v>1071</v>
      </c>
      <c r="D20" s="114" t="s">
        <v>462</v>
      </c>
      <c r="E20" s="147" t="s">
        <v>35</v>
      </c>
      <c r="F20" s="154">
        <v>741103</v>
      </c>
      <c r="G20" s="154" t="s">
        <v>49</v>
      </c>
      <c r="H20" s="187">
        <v>5</v>
      </c>
      <c r="I20" s="100">
        <v>0</v>
      </c>
      <c r="J20" s="205" t="s">
        <v>1974</v>
      </c>
      <c r="K20" s="133" t="s">
        <v>679</v>
      </c>
    </row>
    <row r="21" spans="3:12">
      <c r="C21" s="108" t="s">
        <v>1880</v>
      </c>
      <c r="D21" s="114" t="s">
        <v>208</v>
      </c>
      <c r="E21" s="147" t="s">
        <v>35</v>
      </c>
      <c r="F21" s="102">
        <v>741103</v>
      </c>
      <c r="G21" s="154" t="s">
        <v>49</v>
      </c>
      <c r="H21" s="201">
        <v>4</v>
      </c>
      <c r="I21" s="171">
        <v>0</v>
      </c>
      <c r="J21" s="205" t="s">
        <v>1974</v>
      </c>
      <c r="K21" s="133" t="s">
        <v>679</v>
      </c>
    </row>
    <row r="22" spans="3:12">
      <c r="C22" s="108" t="s">
        <v>1811</v>
      </c>
      <c r="D22" s="114" t="s">
        <v>1637</v>
      </c>
      <c r="E22" s="147" t="s">
        <v>35</v>
      </c>
      <c r="F22" s="154">
        <v>741103</v>
      </c>
      <c r="G22" s="107" t="s">
        <v>49</v>
      </c>
      <c r="H22" s="187">
        <v>3</v>
      </c>
      <c r="I22" s="100">
        <v>0</v>
      </c>
      <c r="J22" s="199" t="s">
        <v>1974</v>
      </c>
      <c r="K22" s="133" t="s">
        <v>679</v>
      </c>
    </row>
    <row r="23" spans="3:12">
      <c r="C23" s="103" t="s">
        <v>1869</v>
      </c>
      <c r="D23" s="114" t="s">
        <v>212</v>
      </c>
      <c r="E23" s="103" t="s">
        <v>30</v>
      </c>
      <c r="F23" s="154">
        <v>752205</v>
      </c>
      <c r="G23" s="154" t="s">
        <v>62</v>
      </c>
      <c r="H23" s="201">
        <v>1</v>
      </c>
      <c r="I23" s="130">
        <v>0</v>
      </c>
      <c r="J23" s="205" t="s">
        <v>1974</v>
      </c>
      <c r="K23" s="133" t="s">
        <v>679</v>
      </c>
    </row>
    <row r="24" spans="3:12">
      <c r="C24" s="194" t="s">
        <v>1824</v>
      </c>
      <c r="D24" s="193" t="s">
        <v>469</v>
      </c>
      <c r="E24" s="200" t="s">
        <v>48</v>
      </c>
      <c r="F24" s="193">
        <v>741203</v>
      </c>
      <c r="G24" s="193" t="s">
        <v>57</v>
      </c>
      <c r="H24" s="204">
        <v>1</v>
      </c>
      <c r="I24" s="195">
        <v>0</v>
      </c>
      <c r="J24" s="205" t="s">
        <v>1929</v>
      </c>
      <c r="K24" s="198" t="s">
        <v>679</v>
      </c>
      <c r="L24" t="s">
        <v>1987</v>
      </c>
    </row>
    <row r="25" spans="3:12" s="219" customFormat="1">
      <c r="C25" s="57"/>
      <c r="D25" s="159"/>
      <c r="E25" s="220"/>
      <c r="F25" s="221"/>
      <c r="G25" s="222"/>
      <c r="H25" s="223"/>
      <c r="I25" s="224"/>
      <c r="J25" s="225"/>
      <c r="K25" s="185"/>
    </row>
    <row r="26" spans="3:12" s="219" customFormat="1">
      <c r="C26" s="57"/>
      <c r="D26" s="159"/>
      <c r="E26" s="225" t="s">
        <v>1986</v>
      </c>
      <c r="F26" s="221"/>
      <c r="G26" s="222"/>
      <c r="H26" s="223"/>
      <c r="I26" s="224"/>
      <c r="J26" s="225"/>
      <c r="K26" s="185"/>
    </row>
    <row r="27" spans="3:12" s="219" customFormat="1">
      <c r="C27" s="57"/>
      <c r="D27" s="226" t="s">
        <v>1985</v>
      </c>
      <c r="F27" s="221"/>
      <c r="G27" s="222"/>
      <c r="H27" s="223"/>
      <c r="I27" s="224"/>
      <c r="J27" s="225"/>
      <c r="K27" s="185"/>
    </row>
    <row r="28" spans="3:12">
      <c r="C28" s="203" t="s">
        <v>1880</v>
      </c>
      <c r="D28" s="214" t="s">
        <v>208</v>
      </c>
      <c r="E28" s="215" t="s">
        <v>34</v>
      </c>
      <c r="F28" s="216">
        <v>751201</v>
      </c>
      <c r="G28" s="217" t="s">
        <v>162</v>
      </c>
      <c r="H28" s="168"/>
      <c r="I28" s="168"/>
      <c r="J28" s="218" t="s">
        <v>1984</v>
      </c>
      <c r="K28" s="168"/>
    </row>
    <row r="29" spans="3:12">
      <c r="C29" s="206" t="s">
        <v>187</v>
      </c>
      <c r="D29" s="214" t="s">
        <v>188</v>
      </c>
      <c r="E29" s="203" t="s">
        <v>51</v>
      </c>
      <c r="F29" s="214">
        <v>712905</v>
      </c>
      <c r="G29" s="216" t="s">
        <v>60</v>
      </c>
      <c r="H29" s="168"/>
      <c r="I29" s="168"/>
      <c r="J29" s="218" t="s">
        <v>1984</v>
      </c>
      <c r="K29" s="168"/>
    </row>
    <row r="33" spans="8:9">
      <c r="H33" s="213"/>
      <c r="I33" s="21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topLeftCell="A11" workbookViewId="0">
      <selection activeCell="G42" sqref="G42"/>
    </sheetView>
  </sheetViews>
  <sheetFormatPr defaultRowHeight="15"/>
  <cols>
    <col min="2" max="2" width="86" bestFit="1" customWidth="1"/>
    <col min="3" max="3" width="15" bestFit="1" customWidth="1"/>
  </cols>
  <sheetData>
    <row r="1" spans="2:3">
      <c r="B1" s="268">
        <f ca="1">NOW()</f>
        <v>45266.54849050926</v>
      </c>
    </row>
    <row r="2" spans="2:3">
      <c r="B2" t="s">
        <v>1998</v>
      </c>
    </row>
    <row r="3" spans="2:3">
      <c r="B3" s="262" t="s">
        <v>1072</v>
      </c>
      <c r="C3" s="263" t="s">
        <v>168</v>
      </c>
    </row>
    <row r="4" spans="2:3">
      <c r="B4" s="262" t="s">
        <v>458</v>
      </c>
      <c r="C4" s="263" t="s">
        <v>459</v>
      </c>
    </row>
    <row r="5" spans="2:3">
      <c r="B5" s="262" t="s">
        <v>1052</v>
      </c>
      <c r="C5" s="263" t="s">
        <v>467</v>
      </c>
    </row>
    <row r="6" spans="2:3">
      <c r="B6" s="264" t="s">
        <v>1827</v>
      </c>
      <c r="C6" s="263" t="s">
        <v>449</v>
      </c>
    </row>
    <row r="7" spans="2:3">
      <c r="B7" s="266" t="s">
        <v>64</v>
      </c>
      <c r="C7" s="267" t="s">
        <v>65</v>
      </c>
    </row>
    <row r="8" spans="2:3">
      <c r="B8" s="266" t="s">
        <v>1868</v>
      </c>
      <c r="C8" s="267" t="s">
        <v>474</v>
      </c>
    </row>
    <row r="9" spans="2:3">
      <c r="B9" s="262" t="s">
        <v>1059</v>
      </c>
      <c r="C9" s="263" t="s">
        <v>204</v>
      </c>
    </row>
    <row r="10" spans="2:3">
      <c r="B10" s="262" t="s">
        <v>1886</v>
      </c>
      <c r="C10" s="263" t="s">
        <v>216</v>
      </c>
    </row>
    <row r="11" spans="2:3">
      <c r="B11" s="262" t="s">
        <v>1879</v>
      </c>
      <c r="C11" s="263" t="s">
        <v>871</v>
      </c>
    </row>
    <row r="12" spans="2:3">
      <c r="B12" s="264" t="s">
        <v>1881</v>
      </c>
      <c r="C12" s="265" t="s">
        <v>208</v>
      </c>
    </row>
    <row r="14" spans="2:3">
      <c r="B14" s="269" t="s">
        <v>1999</v>
      </c>
    </row>
    <row r="15" spans="2:3">
      <c r="B15" s="103" t="s">
        <v>1827</v>
      </c>
      <c r="C15" s="102" t="s">
        <v>449</v>
      </c>
    </row>
    <row r="16" spans="2:3">
      <c r="B16" s="108" t="s">
        <v>1052</v>
      </c>
      <c r="C16" s="114" t="s">
        <v>467</v>
      </c>
    </row>
    <row r="17" spans="2:3">
      <c r="B17" s="108" t="s">
        <v>458</v>
      </c>
      <c r="C17" s="114" t="s">
        <v>459</v>
      </c>
    </row>
    <row r="18" spans="2:3">
      <c r="B18" s="103" t="s">
        <v>1058</v>
      </c>
      <c r="C18" s="102" t="s">
        <v>871</v>
      </c>
    </row>
    <row r="19" spans="2:3">
      <c r="B19" s="108" t="s">
        <v>1059</v>
      </c>
      <c r="C19" s="114" t="s">
        <v>204</v>
      </c>
    </row>
    <row r="20" spans="2:3">
      <c r="B20" s="108" t="s">
        <v>64</v>
      </c>
      <c r="C20" s="102" t="s">
        <v>65</v>
      </c>
    </row>
    <row r="21" spans="2:3">
      <c r="B21" s="108" t="s">
        <v>1868</v>
      </c>
      <c r="C21" s="114" t="s">
        <v>474</v>
      </c>
    </row>
    <row r="22" spans="2:3">
      <c r="B22" s="108" t="s">
        <v>1886</v>
      </c>
      <c r="C22" s="114" t="s">
        <v>216</v>
      </c>
    </row>
    <row r="23" spans="2:3">
      <c r="B23" s="108" t="s">
        <v>1072</v>
      </c>
      <c r="C23" s="114" t="s">
        <v>168</v>
      </c>
    </row>
    <row r="24" spans="2:3">
      <c r="B24" s="103" t="s">
        <v>1881</v>
      </c>
      <c r="C24" s="114" t="s">
        <v>208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Q765"/>
  <sheetViews>
    <sheetView topLeftCell="D7" zoomScale="60" zoomScaleNormal="60" workbookViewId="0">
      <selection activeCell="L38" sqref="L38"/>
    </sheetView>
  </sheetViews>
  <sheetFormatPr defaultColWidth="8.85546875" defaultRowHeight="15"/>
  <cols>
    <col min="1" max="1" width="8.85546875" style="1"/>
    <col min="2" max="2" width="10" style="1" customWidth="1"/>
    <col min="3" max="3" width="158.42578125" style="1" customWidth="1"/>
    <col min="4" max="5" width="19.28515625" style="1" customWidth="1"/>
    <col min="6" max="6" width="49.42578125" style="97" customWidth="1"/>
    <col min="7" max="7" width="28.7109375" style="97" customWidth="1"/>
    <col min="8" max="8" width="14.7109375" style="98" customWidth="1"/>
    <col min="9" max="9" width="25.85546875" style="101" customWidth="1"/>
    <col min="10" max="10" width="11.7109375" style="1" customWidth="1"/>
    <col min="11" max="11" width="15.140625" style="1" customWidth="1"/>
    <col min="12" max="12" width="22.140625" style="1" customWidth="1"/>
    <col min="13" max="14" width="13.42578125" style="1" customWidth="1"/>
    <col min="15" max="15" width="142" style="1" customWidth="1"/>
    <col min="16" max="16" width="25.85546875" style="1" customWidth="1"/>
    <col min="17" max="17" width="16" style="1" hidden="1" customWidth="1"/>
    <col min="18" max="18" width="29.42578125" style="1" hidden="1" customWidth="1"/>
    <col min="19" max="19" width="16" style="1" hidden="1" customWidth="1"/>
    <col min="20" max="20" width="26.42578125" style="1" customWidth="1"/>
    <col min="21" max="21" width="16.85546875" style="1" bestFit="1" customWidth="1"/>
    <col min="22" max="16384" width="8.85546875" style="1"/>
  </cols>
  <sheetData>
    <row r="2" spans="2:19" ht="18.75">
      <c r="C2" s="793" t="s">
        <v>25</v>
      </c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47"/>
    </row>
    <row r="3" spans="2:19" ht="23.25">
      <c r="C3" s="794" t="s">
        <v>2173</v>
      </c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</row>
    <row r="4" spans="2:19" ht="18.75">
      <c r="C4" s="794" t="s">
        <v>1997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</row>
    <row r="5" spans="2:19">
      <c r="H5" s="370"/>
      <c r="J5" s="94">
        <f>SUM(J9:J912)</f>
        <v>2719</v>
      </c>
      <c r="K5" s="94"/>
      <c r="L5" s="94"/>
      <c r="M5" s="94"/>
      <c r="N5" s="94"/>
    </row>
    <row r="6" spans="2:19">
      <c r="H6" s="370"/>
      <c r="J6" s="527"/>
      <c r="K6" s="527"/>
      <c r="L6" s="527"/>
      <c r="M6" s="527"/>
      <c r="N6" s="527"/>
    </row>
    <row r="7" spans="2:19" ht="45">
      <c r="B7" s="122" t="s">
        <v>0</v>
      </c>
      <c r="C7" s="118" t="s">
        <v>28</v>
      </c>
      <c r="D7" s="118" t="s">
        <v>43</v>
      </c>
      <c r="E7" s="118" t="s">
        <v>1883</v>
      </c>
      <c r="F7" s="122" t="s">
        <v>1</v>
      </c>
      <c r="G7" s="121" t="s">
        <v>2</v>
      </c>
      <c r="H7" s="120" t="s">
        <v>4</v>
      </c>
      <c r="I7" s="121" t="s">
        <v>3</v>
      </c>
      <c r="J7" s="121" t="s">
        <v>2086</v>
      </c>
      <c r="K7" s="129" t="s">
        <v>1841</v>
      </c>
      <c r="L7" s="129" t="s">
        <v>2007</v>
      </c>
      <c r="M7" s="129" t="s">
        <v>2008</v>
      </c>
      <c r="N7" s="129" t="s">
        <v>2009</v>
      </c>
      <c r="O7" s="119" t="s">
        <v>26</v>
      </c>
      <c r="P7" s="118" t="s">
        <v>1806</v>
      </c>
      <c r="Q7" s="305" t="s">
        <v>1975</v>
      </c>
      <c r="R7" s="305" t="s">
        <v>2095</v>
      </c>
      <c r="S7" s="305" t="s">
        <v>2107</v>
      </c>
    </row>
    <row r="8" spans="2:19" ht="15" customHeight="1">
      <c r="B8" s="513">
        <v>1</v>
      </c>
      <c r="C8" s="95" t="s">
        <v>1003</v>
      </c>
      <c r="D8" s="91" t="s">
        <v>168</v>
      </c>
      <c r="E8" s="713">
        <v>6212</v>
      </c>
      <c r="F8" s="95" t="s">
        <v>31</v>
      </c>
      <c r="G8" s="91">
        <v>723103</v>
      </c>
      <c r="H8" s="91" t="s">
        <v>67</v>
      </c>
      <c r="I8" s="523" t="s">
        <v>2207</v>
      </c>
      <c r="J8" s="260">
        <v>0</v>
      </c>
      <c r="K8" s="524">
        <v>0</v>
      </c>
      <c r="L8" s="524" t="s">
        <v>2012</v>
      </c>
      <c r="M8" s="524">
        <v>0</v>
      </c>
      <c r="N8" s="524">
        <v>0</v>
      </c>
      <c r="O8" s="88"/>
      <c r="P8" s="175"/>
      <c r="Q8" s="521"/>
      <c r="R8" s="521"/>
      <c r="S8" s="521"/>
    </row>
    <row r="9" spans="2:19" customFormat="1" ht="15" customHeight="1">
      <c r="B9" s="30">
        <v>2</v>
      </c>
      <c r="C9" s="95" t="s">
        <v>1003</v>
      </c>
      <c r="D9" s="91" t="s">
        <v>168</v>
      </c>
      <c r="E9" s="713">
        <v>6212</v>
      </c>
      <c r="F9" s="95" t="s">
        <v>31</v>
      </c>
      <c r="G9" s="91">
        <v>723103</v>
      </c>
      <c r="H9" s="91" t="s">
        <v>67</v>
      </c>
      <c r="I9" s="109" t="s">
        <v>2190</v>
      </c>
      <c r="J9" s="279">
        <v>8</v>
      </c>
      <c r="K9" s="279">
        <v>0</v>
      </c>
      <c r="L9" s="91" t="s">
        <v>2012</v>
      </c>
      <c r="M9" s="279">
        <v>0</v>
      </c>
      <c r="N9" s="279">
        <v>0</v>
      </c>
      <c r="O9" s="395" t="s">
        <v>1073</v>
      </c>
      <c r="P9" s="230" t="s">
        <v>693</v>
      </c>
      <c r="Q9" s="304"/>
      <c r="R9" s="306"/>
      <c r="S9" s="306"/>
    </row>
    <row r="10" spans="2:19" customFormat="1" ht="15" customHeight="1">
      <c r="B10" s="91">
        <v>3</v>
      </c>
      <c r="C10" s="95" t="s">
        <v>1003</v>
      </c>
      <c r="D10" s="91" t="s">
        <v>168</v>
      </c>
      <c r="E10" s="713">
        <v>6212</v>
      </c>
      <c r="F10" s="95" t="s">
        <v>31</v>
      </c>
      <c r="G10" s="91">
        <v>723103</v>
      </c>
      <c r="H10" s="91" t="s">
        <v>67</v>
      </c>
      <c r="I10" s="523" t="s">
        <v>2207</v>
      </c>
      <c r="J10" s="279">
        <v>1</v>
      </c>
      <c r="K10" s="284">
        <v>0</v>
      </c>
      <c r="L10" s="495" t="s">
        <v>2012</v>
      </c>
      <c r="M10" s="495">
        <v>1</v>
      </c>
      <c r="N10" s="495">
        <v>0</v>
      </c>
      <c r="O10" s="88" t="s">
        <v>873</v>
      </c>
      <c r="P10" s="175" t="s">
        <v>677</v>
      </c>
      <c r="Q10" s="184"/>
      <c r="R10" s="306"/>
      <c r="S10" s="306"/>
    </row>
    <row r="11" spans="2:19" customFormat="1" ht="15" customHeight="1">
      <c r="B11" s="513">
        <v>4</v>
      </c>
      <c r="C11" s="492" t="s">
        <v>470</v>
      </c>
      <c r="D11" s="301" t="s">
        <v>168</v>
      </c>
      <c r="E11" s="715">
        <v>7133</v>
      </c>
      <c r="F11" s="95" t="s">
        <v>40</v>
      </c>
      <c r="G11" s="91">
        <v>512001</v>
      </c>
      <c r="H11" s="91" t="s">
        <v>72</v>
      </c>
      <c r="I11" s="109" t="s">
        <v>2193</v>
      </c>
      <c r="J11" s="382">
        <v>9</v>
      </c>
      <c r="K11" s="382">
        <v>5</v>
      </c>
      <c r="L11" s="301" t="s">
        <v>2012</v>
      </c>
      <c r="M11" s="382">
        <v>0</v>
      </c>
      <c r="N11" s="382">
        <v>0</v>
      </c>
      <c r="O11" s="394" t="s">
        <v>1054</v>
      </c>
      <c r="P11" s="230" t="s">
        <v>93</v>
      </c>
      <c r="Q11" s="304"/>
      <c r="R11" s="184"/>
      <c r="S11" s="306"/>
    </row>
    <row r="12" spans="2:19" customFormat="1" ht="15" customHeight="1">
      <c r="B12" s="30">
        <v>5</v>
      </c>
      <c r="C12" s="492" t="s">
        <v>470</v>
      </c>
      <c r="D12" s="301" t="s">
        <v>168</v>
      </c>
      <c r="E12" s="715">
        <v>7133</v>
      </c>
      <c r="F12" s="95" t="s">
        <v>31</v>
      </c>
      <c r="G12" s="91">
        <v>723103</v>
      </c>
      <c r="H12" s="91" t="s">
        <v>67</v>
      </c>
      <c r="I12" s="427" t="s">
        <v>2190</v>
      </c>
      <c r="J12" s="382">
        <v>7</v>
      </c>
      <c r="K12" s="382">
        <v>0</v>
      </c>
      <c r="L12" s="301" t="s">
        <v>2012</v>
      </c>
      <c r="M12" s="382">
        <v>0</v>
      </c>
      <c r="N12" s="382">
        <v>0</v>
      </c>
      <c r="O12" s="394" t="s">
        <v>1054</v>
      </c>
      <c r="P12" s="230" t="s">
        <v>93</v>
      </c>
      <c r="Q12" s="303"/>
      <c r="R12" s="306"/>
      <c r="S12" s="306"/>
    </row>
    <row r="13" spans="2:19" customFormat="1" ht="15" customHeight="1">
      <c r="B13" s="91">
        <v>6</v>
      </c>
      <c r="C13" s="492" t="s">
        <v>470</v>
      </c>
      <c r="D13" s="301" t="s">
        <v>168</v>
      </c>
      <c r="E13" s="715">
        <v>7133</v>
      </c>
      <c r="F13" s="95" t="s">
        <v>41</v>
      </c>
      <c r="G13" s="91">
        <v>723103</v>
      </c>
      <c r="H13" s="113" t="s">
        <v>39</v>
      </c>
      <c r="I13" s="109" t="s">
        <v>2191</v>
      </c>
      <c r="J13" s="382">
        <v>8</v>
      </c>
      <c r="K13" s="382">
        <v>8</v>
      </c>
      <c r="L13" s="423" t="s">
        <v>2012</v>
      </c>
      <c r="M13" s="382">
        <v>0</v>
      </c>
      <c r="N13" s="382">
        <v>0</v>
      </c>
      <c r="O13" s="394" t="s">
        <v>1054</v>
      </c>
      <c r="P13" s="230" t="s">
        <v>93</v>
      </c>
      <c r="Q13" s="435"/>
      <c r="R13" s="435"/>
      <c r="S13" s="435"/>
    </row>
    <row r="14" spans="2:19" customFormat="1" ht="15" customHeight="1">
      <c r="B14" s="513">
        <v>7</v>
      </c>
      <c r="C14" s="492" t="s">
        <v>470</v>
      </c>
      <c r="D14" s="301" t="s">
        <v>168</v>
      </c>
      <c r="E14" s="715">
        <v>7133</v>
      </c>
      <c r="F14" s="95" t="s">
        <v>171</v>
      </c>
      <c r="G14" s="290">
        <v>712618</v>
      </c>
      <c r="H14" s="113" t="s">
        <v>77</v>
      </c>
      <c r="I14" s="427" t="s">
        <v>2192</v>
      </c>
      <c r="J14" s="382">
        <v>2</v>
      </c>
      <c r="K14" s="382">
        <v>0</v>
      </c>
      <c r="L14" s="301" t="s">
        <v>2012</v>
      </c>
      <c r="M14" s="382">
        <v>0</v>
      </c>
      <c r="N14" s="382">
        <v>0</v>
      </c>
      <c r="O14" s="394" t="s">
        <v>1054</v>
      </c>
      <c r="P14" s="230" t="s">
        <v>93</v>
      </c>
      <c r="Q14" s="306"/>
      <c r="R14" s="306"/>
      <c r="S14" s="306"/>
    </row>
    <row r="15" spans="2:19" customFormat="1" ht="15" customHeight="1">
      <c r="B15" s="30">
        <v>8</v>
      </c>
      <c r="C15" s="492" t="s">
        <v>470</v>
      </c>
      <c r="D15" s="301" t="s">
        <v>168</v>
      </c>
      <c r="E15" s="715">
        <v>7133</v>
      </c>
      <c r="F15" s="95" t="s">
        <v>33</v>
      </c>
      <c r="G15" s="91">
        <v>514101</v>
      </c>
      <c r="H15" s="113" t="s">
        <v>68</v>
      </c>
      <c r="I15" s="427" t="s">
        <v>2194</v>
      </c>
      <c r="J15" s="382">
        <v>2</v>
      </c>
      <c r="K15" s="382">
        <v>2</v>
      </c>
      <c r="L15" s="301" t="s">
        <v>2012</v>
      </c>
      <c r="M15" s="382">
        <v>0</v>
      </c>
      <c r="N15" s="382">
        <v>0</v>
      </c>
      <c r="O15" s="394" t="s">
        <v>1054</v>
      </c>
      <c r="P15" s="230" t="s">
        <v>93</v>
      </c>
      <c r="Q15" s="303"/>
      <c r="R15" s="306"/>
      <c r="S15" s="306"/>
    </row>
    <row r="16" spans="2:19" customFormat="1" ht="15" customHeight="1">
      <c r="B16" s="91">
        <v>9</v>
      </c>
      <c r="C16" s="95" t="s">
        <v>1003</v>
      </c>
      <c r="D16" s="91" t="s">
        <v>168</v>
      </c>
      <c r="E16" s="713">
        <v>6212</v>
      </c>
      <c r="F16" s="95" t="s">
        <v>34</v>
      </c>
      <c r="G16" s="91">
        <v>751201</v>
      </c>
      <c r="H16" s="113" t="s">
        <v>162</v>
      </c>
      <c r="I16" s="109" t="s">
        <v>2188</v>
      </c>
      <c r="J16" s="279">
        <v>4</v>
      </c>
      <c r="K16" s="279">
        <v>4</v>
      </c>
      <c r="L16" s="301" t="s">
        <v>2012</v>
      </c>
      <c r="M16" s="279">
        <v>0</v>
      </c>
      <c r="N16" s="279">
        <v>0</v>
      </c>
      <c r="O16" s="278" t="s">
        <v>1054</v>
      </c>
      <c r="P16" s="230" t="s">
        <v>93</v>
      </c>
      <c r="Q16" s="304"/>
      <c r="R16" s="306"/>
      <c r="S16" s="306"/>
    </row>
    <row r="17" spans="2:19" customFormat="1" ht="15" customHeight="1">
      <c r="B17" s="513">
        <v>10</v>
      </c>
      <c r="C17" s="95" t="s">
        <v>1003</v>
      </c>
      <c r="D17" s="91" t="s">
        <v>168</v>
      </c>
      <c r="E17" s="713">
        <v>6212</v>
      </c>
      <c r="F17" s="95" t="s">
        <v>35</v>
      </c>
      <c r="G17" s="91">
        <v>741103</v>
      </c>
      <c r="H17" s="91" t="s">
        <v>49</v>
      </c>
      <c r="I17" s="109" t="s">
        <v>2191</v>
      </c>
      <c r="J17" s="279">
        <v>5</v>
      </c>
      <c r="K17" s="279">
        <v>0</v>
      </c>
      <c r="L17" s="301" t="s">
        <v>2012</v>
      </c>
      <c r="M17" s="279">
        <v>0</v>
      </c>
      <c r="N17" s="279">
        <v>0</v>
      </c>
      <c r="O17" s="394" t="s">
        <v>1054</v>
      </c>
      <c r="P17" s="230" t="s">
        <v>93</v>
      </c>
      <c r="Q17" s="304"/>
      <c r="R17" s="184"/>
      <c r="S17" s="306"/>
    </row>
    <row r="18" spans="2:19" customFormat="1" ht="15" customHeight="1">
      <c r="B18" s="30">
        <v>11</v>
      </c>
      <c r="C18" s="95" t="s">
        <v>1003</v>
      </c>
      <c r="D18" s="91" t="s">
        <v>168</v>
      </c>
      <c r="E18" s="713">
        <v>6212</v>
      </c>
      <c r="F18" s="95" t="s">
        <v>33</v>
      </c>
      <c r="G18" s="91">
        <v>514101</v>
      </c>
      <c r="H18" s="113" t="s">
        <v>68</v>
      </c>
      <c r="I18" s="109" t="s">
        <v>2190</v>
      </c>
      <c r="J18" s="279">
        <v>4</v>
      </c>
      <c r="K18" s="279">
        <v>3</v>
      </c>
      <c r="L18" s="91" t="s">
        <v>2012</v>
      </c>
      <c r="M18" s="279">
        <v>0</v>
      </c>
      <c r="N18" s="279">
        <v>0</v>
      </c>
      <c r="O18" s="396" t="s">
        <v>1073</v>
      </c>
      <c r="P18" s="230" t="s">
        <v>693</v>
      </c>
      <c r="Q18" s="304"/>
      <c r="R18" s="306"/>
      <c r="S18" s="306"/>
    </row>
    <row r="19" spans="2:19" customFormat="1" ht="15" customHeight="1">
      <c r="B19" s="91">
        <v>12</v>
      </c>
      <c r="C19" s="95" t="s">
        <v>1003</v>
      </c>
      <c r="D19" s="91" t="s">
        <v>168</v>
      </c>
      <c r="E19" s="713">
        <v>6212</v>
      </c>
      <c r="F19" s="95" t="s">
        <v>40</v>
      </c>
      <c r="G19" s="91">
        <v>512001</v>
      </c>
      <c r="H19" s="113" t="s">
        <v>72</v>
      </c>
      <c r="I19" s="523" t="s">
        <v>2207</v>
      </c>
      <c r="J19" s="279">
        <v>1</v>
      </c>
      <c r="K19" s="279">
        <v>0</v>
      </c>
      <c r="L19" s="91" t="s">
        <v>2012</v>
      </c>
      <c r="M19" s="279">
        <v>1</v>
      </c>
      <c r="N19" s="279">
        <v>0</v>
      </c>
      <c r="O19" s="88" t="s">
        <v>873</v>
      </c>
      <c r="P19" s="175" t="s">
        <v>677</v>
      </c>
      <c r="Q19" s="521"/>
      <c r="R19" s="519"/>
      <c r="S19" s="519"/>
    </row>
    <row r="20" spans="2:19" customFormat="1" ht="15" customHeight="1">
      <c r="B20" s="513">
        <v>13</v>
      </c>
      <c r="C20" s="95" t="s">
        <v>1003</v>
      </c>
      <c r="D20" s="91" t="s">
        <v>168</v>
      </c>
      <c r="E20" s="713">
        <v>6212</v>
      </c>
      <c r="F20" s="95" t="s">
        <v>40</v>
      </c>
      <c r="G20" s="91">
        <v>512001</v>
      </c>
      <c r="H20" s="113" t="s">
        <v>72</v>
      </c>
      <c r="I20" s="109" t="s">
        <v>2191</v>
      </c>
      <c r="J20" s="279">
        <v>6</v>
      </c>
      <c r="K20" s="279">
        <v>5</v>
      </c>
      <c r="L20" s="91" t="s">
        <v>2012</v>
      </c>
      <c r="M20" s="279">
        <v>0</v>
      </c>
      <c r="N20" s="279">
        <v>0</v>
      </c>
      <c r="O20" s="394" t="s">
        <v>1054</v>
      </c>
      <c r="P20" s="230" t="s">
        <v>93</v>
      </c>
      <c r="Q20" s="304"/>
      <c r="R20" s="306"/>
      <c r="S20" s="306"/>
    </row>
    <row r="21" spans="2:19" customFormat="1" ht="15" customHeight="1">
      <c r="B21" s="30">
        <v>14</v>
      </c>
      <c r="C21" s="95" t="s">
        <v>1003</v>
      </c>
      <c r="D21" s="91" t="s">
        <v>168</v>
      </c>
      <c r="E21" s="713">
        <v>6212</v>
      </c>
      <c r="F21" s="95" t="s">
        <v>169</v>
      </c>
      <c r="G21" s="290">
        <v>962907</v>
      </c>
      <c r="H21" s="91" t="s">
        <v>170</v>
      </c>
      <c r="I21" s="523" t="s">
        <v>2216</v>
      </c>
      <c r="J21" s="279">
        <v>1</v>
      </c>
      <c r="K21" s="279">
        <v>0</v>
      </c>
      <c r="L21" s="91" t="s">
        <v>2010</v>
      </c>
      <c r="M21" s="279">
        <v>0</v>
      </c>
      <c r="N21" s="279">
        <v>0</v>
      </c>
      <c r="O21" s="243" t="s">
        <v>873</v>
      </c>
      <c r="P21" s="230" t="s">
        <v>677</v>
      </c>
      <c r="Q21" s="304"/>
      <c r="R21" s="306"/>
      <c r="S21" s="306"/>
    </row>
    <row r="22" spans="2:19" customFormat="1" ht="15" customHeight="1">
      <c r="B22" s="91">
        <v>15</v>
      </c>
      <c r="C22" s="95" t="s">
        <v>1003</v>
      </c>
      <c r="D22" s="91" t="s">
        <v>168</v>
      </c>
      <c r="E22" s="713">
        <v>6212</v>
      </c>
      <c r="F22" s="95" t="s">
        <v>41</v>
      </c>
      <c r="G22" s="91">
        <v>522301</v>
      </c>
      <c r="H22" s="91" t="s">
        <v>39</v>
      </c>
      <c r="I22" s="427" t="s">
        <v>2190</v>
      </c>
      <c r="J22" s="279">
        <v>1</v>
      </c>
      <c r="K22" s="279">
        <v>1</v>
      </c>
      <c r="L22" s="91" t="s">
        <v>2012</v>
      </c>
      <c r="M22" s="279">
        <v>0</v>
      </c>
      <c r="N22" s="279">
        <v>0</v>
      </c>
      <c r="O22" s="278" t="s">
        <v>1054</v>
      </c>
      <c r="P22" s="230" t="s">
        <v>93</v>
      </c>
      <c r="Q22" s="304"/>
      <c r="R22" s="184"/>
      <c r="S22" s="306"/>
    </row>
    <row r="23" spans="2:19" customFormat="1" ht="15" customHeight="1">
      <c r="B23" s="513">
        <v>16</v>
      </c>
      <c r="C23" s="95" t="s">
        <v>1003</v>
      </c>
      <c r="D23" s="91" t="s">
        <v>168</v>
      </c>
      <c r="E23" s="713">
        <v>6212</v>
      </c>
      <c r="F23" s="95" t="s">
        <v>171</v>
      </c>
      <c r="G23" s="292">
        <v>712618</v>
      </c>
      <c r="H23" s="619" t="s">
        <v>77</v>
      </c>
      <c r="I23" s="427" t="s">
        <v>2192</v>
      </c>
      <c r="J23" s="279">
        <v>3</v>
      </c>
      <c r="K23" s="279">
        <v>0</v>
      </c>
      <c r="L23" s="301" t="s">
        <v>2012</v>
      </c>
      <c r="M23" s="279">
        <v>0</v>
      </c>
      <c r="N23" s="279">
        <v>0</v>
      </c>
      <c r="O23" s="394" t="s">
        <v>1054</v>
      </c>
      <c r="P23" s="230" t="s">
        <v>93</v>
      </c>
      <c r="Q23" s="306"/>
      <c r="R23" s="306"/>
      <c r="S23" s="306"/>
    </row>
    <row r="24" spans="2:19" customFormat="1" ht="15" customHeight="1">
      <c r="B24" s="30">
        <v>17</v>
      </c>
      <c r="C24" s="95" t="s">
        <v>1003</v>
      </c>
      <c r="D24" s="91" t="s">
        <v>168</v>
      </c>
      <c r="E24" s="713">
        <v>6212</v>
      </c>
      <c r="F24" s="95" t="s">
        <v>172</v>
      </c>
      <c r="G24" s="91">
        <v>722204</v>
      </c>
      <c r="H24" s="91" t="s">
        <v>164</v>
      </c>
      <c r="I24" s="109" t="s">
        <v>2190</v>
      </c>
      <c r="J24" s="279">
        <v>1</v>
      </c>
      <c r="K24" s="279">
        <v>0</v>
      </c>
      <c r="L24" s="91" t="s">
        <v>2012</v>
      </c>
      <c r="M24" s="279">
        <v>0</v>
      </c>
      <c r="N24" s="279">
        <v>0</v>
      </c>
      <c r="O24" s="394" t="s">
        <v>1054</v>
      </c>
      <c r="P24" s="230" t="s">
        <v>93</v>
      </c>
      <c r="Q24" s="304"/>
      <c r="R24" s="306"/>
      <c r="S24" s="306"/>
    </row>
    <row r="25" spans="2:19" customFormat="1" ht="15" customHeight="1">
      <c r="B25" s="91">
        <v>18</v>
      </c>
      <c r="C25" s="492" t="s">
        <v>2016</v>
      </c>
      <c r="D25" s="301" t="s">
        <v>459</v>
      </c>
      <c r="E25" s="715">
        <v>49783</v>
      </c>
      <c r="F25" s="95" t="s">
        <v>40</v>
      </c>
      <c r="G25" s="290">
        <v>512001</v>
      </c>
      <c r="H25" s="91" t="s">
        <v>72</v>
      </c>
      <c r="I25" s="109" t="s">
        <v>2193</v>
      </c>
      <c r="J25" s="382">
        <v>16</v>
      </c>
      <c r="K25" s="382">
        <v>16</v>
      </c>
      <c r="L25" s="91" t="s">
        <v>2010</v>
      </c>
      <c r="M25" s="382">
        <v>16</v>
      </c>
      <c r="N25" s="382">
        <v>16</v>
      </c>
      <c r="O25" s="278" t="s">
        <v>1054</v>
      </c>
      <c r="P25" s="230" t="s">
        <v>93</v>
      </c>
      <c r="Q25" s="303"/>
      <c r="R25" s="306"/>
      <c r="S25" s="306"/>
    </row>
    <row r="26" spans="2:19" customFormat="1" ht="15" customHeight="1">
      <c r="B26" s="513">
        <v>19</v>
      </c>
      <c r="C26" s="492" t="s">
        <v>2016</v>
      </c>
      <c r="D26" s="301" t="s">
        <v>459</v>
      </c>
      <c r="E26" s="715">
        <v>49783</v>
      </c>
      <c r="F26" s="95" t="s">
        <v>33</v>
      </c>
      <c r="G26" s="290">
        <v>514101</v>
      </c>
      <c r="H26" s="113" t="s">
        <v>68</v>
      </c>
      <c r="I26" s="427" t="s">
        <v>2192</v>
      </c>
      <c r="J26" s="382">
        <v>9</v>
      </c>
      <c r="K26" s="382">
        <v>9</v>
      </c>
      <c r="L26" s="91" t="s">
        <v>2010</v>
      </c>
      <c r="M26" s="382">
        <v>9</v>
      </c>
      <c r="N26" s="382">
        <v>9</v>
      </c>
      <c r="O26" s="278" t="s">
        <v>1054</v>
      </c>
      <c r="P26" s="230" t="s">
        <v>93</v>
      </c>
      <c r="Q26" s="303"/>
      <c r="R26" s="306"/>
      <c r="S26" s="306"/>
    </row>
    <row r="27" spans="2:19" customFormat="1" ht="15" customHeight="1">
      <c r="B27" s="30">
        <v>20</v>
      </c>
      <c r="C27" s="492" t="s">
        <v>2016</v>
      </c>
      <c r="D27" s="301" t="s">
        <v>459</v>
      </c>
      <c r="E27" s="715">
        <v>49783</v>
      </c>
      <c r="F27" s="95" t="s">
        <v>41</v>
      </c>
      <c r="G27" s="91">
        <v>522301</v>
      </c>
      <c r="H27" s="290" t="s">
        <v>39</v>
      </c>
      <c r="I27" s="109" t="s">
        <v>2191</v>
      </c>
      <c r="J27" s="382">
        <v>5</v>
      </c>
      <c r="K27" s="382">
        <v>4</v>
      </c>
      <c r="L27" s="91" t="s">
        <v>2010</v>
      </c>
      <c r="M27" s="382">
        <v>5</v>
      </c>
      <c r="N27" s="382">
        <v>4</v>
      </c>
      <c r="O27" s="278" t="s">
        <v>1054</v>
      </c>
      <c r="P27" s="230" t="s">
        <v>93</v>
      </c>
      <c r="Q27" s="303"/>
      <c r="R27" s="306"/>
      <c r="S27" s="306"/>
    </row>
    <row r="28" spans="2:19" customFormat="1" ht="15" customHeight="1">
      <c r="B28" s="91">
        <v>21</v>
      </c>
      <c r="C28" s="492" t="s">
        <v>2016</v>
      </c>
      <c r="D28" s="301" t="s">
        <v>459</v>
      </c>
      <c r="E28" s="715">
        <v>49783</v>
      </c>
      <c r="F28" s="95" t="s">
        <v>34</v>
      </c>
      <c r="G28" s="91">
        <v>751201</v>
      </c>
      <c r="H28" s="113" t="s">
        <v>162</v>
      </c>
      <c r="I28" s="109" t="s">
        <v>2188</v>
      </c>
      <c r="J28" s="382">
        <v>1</v>
      </c>
      <c r="K28" s="382">
        <v>1</v>
      </c>
      <c r="L28" s="91" t="s">
        <v>2010</v>
      </c>
      <c r="M28" s="382">
        <v>1</v>
      </c>
      <c r="N28" s="382">
        <v>1</v>
      </c>
      <c r="O28" s="278" t="s">
        <v>1054</v>
      </c>
      <c r="P28" s="230" t="s">
        <v>93</v>
      </c>
      <c r="Q28" s="303"/>
      <c r="R28" s="306"/>
      <c r="S28" s="306"/>
    </row>
    <row r="29" spans="2:19" customFormat="1" ht="15" customHeight="1">
      <c r="B29" s="513">
        <v>22</v>
      </c>
      <c r="C29" s="492" t="s">
        <v>2016</v>
      </c>
      <c r="D29" s="301" t="s">
        <v>459</v>
      </c>
      <c r="E29" s="715">
        <v>49783</v>
      </c>
      <c r="F29" s="95" t="s">
        <v>36</v>
      </c>
      <c r="G29" s="91">
        <v>711204</v>
      </c>
      <c r="H29" s="91" t="s">
        <v>94</v>
      </c>
      <c r="I29" s="109" t="s">
        <v>2187</v>
      </c>
      <c r="J29" s="383">
        <v>0</v>
      </c>
      <c r="K29" s="382">
        <v>0</v>
      </c>
      <c r="L29" s="91" t="s">
        <v>2010</v>
      </c>
      <c r="M29" s="382">
        <v>0</v>
      </c>
      <c r="N29" s="382">
        <v>0</v>
      </c>
      <c r="O29" s="278" t="s">
        <v>1054</v>
      </c>
      <c r="P29" s="230" t="s">
        <v>93</v>
      </c>
      <c r="Q29" s="303"/>
      <c r="R29" s="306"/>
      <c r="S29" s="306"/>
    </row>
    <row r="30" spans="2:19" customFormat="1" ht="15" customHeight="1">
      <c r="B30" s="30">
        <v>23</v>
      </c>
      <c r="C30" s="492" t="s">
        <v>2016</v>
      </c>
      <c r="D30" s="301" t="s">
        <v>459</v>
      </c>
      <c r="E30" s="715">
        <v>49783</v>
      </c>
      <c r="F30" s="95" t="s">
        <v>31</v>
      </c>
      <c r="G30" s="91">
        <v>723103</v>
      </c>
      <c r="H30" s="91" t="s">
        <v>67</v>
      </c>
      <c r="I30" s="427" t="s">
        <v>2194</v>
      </c>
      <c r="J30" s="382">
        <v>15</v>
      </c>
      <c r="K30" s="382">
        <v>1</v>
      </c>
      <c r="L30" s="91" t="s">
        <v>2010</v>
      </c>
      <c r="M30" s="382">
        <v>15</v>
      </c>
      <c r="N30" s="382">
        <v>1</v>
      </c>
      <c r="O30" s="278" t="s">
        <v>1054</v>
      </c>
      <c r="P30" s="230" t="s">
        <v>93</v>
      </c>
      <c r="Q30" s="303"/>
      <c r="R30" s="306"/>
      <c r="S30" s="306"/>
    </row>
    <row r="31" spans="2:19" customFormat="1" ht="15" customHeight="1">
      <c r="B31" s="91">
        <v>24</v>
      </c>
      <c r="C31" s="492" t="s">
        <v>2016</v>
      </c>
      <c r="D31" s="301" t="s">
        <v>459</v>
      </c>
      <c r="E31" s="715">
        <v>49783</v>
      </c>
      <c r="F31" s="95" t="s">
        <v>91</v>
      </c>
      <c r="G31" s="91">
        <v>722307</v>
      </c>
      <c r="H31" s="91" t="s">
        <v>74</v>
      </c>
      <c r="I31" s="109" t="s">
        <v>2189</v>
      </c>
      <c r="J31" s="382">
        <v>5</v>
      </c>
      <c r="K31" s="382">
        <v>0</v>
      </c>
      <c r="L31" s="91" t="s">
        <v>2010</v>
      </c>
      <c r="M31" s="382">
        <v>5</v>
      </c>
      <c r="N31" s="382">
        <v>0</v>
      </c>
      <c r="O31" s="394" t="s">
        <v>1054</v>
      </c>
      <c r="P31" s="230" t="s">
        <v>93</v>
      </c>
      <c r="Q31" s="303"/>
      <c r="R31" s="306"/>
      <c r="S31" s="306"/>
    </row>
    <row r="32" spans="2:19" customFormat="1" ht="15" customHeight="1">
      <c r="B32" s="513">
        <v>25</v>
      </c>
      <c r="C32" s="95" t="s">
        <v>1824</v>
      </c>
      <c r="D32" s="91" t="s">
        <v>469</v>
      </c>
      <c r="E32" s="713">
        <v>19605</v>
      </c>
      <c r="F32" s="95" t="s">
        <v>50</v>
      </c>
      <c r="G32" s="91">
        <v>343101</v>
      </c>
      <c r="H32" s="91" t="s">
        <v>58</v>
      </c>
      <c r="I32" s="109"/>
      <c r="J32" s="260">
        <v>0</v>
      </c>
      <c r="K32" s="279">
        <v>0</v>
      </c>
      <c r="L32" s="91"/>
      <c r="M32" s="279">
        <v>0</v>
      </c>
      <c r="N32" s="279">
        <v>0</v>
      </c>
      <c r="O32" s="232"/>
      <c r="P32" s="230"/>
      <c r="Q32" s="230"/>
      <c r="R32" s="415"/>
      <c r="S32" s="306"/>
    </row>
    <row r="33" spans="2:19" customFormat="1" ht="15" customHeight="1">
      <c r="B33" s="700"/>
      <c r="C33" s="492" t="s">
        <v>2015</v>
      </c>
      <c r="D33" s="301" t="s">
        <v>469</v>
      </c>
      <c r="E33" s="715">
        <v>22765</v>
      </c>
      <c r="F33" s="95" t="s">
        <v>33</v>
      </c>
      <c r="G33" s="91">
        <v>514101</v>
      </c>
      <c r="H33" s="113" t="s">
        <v>68</v>
      </c>
      <c r="I33" s="231" t="s">
        <v>2372</v>
      </c>
      <c r="J33" s="382">
        <v>12</v>
      </c>
      <c r="K33" s="382">
        <v>10</v>
      </c>
      <c r="L33" s="301" t="s">
        <v>2010</v>
      </c>
      <c r="M33" s="382">
        <v>1</v>
      </c>
      <c r="N33" s="382">
        <v>1</v>
      </c>
      <c r="O33" s="95" t="s">
        <v>1864</v>
      </c>
      <c r="P33" s="230" t="s">
        <v>691</v>
      </c>
      <c r="Q33" s="714"/>
      <c r="R33" s="714"/>
      <c r="S33" s="558"/>
    </row>
    <row r="34" spans="2:19" customFormat="1" ht="15" customHeight="1">
      <c r="B34" s="30">
        <v>26</v>
      </c>
      <c r="C34" s="492" t="s">
        <v>2015</v>
      </c>
      <c r="D34" s="301" t="s">
        <v>469</v>
      </c>
      <c r="E34" s="715">
        <v>22765</v>
      </c>
      <c r="F34" s="95" t="s">
        <v>33</v>
      </c>
      <c r="G34" s="91">
        <v>514101</v>
      </c>
      <c r="H34" s="113" t="s">
        <v>68</v>
      </c>
      <c r="I34" s="231" t="s">
        <v>2190</v>
      </c>
      <c r="J34" s="382">
        <v>16</v>
      </c>
      <c r="K34" s="382">
        <v>15</v>
      </c>
      <c r="L34" s="301" t="s">
        <v>2010</v>
      </c>
      <c r="M34" s="382">
        <v>0</v>
      </c>
      <c r="N34" s="382">
        <v>0</v>
      </c>
      <c r="O34" s="95" t="s">
        <v>1864</v>
      </c>
      <c r="P34" s="230" t="s">
        <v>691</v>
      </c>
      <c r="Q34" s="230" t="s">
        <v>37</v>
      </c>
      <c r="R34" s="415"/>
      <c r="S34" s="306"/>
    </row>
    <row r="35" spans="2:19" customFormat="1" ht="15" customHeight="1">
      <c r="B35" s="91">
        <v>27</v>
      </c>
      <c r="C35" s="95" t="s">
        <v>1824</v>
      </c>
      <c r="D35" s="91" t="s">
        <v>469</v>
      </c>
      <c r="E35" s="713">
        <v>19605</v>
      </c>
      <c r="F35" s="95" t="s">
        <v>34</v>
      </c>
      <c r="G35" s="91">
        <v>751201</v>
      </c>
      <c r="H35" s="113" t="s">
        <v>162</v>
      </c>
      <c r="I35" s="231" t="s">
        <v>2192</v>
      </c>
      <c r="J35" s="279">
        <v>9</v>
      </c>
      <c r="K35" s="279">
        <v>6</v>
      </c>
      <c r="L35" s="91" t="s">
        <v>2010</v>
      </c>
      <c r="M35" s="279">
        <v>0</v>
      </c>
      <c r="N35" s="279">
        <v>0</v>
      </c>
      <c r="O35" s="95" t="s">
        <v>1864</v>
      </c>
      <c r="P35" s="230" t="s">
        <v>691</v>
      </c>
      <c r="Q35" s="420" t="s">
        <v>37</v>
      </c>
      <c r="R35" s="306"/>
      <c r="S35" s="306"/>
    </row>
    <row r="36" spans="2:19" customFormat="1" ht="15" customHeight="1">
      <c r="B36" s="513">
        <v>28</v>
      </c>
      <c r="C36" s="95" t="s">
        <v>1824</v>
      </c>
      <c r="D36" s="91" t="s">
        <v>469</v>
      </c>
      <c r="E36" s="713">
        <v>19605</v>
      </c>
      <c r="F36" s="95" t="s">
        <v>34</v>
      </c>
      <c r="G36" s="290">
        <v>751201</v>
      </c>
      <c r="H36" s="113" t="s">
        <v>162</v>
      </c>
      <c r="I36" s="109"/>
      <c r="J36" s="260">
        <v>0</v>
      </c>
      <c r="K36" s="279">
        <v>0</v>
      </c>
      <c r="L36" s="91" t="s">
        <v>2010</v>
      </c>
      <c r="M36" s="279">
        <v>0</v>
      </c>
      <c r="N36" s="279">
        <v>0</v>
      </c>
      <c r="O36" s="95" t="s">
        <v>1864</v>
      </c>
      <c r="P36" s="230" t="s">
        <v>691</v>
      </c>
      <c r="Q36" s="230" t="s">
        <v>37</v>
      </c>
      <c r="R36" s="306"/>
      <c r="S36" s="306"/>
    </row>
    <row r="37" spans="2:19" customFormat="1" ht="15" customHeight="1">
      <c r="B37" s="30">
        <v>29</v>
      </c>
      <c r="C37" s="95" t="s">
        <v>1824</v>
      </c>
      <c r="D37" s="91" t="s">
        <v>469</v>
      </c>
      <c r="E37" s="713">
        <v>19605</v>
      </c>
      <c r="F37" s="95" t="s">
        <v>33</v>
      </c>
      <c r="G37" s="290">
        <v>514101</v>
      </c>
      <c r="H37" s="113" t="s">
        <v>68</v>
      </c>
      <c r="I37" s="231" t="s">
        <v>2231</v>
      </c>
      <c r="J37" s="279">
        <v>12</v>
      </c>
      <c r="K37" s="279">
        <v>9</v>
      </c>
      <c r="L37" s="91" t="s">
        <v>2010</v>
      </c>
      <c r="M37" s="279">
        <v>4</v>
      </c>
      <c r="N37" s="279">
        <v>3</v>
      </c>
      <c r="O37" s="291" t="s">
        <v>1864</v>
      </c>
      <c r="P37" s="230" t="s">
        <v>691</v>
      </c>
      <c r="Q37" s="230" t="s">
        <v>37</v>
      </c>
      <c r="R37" s="306"/>
      <c r="S37" s="306"/>
    </row>
    <row r="38" spans="2:19" customFormat="1" ht="15" customHeight="1">
      <c r="B38" s="91"/>
      <c r="C38" s="95" t="s">
        <v>1824</v>
      </c>
      <c r="D38" s="91" t="s">
        <v>469</v>
      </c>
      <c r="E38" s="713">
        <v>19605</v>
      </c>
      <c r="F38" s="95" t="s">
        <v>33</v>
      </c>
      <c r="G38" s="290">
        <v>514101</v>
      </c>
      <c r="H38" s="113" t="s">
        <v>68</v>
      </c>
      <c r="I38" s="231" t="s">
        <v>2374</v>
      </c>
      <c r="J38" s="279">
        <v>11</v>
      </c>
      <c r="K38" s="279">
        <v>10</v>
      </c>
      <c r="L38" s="91" t="s">
        <v>2010</v>
      </c>
      <c r="M38" s="279">
        <v>5</v>
      </c>
      <c r="N38" s="279">
        <v>4</v>
      </c>
      <c r="O38" s="291" t="s">
        <v>1864</v>
      </c>
      <c r="P38" s="230" t="s">
        <v>691</v>
      </c>
      <c r="Q38" s="415"/>
      <c r="R38" s="306"/>
      <c r="S38" s="306"/>
    </row>
    <row r="39" spans="2:19" customFormat="1" ht="15" customHeight="1">
      <c r="B39" s="700"/>
      <c r="C39" s="95" t="s">
        <v>1824</v>
      </c>
      <c r="D39" s="91" t="s">
        <v>469</v>
      </c>
      <c r="E39" s="713">
        <v>19605</v>
      </c>
      <c r="F39" s="95" t="s">
        <v>41</v>
      </c>
      <c r="G39" s="91">
        <v>522301</v>
      </c>
      <c r="H39" s="91" t="s">
        <v>39</v>
      </c>
      <c r="I39" s="231" t="s">
        <v>2377</v>
      </c>
      <c r="J39" s="279">
        <v>9</v>
      </c>
      <c r="K39" s="279">
        <v>7</v>
      </c>
      <c r="L39" s="91" t="s">
        <v>2010</v>
      </c>
      <c r="M39" s="279">
        <v>2</v>
      </c>
      <c r="N39" s="279">
        <v>0</v>
      </c>
      <c r="O39" s="291" t="s">
        <v>1864</v>
      </c>
      <c r="P39" s="230" t="s">
        <v>691</v>
      </c>
      <c r="Q39" s="714"/>
      <c r="R39" s="558"/>
      <c r="S39" s="558"/>
    </row>
    <row r="40" spans="2:19" customFormat="1" ht="15" customHeight="1">
      <c r="B40" s="91">
        <v>30</v>
      </c>
      <c r="C40" s="95" t="s">
        <v>1824</v>
      </c>
      <c r="D40" s="91" t="s">
        <v>469</v>
      </c>
      <c r="E40" s="713">
        <v>19605</v>
      </c>
      <c r="F40" s="95" t="s">
        <v>41</v>
      </c>
      <c r="G40" s="91">
        <v>522301</v>
      </c>
      <c r="H40" s="91" t="s">
        <v>39</v>
      </c>
      <c r="I40" s="231" t="s">
        <v>2240</v>
      </c>
      <c r="J40" s="279">
        <v>9</v>
      </c>
      <c r="K40" s="279">
        <v>6</v>
      </c>
      <c r="L40" s="91" t="s">
        <v>2010</v>
      </c>
      <c r="M40" s="279">
        <v>3</v>
      </c>
      <c r="N40" s="279">
        <v>2</v>
      </c>
      <c r="O40" s="291" t="s">
        <v>1864</v>
      </c>
      <c r="P40" s="230" t="s">
        <v>691</v>
      </c>
      <c r="Q40" s="230" t="s">
        <v>37</v>
      </c>
      <c r="R40" s="184"/>
      <c r="S40" s="306"/>
    </row>
    <row r="41" spans="2:19" customFormat="1" ht="15" customHeight="1">
      <c r="B41" s="513">
        <v>31</v>
      </c>
      <c r="C41" s="95" t="s">
        <v>1824</v>
      </c>
      <c r="D41" s="91" t="s">
        <v>469</v>
      </c>
      <c r="E41" s="713">
        <v>19605</v>
      </c>
      <c r="F41" s="95" t="s">
        <v>52</v>
      </c>
      <c r="G41" s="91">
        <v>751204</v>
      </c>
      <c r="H41" s="91" t="s">
        <v>61</v>
      </c>
      <c r="I41" s="109" t="s">
        <v>2187</v>
      </c>
      <c r="J41" s="279">
        <v>6</v>
      </c>
      <c r="K41" s="279">
        <v>1</v>
      </c>
      <c r="L41" s="91" t="s">
        <v>2017</v>
      </c>
      <c r="M41" s="279">
        <v>3</v>
      </c>
      <c r="N41" s="279">
        <v>0</v>
      </c>
      <c r="O41" s="394" t="s">
        <v>1054</v>
      </c>
      <c r="P41" s="230" t="s">
        <v>93</v>
      </c>
      <c r="Q41" s="230" t="s">
        <v>37</v>
      </c>
      <c r="R41" s="306"/>
      <c r="S41" s="306"/>
    </row>
    <row r="42" spans="2:19" customFormat="1" ht="15" customHeight="1">
      <c r="B42" s="30">
        <v>32</v>
      </c>
      <c r="C42" s="95" t="s">
        <v>1824</v>
      </c>
      <c r="D42" s="91" t="s">
        <v>469</v>
      </c>
      <c r="E42" s="713">
        <v>19605</v>
      </c>
      <c r="F42" s="95" t="s">
        <v>172</v>
      </c>
      <c r="G42" s="91">
        <v>722204</v>
      </c>
      <c r="H42" s="113" t="s">
        <v>164</v>
      </c>
      <c r="I42" s="109" t="s">
        <v>2190</v>
      </c>
      <c r="J42" s="279">
        <v>1</v>
      </c>
      <c r="K42" s="279">
        <v>0</v>
      </c>
      <c r="L42" s="91" t="s">
        <v>2017</v>
      </c>
      <c r="M42" s="279">
        <v>1</v>
      </c>
      <c r="N42" s="279">
        <v>0</v>
      </c>
      <c r="O42" s="278" t="s">
        <v>1054</v>
      </c>
      <c r="P42" s="230" t="s">
        <v>93</v>
      </c>
      <c r="Q42" s="415"/>
      <c r="R42" s="415"/>
      <c r="S42" s="306"/>
    </row>
    <row r="43" spans="2:19" customFormat="1" ht="15" customHeight="1">
      <c r="B43" s="91">
        <v>33</v>
      </c>
      <c r="C43" s="492" t="s">
        <v>2015</v>
      </c>
      <c r="D43" s="301" t="s">
        <v>469</v>
      </c>
      <c r="E43" s="715">
        <v>22765</v>
      </c>
      <c r="F43" s="95" t="s">
        <v>34</v>
      </c>
      <c r="G43" s="91">
        <v>751201</v>
      </c>
      <c r="H43" s="113" t="s">
        <v>162</v>
      </c>
      <c r="I43" s="109" t="s">
        <v>2230</v>
      </c>
      <c r="J43" s="382">
        <v>11</v>
      </c>
      <c r="K43" s="382">
        <v>10</v>
      </c>
      <c r="L43" s="301" t="s">
        <v>2010</v>
      </c>
      <c r="M43" s="382">
        <v>6</v>
      </c>
      <c r="N43" s="382">
        <v>5</v>
      </c>
      <c r="O43" s="95" t="s">
        <v>1864</v>
      </c>
      <c r="P43" s="230" t="s">
        <v>691</v>
      </c>
      <c r="Q43" s="304"/>
      <c r="R43" s="184"/>
      <c r="S43" s="306"/>
    </row>
    <row r="44" spans="2:19" customFormat="1" ht="15" customHeight="1">
      <c r="B44" s="513">
        <v>34</v>
      </c>
      <c r="C44" s="492" t="s">
        <v>2015</v>
      </c>
      <c r="D44" s="301" t="s">
        <v>469</v>
      </c>
      <c r="E44" s="715">
        <v>22765</v>
      </c>
      <c r="F44" s="95" t="s">
        <v>48</v>
      </c>
      <c r="G44" s="91">
        <v>741203</v>
      </c>
      <c r="H44" s="113" t="s">
        <v>57</v>
      </c>
      <c r="I44" s="109" t="s">
        <v>2187</v>
      </c>
      <c r="J44" s="382">
        <v>4</v>
      </c>
      <c r="K44" s="382">
        <v>0</v>
      </c>
      <c r="L44" s="301" t="s">
        <v>2012</v>
      </c>
      <c r="M44" s="382">
        <v>1</v>
      </c>
      <c r="N44" s="382">
        <v>0</v>
      </c>
      <c r="O44" s="394" t="s">
        <v>1054</v>
      </c>
      <c r="P44" s="230" t="s">
        <v>93</v>
      </c>
      <c r="Q44" s="303"/>
      <c r="R44" s="306"/>
      <c r="S44" s="306"/>
    </row>
    <row r="45" spans="2:19" customFormat="1" ht="15" customHeight="1">
      <c r="B45" s="30">
        <v>35</v>
      </c>
      <c r="C45" s="492" t="s">
        <v>2015</v>
      </c>
      <c r="D45" s="301" t="s">
        <v>469</v>
      </c>
      <c r="E45" s="715">
        <v>22765</v>
      </c>
      <c r="F45" s="95" t="s">
        <v>35</v>
      </c>
      <c r="G45" s="91">
        <v>741103</v>
      </c>
      <c r="H45" s="91" t="s">
        <v>49</v>
      </c>
      <c r="I45" s="109" t="s">
        <v>2190</v>
      </c>
      <c r="J45" s="382">
        <v>1</v>
      </c>
      <c r="K45" s="382">
        <v>0</v>
      </c>
      <c r="L45" s="301" t="s">
        <v>2012</v>
      </c>
      <c r="M45" s="382">
        <v>1</v>
      </c>
      <c r="N45" s="382">
        <v>0</v>
      </c>
      <c r="O45" s="278" t="s">
        <v>1054</v>
      </c>
      <c r="P45" s="230" t="s">
        <v>93</v>
      </c>
      <c r="Q45" s="304"/>
      <c r="R45" s="306"/>
      <c r="S45" s="306"/>
    </row>
    <row r="46" spans="2:19" customFormat="1" ht="15" customHeight="1">
      <c r="B46" s="91">
        <v>36</v>
      </c>
      <c r="C46" s="492" t="s">
        <v>2015</v>
      </c>
      <c r="D46" s="301" t="s">
        <v>469</v>
      </c>
      <c r="E46" s="715">
        <v>22765</v>
      </c>
      <c r="F46" s="95" t="s">
        <v>41</v>
      </c>
      <c r="G46" s="91">
        <v>522301</v>
      </c>
      <c r="H46" s="91" t="s">
        <v>39</v>
      </c>
      <c r="I46" s="109" t="s">
        <v>2192</v>
      </c>
      <c r="J46" s="382">
        <v>11</v>
      </c>
      <c r="K46" s="382">
        <v>10</v>
      </c>
      <c r="L46" s="301" t="s">
        <v>2010</v>
      </c>
      <c r="M46" s="382">
        <v>6</v>
      </c>
      <c r="N46" s="382">
        <v>5</v>
      </c>
      <c r="O46" s="95" t="s">
        <v>1864</v>
      </c>
      <c r="P46" s="230" t="s">
        <v>691</v>
      </c>
      <c r="Q46" s="416" t="s">
        <v>37</v>
      </c>
      <c r="R46" s="306"/>
      <c r="S46" s="306"/>
    </row>
    <row r="47" spans="2:19" customFormat="1" ht="15" customHeight="1">
      <c r="B47" s="513">
        <v>37</v>
      </c>
      <c r="C47" s="492" t="s">
        <v>2015</v>
      </c>
      <c r="D47" s="301" t="s">
        <v>469</v>
      </c>
      <c r="E47" s="715">
        <v>22765</v>
      </c>
      <c r="F47" s="95" t="s">
        <v>30</v>
      </c>
      <c r="G47" s="91">
        <v>752205</v>
      </c>
      <c r="H47" s="91" t="s">
        <v>62</v>
      </c>
      <c r="I47" s="109" t="s">
        <v>2191</v>
      </c>
      <c r="J47" s="382">
        <v>2</v>
      </c>
      <c r="K47" s="382">
        <v>0</v>
      </c>
      <c r="L47" s="301" t="s">
        <v>2012</v>
      </c>
      <c r="M47" s="382">
        <v>0</v>
      </c>
      <c r="N47" s="382">
        <v>0</v>
      </c>
      <c r="O47" s="278" t="s">
        <v>1054</v>
      </c>
      <c r="P47" s="230" t="s">
        <v>93</v>
      </c>
      <c r="Q47" s="230" t="s">
        <v>37</v>
      </c>
      <c r="R47" s="306"/>
      <c r="S47" s="306"/>
    </row>
    <row r="48" spans="2:19" customFormat="1" ht="15" customHeight="1">
      <c r="B48" s="30">
        <v>38</v>
      </c>
      <c r="C48" s="492" t="s">
        <v>2015</v>
      </c>
      <c r="D48" s="301" t="s">
        <v>469</v>
      </c>
      <c r="E48" s="715">
        <v>22765</v>
      </c>
      <c r="F48" s="95" t="s">
        <v>52</v>
      </c>
      <c r="G48" s="91">
        <v>751204</v>
      </c>
      <c r="H48" s="91" t="s">
        <v>61</v>
      </c>
      <c r="I48" s="109" t="s">
        <v>2187</v>
      </c>
      <c r="J48" s="382">
        <v>1</v>
      </c>
      <c r="K48" s="382">
        <v>1</v>
      </c>
      <c r="L48" s="91" t="s">
        <v>2010</v>
      </c>
      <c r="M48" s="382">
        <v>1</v>
      </c>
      <c r="N48" s="382">
        <v>1</v>
      </c>
      <c r="O48" s="278" t="s">
        <v>1054</v>
      </c>
      <c r="P48" s="230" t="s">
        <v>93</v>
      </c>
      <c r="Q48" s="230" t="s">
        <v>37</v>
      </c>
      <c r="R48" s="306"/>
      <c r="S48" s="306"/>
    </row>
    <row r="49" spans="2:19" customFormat="1" ht="15" customHeight="1">
      <c r="B49" s="91">
        <v>39</v>
      </c>
      <c r="C49" s="492" t="s">
        <v>2015</v>
      </c>
      <c r="D49" s="301" t="s">
        <v>469</v>
      </c>
      <c r="E49" s="715">
        <v>22765</v>
      </c>
      <c r="F49" s="620" t="s">
        <v>463</v>
      </c>
      <c r="G49" s="91">
        <v>753105</v>
      </c>
      <c r="H49" s="113" t="s">
        <v>457</v>
      </c>
      <c r="I49" s="109" t="s">
        <v>2191</v>
      </c>
      <c r="J49" s="457">
        <v>2</v>
      </c>
      <c r="K49" s="457">
        <v>2</v>
      </c>
      <c r="L49" s="415" t="s">
        <v>2012</v>
      </c>
      <c r="M49" s="457">
        <v>2</v>
      </c>
      <c r="N49" s="457">
        <v>2</v>
      </c>
      <c r="O49" s="291" t="s">
        <v>1989</v>
      </c>
      <c r="P49" s="230" t="s">
        <v>37</v>
      </c>
      <c r="Q49" s="458"/>
      <c r="R49" s="459"/>
      <c r="S49" s="459"/>
    </row>
    <row r="50" spans="2:19" customFormat="1" ht="15" customHeight="1">
      <c r="B50" s="513">
        <v>40</v>
      </c>
      <c r="C50" s="492" t="s">
        <v>2015</v>
      </c>
      <c r="D50" s="301" t="s">
        <v>469</v>
      </c>
      <c r="E50" s="715">
        <v>22765</v>
      </c>
      <c r="F50" s="95" t="s">
        <v>206</v>
      </c>
      <c r="G50" s="91">
        <v>742117</v>
      </c>
      <c r="H50" s="113" t="s">
        <v>181</v>
      </c>
      <c r="I50" s="738" t="s">
        <v>2389</v>
      </c>
      <c r="J50" s="382">
        <v>1</v>
      </c>
      <c r="K50" s="382">
        <v>0</v>
      </c>
      <c r="L50" s="91" t="s">
        <v>2012</v>
      </c>
      <c r="M50" s="382">
        <v>1</v>
      </c>
      <c r="N50" s="382">
        <v>0</v>
      </c>
      <c r="O50" s="291" t="s">
        <v>1991</v>
      </c>
      <c r="P50" s="230" t="s">
        <v>679</v>
      </c>
      <c r="Q50" s="230" t="s">
        <v>37</v>
      </c>
      <c r="R50" s="184"/>
      <c r="S50" s="306"/>
    </row>
    <row r="51" spans="2:19" customFormat="1" ht="15" customHeight="1">
      <c r="B51" s="30">
        <v>41</v>
      </c>
      <c r="C51" s="492" t="s">
        <v>2015</v>
      </c>
      <c r="D51" s="301" t="s">
        <v>469</v>
      </c>
      <c r="E51" s="715">
        <v>22765</v>
      </c>
      <c r="F51" s="95" t="s">
        <v>40</v>
      </c>
      <c r="G51" s="91">
        <v>512001</v>
      </c>
      <c r="H51" s="91" t="s">
        <v>72</v>
      </c>
      <c r="I51" s="109" t="s">
        <v>2223</v>
      </c>
      <c r="J51" s="382">
        <v>2</v>
      </c>
      <c r="K51" s="382">
        <v>2</v>
      </c>
      <c r="L51" s="91" t="s">
        <v>2010</v>
      </c>
      <c r="M51" s="382">
        <v>2</v>
      </c>
      <c r="N51" s="382">
        <v>2</v>
      </c>
      <c r="O51" s="291" t="s">
        <v>1864</v>
      </c>
      <c r="P51" s="230" t="s">
        <v>691</v>
      </c>
      <c r="Q51" s="417"/>
      <c r="R51" s="184"/>
      <c r="S51" s="306"/>
    </row>
    <row r="52" spans="2:19" customFormat="1" ht="15" customHeight="1">
      <c r="B52" s="91">
        <v>42</v>
      </c>
      <c r="C52" s="95" t="s">
        <v>1824</v>
      </c>
      <c r="D52" s="91" t="s">
        <v>469</v>
      </c>
      <c r="E52" s="713">
        <v>19605</v>
      </c>
      <c r="F52" s="95" t="s">
        <v>40</v>
      </c>
      <c r="G52" s="91">
        <v>512001</v>
      </c>
      <c r="H52" s="91" t="s">
        <v>72</v>
      </c>
      <c r="I52" s="231" t="s">
        <v>2349</v>
      </c>
      <c r="J52" s="279">
        <v>5</v>
      </c>
      <c r="K52" s="279">
        <v>3</v>
      </c>
      <c r="L52" s="91" t="s">
        <v>2010</v>
      </c>
      <c r="M52" s="279">
        <v>2</v>
      </c>
      <c r="N52" s="279">
        <v>2</v>
      </c>
      <c r="O52" s="95" t="s">
        <v>1864</v>
      </c>
      <c r="P52" s="230" t="s">
        <v>691</v>
      </c>
      <c r="Q52" s="417"/>
      <c r="R52" s="306"/>
      <c r="S52" s="306"/>
    </row>
    <row r="53" spans="2:19" customFormat="1" ht="15" customHeight="1">
      <c r="B53" s="513">
        <v>43</v>
      </c>
      <c r="C53" s="95" t="s">
        <v>1824</v>
      </c>
      <c r="D53" s="91" t="s">
        <v>469</v>
      </c>
      <c r="E53" s="713">
        <v>19605</v>
      </c>
      <c r="F53" s="95" t="s">
        <v>40</v>
      </c>
      <c r="G53" s="91">
        <v>512001</v>
      </c>
      <c r="H53" s="91" t="s">
        <v>72</v>
      </c>
      <c r="I53" s="109" t="s">
        <v>2223</v>
      </c>
      <c r="J53" s="279">
        <v>6</v>
      </c>
      <c r="K53" s="279">
        <v>6</v>
      </c>
      <c r="L53" s="91" t="s">
        <v>2010</v>
      </c>
      <c r="M53" s="279">
        <v>2</v>
      </c>
      <c r="N53" s="279">
        <v>2</v>
      </c>
      <c r="O53" s="95" t="s">
        <v>1864</v>
      </c>
      <c r="P53" s="230" t="s">
        <v>691</v>
      </c>
      <c r="Q53" s="375"/>
      <c r="R53" s="375"/>
      <c r="S53" s="306"/>
    </row>
    <row r="54" spans="2:19" customFormat="1" ht="15" customHeight="1">
      <c r="B54" s="30">
        <v>44</v>
      </c>
      <c r="C54" s="95" t="s">
        <v>1824</v>
      </c>
      <c r="D54" s="91" t="s">
        <v>469</v>
      </c>
      <c r="E54" s="713">
        <v>19605</v>
      </c>
      <c r="F54" s="132" t="s">
        <v>35</v>
      </c>
      <c r="G54" s="91">
        <v>741103</v>
      </c>
      <c r="H54" s="91" t="s">
        <v>49</v>
      </c>
      <c r="I54" s="109" t="s">
        <v>2190</v>
      </c>
      <c r="J54" s="279">
        <v>5</v>
      </c>
      <c r="K54" s="279">
        <v>0</v>
      </c>
      <c r="L54" s="91" t="s">
        <v>2017</v>
      </c>
      <c r="M54" s="279">
        <v>6</v>
      </c>
      <c r="N54" s="279">
        <v>0</v>
      </c>
      <c r="O54" s="278" t="s">
        <v>1054</v>
      </c>
      <c r="P54" s="230" t="s">
        <v>93</v>
      </c>
      <c r="Q54" s="303"/>
      <c r="R54" s="306"/>
      <c r="S54" s="306"/>
    </row>
    <row r="55" spans="2:19" customFormat="1" ht="15" customHeight="1">
      <c r="B55" s="91">
        <v>45</v>
      </c>
      <c r="C55" s="95" t="s">
        <v>1824</v>
      </c>
      <c r="D55" s="91" t="s">
        <v>469</v>
      </c>
      <c r="E55" s="713">
        <v>19605</v>
      </c>
      <c r="F55" s="95" t="s">
        <v>171</v>
      </c>
      <c r="G55" s="91">
        <v>712618</v>
      </c>
      <c r="H55" s="91" t="s">
        <v>77</v>
      </c>
      <c r="I55" s="427" t="s">
        <v>2192</v>
      </c>
      <c r="J55" s="279">
        <v>5</v>
      </c>
      <c r="K55" s="279">
        <v>0</v>
      </c>
      <c r="L55" s="295" t="s">
        <v>2017</v>
      </c>
      <c r="M55" s="279">
        <v>5</v>
      </c>
      <c r="N55" s="279">
        <v>0</v>
      </c>
      <c r="O55" s="278" t="s">
        <v>1054</v>
      </c>
      <c r="P55" s="230" t="s">
        <v>93</v>
      </c>
      <c r="Q55" s="303"/>
      <c r="R55" s="306"/>
      <c r="S55" s="306"/>
    </row>
    <row r="56" spans="2:19" customFormat="1" ht="15" customHeight="1">
      <c r="B56" s="513">
        <v>46</v>
      </c>
      <c r="C56" s="95" t="s">
        <v>1824</v>
      </c>
      <c r="D56" s="91" t="s">
        <v>469</v>
      </c>
      <c r="E56" s="713">
        <v>19605</v>
      </c>
      <c r="F56" s="95" t="s">
        <v>463</v>
      </c>
      <c r="G56" s="91">
        <v>753105</v>
      </c>
      <c r="H56" s="113" t="s">
        <v>457</v>
      </c>
      <c r="I56" s="231" t="s">
        <v>2207</v>
      </c>
      <c r="J56" s="260">
        <v>0</v>
      </c>
      <c r="K56" s="279">
        <v>0</v>
      </c>
      <c r="L56" s="91" t="s">
        <v>2017</v>
      </c>
      <c r="M56" s="279">
        <v>0</v>
      </c>
      <c r="N56" s="279">
        <v>0</v>
      </c>
      <c r="O56" s="291" t="s">
        <v>179</v>
      </c>
      <c r="P56" s="230" t="s">
        <v>680</v>
      </c>
      <c r="Q56" s="304"/>
      <c r="R56" s="306"/>
      <c r="S56" s="306"/>
    </row>
    <row r="57" spans="2:19" customFormat="1" ht="15" customHeight="1">
      <c r="B57" s="30">
        <v>47</v>
      </c>
      <c r="C57" s="95" t="s">
        <v>1824</v>
      </c>
      <c r="D57" s="91" t="s">
        <v>469</v>
      </c>
      <c r="E57" s="713">
        <v>19605</v>
      </c>
      <c r="F57" s="95" t="s">
        <v>36</v>
      </c>
      <c r="G57" s="91">
        <v>711204</v>
      </c>
      <c r="H57" s="91" t="s">
        <v>94</v>
      </c>
      <c r="I57" s="109" t="s">
        <v>2187</v>
      </c>
      <c r="J57" s="279">
        <v>2</v>
      </c>
      <c r="K57" s="279">
        <v>0</v>
      </c>
      <c r="L57" s="91" t="s">
        <v>2017</v>
      </c>
      <c r="M57" s="279">
        <v>2</v>
      </c>
      <c r="N57" s="279">
        <v>0</v>
      </c>
      <c r="O57" s="278" t="s">
        <v>1054</v>
      </c>
      <c r="P57" s="230" t="s">
        <v>93</v>
      </c>
      <c r="Q57" s="304"/>
      <c r="R57" s="306"/>
      <c r="S57" s="306"/>
    </row>
    <row r="58" spans="2:19" customFormat="1" ht="15" customHeight="1">
      <c r="B58" s="91">
        <v>48</v>
      </c>
      <c r="C58" s="95" t="s">
        <v>1824</v>
      </c>
      <c r="D58" s="91" t="s">
        <v>469</v>
      </c>
      <c r="E58" s="713">
        <v>19605</v>
      </c>
      <c r="F58" s="95" t="s">
        <v>48</v>
      </c>
      <c r="G58" s="91">
        <v>741203</v>
      </c>
      <c r="H58" s="113" t="s">
        <v>57</v>
      </c>
      <c r="I58" s="109" t="s">
        <v>2187</v>
      </c>
      <c r="J58" s="279">
        <v>4</v>
      </c>
      <c r="K58" s="279">
        <v>0</v>
      </c>
      <c r="L58" s="91" t="s">
        <v>2017</v>
      </c>
      <c r="M58" s="279">
        <v>4</v>
      </c>
      <c r="N58" s="279">
        <v>0</v>
      </c>
      <c r="O58" s="278" t="s">
        <v>1054</v>
      </c>
      <c r="P58" s="230" t="s">
        <v>93</v>
      </c>
      <c r="Q58" s="304"/>
      <c r="R58" s="306"/>
      <c r="S58" s="306"/>
    </row>
    <row r="59" spans="2:19" ht="15" customHeight="1">
      <c r="B59" s="513">
        <v>49</v>
      </c>
      <c r="C59" s="95" t="s">
        <v>1824</v>
      </c>
      <c r="D59" s="91" t="s">
        <v>469</v>
      </c>
      <c r="E59" s="713">
        <v>19605</v>
      </c>
      <c r="F59" s="95" t="s">
        <v>91</v>
      </c>
      <c r="G59" s="277">
        <v>722307</v>
      </c>
      <c r="H59" s="277" t="s">
        <v>74</v>
      </c>
      <c r="I59" s="109"/>
      <c r="J59" s="260">
        <v>0</v>
      </c>
      <c r="K59" s="279">
        <v>0</v>
      </c>
      <c r="L59" s="91" t="s">
        <v>2017</v>
      </c>
      <c r="M59" s="279">
        <v>0</v>
      </c>
      <c r="N59" s="279">
        <v>0</v>
      </c>
      <c r="O59" s="394" t="s">
        <v>1054</v>
      </c>
      <c r="P59" s="230" t="s">
        <v>93</v>
      </c>
      <c r="Q59" s="304"/>
      <c r="R59" s="306"/>
      <c r="S59" s="306"/>
    </row>
    <row r="60" spans="2:19" customFormat="1" ht="15" customHeight="1">
      <c r="B60" s="30">
        <v>50</v>
      </c>
      <c r="C60" s="95" t="s">
        <v>1824</v>
      </c>
      <c r="D60" s="91" t="s">
        <v>469</v>
      </c>
      <c r="E60" s="713">
        <v>19605</v>
      </c>
      <c r="F60" s="95" t="s">
        <v>30</v>
      </c>
      <c r="G60" s="91">
        <v>752205</v>
      </c>
      <c r="H60" s="91" t="s">
        <v>62</v>
      </c>
      <c r="I60" s="109" t="s">
        <v>2191</v>
      </c>
      <c r="J60" s="279">
        <v>1</v>
      </c>
      <c r="K60" s="279">
        <v>0</v>
      </c>
      <c r="L60" s="91" t="s">
        <v>2017</v>
      </c>
      <c r="M60" s="279">
        <v>1</v>
      </c>
      <c r="N60" s="279">
        <v>0</v>
      </c>
      <c r="O60" s="278" t="s">
        <v>1054</v>
      </c>
      <c r="P60" s="230" t="s">
        <v>93</v>
      </c>
      <c r="Q60" s="304"/>
      <c r="R60" s="306"/>
      <c r="S60" s="306"/>
    </row>
    <row r="61" spans="2:19" ht="14.25" customHeight="1">
      <c r="B61" s="91">
        <v>51</v>
      </c>
      <c r="C61" s="95" t="s">
        <v>1824</v>
      </c>
      <c r="D61" s="91" t="s">
        <v>469</v>
      </c>
      <c r="E61" s="713">
        <v>19605</v>
      </c>
      <c r="F61" s="95" t="s">
        <v>53</v>
      </c>
      <c r="G61" s="91">
        <v>741201</v>
      </c>
      <c r="H61" s="113" t="s">
        <v>63</v>
      </c>
      <c r="I61" s="109" t="s">
        <v>2187</v>
      </c>
      <c r="J61" s="260">
        <v>0</v>
      </c>
      <c r="K61" s="279">
        <v>0</v>
      </c>
      <c r="L61" s="91" t="s">
        <v>2017</v>
      </c>
      <c r="M61" s="279">
        <v>0</v>
      </c>
      <c r="N61" s="279">
        <v>0</v>
      </c>
      <c r="O61" s="95" t="s">
        <v>101</v>
      </c>
      <c r="P61" s="239" t="s">
        <v>692</v>
      </c>
      <c r="Q61" s="304"/>
      <c r="R61" s="306"/>
      <c r="S61" s="306"/>
    </row>
    <row r="62" spans="2:19" ht="15" customHeight="1">
      <c r="B62" s="513">
        <v>52</v>
      </c>
      <c r="C62" s="95" t="s">
        <v>1824</v>
      </c>
      <c r="D62" s="91" t="s">
        <v>469</v>
      </c>
      <c r="E62" s="713">
        <v>19605</v>
      </c>
      <c r="F62" s="621" t="s">
        <v>31</v>
      </c>
      <c r="G62" s="622">
        <v>723103</v>
      </c>
      <c r="H62" s="511" t="s">
        <v>67</v>
      </c>
      <c r="I62" s="427" t="s">
        <v>2194</v>
      </c>
      <c r="J62" s="382">
        <v>1</v>
      </c>
      <c r="K62" s="382">
        <v>0</v>
      </c>
      <c r="L62" s="423" t="s">
        <v>2012</v>
      </c>
      <c r="M62" s="382">
        <v>1</v>
      </c>
      <c r="N62" s="382">
        <v>0</v>
      </c>
      <c r="O62" s="278" t="s">
        <v>1054</v>
      </c>
      <c r="P62" s="230" t="s">
        <v>93</v>
      </c>
      <c r="Q62" s="462"/>
      <c r="R62" s="462"/>
      <c r="S62" s="463"/>
    </row>
    <row r="63" spans="2:19" ht="15" customHeight="1">
      <c r="B63" s="30">
        <v>53</v>
      </c>
      <c r="C63" s="95" t="s">
        <v>1824</v>
      </c>
      <c r="D63" s="91" t="s">
        <v>469</v>
      </c>
      <c r="E63" s="713">
        <v>19605</v>
      </c>
      <c r="F63" s="95" t="s">
        <v>460</v>
      </c>
      <c r="G63" s="91">
        <v>611303</v>
      </c>
      <c r="H63" s="113" t="s">
        <v>464</v>
      </c>
      <c r="I63" s="109" t="s">
        <v>2202</v>
      </c>
      <c r="J63" s="279">
        <v>1</v>
      </c>
      <c r="K63" s="279">
        <v>1</v>
      </c>
      <c r="L63" s="91" t="s">
        <v>2010</v>
      </c>
      <c r="M63" s="279">
        <v>1</v>
      </c>
      <c r="N63" s="279">
        <v>1</v>
      </c>
      <c r="O63" s="232" t="s">
        <v>1989</v>
      </c>
      <c r="P63" s="230" t="s">
        <v>37</v>
      </c>
      <c r="Q63" s="416" t="s">
        <v>37</v>
      </c>
      <c r="R63" s="184"/>
      <c r="S63" s="306"/>
    </row>
    <row r="64" spans="2:19" ht="15" customHeight="1">
      <c r="B64" s="91">
        <v>54</v>
      </c>
      <c r="C64" s="95" t="s">
        <v>1071</v>
      </c>
      <c r="D64" s="91" t="s">
        <v>462</v>
      </c>
      <c r="E64" s="713">
        <v>11296</v>
      </c>
      <c r="F64" s="132" t="s">
        <v>35</v>
      </c>
      <c r="G64" s="91">
        <v>741103</v>
      </c>
      <c r="H64" s="91" t="s">
        <v>49</v>
      </c>
      <c r="I64" s="737" t="s">
        <v>2387</v>
      </c>
      <c r="J64" s="279">
        <v>8</v>
      </c>
      <c r="K64" s="279">
        <v>0</v>
      </c>
      <c r="L64" s="91" t="s">
        <v>2010</v>
      </c>
      <c r="M64" s="279">
        <v>8</v>
      </c>
      <c r="N64" s="279">
        <v>0</v>
      </c>
      <c r="O64" s="95" t="s">
        <v>1991</v>
      </c>
      <c r="P64" s="230" t="s">
        <v>679</v>
      </c>
      <c r="Q64" s="417"/>
      <c r="R64" s="415"/>
      <c r="S64" s="306"/>
    </row>
    <row r="65" spans="2:20" ht="15" customHeight="1">
      <c r="B65" s="513">
        <v>55</v>
      </c>
      <c r="C65" s="95" t="s">
        <v>1071</v>
      </c>
      <c r="D65" s="91" t="s">
        <v>462</v>
      </c>
      <c r="E65" s="713">
        <v>11296</v>
      </c>
      <c r="F65" s="95" t="s">
        <v>172</v>
      </c>
      <c r="G65" s="91">
        <v>722204</v>
      </c>
      <c r="H65" s="91" t="s">
        <v>164</v>
      </c>
      <c r="I65" s="109" t="s">
        <v>2225</v>
      </c>
      <c r="J65" s="279">
        <v>4</v>
      </c>
      <c r="K65" s="279">
        <v>0</v>
      </c>
      <c r="L65" s="430" t="s">
        <v>2012</v>
      </c>
      <c r="M65" s="279">
        <v>0</v>
      </c>
      <c r="N65" s="279">
        <v>0</v>
      </c>
      <c r="O65" s="95" t="s">
        <v>1990</v>
      </c>
      <c r="P65" s="230" t="s">
        <v>190</v>
      </c>
      <c r="Q65" s="303"/>
      <c r="R65" s="306"/>
      <c r="S65" s="306"/>
    </row>
    <row r="66" spans="2:20" ht="15" customHeight="1">
      <c r="B66" s="30">
        <v>56</v>
      </c>
      <c r="C66" s="95" t="s">
        <v>1071</v>
      </c>
      <c r="D66" s="91" t="s">
        <v>462</v>
      </c>
      <c r="E66" s="713">
        <v>11296</v>
      </c>
      <c r="F66" s="95" t="s">
        <v>40</v>
      </c>
      <c r="G66" s="91">
        <v>512001</v>
      </c>
      <c r="H66" s="91" t="s">
        <v>72</v>
      </c>
      <c r="I66" s="300" t="s">
        <v>2229</v>
      </c>
      <c r="J66" s="279">
        <v>1</v>
      </c>
      <c r="K66" s="279">
        <v>1</v>
      </c>
      <c r="L66" s="430" t="s">
        <v>2012</v>
      </c>
      <c r="M66" s="279">
        <v>0</v>
      </c>
      <c r="N66" s="279">
        <v>0</v>
      </c>
      <c r="O66" s="291" t="s">
        <v>1990</v>
      </c>
      <c r="P66" s="230" t="s">
        <v>190</v>
      </c>
      <c r="Q66" s="303"/>
      <c r="R66" s="306"/>
      <c r="S66" s="306"/>
    </row>
    <row r="67" spans="2:20" ht="15" customHeight="1">
      <c r="B67" s="91">
        <v>57</v>
      </c>
      <c r="C67" s="95" t="s">
        <v>1071</v>
      </c>
      <c r="D67" s="91" t="s">
        <v>462</v>
      </c>
      <c r="E67" s="713">
        <v>11296</v>
      </c>
      <c r="F67" s="95" t="s">
        <v>41</v>
      </c>
      <c r="G67" s="623">
        <v>522301</v>
      </c>
      <c r="H67" s="91" t="s">
        <v>39</v>
      </c>
      <c r="I67" s="109" t="s">
        <v>2229</v>
      </c>
      <c r="J67" s="279">
        <v>5</v>
      </c>
      <c r="K67" s="279">
        <v>4</v>
      </c>
      <c r="L67" s="430" t="s">
        <v>2012</v>
      </c>
      <c r="M67" s="279">
        <v>0</v>
      </c>
      <c r="N67" s="279">
        <v>0</v>
      </c>
      <c r="O67" s="95" t="s">
        <v>1990</v>
      </c>
      <c r="P67" s="230" t="s">
        <v>190</v>
      </c>
      <c r="Q67" s="303"/>
      <c r="R67" s="306"/>
      <c r="S67" s="306"/>
    </row>
    <row r="68" spans="2:20" ht="15" customHeight="1">
      <c r="B68" s="513">
        <v>58</v>
      </c>
      <c r="C68" s="95" t="s">
        <v>1071</v>
      </c>
      <c r="D68" s="91" t="s">
        <v>462</v>
      </c>
      <c r="E68" s="713">
        <v>11296</v>
      </c>
      <c r="F68" s="95" t="s">
        <v>31</v>
      </c>
      <c r="G68" s="91">
        <v>723103</v>
      </c>
      <c r="H68" s="91" t="s">
        <v>67</v>
      </c>
      <c r="I68" s="109" t="s">
        <v>2227</v>
      </c>
      <c r="J68" s="279">
        <v>3</v>
      </c>
      <c r="K68" s="279">
        <v>0</v>
      </c>
      <c r="L68" s="430" t="s">
        <v>2012</v>
      </c>
      <c r="M68" s="279">
        <v>0</v>
      </c>
      <c r="N68" s="279">
        <v>0</v>
      </c>
      <c r="O68" s="291" t="s">
        <v>1990</v>
      </c>
      <c r="P68" s="230" t="s">
        <v>190</v>
      </c>
      <c r="Q68" s="303"/>
      <c r="R68" s="306"/>
      <c r="S68" s="306"/>
    </row>
    <row r="69" spans="2:20" ht="15" customHeight="1">
      <c r="B69" s="30">
        <v>59</v>
      </c>
      <c r="C69" s="95" t="s">
        <v>1071</v>
      </c>
      <c r="D69" s="91" t="s">
        <v>462</v>
      </c>
      <c r="E69" s="713">
        <v>11296</v>
      </c>
      <c r="F69" s="95" t="s">
        <v>52</v>
      </c>
      <c r="G69" s="91">
        <v>751204</v>
      </c>
      <c r="H69" s="91" t="s">
        <v>61</v>
      </c>
      <c r="I69" s="109" t="s">
        <v>2249</v>
      </c>
      <c r="J69" s="279">
        <v>2</v>
      </c>
      <c r="K69" s="279">
        <v>1</v>
      </c>
      <c r="L69" s="91" t="s">
        <v>2010</v>
      </c>
      <c r="M69" s="279">
        <v>2</v>
      </c>
      <c r="N69" s="279">
        <v>1</v>
      </c>
      <c r="O69" s="95" t="s">
        <v>2251</v>
      </c>
      <c r="P69" s="230" t="s">
        <v>2250</v>
      </c>
      <c r="Q69" s="303"/>
      <c r="R69" s="306"/>
      <c r="S69" s="306"/>
    </row>
    <row r="70" spans="2:20" ht="15" customHeight="1">
      <c r="B70" s="91">
        <v>60</v>
      </c>
      <c r="C70" s="95" t="s">
        <v>1071</v>
      </c>
      <c r="D70" s="91" t="s">
        <v>462</v>
      </c>
      <c r="E70" s="713">
        <v>11296</v>
      </c>
      <c r="F70" s="95" t="s">
        <v>33</v>
      </c>
      <c r="G70" s="91">
        <v>514101</v>
      </c>
      <c r="H70" s="113" t="s">
        <v>68</v>
      </c>
      <c r="I70" s="737" t="s">
        <v>2387</v>
      </c>
      <c r="J70" s="279">
        <v>6</v>
      </c>
      <c r="K70" s="279">
        <v>5</v>
      </c>
      <c r="L70" s="91" t="s">
        <v>2010</v>
      </c>
      <c r="M70" s="279">
        <v>7</v>
      </c>
      <c r="N70" s="279">
        <v>6</v>
      </c>
      <c r="O70" s="291" t="s">
        <v>1991</v>
      </c>
      <c r="P70" s="230" t="s">
        <v>679</v>
      </c>
      <c r="Q70" s="303"/>
      <c r="R70" s="184"/>
      <c r="S70" s="306"/>
    </row>
    <row r="71" spans="2:20" ht="15" customHeight="1">
      <c r="B71" s="513">
        <v>61</v>
      </c>
      <c r="C71" s="676" t="s">
        <v>1071</v>
      </c>
      <c r="D71" s="193" t="s">
        <v>462</v>
      </c>
      <c r="E71" s="193">
        <v>11296</v>
      </c>
      <c r="F71" s="676" t="s">
        <v>1961</v>
      </c>
      <c r="G71" s="193">
        <v>813134</v>
      </c>
      <c r="H71" s="697" t="s">
        <v>466</v>
      </c>
      <c r="I71" s="688"/>
      <c r="J71" s="204">
        <v>2</v>
      </c>
      <c r="K71" s="204">
        <v>0</v>
      </c>
      <c r="L71" s="193" t="s">
        <v>2010</v>
      </c>
      <c r="M71" s="204">
        <v>2</v>
      </c>
      <c r="N71" s="204">
        <v>0</v>
      </c>
      <c r="O71" s="698" t="s">
        <v>1989</v>
      </c>
      <c r="P71" s="677" t="s">
        <v>1976</v>
      </c>
      <c r="Q71" s="416" t="s">
        <v>37</v>
      </c>
      <c r="R71" s="230"/>
      <c r="S71" s="306"/>
      <c r="T71" s="597" t="s">
        <v>2348</v>
      </c>
    </row>
    <row r="72" spans="2:20" ht="15" customHeight="1">
      <c r="B72" s="30">
        <v>62</v>
      </c>
      <c r="C72" s="95" t="s">
        <v>2101</v>
      </c>
      <c r="D72" s="91" t="s">
        <v>467</v>
      </c>
      <c r="E72" s="713">
        <v>92045</v>
      </c>
      <c r="F72" s="95" t="s">
        <v>53</v>
      </c>
      <c r="G72" s="91">
        <v>741201</v>
      </c>
      <c r="H72" s="91" t="s">
        <v>63</v>
      </c>
      <c r="I72" s="109" t="s">
        <v>2187</v>
      </c>
      <c r="J72" s="279">
        <v>7</v>
      </c>
      <c r="K72" s="279">
        <v>1</v>
      </c>
      <c r="L72" s="91" t="s">
        <v>2010</v>
      </c>
      <c r="M72" s="279">
        <v>7</v>
      </c>
      <c r="N72" s="279">
        <v>1</v>
      </c>
      <c r="O72" s="95" t="s">
        <v>101</v>
      </c>
      <c r="P72" s="239" t="s">
        <v>692</v>
      </c>
      <c r="Q72" s="418"/>
      <c r="R72" s="418"/>
      <c r="S72" s="306"/>
    </row>
    <row r="73" spans="2:20" ht="15" customHeight="1">
      <c r="B73" s="91">
        <v>63</v>
      </c>
      <c r="C73" s="95" t="s">
        <v>2101</v>
      </c>
      <c r="D73" s="91" t="s">
        <v>467</v>
      </c>
      <c r="E73" s="713">
        <v>92045</v>
      </c>
      <c r="F73" s="248" t="s">
        <v>52</v>
      </c>
      <c r="G73" s="91">
        <v>751204</v>
      </c>
      <c r="H73" s="91" t="s">
        <v>61</v>
      </c>
      <c r="I73" s="109"/>
      <c r="J73" s="260">
        <v>0</v>
      </c>
      <c r="K73" s="279">
        <v>0</v>
      </c>
      <c r="L73" s="91"/>
      <c r="M73" s="279">
        <v>0</v>
      </c>
      <c r="N73" s="279">
        <v>0</v>
      </c>
      <c r="O73" s="278" t="s">
        <v>1054</v>
      </c>
      <c r="P73" s="230" t="s">
        <v>93</v>
      </c>
      <c r="Q73" s="417"/>
      <c r="R73" s="415"/>
      <c r="S73" s="306"/>
    </row>
    <row r="74" spans="2:20" customFormat="1" ht="15" customHeight="1">
      <c r="B74" s="513">
        <v>64</v>
      </c>
      <c r="C74" s="95" t="s">
        <v>2101</v>
      </c>
      <c r="D74" s="91" t="s">
        <v>467</v>
      </c>
      <c r="E74" s="713">
        <v>92045</v>
      </c>
      <c r="F74" s="95" t="s">
        <v>66</v>
      </c>
      <c r="G74" s="91">
        <v>723103</v>
      </c>
      <c r="H74" s="91" t="s">
        <v>67</v>
      </c>
      <c r="I74" s="523" t="s">
        <v>2207</v>
      </c>
      <c r="J74" s="279">
        <v>9</v>
      </c>
      <c r="K74" s="279">
        <v>0</v>
      </c>
      <c r="L74" s="91" t="s">
        <v>2010</v>
      </c>
      <c r="M74" s="279">
        <v>0</v>
      </c>
      <c r="N74" s="279">
        <v>0</v>
      </c>
      <c r="O74" s="112" t="s">
        <v>873</v>
      </c>
      <c r="P74" s="230" t="s">
        <v>677</v>
      </c>
      <c r="Q74" s="419"/>
      <c r="R74" s="373"/>
      <c r="S74" s="306"/>
    </row>
    <row r="75" spans="2:20" customFormat="1" ht="15" customHeight="1">
      <c r="B75" s="30">
        <v>65</v>
      </c>
      <c r="C75" s="95" t="s">
        <v>2101</v>
      </c>
      <c r="D75" s="91" t="s">
        <v>467</v>
      </c>
      <c r="E75" s="713">
        <v>92045</v>
      </c>
      <c r="F75" s="95" t="s">
        <v>35</v>
      </c>
      <c r="G75" s="91">
        <v>741103</v>
      </c>
      <c r="H75" s="113" t="s">
        <v>49</v>
      </c>
      <c r="I75" s="109" t="s">
        <v>2190</v>
      </c>
      <c r="J75" s="279">
        <v>4</v>
      </c>
      <c r="K75" s="279">
        <v>0</v>
      </c>
      <c r="L75" s="91" t="s">
        <v>2012</v>
      </c>
      <c r="M75" s="279">
        <v>4</v>
      </c>
      <c r="N75" s="279">
        <v>0</v>
      </c>
      <c r="O75" s="278" t="s">
        <v>1054</v>
      </c>
      <c r="P75" s="230" t="s">
        <v>93</v>
      </c>
      <c r="Q75" s="419"/>
      <c r="R75" s="373"/>
      <c r="S75" s="306"/>
    </row>
    <row r="76" spans="2:20" customFormat="1" ht="15" customHeight="1">
      <c r="B76" s="91">
        <v>66</v>
      </c>
      <c r="C76" s="95" t="s">
        <v>2101</v>
      </c>
      <c r="D76" s="91" t="s">
        <v>467</v>
      </c>
      <c r="E76" s="713">
        <v>92045</v>
      </c>
      <c r="F76" s="95" t="s">
        <v>41</v>
      </c>
      <c r="G76" s="91">
        <v>522301</v>
      </c>
      <c r="H76" s="91" t="s">
        <v>39</v>
      </c>
      <c r="I76" s="109" t="s">
        <v>2209</v>
      </c>
      <c r="J76" s="670">
        <v>15</v>
      </c>
      <c r="K76" s="670">
        <v>13</v>
      </c>
      <c r="L76" s="91" t="s">
        <v>2010</v>
      </c>
      <c r="M76" s="279">
        <v>0</v>
      </c>
      <c r="N76" s="279">
        <v>0</v>
      </c>
      <c r="O76" s="112" t="s">
        <v>873</v>
      </c>
      <c r="P76" s="230" t="s">
        <v>677</v>
      </c>
      <c r="Q76" s="230" t="s">
        <v>37</v>
      </c>
      <c r="R76" s="373"/>
      <c r="S76" s="306"/>
    </row>
    <row r="77" spans="2:20" customFormat="1" ht="15" customHeight="1">
      <c r="B77" s="513">
        <v>67</v>
      </c>
      <c r="C77" s="95" t="s">
        <v>2101</v>
      </c>
      <c r="D77" s="89" t="s">
        <v>2102</v>
      </c>
      <c r="E77" s="713">
        <v>92045</v>
      </c>
      <c r="F77" s="248" t="s">
        <v>34</v>
      </c>
      <c r="G77" s="91">
        <v>751201</v>
      </c>
      <c r="H77" s="596" t="s">
        <v>162</v>
      </c>
      <c r="I77" s="109" t="s">
        <v>2208</v>
      </c>
      <c r="J77" s="260">
        <v>0</v>
      </c>
      <c r="K77" s="279">
        <v>1</v>
      </c>
      <c r="L77" s="91"/>
      <c r="M77" s="279">
        <v>0</v>
      </c>
      <c r="N77" s="279">
        <v>0</v>
      </c>
      <c r="O77" s="243" t="s">
        <v>873</v>
      </c>
      <c r="P77" s="230" t="s">
        <v>677</v>
      </c>
      <c r="Q77" s="418"/>
      <c r="R77" s="373"/>
      <c r="S77" s="306"/>
    </row>
    <row r="78" spans="2:20" customFormat="1" ht="15" customHeight="1">
      <c r="B78" s="30">
        <v>68</v>
      </c>
      <c r="C78" s="95" t="s">
        <v>2101</v>
      </c>
      <c r="D78" s="91" t="s">
        <v>467</v>
      </c>
      <c r="E78" s="713">
        <v>92045</v>
      </c>
      <c r="F78" s="95" t="s">
        <v>40</v>
      </c>
      <c r="G78" s="91">
        <v>512001</v>
      </c>
      <c r="H78" s="91" t="s">
        <v>72</v>
      </c>
      <c r="I78" s="109" t="s">
        <v>2210</v>
      </c>
      <c r="J78" s="279">
        <v>8</v>
      </c>
      <c r="K78" s="279">
        <v>5</v>
      </c>
      <c r="L78" s="91" t="s">
        <v>2010</v>
      </c>
      <c r="M78" s="279">
        <v>0</v>
      </c>
      <c r="N78" s="279">
        <v>0</v>
      </c>
      <c r="O78" s="243" t="s">
        <v>873</v>
      </c>
      <c r="P78" s="230" t="s">
        <v>677</v>
      </c>
      <c r="Q78" s="373"/>
      <c r="R78" s="373"/>
      <c r="S78" s="306"/>
    </row>
    <row r="79" spans="2:20" customFormat="1" ht="15" customHeight="1">
      <c r="B79" s="91">
        <v>69</v>
      </c>
      <c r="C79" s="95" t="s">
        <v>2101</v>
      </c>
      <c r="D79" s="91" t="s">
        <v>467</v>
      </c>
      <c r="E79" s="713">
        <v>92045</v>
      </c>
      <c r="F79" s="95" t="s">
        <v>33</v>
      </c>
      <c r="G79" s="91">
        <v>514101</v>
      </c>
      <c r="H79" s="113" t="s">
        <v>68</v>
      </c>
      <c r="I79" s="523" t="s">
        <v>2207</v>
      </c>
      <c r="J79" s="279">
        <v>5</v>
      </c>
      <c r="K79" s="279">
        <v>5</v>
      </c>
      <c r="L79" s="91" t="s">
        <v>2010</v>
      </c>
      <c r="M79" s="279">
        <v>0</v>
      </c>
      <c r="N79" s="279">
        <v>0</v>
      </c>
      <c r="O79" s="112" t="s">
        <v>873</v>
      </c>
      <c r="P79" s="230" t="s">
        <v>677</v>
      </c>
      <c r="Q79" s="373"/>
      <c r="R79" s="373"/>
      <c r="S79" s="306"/>
    </row>
    <row r="80" spans="2:20" customFormat="1" ht="15" customHeight="1">
      <c r="B80" s="513">
        <v>70</v>
      </c>
      <c r="C80" s="95" t="s">
        <v>2101</v>
      </c>
      <c r="D80" s="91" t="s">
        <v>467</v>
      </c>
      <c r="E80" s="713">
        <v>92045</v>
      </c>
      <c r="F80" s="95" t="s">
        <v>30</v>
      </c>
      <c r="G80" s="91">
        <v>752205</v>
      </c>
      <c r="H80" s="113" t="s">
        <v>62</v>
      </c>
      <c r="I80" s="109" t="s">
        <v>2191</v>
      </c>
      <c r="J80" s="279">
        <v>1</v>
      </c>
      <c r="K80" s="279">
        <v>0</v>
      </c>
      <c r="L80" s="91" t="s">
        <v>2012</v>
      </c>
      <c r="M80" s="279">
        <v>1</v>
      </c>
      <c r="N80" s="279">
        <v>0</v>
      </c>
      <c r="O80" s="394" t="s">
        <v>1054</v>
      </c>
      <c r="P80" s="230" t="s">
        <v>93</v>
      </c>
      <c r="Q80" s="373"/>
      <c r="R80" s="373"/>
      <c r="S80" s="306"/>
    </row>
    <row r="81" spans="2:19" customFormat="1" ht="15" customHeight="1">
      <c r="B81" s="30">
        <v>71</v>
      </c>
      <c r="C81" s="95" t="s">
        <v>2101</v>
      </c>
      <c r="D81" s="91" t="s">
        <v>467</v>
      </c>
      <c r="E81" s="713">
        <v>92045</v>
      </c>
      <c r="F81" s="95" t="s">
        <v>36</v>
      </c>
      <c r="G81" s="91">
        <v>711204</v>
      </c>
      <c r="H81" s="91" t="s">
        <v>94</v>
      </c>
      <c r="I81" s="109" t="s">
        <v>2187</v>
      </c>
      <c r="J81" s="279">
        <v>1</v>
      </c>
      <c r="K81" s="279">
        <v>0</v>
      </c>
      <c r="L81" s="91" t="s">
        <v>2012</v>
      </c>
      <c r="M81" s="279">
        <v>1</v>
      </c>
      <c r="N81" s="279">
        <v>0</v>
      </c>
      <c r="O81" s="278" t="s">
        <v>1054</v>
      </c>
      <c r="P81" s="230" t="s">
        <v>93</v>
      </c>
      <c r="Q81" s="419"/>
      <c r="R81" s="373"/>
      <c r="S81" s="306"/>
    </row>
    <row r="82" spans="2:19" customFormat="1" ht="15" customHeight="1">
      <c r="B82" s="91">
        <v>72</v>
      </c>
      <c r="C82" s="95" t="s">
        <v>2101</v>
      </c>
      <c r="D82" s="91" t="s">
        <v>467</v>
      </c>
      <c r="E82" s="713">
        <v>92045</v>
      </c>
      <c r="F82" s="95" t="s">
        <v>172</v>
      </c>
      <c r="G82" s="91">
        <v>722204</v>
      </c>
      <c r="H82" s="91" t="s">
        <v>164</v>
      </c>
      <c r="I82" s="109" t="s">
        <v>2190</v>
      </c>
      <c r="J82" s="279">
        <v>1</v>
      </c>
      <c r="K82" s="279">
        <v>0</v>
      </c>
      <c r="L82" s="295" t="s">
        <v>2012</v>
      </c>
      <c r="M82" s="279">
        <v>1</v>
      </c>
      <c r="N82" s="279">
        <v>0</v>
      </c>
      <c r="O82" s="394" t="s">
        <v>1054</v>
      </c>
      <c r="P82" s="230" t="s">
        <v>93</v>
      </c>
      <c r="Q82" s="416" t="s">
        <v>37</v>
      </c>
      <c r="R82" s="373"/>
      <c r="S82" s="306"/>
    </row>
    <row r="83" spans="2:19" ht="15" customHeight="1">
      <c r="B83" s="513">
        <v>73</v>
      </c>
      <c r="C83" s="95" t="s">
        <v>2101</v>
      </c>
      <c r="D83" s="91" t="s">
        <v>467</v>
      </c>
      <c r="E83" s="713">
        <v>92045</v>
      </c>
      <c r="F83" s="95" t="s">
        <v>184</v>
      </c>
      <c r="G83" s="91">
        <v>513101</v>
      </c>
      <c r="H83" s="91" t="s">
        <v>185</v>
      </c>
      <c r="I83" s="109" t="s">
        <v>2201</v>
      </c>
      <c r="J83" s="279">
        <v>3</v>
      </c>
      <c r="K83" s="279">
        <v>3</v>
      </c>
      <c r="L83" s="91" t="s">
        <v>2010</v>
      </c>
      <c r="M83" s="279">
        <v>3</v>
      </c>
      <c r="N83" s="279">
        <v>3</v>
      </c>
      <c r="O83" s="297" t="s">
        <v>1989</v>
      </c>
      <c r="P83" s="230" t="s">
        <v>37</v>
      </c>
      <c r="Q83" s="230" t="s">
        <v>37</v>
      </c>
      <c r="R83" s="184"/>
      <c r="S83" s="306"/>
    </row>
    <row r="84" spans="2:19" ht="15" customHeight="1">
      <c r="B84" s="30">
        <v>74</v>
      </c>
      <c r="C84" s="95" t="s">
        <v>2101</v>
      </c>
      <c r="D84" s="91" t="s">
        <v>467</v>
      </c>
      <c r="E84" s="713">
        <v>92045</v>
      </c>
      <c r="F84" s="95" t="s">
        <v>1834</v>
      </c>
      <c r="G84" s="91">
        <v>732210</v>
      </c>
      <c r="H84" s="113" t="s">
        <v>685</v>
      </c>
      <c r="I84" s="109" t="s">
        <v>2200</v>
      </c>
      <c r="J84" s="279">
        <v>1</v>
      </c>
      <c r="K84" s="279">
        <v>0</v>
      </c>
      <c r="L84" s="91" t="s">
        <v>2010</v>
      </c>
      <c r="M84" s="279">
        <v>1</v>
      </c>
      <c r="N84" s="279">
        <v>0</v>
      </c>
      <c r="O84" s="232" t="s">
        <v>1989</v>
      </c>
      <c r="P84" s="230" t="s">
        <v>37</v>
      </c>
      <c r="Q84" s="230" t="s">
        <v>37</v>
      </c>
      <c r="R84" s="184"/>
      <c r="S84" s="306"/>
    </row>
    <row r="85" spans="2:19" ht="15" customHeight="1">
      <c r="B85" s="91">
        <v>75</v>
      </c>
      <c r="C85" s="492" t="s">
        <v>2033</v>
      </c>
      <c r="D85" s="301" t="s">
        <v>199</v>
      </c>
      <c r="E85" s="715">
        <v>34920</v>
      </c>
      <c r="F85" s="95" t="s">
        <v>48</v>
      </c>
      <c r="G85" s="91">
        <v>741203</v>
      </c>
      <c r="H85" s="113" t="s">
        <v>57</v>
      </c>
      <c r="I85" s="89"/>
      <c r="J85" s="260">
        <v>0</v>
      </c>
      <c r="K85" s="382">
        <v>0</v>
      </c>
      <c r="L85" s="301" t="s">
        <v>2012</v>
      </c>
      <c r="M85" s="382">
        <v>0</v>
      </c>
      <c r="N85" s="382">
        <v>0</v>
      </c>
      <c r="O85" s="95" t="s">
        <v>1991</v>
      </c>
      <c r="P85" s="230"/>
      <c r="Q85" s="230" t="s">
        <v>37</v>
      </c>
      <c r="R85" s="306"/>
      <c r="S85" s="306"/>
    </row>
    <row r="86" spans="2:19" ht="15" customHeight="1">
      <c r="B86" s="513">
        <v>76</v>
      </c>
      <c r="C86" s="492" t="s">
        <v>2033</v>
      </c>
      <c r="D86" s="301" t="s">
        <v>199</v>
      </c>
      <c r="E86" s="715">
        <v>34920</v>
      </c>
      <c r="F86" s="132" t="s">
        <v>35</v>
      </c>
      <c r="G86" s="91">
        <v>741103</v>
      </c>
      <c r="H86" s="91" t="s">
        <v>49</v>
      </c>
      <c r="I86" s="737" t="s">
        <v>2387</v>
      </c>
      <c r="J86" s="382">
        <v>1</v>
      </c>
      <c r="K86" s="382">
        <v>0</v>
      </c>
      <c r="L86" s="404" t="s">
        <v>2010</v>
      </c>
      <c r="M86" s="382">
        <v>1</v>
      </c>
      <c r="N86" s="382">
        <v>0</v>
      </c>
      <c r="O86" s="291" t="s">
        <v>1991</v>
      </c>
      <c r="P86" s="230" t="s">
        <v>679</v>
      </c>
      <c r="Q86" s="230" t="s">
        <v>37</v>
      </c>
      <c r="R86" s="306"/>
      <c r="S86" s="306"/>
    </row>
    <row r="87" spans="2:19" ht="15" customHeight="1">
      <c r="B87" s="30">
        <v>77</v>
      </c>
      <c r="C87" s="492" t="s">
        <v>2033</v>
      </c>
      <c r="D87" s="301" t="s">
        <v>199</v>
      </c>
      <c r="E87" s="715">
        <v>34920</v>
      </c>
      <c r="F87" s="132" t="s">
        <v>91</v>
      </c>
      <c r="G87" s="91">
        <v>722307</v>
      </c>
      <c r="H87" s="113" t="s">
        <v>74</v>
      </c>
      <c r="I87" s="109" t="s">
        <v>2192</v>
      </c>
      <c r="J87" s="279">
        <v>1</v>
      </c>
      <c r="K87" s="382">
        <v>0</v>
      </c>
      <c r="L87" s="301" t="s">
        <v>2012</v>
      </c>
      <c r="M87" s="382">
        <v>1</v>
      </c>
      <c r="N87" s="382">
        <v>0</v>
      </c>
      <c r="O87" s="394" t="s">
        <v>1054</v>
      </c>
      <c r="P87" s="230" t="s">
        <v>93</v>
      </c>
      <c r="Q87" s="428"/>
      <c r="R87" s="306"/>
      <c r="S87" s="306"/>
    </row>
    <row r="88" spans="2:19" customFormat="1" ht="15" customHeight="1">
      <c r="B88" s="91">
        <v>78</v>
      </c>
      <c r="C88" s="492" t="s">
        <v>2033</v>
      </c>
      <c r="D88" s="301" t="s">
        <v>199</v>
      </c>
      <c r="E88" s="715">
        <v>34920</v>
      </c>
      <c r="F88" s="95" t="s">
        <v>41</v>
      </c>
      <c r="G88" s="91">
        <v>522301</v>
      </c>
      <c r="H88" s="91" t="s">
        <v>39</v>
      </c>
      <c r="I88" s="109" t="s">
        <v>2222</v>
      </c>
      <c r="J88" s="382">
        <v>13</v>
      </c>
      <c r="K88" s="382">
        <v>12</v>
      </c>
      <c r="L88" s="301" t="s">
        <v>2012</v>
      </c>
      <c r="M88" s="382">
        <v>8</v>
      </c>
      <c r="N88" s="382">
        <v>8</v>
      </c>
      <c r="O88" s="95" t="s">
        <v>1864</v>
      </c>
      <c r="P88" s="230" t="s">
        <v>691</v>
      </c>
      <c r="Q88" s="230" t="s">
        <v>37</v>
      </c>
      <c r="R88" s="306"/>
      <c r="S88" s="306"/>
    </row>
    <row r="89" spans="2:19" customFormat="1" ht="15" customHeight="1">
      <c r="B89" s="513">
        <v>79</v>
      </c>
      <c r="C89" s="492" t="s">
        <v>2033</v>
      </c>
      <c r="D89" s="301" t="s">
        <v>199</v>
      </c>
      <c r="E89" s="715">
        <v>34920</v>
      </c>
      <c r="F89" s="95" t="s">
        <v>41</v>
      </c>
      <c r="G89" s="91">
        <v>522301</v>
      </c>
      <c r="H89" s="91" t="s">
        <v>39</v>
      </c>
      <c r="I89" s="109"/>
      <c r="J89" s="260">
        <v>0</v>
      </c>
      <c r="K89" s="382">
        <v>0</v>
      </c>
      <c r="L89" s="301" t="s">
        <v>2012</v>
      </c>
      <c r="M89" s="382">
        <v>0</v>
      </c>
      <c r="N89" s="382">
        <v>0</v>
      </c>
      <c r="O89" s="95" t="s">
        <v>1864</v>
      </c>
      <c r="P89" s="230"/>
      <c r="Q89" s="184"/>
      <c r="R89" s="306"/>
      <c r="S89" s="306"/>
    </row>
    <row r="90" spans="2:19" customFormat="1" ht="15" customHeight="1">
      <c r="B90" s="30">
        <v>80</v>
      </c>
      <c r="C90" s="492" t="s">
        <v>2033</v>
      </c>
      <c r="D90" s="301" t="s">
        <v>199</v>
      </c>
      <c r="E90" s="715">
        <v>34920</v>
      </c>
      <c r="F90" s="95" t="s">
        <v>31</v>
      </c>
      <c r="G90" s="91">
        <v>723103</v>
      </c>
      <c r="H90" s="91" t="s">
        <v>67</v>
      </c>
      <c r="I90" s="109" t="s">
        <v>2246</v>
      </c>
      <c r="J90" s="382">
        <v>2</v>
      </c>
      <c r="K90" s="382">
        <v>0</v>
      </c>
      <c r="L90" s="301" t="s">
        <v>2012</v>
      </c>
      <c r="M90" s="382">
        <v>0</v>
      </c>
      <c r="N90" s="382">
        <v>0</v>
      </c>
      <c r="O90" s="291" t="s">
        <v>2100</v>
      </c>
      <c r="P90" s="230" t="s">
        <v>475</v>
      </c>
      <c r="Q90" s="303"/>
      <c r="R90" s="306"/>
      <c r="S90" s="306"/>
    </row>
    <row r="91" spans="2:19" customFormat="1" ht="15" customHeight="1">
      <c r="B91" s="91">
        <v>81</v>
      </c>
      <c r="C91" s="492" t="s">
        <v>2033</v>
      </c>
      <c r="D91" s="301" t="s">
        <v>199</v>
      </c>
      <c r="E91" s="715">
        <v>34920</v>
      </c>
      <c r="F91" s="95" t="s">
        <v>33</v>
      </c>
      <c r="G91" s="91">
        <v>514101</v>
      </c>
      <c r="H91" s="113" t="s">
        <v>68</v>
      </c>
      <c r="I91" s="109" t="s">
        <v>2240</v>
      </c>
      <c r="J91" s="382">
        <v>4</v>
      </c>
      <c r="K91" s="382">
        <v>4</v>
      </c>
      <c r="L91" s="301" t="s">
        <v>2012</v>
      </c>
      <c r="M91" s="382">
        <v>0</v>
      </c>
      <c r="N91" s="382">
        <v>0</v>
      </c>
      <c r="O91" s="95" t="s">
        <v>1864</v>
      </c>
      <c r="P91" s="230" t="s">
        <v>691</v>
      </c>
      <c r="Q91" s="303"/>
      <c r="R91" s="306"/>
      <c r="S91" s="306"/>
    </row>
    <row r="92" spans="2:19" customFormat="1" ht="15" customHeight="1">
      <c r="B92" s="513">
        <v>82</v>
      </c>
      <c r="C92" s="492" t="s">
        <v>2033</v>
      </c>
      <c r="D92" s="301" t="s">
        <v>199</v>
      </c>
      <c r="E92" s="715">
        <v>34920</v>
      </c>
      <c r="F92" s="95" t="s">
        <v>40</v>
      </c>
      <c r="G92" s="292">
        <v>512001</v>
      </c>
      <c r="H92" s="292" t="s">
        <v>72</v>
      </c>
      <c r="I92" s="109" t="s">
        <v>2223</v>
      </c>
      <c r="J92" s="382">
        <v>1</v>
      </c>
      <c r="K92" s="382">
        <v>1</v>
      </c>
      <c r="L92" s="301" t="s">
        <v>2012</v>
      </c>
      <c r="M92" s="382">
        <v>1</v>
      </c>
      <c r="N92" s="382">
        <v>1</v>
      </c>
      <c r="O92" s="291" t="s">
        <v>1864</v>
      </c>
      <c r="P92" s="230" t="s">
        <v>691</v>
      </c>
      <c r="Q92" s="303"/>
      <c r="R92" s="306"/>
      <c r="S92" s="306"/>
    </row>
    <row r="93" spans="2:19" customFormat="1" ht="15" customHeight="1">
      <c r="B93" s="30">
        <v>83</v>
      </c>
      <c r="C93" s="492" t="s">
        <v>2033</v>
      </c>
      <c r="D93" s="301" t="s">
        <v>199</v>
      </c>
      <c r="E93" s="715">
        <v>34920</v>
      </c>
      <c r="F93" s="95" t="s">
        <v>31</v>
      </c>
      <c r="G93" s="91">
        <v>723103</v>
      </c>
      <c r="H93" s="91" t="s">
        <v>67</v>
      </c>
      <c r="I93" s="427" t="s">
        <v>2194</v>
      </c>
      <c r="J93" s="383">
        <v>0</v>
      </c>
      <c r="K93" s="382">
        <v>0</v>
      </c>
      <c r="L93" s="301" t="s">
        <v>2012</v>
      </c>
      <c r="M93" s="382">
        <v>0</v>
      </c>
      <c r="N93" s="382">
        <v>0</v>
      </c>
      <c r="O93" s="394" t="s">
        <v>1054</v>
      </c>
      <c r="P93" s="230"/>
      <c r="Q93" s="306"/>
      <c r="R93" s="306"/>
      <c r="S93" s="306"/>
    </row>
    <row r="94" spans="2:19" customFormat="1" ht="15" customHeight="1">
      <c r="B94" s="91">
        <v>84</v>
      </c>
      <c r="C94" s="132" t="s">
        <v>1051</v>
      </c>
      <c r="D94" s="91" t="s">
        <v>215</v>
      </c>
      <c r="E94" s="169">
        <v>89004</v>
      </c>
      <c r="F94" s="95" t="s">
        <v>41</v>
      </c>
      <c r="G94" s="91">
        <v>522301</v>
      </c>
      <c r="H94" s="113" t="s">
        <v>39</v>
      </c>
      <c r="I94" s="109" t="s">
        <v>2223</v>
      </c>
      <c r="J94" s="279">
        <v>9</v>
      </c>
      <c r="K94" s="279">
        <v>8</v>
      </c>
      <c r="L94" s="91" t="s">
        <v>2010</v>
      </c>
      <c r="M94" s="279">
        <v>0</v>
      </c>
      <c r="N94" s="279">
        <v>0</v>
      </c>
      <c r="O94" s="95" t="s">
        <v>1864</v>
      </c>
      <c r="P94" s="230" t="s">
        <v>691</v>
      </c>
      <c r="Q94" s="303"/>
      <c r="R94" s="306"/>
      <c r="S94" s="306"/>
    </row>
    <row r="95" spans="2:19" customFormat="1" ht="15" customHeight="1">
      <c r="B95" s="513">
        <v>85</v>
      </c>
      <c r="C95" s="132" t="s">
        <v>1051</v>
      </c>
      <c r="D95" s="91" t="s">
        <v>215</v>
      </c>
      <c r="E95" s="169">
        <v>89004</v>
      </c>
      <c r="F95" s="95" t="s">
        <v>41</v>
      </c>
      <c r="G95" s="91">
        <v>522301</v>
      </c>
      <c r="H95" s="113" t="s">
        <v>39</v>
      </c>
      <c r="I95" s="109"/>
      <c r="J95" s="260">
        <v>0</v>
      </c>
      <c r="K95" s="279">
        <v>0</v>
      </c>
      <c r="L95" s="91" t="s">
        <v>2010</v>
      </c>
      <c r="M95" s="279">
        <v>0</v>
      </c>
      <c r="N95" s="279">
        <v>0</v>
      </c>
      <c r="O95" s="95" t="s">
        <v>1864</v>
      </c>
      <c r="P95" s="230" t="s">
        <v>691</v>
      </c>
      <c r="Q95" s="306"/>
      <c r="R95" s="306"/>
      <c r="S95" s="306"/>
    </row>
    <row r="96" spans="2:19" customFormat="1" ht="15" customHeight="1">
      <c r="B96" s="30">
        <v>86</v>
      </c>
      <c r="C96" s="132" t="s">
        <v>1051</v>
      </c>
      <c r="D96" s="91" t="s">
        <v>215</v>
      </c>
      <c r="E96" s="169">
        <v>89004</v>
      </c>
      <c r="F96" s="95" t="s">
        <v>465</v>
      </c>
      <c r="G96" s="277">
        <v>432106</v>
      </c>
      <c r="H96" s="277" t="s">
        <v>217</v>
      </c>
      <c r="I96" s="109"/>
      <c r="J96" s="260">
        <v>0</v>
      </c>
      <c r="K96" s="279">
        <v>0</v>
      </c>
      <c r="L96" s="196" t="s">
        <v>2012</v>
      </c>
      <c r="M96" s="294">
        <v>0</v>
      </c>
      <c r="N96" s="294">
        <v>0</v>
      </c>
      <c r="O96" s="280" t="s">
        <v>1061</v>
      </c>
      <c r="P96" s="281" t="s">
        <v>32</v>
      </c>
      <c r="Q96" s="303"/>
      <c r="R96" s="230"/>
      <c r="S96" s="306"/>
    </row>
    <row r="97" spans="2:19" customFormat="1" ht="15" customHeight="1">
      <c r="B97" s="91">
        <v>87</v>
      </c>
      <c r="C97" s="132" t="s">
        <v>1051</v>
      </c>
      <c r="D97" s="91" t="s">
        <v>215</v>
      </c>
      <c r="E97" s="169">
        <v>89004</v>
      </c>
      <c r="F97" s="95" t="s">
        <v>40</v>
      </c>
      <c r="G97" s="91">
        <v>512001</v>
      </c>
      <c r="H97" s="91" t="s">
        <v>72</v>
      </c>
      <c r="I97" s="109" t="s">
        <v>2222</v>
      </c>
      <c r="J97" s="279">
        <v>1</v>
      </c>
      <c r="K97" s="279">
        <v>1</v>
      </c>
      <c r="L97" s="91" t="s">
        <v>2010</v>
      </c>
      <c r="M97" s="279">
        <v>0</v>
      </c>
      <c r="N97" s="279">
        <v>0</v>
      </c>
      <c r="O97" s="95" t="s">
        <v>1864</v>
      </c>
      <c r="P97" s="230" t="s">
        <v>691</v>
      </c>
      <c r="Q97" s="303"/>
      <c r="R97" s="306"/>
      <c r="S97" s="306"/>
    </row>
    <row r="98" spans="2:19" customFormat="1" ht="15" customHeight="1">
      <c r="B98" s="513">
        <v>88</v>
      </c>
      <c r="C98" s="132" t="s">
        <v>1051</v>
      </c>
      <c r="D98" s="91" t="s">
        <v>215</v>
      </c>
      <c r="E98" s="169">
        <v>89004</v>
      </c>
      <c r="F98" s="95" t="s">
        <v>33</v>
      </c>
      <c r="G98" s="91">
        <v>514101</v>
      </c>
      <c r="H98" s="113" t="s">
        <v>68</v>
      </c>
      <c r="I98" s="231" t="s">
        <v>2192</v>
      </c>
      <c r="J98" s="279">
        <v>10</v>
      </c>
      <c r="K98" s="279">
        <v>7</v>
      </c>
      <c r="L98" s="91" t="s">
        <v>2010</v>
      </c>
      <c r="M98" s="279">
        <v>0</v>
      </c>
      <c r="N98" s="279">
        <v>0</v>
      </c>
      <c r="O98" s="95" t="s">
        <v>1864</v>
      </c>
      <c r="P98" s="230" t="s">
        <v>691</v>
      </c>
      <c r="Q98" s="304"/>
      <c r="R98" s="184"/>
      <c r="S98" s="306"/>
    </row>
    <row r="99" spans="2:19" customFormat="1" ht="15" customHeight="1">
      <c r="B99" s="30">
        <v>89</v>
      </c>
      <c r="C99" s="132" t="s">
        <v>1051</v>
      </c>
      <c r="D99" s="91" t="s">
        <v>215</v>
      </c>
      <c r="E99" s="169">
        <v>89004</v>
      </c>
      <c r="F99" s="95" t="s">
        <v>34</v>
      </c>
      <c r="G99" s="91">
        <v>751201</v>
      </c>
      <c r="H99" s="113" t="s">
        <v>162</v>
      </c>
      <c r="I99" s="231" t="s">
        <v>2192</v>
      </c>
      <c r="J99" s="279">
        <v>1</v>
      </c>
      <c r="K99" s="279">
        <v>1</v>
      </c>
      <c r="L99" s="91" t="s">
        <v>2010</v>
      </c>
      <c r="M99" s="279">
        <v>0</v>
      </c>
      <c r="N99" s="279">
        <v>0</v>
      </c>
      <c r="O99" s="95" t="s">
        <v>1864</v>
      </c>
      <c r="P99" s="230" t="s">
        <v>691</v>
      </c>
      <c r="Q99" s="303"/>
      <c r="R99" s="306"/>
      <c r="S99" s="306"/>
    </row>
    <row r="100" spans="2:19" ht="15" customHeight="1">
      <c r="B100" s="91">
        <v>90</v>
      </c>
      <c r="C100" s="132" t="s">
        <v>1051</v>
      </c>
      <c r="D100" s="91" t="s">
        <v>215</v>
      </c>
      <c r="E100" s="169">
        <v>89004</v>
      </c>
      <c r="F100" s="95" t="s">
        <v>47</v>
      </c>
      <c r="G100" s="277">
        <v>721306</v>
      </c>
      <c r="H100" s="624" t="s">
        <v>56</v>
      </c>
      <c r="I100" s="427"/>
      <c r="J100" s="260">
        <v>0</v>
      </c>
      <c r="K100" s="279">
        <v>0</v>
      </c>
      <c r="L100" s="91" t="s">
        <v>2012</v>
      </c>
      <c r="M100" s="279">
        <v>1</v>
      </c>
      <c r="N100" s="279">
        <v>0</v>
      </c>
      <c r="O100" s="278" t="s">
        <v>1054</v>
      </c>
      <c r="P100" s="230" t="s">
        <v>93</v>
      </c>
      <c r="Q100" s="303"/>
      <c r="R100" s="306"/>
      <c r="S100" s="306"/>
    </row>
    <row r="101" spans="2:19" customFormat="1" ht="15" customHeight="1">
      <c r="B101" s="513">
        <v>91</v>
      </c>
      <c r="C101" s="95" t="s">
        <v>2011</v>
      </c>
      <c r="D101" s="91" t="s">
        <v>1809</v>
      </c>
      <c r="E101" s="713">
        <v>90891</v>
      </c>
      <c r="F101" s="95" t="s">
        <v>40</v>
      </c>
      <c r="G101" s="91">
        <v>512001</v>
      </c>
      <c r="H101" s="91" t="s">
        <v>72</v>
      </c>
      <c r="I101" s="109" t="s">
        <v>2188</v>
      </c>
      <c r="J101" s="279">
        <v>3</v>
      </c>
      <c r="K101" s="279">
        <v>1</v>
      </c>
      <c r="L101" s="91" t="s">
        <v>2111</v>
      </c>
      <c r="M101" s="279">
        <v>3</v>
      </c>
      <c r="N101" s="279">
        <v>1</v>
      </c>
      <c r="O101" s="393" t="s">
        <v>101</v>
      </c>
      <c r="P101" s="625" t="s">
        <v>692</v>
      </c>
      <c r="Q101" s="303"/>
      <c r="R101" s="306"/>
      <c r="S101" s="306"/>
    </row>
    <row r="102" spans="2:19" ht="15" customHeight="1">
      <c r="B102" s="30">
        <v>92</v>
      </c>
      <c r="C102" s="95" t="s">
        <v>2224</v>
      </c>
      <c r="D102" s="91" t="s">
        <v>428</v>
      </c>
      <c r="E102" s="713">
        <v>49570</v>
      </c>
      <c r="F102" s="95" t="s">
        <v>34</v>
      </c>
      <c r="G102" s="91">
        <v>751201</v>
      </c>
      <c r="H102" s="113" t="s">
        <v>162</v>
      </c>
      <c r="I102" s="109" t="s">
        <v>2188</v>
      </c>
      <c r="J102" s="382">
        <v>7</v>
      </c>
      <c r="K102" s="382">
        <v>7</v>
      </c>
      <c r="L102" s="196" t="s">
        <v>2010</v>
      </c>
      <c r="M102" s="294">
        <v>0</v>
      </c>
      <c r="N102" s="294">
        <v>0</v>
      </c>
      <c r="O102" s="394" t="s">
        <v>1054</v>
      </c>
      <c r="P102" s="230" t="s">
        <v>93</v>
      </c>
      <c r="Q102" s="303"/>
      <c r="R102" s="306"/>
      <c r="S102" s="306"/>
    </row>
    <row r="103" spans="2:19" ht="15" customHeight="1">
      <c r="B103" s="91">
        <v>93</v>
      </c>
      <c r="C103" s="95" t="s">
        <v>2224</v>
      </c>
      <c r="D103" s="91" t="s">
        <v>428</v>
      </c>
      <c r="E103" s="713">
        <v>49570</v>
      </c>
      <c r="F103" s="95" t="s">
        <v>35</v>
      </c>
      <c r="G103" s="91">
        <v>741102</v>
      </c>
      <c r="H103" s="113" t="s">
        <v>49</v>
      </c>
      <c r="I103" s="109" t="s">
        <v>2191</v>
      </c>
      <c r="J103" s="669">
        <v>5</v>
      </c>
      <c r="K103" s="382">
        <v>0</v>
      </c>
      <c r="L103" s="89" t="s">
        <v>2010</v>
      </c>
      <c r="M103" s="279">
        <v>0</v>
      </c>
      <c r="N103" s="279">
        <v>0</v>
      </c>
      <c r="O103" s="280" t="s">
        <v>1054</v>
      </c>
      <c r="P103" s="230" t="s">
        <v>93</v>
      </c>
      <c r="Q103" s="306"/>
      <c r="R103" s="306"/>
      <c r="S103" s="306"/>
    </row>
    <row r="104" spans="2:19" ht="15" customHeight="1">
      <c r="B104" s="513">
        <v>94</v>
      </c>
      <c r="C104" s="95" t="s">
        <v>2224</v>
      </c>
      <c r="D104" s="91" t="s">
        <v>428</v>
      </c>
      <c r="E104" s="713">
        <v>49570</v>
      </c>
      <c r="F104" s="95" t="s">
        <v>171</v>
      </c>
      <c r="G104" s="91">
        <v>712618</v>
      </c>
      <c r="H104" s="91" t="s">
        <v>77</v>
      </c>
      <c r="I104" s="427" t="s">
        <v>2192</v>
      </c>
      <c r="J104" s="382">
        <v>4</v>
      </c>
      <c r="K104" s="382">
        <v>0</v>
      </c>
      <c r="L104" s="196" t="s">
        <v>2010</v>
      </c>
      <c r="M104" s="294">
        <v>0</v>
      </c>
      <c r="N104" s="294">
        <v>0</v>
      </c>
      <c r="O104" s="278" t="s">
        <v>1054</v>
      </c>
      <c r="P104" s="230" t="s">
        <v>93</v>
      </c>
      <c r="Q104" s="303"/>
      <c r="R104" s="306"/>
      <c r="S104" s="306"/>
    </row>
    <row r="105" spans="2:19" ht="15" customHeight="1">
      <c r="B105" s="30">
        <v>95</v>
      </c>
      <c r="C105" s="95" t="s">
        <v>2224</v>
      </c>
      <c r="D105" s="91" t="s">
        <v>428</v>
      </c>
      <c r="E105" s="713">
        <v>49570</v>
      </c>
      <c r="F105" s="95" t="s">
        <v>169</v>
      </c>
      <c r="G105" s="91">
        <v>962907</v>
      </c>
      <c r="H105" s="91" t="s">
        <v>170</v>
      </c>
      <c r="I105" s="523" t="s">
        <v>2216</v>
      </c>
      <c r="J105" s="382">
        <v>2</v>
      </c>
      <c r="K105" s="382">
        <v>2</v>
      </c>
      <c r="L105" s="91" t="s">
        <v>2010</v>
      </c>
      <c r="M105" s="279">
        <v>2</v>
      </c>
      <c r="N105" s="279">
        <v>2</v>
      </c>
      <c r="O105" s="112" t="s">
        <v>873</v>
      </c>
      <c r="P105" s="230" t="s">
        <v>677</v>
      </c>
      <c r="Q105" s="303"/>
      <c r="R105" s="306"/>
      <c r="S105" s="306"/>
    </row>
    <row r="106" spans="2:19" customFormat="1" ht="15" customHeight="1">
      <c r="B106" s="91">
        <v>96</v>
      </c>
      <c r="C106" s="95" t="s">
        <v>2224</v>
      </c>
      <c r="D106" s="91" t="s">
        <v>428</v>
      </c>
      <c r="E106" s="713">
        <v>49570</v>
      </c>
      <c r="F106" s="95" t="s">
        <v>41</v>
      </c>
      <c r="G106" s="91">
        <v>522301</v>
      </c>
      <c r="H106" s="113" t="s">
        <v>39</v>
      </c>
      <c r="I106" s="109" t="s">
        <v>2191</v>
      </c>
      <c r="J106" s="382">
        <v>7</v>
      </c>
      <c r="K106" s="382">
        <v>6</v>
      </c>
      <c r="L106" s="91" t="s">
        <v>2010</v>
      </c>
      <c r="M106" s="279">
        <v>0</v>
      </c>
      <c r="N106" s="279">
        <v>0</v>
      </c>
      <c r="O106" s="278" t="s">
        <v>1054</v>
      </c>
      <c r="P106" s="230" t="s">
        <v>93</v>
      </c>
      <c r="Q106" s="303"/>
      <c r="R106" s="184"/>
      <c r="S106" s="306"/>
    </row>
    <row r="107" spans="2:19" customFormat="1" ht="15" customHeight="1">
      <c r="B107" s="513">
        <v>97</v>
      </c>
      <c r="C107" s="95" t="s">
        <v>2224</v>
      </c>
      <c r="D107" s="91" t="s">
        <v>428</v>
      </c>
      <c r="E107" s="713">
        <v>49570</v>
      </c>
      <c r="F107" s="95" t="s">
        <v>41</v>
      </c>
      <c r="G107" s="113" t="s">
        <v>39</v>
      </c>
      <c r="H107" s="511" t="s">
        <v>39</v>
      </c>
      <c r="I107" s="109" t="s">
        <v>2210</v>
      </c>
      <c r="J107" s="382">
        <v>2</v>
      </c>
      <c r="K107" s="382">
        <v>2</v>
      </c>
      <c r="L107" s="89" t="s">
        <v>2010</v>
      </c>
      <c r="M107" s="279">
        <v>2</v>
      </c>
      <c r="N107" s="279">
        <v>2</v>
      </c>
      <c r="O107" s="112" t="s">
        <v>873</v>
      </c>
      <c r="P107" s="230" t="s">
        <v>677</v>
      </c>
      <c r="Q107" s="306"/>
      <c r="R107" s="184"/>
      <c r="S107" s="306"/>
    </row>
    <row r="108" spans="2:19" customFormat="1" ht="15" customHeight="1">
      <c r="B108" s="30">
        <v>98</v>
      </c>
      <c r="C108" s="95" t="s">
        <v>2224</v>
      </c>
      <c r="D108" s="91" t="s">
        <v>428</v>
      </c>
      <c r="E108" s="713">
        <v>49570</v>
      </c>
      <c r="F108" s="95" t="s">
        <v>33</v>
      </c>
      <c r="G108" s="91">
        <v>514101</v>
      </c>
      <c r="H108" s="113" t="s">
        <v>68</v>
      </c>
      <c r="I108" s="109" t="s">
        <v>2190</v>
      </c>
      <c r="J108" s="382">
        <v>24</v>
      </c>
      <c r="K108" s="382">
        <v>14</v>
      </c>
      <c r="L108" s="91" t="s">
        <v>2010</v>
      </c>
      <c r="M108" s="279">
        <v>0</v>
      </c>
      <c r="N108" s="279">
        <v>0</v>
      </c>
      <c r="O108" s="395" t="s">
        <v>1073</v>
      </c>
      <c r="P108" s="230" t="s">
        <v>693</v>
      </c>
      <c r="Q108" s="303"/>
      <c r="R108" s="306"/>
      <c r="S108" s="306"/>
    </row>
    <row r="109" spans="2:19" customFormat="1" ht="15" customHeight="1">
      <c r="B109" s="91">
        <v>99</v>
      </c>
      <c r="C109" s="95" t="s">
        <v>2224</v>
      </c>
      <c r="D109" s="91" t="s">
        <v>428</v>
      </c>
      <c r="E109" s="713">
        <v>49570</v>
      </c>
      <c r="F109" s="95" t="s">
        <v>31</v>
      </c>
      <c r="G109" s="91">
        <v>723103</v>
      </c>
      <c r="H109" s="113" t="s">
        <v>67</v>
      </c>
      <c r="I109" s="109" t="s">
        <v>2190</v>
      </c>
      <c r="J109" s="669">
        <v>37</v>
      </c>
      <c r="K109" s="382">
        <v>1</v>
      </c>
      <c r="L109" s="91" t="s">
        <v>2010</v>
      </c>
      <c r="M109" s="279">
        <v>0</v>
      </c>
      <c r="N109" s="279">
        <v>0</v>
      </c>
      <c r="O109" s="396" t="s">
        <v>1073</v>
      </c>
      <c r="P109" s="230" t="s">
        <v>693</v>
      </c>
      <c r="Q109" s="304"/>
      <c r="R109" s="306"/>
      <c r="S109" s="306"/>
    </row>
    <row r="110" spans="2:19" ht="15" customHeight="1">
      <c r="B110" s="513">
        <v>100</v>
      </c>
      <c r="C110" s="95" t="s">
        <v>2224</v>
      </c>
      <c r="D110" s="91" t="s">
        <v>428</v>
      </c>
      <c r="E110" s="713">
        <v>49570</v>
      </c>
      <c r="F110" s="95" t="s">
        <v>1055</v>
      </c>
      <c r="G110" s="91">
        <v>843103</v>
      </c>
      <c r="H110" s="91" t="s">
        <v>165</v>
      </c>
      <c r="I110" s="109" t="s">
        <v>2212</v>
      </c>
      <c r="J110" s="382">
        <v>1</v>
      </c>
      <c r="K110" s="382">
        <v>0</v>
      </c>
      <c r="L110" s="91" t="s">
        <v>2010</v>
      </c>
      <c r="M110" s="279">
        <v>1</v>
      </c>
      <c r="N110" s="279">
        <v>0</v>
      </c>
      <c r="O110" s="291" t="s">
        <v>1991</v>
      </c>
      <c r="P110" s="230" t="s">
        <v>679</v>
      </c>
      <c r="Q110" s="306"/>
      <c r="R110" s="306"/>
      <c r="S110" s="306"/>
    </row>
    <row r="111" spans="2:19" ht="15" customHeight="1">
      <c r="B111" s="30">
        <v>101</v>
      </c>
      <c r="C111" s="95" t="s">
        <v>2224</v>
      </c>
      <c r="D111" s="91" t="s">
        <v>428</v>
      </c>
      <c r="E111" s="713">
        <v>49570</v>
      </c>
      <c r="F111" s="95" t="s">
        <v>172</v>
      </c>
      <c r="G111" s="91">
        <v>722204</v>
      </c>
      <c r="H111" s="91" t="s">
        <v>164</v>
      </c>
      <c r="I111" s="109" t="s">
        <v>2190</v>
      </c>
      <c r="J111" s="383">
        <v>0</v>
      </c>
      <c r="K111" s="382">
        <v>0</v>
      </c>
      <c r="L111" s="91" t="s">
        <v>2010</v>
      </c>
      <c r="M111" s="279">
        <v>0</v>
      </c>
      <c r="N111" s="279">
        <v>0</v>
      </c>
      <c r="O111" s="278" t="s">
        <v>1054</v>
      </c>
      <c r="P111" s="230" t="s">
        <v>93</v>
      </c>
      <c r="Q111" s="306"/>
      <c r="R111" s="306"/>
      <c r="S111" s="306"/>
    </row>
    <row r="112" spans="2:19" ht="15" customHeight="1">
      <c r="B112" s="91">
        <v>102</v>
      </c>
      <c r="C112" s="95" t="s">
        <v>2224</v>
      </c>
      <c r="D112" s="91" t="s">
        <v>428</v>
      </c>
      <c r="E112" s="713">
        <v>49570</v>
      </c>
      <c r="F112" s="88" t="s">
        <v>36</v>
      </c>
      <c r="G112" s="290">
        <v>711204</v>
      </c>
      <c r="H112" s="113" t="s">
        <v>94</v>
      </c>
      <c r="I112" s="91"/>
      <c r="J112" s="260">
        <v>0</v>
      </c>
      <c r="K112" s="520">
        <v>0</v>
      </c>
      <c r="L112" s="91" t="s">
        <v>2010</v>
      </c>
      <c r="M112" s="520">
        <v>0</v>
      </c>
      <c r="N112" s="520">
        <v>0</v>
      </c>
      <c r="O112" s="278" t="s">
        <v>1054</v>
      </c>
      <c r="P112" s="230" t="s">
        <v>93</v>
      </c>
      <c r="Q112" s="519"/>
      <c r="R112" s="519"/>
      <c r="S112" s="519"/>
    </row>
    <row r="113" spans="2:19" ht="15" customHeight="1">
      <c r="B113" s="513">
        <v>103</v>
      </c>
      <c r="C113" s="95" t="s">
        <v>2224</v>
      </c>
      <c r="D113" s="91" t="s">
        <v>428</v>
      </c>
      <c r="E113" s="713">
        <v>49570</v>
      </c>
      <c r="F113" s="95" t="s">
        <v>1041</v>
      </c>
      <c r="G113" s="91">
        <v>713203</v>
      </c>
      <c r="H113" s="91" t="s">
        <v>59</v>
      </c>
      <c r="I113" s="109" t="s">
        <v>2189</v>
      </c>
      <c r="J113" s="382">
        <v>1</v>
      </c>
      <c r="K113" s="382">
        <v>0</v>
      </c>
      <c r="L113" s="91" t="s">
        <v>2010</v>
      </c>
      <c r="M113" s="279">
        <v>0</v>
      </c>
      <c r="N113" s="279">
        <v>0</v>
      </c>
      <c r="O113" s="278" t="s">
        <v>1054</v>
      </c>
      <c r="P113" s="230" t="s">
        <v>93</v>
      </c>
      <c r="Q113" s="303"/>
      <c r="R113" s="184"/>
      <c r="S113" s="306"/>
    </row>
    <row r="114" spans="2:19" ht="15" customHeight="1">
      <c r="B114" s="30">
        <v>104</v>
      </c>
      <c r="C114" s="95" t="s">
        <v>2098</v>
      </c>
      <c r="D114" s="91" t="s">
        <v>449</v>
      </c>
      <c r="E114" s="169">
        <v>6426</v>
      </c>
      <c r="F114" s="95" t="s">
        <v>1041</v>
      </c>
      <c r="G114" s="91">
        <v>713203</v>
      </c>
      <c r="H114" s="91" t="s">
        <v>59</v>
      </c>
      <c r="I114" s="738" t="s">
        <v>2389</v>
      </c>
      <c r="J114" s="279">
        <v>1</v>
      </c>
      <c r="K114" s="279">
        <v>0</v>
      </c>
      <c r="L114" s="423" t="s">
        <v>2010</v>
      </c>
      <c r="M114" s="279">
        <v>1</v>
      </c>
      <c r="N114" s="279">
        <v>0</v>
      </c>
      <c r="O114" s="291" t="s">
        <v>2099</v>
      </c>
      <c r="P114" s="230" t="s">
        <v>679</v>
      </c>
      <c r="Q114" s="306"/>
      <c r="R114" s="306"/>
      <c r="S114" s="306"/>
    </row>
    <row r="115" spans="2:19" ht="15" customHeight="1">
      <c r="B115" s="91">
        <v>105</v>
      </c>
      <c r="C115" s="95" t="s">
        <v>2098</v>
      </c>
      <c r="D115" s="91" t="s">
        <v>449</v>
      </c>
      <c r="E115" s="169">
        <v>6426</v>
      </c>
      <c r="F115" s="95" t="s">
        <v>35</v>
      </c>
      <c r="G115" s="91">
        <v>741103</v>
      </c>
      <c r="H115" s="596" t="s">
        <v>49</v>
      </c>
      <c r="I115" s="109" t="s">
        <v>2191</v>
      </c>
      <c r="J115" s="279">
        <v>2</v>
      </c>
      <c r="K115" s="279">
        <v>0</v>
      </c>
      <c r="L115" s="423" t="s">
        <v>2010</v>
      </c>
      <c r="M115" s="279">
        <v>2</v>
      </c>
      <c r="N115" s="279">
        <v>0</v>
      </c>
      <c r="O115" s="291" t="s">
        <v>2099</v>
      </c>
      <c r="P115" s="230" t="s">
        <v>679</v>
      </c>
      <c r="Q115" s="184"/>
      <c r="R115" s="306"/>
      <c r="S115" s="306"/>
    </row>
    <row r="116" spans="2:19" customFormat="1" ht="15" customHeight="1">
      <c r="B116" s="513">
        <v>106</v>
      </c>
      <c r="C116" s="95" t="s">
        <v>2098</v>
      </c>
      <c r="D116" s="91" t="s">
        <v>449</v>
      </c>
      <c r="E116" s="169">
        <v>6426</v>
      </c>
      <c r="F116" s="95" t="s">
        <v>36</v>
      </c>
      <c r="G116" s="91">
        <v>711204</v>
      </c>
      <c r="H116" s="91" t="s">
        <v>94</v>
      </c>
      <c r="I116" s="741" t="s">
        <v>2388</v>
      </c>
      <c r="J116" s="279">
        <v>1</v>
      </c>
      <c r="K116" s="279">
        <v>0</v>
      </c>
      <c r="L116" s="423" t="s">
        <v>2010</v>
      </c>
      <c r="M116" s="279">
        <v>1</v>
      </c>
      <c r="N116" s="279">
        <v>0</v>
      </c>
      <c r="O116" s="291" t="s">
        <v>2099</v>
      </c>
      <c r="P116" s="230" t="s">
        <v>679</v>
      </c>
      <c r="Q116" s="184"/>
      <c r="R116" s="306"/>
      <c r="S116" s="306"/>
    </row>
    <row r="117" spans="2:19" customFormat="1" ht="15" customHeight="1">
      <c r="B117" s="30">
        <v>107</v>
      </c>
      <c r="C117" s="95" t="s">
        <v>2098</v>
      </c>
      <c r="D117" s="91" t="s">
        <v>449</v>
      </c>
      <c r="E117" s="169">
        <v>6426</v>
      </c>
      <c r="F117" s="95" t="s">
        <v>30</v>
      </c>
      <c r="G117" s="91">
        <v>752205</v>
      </c>
      <c r="H117" s="113" t="s">
        <v>62</v>
      </c>
      <c r="I117" s="109" t="s">
        <v>2194</v>
      </c>
      <c r="J117" s="279">
        <v>1</v>
      </c>
      <c r="K117" s="279">
        <v>0</v>
      </c>
      <c r="L117" s="423" t="s">
        <v>2010</v>
      </c>
      <c r="M117" s="279">
        <v>1</v>
      </c>
      <c r="N117" s="279">
        <v>0</v>
      </c>
      <c r="O117" s="95" t="s">
        <v>2099</v>
      </c>
      <c r="P117" s="230" t="s">
        <v>679</v>
      </c>
      <c r="Q117" s="184"/>
      <c r="R117" s="306"/>
      <c r="S117" s="306"/>
    </row>
    <row r="118" spans="2:19" customFormat="1" ht="15" customHeight="1">
      <c r="B118" s="91">
        <v>108</v>
      </c>
      <c r="C118" s="95" t="s">
        <v>2098</v>
      </c>
      <c r="D118" s="91" t="s">
        <v>449</v>
      </c>
      <c r="E118" s="169">
        <v>6426</v>
      </c>
      <c r="F118" s="95" t="s">
        <v>52</v>
      </c>
      <c r="G118" s="91">
        <v>751204</v>
      </c>
      <c r="H118" s="91" t="s">
        <v>61</v>
      </c>
      <c r="I118" s="109" t="s">
        <v>2249</v>
      </c>
      <c r="J118" s="279">
        <v>1</v>
      </c>
      <c r="K118" s="279">
        <v>0</v>
      </c>
      <c r="L118" s="423" t="s">
        <v>2010</v>
      </c>
      <c r="M118" s="279">
        <v>1</v>
      </c>
      <c r="N118" s="279">
        <v>0</v>
      </c>
      <c r="O118" s="95" t="s">
        <v>2251</v>
      </c>
      <c r="P118" s="230" t="s">
        <v>2250</v>
      </c>
      <c r="Q118" s="184"/>
      <c r="R118" s="306"/>
      <c r="S118" s="306"/>
    </row>
    <row r="119" spans="2:19" customFormat="1" ht="15" customHeight="1">
      <c r="B119" s="513">
        <v>109</v>
      </c>
      <c r="C119" s="95" t="s">
        <v>2098</v>
      </c>
      <c r="D119" s="91" t="s">
        <v>449</v>
      </c>
      <c r="E119" s="169">
        <v>6426</v>
      </c>
      <c r="F119" s="95" t="s">
        <v>31</v>
      </c>
      <c r="G119" s="91">
        <v>723103</v>
      </c>
      <c r="H119" s="91" t="s">
        <v>67</v>
      </c>
      <c r="I119" s="109" t="s">
        <v>2204</v>
      </c>
      <c r="J119" s="279">
        <v>7</v>
      </c>
      <c r="K119" s="279">
        <v>0</v>
      </c>
      <c r="L119" s="91" t="s">
        <v>2010</v>
      </c>
      <c r="M119" s="279">
        <v>0</v>
      </c>
      <c r="N119" s="279">
        <v>0</v>
      </c>
      <c r="O119" s="291" t="s">
        <v>2100</v>
      </c>
      <c r="P119" s="230" t="s">
        <v>475</v>
      </c>
      <c r="Q119" s="184"/>
      <c r="R119" s="306"/>
      <c r="S119" s="306"/>
    </row>
    <row r="120" spans="2:19" customFormat="1" ht="15" customHeight="1">
      <c r="B120" s="30">
        <v>110</v>
      </c>
      <c r="C120" s="95" t="s">
        <v>2098</v>
      </c>
      <c r="D120" s="91" t="s">
        <v>449</v>
      </c>
      <c r="E120" s="169">
        <v>6426</v>
      </c>
      <c r="F120" s="95" t="s">
        <v>34</v>
      </c>
      <c r="G120" s="91">
        <v>751201</v>
      </c>
      <c r="H120" s="113" t="s">
        <v>162</v>
      </c>
      <c r="I120" s="109" t="s">
        <v>2230</v>
      </c>
      <c r="J120" s="279">
        <v>12</v>
      </c>
      <c r="K120" s="279">
        <v>10</v>
      </c>
      <c r="L120" s="91" t="s">
        <v>2220</v>
      </c>
      <c r="M120" s="279">
        <v>12</v>
      </c>
      <c r="N120" s="279">
        <v>10</v>
      </c>
      <c r="O120" s="291" t="s">
        <v>1864</v>
      </c>
      <c r="P120" s="230" t="s">
        <v>691</v>
      </c>
      <c r="Q120" s="184"/>
      <c r="R120" s="306"/>
      <c r="S120" s="306"/>
    </row>
    <row r="121" spans="2:19" customFormat="1" ht="15" customHeight="1">
      <c r="B121" s="91">
        <v>111</v>
      </c>
      <c r="C121" s="95" t="s">
        <v>2098</v>
      </c>
      <c r="D121" s="91" t="s">
        <v>449</v>
      </c>
      <c r="E121" s="169">
        <v>6426</v>
      </c>
      <c r="F121" s="95" t="s">
        <v>40</v>
      </c>
      <c r="G121" s="91">
        <v>512001</v>
      </c>
      <c r="H121" s="113" t="s">
        <v>72</v>
      </c>
      <c r="I121" s="109" t="s">
        <v>2223</v>
      </c>
      <c r="J121" s="279">
        <v>4</v>
      </c>
      <c r="K121" s="279">
        <v>4</v>
      </c>
      <c r="L121" s="91" t="s">
        <v>2220</v>
      </c>
      <c r="M121" s="279">
        <v>4</v>
      </c>
      <c r="N121" s="279">
        <v>4</v>
      </c>
      <c r="O121" s="291" t="s">
        <v>1864</v>
      </c>
      <c r="P121" s="230" t="s">
        <v>691</v>
      </c>
      <c r="Q121" s="306"/>
      <c r="R121" s="306"/>
      <c r="S121" s="306"/>
    </row>
    <row r="122" spans="2:19" customFormat="1">
      <c r="B122" s="700"/>
      <c r="C122" s="95" t="s">
        <v>2098</v>
      </c>
      <c r="D122" s="91" t="s">
        <v>449</v>
      </c>
      <c r="E122" s="713">
        <v>6426</v>
      </c>
      <c r="F122" s="95" t="s">
        <v>41</v>
      </c>
      <c r="G122" s="91">
        <v>522301</v>
      </c>
      <c r="H122" s="91" t="s">
        <v>39</v>
      </c>
      <c r="I122" s="231" t="s">
        <v>2240</v>
      </c>
      <c r="J122" s="279">
        <v>9</v>
      </c>
      <c r="K122" s="279">
        <v>9</v>
      </c>
      <c r="L122" s="91" t="s">
        <v>2010</v>
      </c>
      <c r="M122" s="279">
        <v>0</v>
      </c>
      <c r="N122" s="279">
        <v>0</v>
      </c>
      <c r="O122" s="291" t="s">
        <v>1864</v>
      </c>
      <c r="P122" s="230" t="s">
        <v>691</v>
      </c>
      <c r="Q122" s="558"/>
      <c r="R122" s="558"/>
      <c r="S122" s="558"/>
    </row>
    <row r="123" spans="2:19" customFormat="1" ht="18.75" customHeight="1">
      <c r="B123" s="513">
        <v>112</v>
      </c>
      <c r="C123" s="95" t="s">
        <v>2098</v>
      </c>
      <c r="D123" s="91" t="s">
        <v>449</v>
      </c>
      <c r="E123" s="713">
        <v>6426</v>
      </c>
      <c r="F123" s="95" t="s">
        <v>41</v>
      </c>
      <c r="G123" s="91">
        <v>522301</v>
      </c>
      <c r="H123" s="91" t="s">
        <v>39</v>
      </c>
      <c r="I123" s="231" t="s">
        <v>2223</v>
      </c>
      <c r="J123" s="279">
        <v>9</v>
      </c>
      <c r="K123" s="279">
        <v>7</v>
      </c>
      <c r="L123" s="91" t="s">
        <v>2220</v>
      </c>
      <c r="M123" s="279">
        <v>8</v>
      </c>
      <c r="N123" s="279">
        <v>7</v>
      </c>
      <c r="O123" s="291" t="s">
        <v>1864</v>
      </c>
      <c r="P123" s="230" t="s">
        <v>691</v>
      </c>
      <c r="Q123" s="306"/>
      <c r="R123" s="306"/>
      <c r="S123" s="306"/>
    </row>
    <row r="124" spans="2:19" customFormat="1" ht="15" customHeight="1">
      <c r="B124" s="30">
        <v>113</v>
      </c>
      <c r="C124" s="492" t="s">
        <v>2172</v>
      </c>
      <c r="D124" s="301" t="s">
        <v>449</v>
      </c>
      <c r="E124" s="715">
        <v>267036</v>
      </c>
      <c r="F124" s="95" t="s">
        <v>41</v>
      </c>
      <c r="G124" s="91">
        <v>522301</v>
      </c>
      <c r="H124" s="755" t="s">
        <v>39</v>
      </c>
      <c r="I124" s="109" t="s">
        <v>2194</v>
      </c>
      <c r="J124" s="382">
        <v>9</v>
      </c>
      <c r="K124" s="382">
        <v>7</v>
      </c>
      <c r="L124" s="423" t="s">
        <v>2010</v>
      </c>
      <c r="M124" s="382">
        <v>9</v>
      </c>
      <c r="N124" s="382">
        <v>7</v>
      </c>
      <c r="O124" s="88" t="s">
        <v>1991</v>
      </c>
      <c r="P124" s="175" t="s">
        <v>679</v>
      </c>
      <c r="Q124" s="184"/>
      <c r="R124" s="306"/>
      <c r="S124" s="306"/>
    </row>
    <row r="125" spans="2:19" customFormat="1" ht="15" customHeight="1">
      <c r="B125" s="91">
        <v>114</v>
      </c>
      <c r="C125" s="492" t="s">
        <v>2172</v>
      </c>
      <c r="D125" s="301" t="s">
        <v>449</v>
      </c>
      <c r="E125" s="715">
        <v>267036</v>
      </c>
      <c r="F125" s="95" t="s">
        <v>30</v>
      </c>
      <c r="G125" s="91">
        <v>752205</v>
      </c>
      <c r="H125" s="295" t="s">
        <v>62</v>
      </c>
      <c r="I125" s="738" t="s">
        <v>2388</v>
      </c>
      <c r="J125" s="294">
        <v>5</v>
      </c>
      <c r="K125" s="294">
        <v>2</v>
      </c>
      <c r="L125" s="423" t="s">
        <v>2010</v>
      </c>
      <c r="M125" s="294">
        <v>5</v>
      </c>
      <c r="N125" s="294">
        <v>2</v>
      </c>
      <c r="O125" s="88" t="s">
        <v>1991</v>
      </c>
      <c r="P125" s="175" t="s">
        <v>679</v>
      </c>
      <c r="Q125" s="184"/>
      <c r="R125" s="306"/>
      <c r="S125" s="306"/>
    </row>
    <row r="126" spans="2:19" customFormat="1" ht="15" customHeight="1">
      <c r="B126" s="513">
        <v>115</v>
      </c>
      <c r="C126" s="492" t="s">
        <v>2172</v>
      </c>
      <c r="D126" s="301" t="s">
        <v>449</v>
      </c>
      <c r="E126" s="715">
        <v>267036</v>
      </c>
      <c r="F126" s="95" t="s">
        <v>34</v>
      </c>
      <c r="G126" s="196">
        <v>751204</v>
      </c>
      <c r="H126" s="756" t="s">
        <v>162</v>
      </c>
      <c r="I126" s="738" t="s">
        <v>2390</v>
      </c>
      <c r="J126" s="294">
        <v>7</v>
      </c>
      <c r="K126" s="294">
        <v>6</v>
      </c>
      <c r="L126" s="423" t="s">
        <v>2010</v>
      </c>
      <c r="M126" s="294">
        <v>7</v>
      </c>
      <c r="N126" s="294">
        <v>6</v>
      </c>
      <c r="O126" s="88" t="s">
        <v>1991</v>
      </c>
      <c r="P126" s="175" t="s">
        <v>679</v>
      </c>
      <c r="Q126" s="184"/>
      <c r="R126" s="306"/>
      <c r="S126" s="306"/>
    </row>
    <row r="127" spans="2:19" customFormat="1" ht="15" customHeight="1">
      <c r="B127" s="30">
        <v>116</v>
      </c>
      <c r="C127" s="492" t="s">
        <v>2172</v>
      </c>
      <c r="D127" s="301" t="s">
        <v>449</v>
      </c>
      <c r="E127" s="715">
        <v>267036</v>
      </c>
      <c r="F127" s="579" t="s">
        <v>40</v>
      </c>
      <c r="G127" s="450">
        <v>512001</v>
      </c>
      <c r="H127" s="757" t="s">
        <v>72</v>
      </c>
      <c r="I127" s="737" t="s">
        <v>2387</v>
      </c>
      <c r="J127" s="294">
        <v>3</v>
      </c>
      <c r="K127" s="294">
        <v>1</v>
      </c>
      <c r="L127" s="423" t="s">
        <v>2010</v>
      </c>
      <c r="M127" s="294">
        <v>3</v>
      </c>
      <c r="N127" s="294">
        <v>1</v>
      </c>
      <c r="O127" s="282" t="s">
        <v>1991</v>
      </c>
      <c r="P127" s="175" t="s">
        <v>679</v>
      </c>
      <c r="Q127" s="184"/>
      <c r="R127" s="306"/>
      <c r="S127" s="306"/>
    </row>
    <row r="128" spans="2:19" customFormat="1" ht="15" customHeight="1">
      <c r="B128" s="91">
        <v>117</v>
      </c>
      <c r="C128" s="492" t="s">
        <v>2172</v>
      </c>
      <c r="D128" s="301" t="s">
        <v>449</v>
      </c>
      <c r="E128" s="715">
        <v>267036</v>
      </c>
      <c r="F128" s="95" t="s">
        <v>52</v>
      </c>
      <c r="G128" s="196">
        <v>751204</v>
      </c>
      <c r="H128" s="407" t="s">
        <v>61</v>
      </c>
      <c r="I128" s="109" t="s">
        <v>2249</v>
      </c>
      <c r="J128" s="294">
        <v>1</v>
      </c>
      <c r="K128" s="294">
        <v>0</v>
      </c>
      <c r="L128" s="423" t="s">
        <v>2010</v>
      </c>
      <c r="M128" s="294">
        <v>1</v>
      </c>
      <c r="N128" s="294">
        <v>0</v>
      </c>
      <c r="O128" s="95" t="s">
        <v>2251</v>
      </c>
      <c r="P128" s="230" t="s">
        <v>2250</v>
      </c>
      <c r="Q128" s="184"/>
      <c r="R128" s="306"/>
      <c r="S128" s="306"/>
    </row>
    <row r="129" spans="2:19" customFormat="1" ht="15" customHeight="1">
      <c r="B129" s="513">
        <v>118</v>
      </c>
      <c r="C129" s="492" t="s">
        <v>2172</v>
      </c>
      <c r="D129" s="301" t="s">
        <v>449</v>
      </c>
      <c r="E129" s="715">
        <v>267036</v>
      </c>
      <c r="F129" s="95" t="s">
        <v>1041</v>
      </c>
      <c r="G129" s="196">
        <v>713201</v>
      </c>
      <c r="H129" s="758" t="s">
        <v>59</v>
      </c>
      <c r="I129" s="738" t="s">
        <v>2389</v>
      </c>
      <c r="J129" s="294">
        <v>1</v>
      </c>
      <c r="K129" s="294">
        <v>0</v>
      </c>
      <c r="L129" s="423" t="s">
        <v>2010</v>
      </c>
      <c r="M129" s="294">
        <v>1</v>
      </c>
      <c r="N129" s="294">
        <v>0</v>
      </c>
      <c r="O129" s="282" t="s">
        <v>1991</v>
      </c>
      <c r="P129" s="175" t="s">
        <v>679</v>
      </c>
      <c r="Q129" s="184"/>
      <c r="R129" s="306"/>
      <c r="S129" s="306"/>
    </row>
    <row r="130" spans="2:19" customFormat="1" ht="15" customHeight="1">
      <c r="B130" s="30">
        <v>119</v>
      </c>
      <c r="C130" s="492" t="s">
        <v>2172</v>
      </c>
      <c r="D130" s="301" t="s">
        <v>449</v>
      </c>
      <c r="E130" s="715">
        <v>267036</v>
      </c>
      <c r="F130" s="95" t="s">
        <v>36</v>
      </c>
      <c r="G130" s="91">
        <v>711204</v>
      </c>
      <c r="H130" s="295" t="s">
        <v>94</v>
      </c>
      <c r="I130" s="760" t="s">
        <v>2388</v>
      </c>
      <c r="J130" s="294">
        <v>1</v>
      </c>
      <c r="K130" s="294">
        <v>0</v>
      </c>
      <c r="L130" s="423" t="s">
        <v>2010</v>
      </c>
      <c r="M130" s="294">
        <v>1</v>
      </c>
      <c r="N130" s="294">
        <v>0</v>
      </c>
      <c r="O130" s="282" t="s">
        <v>1991</v>
      </c>
      <c r="P130" s="175" t="s">
        <v>679</v>
      </c>
      <c r="Q130" s="557"/>
      <c r="R130" s="558"/>
      <c r="S130" s="558"/>
    </row>
    <row r="131" spans="2:19" customFormat="1" ht="15" customHeight="1">
      <c r="B131" s="91">
        <v>120</v>
      </c>
      <c r="C131" s="492" t="s">
        <v>2172</v>
      </c>
      <c r="D131" s="301" t="s">
        <v>449</v>
      </c>
      <c r="E131" s="715">
        <v>267036</v>
      </c>
      <c r="F131" s="132" t="s">
        <v>35</v>
      </c>
      <c r="G131" s="91">
        <v>741103</v>
      </c>
      <c r="H131" s="295" t="s">
        <v>49</v>
      </c>
      <c r="I131" s="760" t="s">
        <v>2389</v>
      </c>
      <c r="J131" s="294">
        <v>1</v>
      </c>
      <c r="K131" s="294">
        <v>0</v>
      </c>
      <c r="L131" s="423" t="s">
        <v>2010</v>
      </c>
      <c r="M131" s="294">
        <v>1</v>
      </c>
      <c r="N131" s="294">
        <v>0</v>
      </c>
      <c r="O131" s="291" t="s">
        <v>2099</v>
      </c>
      <c r="P131" s="175" t="s">
        <v>679</v>
      </c>
      <c r="Q131" s="184"/>
      <c r="R131" s="306"/>
      <c r="S131" s="306"/>
    </row>
    <row r="132" spans="2:19" customFormat="1" ht="15" customHeight="1">
      <c r="B132" s="513">
        <v>121</v>
      </c>
      <c r="C132" s="492" t="s">
        <v>2172</v>
      </c>
      <c r="D132" s="301" t="s">
        <v>449</v>
      </c>
      <c r="E132" s="715">
        <v>267036</v>
      </c>
      <c r="F132" s="95" t="s">
        <v>31</v>
      </c>
      <c r="G132" s="91">
        <v>723103</v>
      </c>
      <c r="H132" s="759" t="s">
        <v>67</v>
      </c>
      <c r="I132" s="109" t="s">
        <v>2205</v>
      </c>
      <c r="J132" s="382">
        <v>3</v>
      </c>
      <c r="K132" s="382">
        <v>0</v>
      </c>
      <c r="L132" s="423" t="s">
        <v>2010</v>
      </c>
      <c r="M132" s="382">
        <v>3</v>
      </c>
      <c r="N132" s="382">
        <v>0</v>
      </c>
      <c r="O132" s="291" t="s">
        <v>2100</v>
      </c>
      <c r="P132" s="230" t="s">
        <v>475</v>
      </c>
      <c r="Q132" s="440"/>
      <c r="R132" s="435"/>
      <c r="S132" s="435"/>
    </row>
    <row r="133" spans="2:19" customFormat="1" ht="15" customHeight="1">
      <c r="B133" s="30">
        <v>122</v>
      </c>
      <c r="C133" s="95" t="s">
        <v>1807</v>
      </c>
      <c r="D133" s="91" t="s">
        <v>121</v>
      </c>
      <c r="E133" s="713">
        <v>82814</v>
      </c>
      <c r="F133" s="95" t="s">
        <v>2019</v>
      </c>
      <c r="G133" s="91">
        <v>712906</v>
      </c>
      <c r="H133" s="91" t="s">
        <v>682</v>
      </c>
      <c r="I133" s="109"/>
      <c r="J133" s="260">
        <v>0</v>
      </c>
      <c r="K133" s="382">
        <v>0</v>
      </c>
      <c r="L133" s="301"/>
      <c r="M133" s="382">
        <v>0</v>
      </c>
      <c r="N133" s="382">
        <v>0</v>
      </c>
      <c r="O133" s="291" t="s">
        <v>1991</v>
      </c>
      <c r="P133" s="298" t="s">
        <v>679</v>
      </c>
      <c r="Q133" s="303"/>
      <c r="R133" s="415"/>
      <c r="S133" s="306"/>
    </row>
    <row r="134" spans="2:19" customFormat="1" ht="15" customHeight="1">
      <c r="B134" s="91">
        <v>123</v>
      </c>
      <c r="C134" s="95" t="s">
        <v>1807</v>
      </c>
      <c r="D134" s="91" t="s">
        <v>121</v>
      </c>
      <c r="E134" s="713">
        <v>82814</v>
      </c>
      <c r="F134" s="95" t="s">
        <v>172</v>
      </c>
      <c r="G134" s="91">
        <v>722204</v>
      </c>
      <c r="H134" s="91" t="s">
        <v>164</v>
      </c>
      <c r="I134" s="109"/>
      <c r="J134" s="260">
        <v>0</v>
      </c>
      <c r="K134" s="382">
        <v>0</v>
      </c>
      <c r="L134" s="301"/>
      <c r="M134" s="382">
        <v>0</v>
      </c>
      <c r="N134" s="382">
        <v>0</v>
      </c>
      <c r="O134" s="291" t="s">
        <v>1991</v>
      </c>
      <c r="P134" s="230" t="s">
        <v>679</v>
      </c>
      <c r="Q134" s="303"/>
      <c r="R134" s="306"/>
      <c r="S134" s="306"/>
    </row>
    <row r="135" spans="2:19" customFormat="1" ht="15" customHeight="1">
      <c r="B135" s="513">
        <v>124</v>
      </c>
      <c r="C135" s="95" t="s">
        <v>1807</v>
      </c>
      <c r="D135" s="91" t="s">
        <v>121</v>
      </c>
      <c r="E135" s="713">
        <v>82814</v>
      </c>
      <c r="F135" s="95" t="s">
        <v>33</v>
      </c>
      <c r="G135" s="91">
        <v>514101</v>
      </c>
      <c r="H135" s="113" t="s">
        <v>68</v>
      </c>
      <c r="I135" s="737" t="s">
        <v>2387</v>
      </c>
      <c r="J135" s="400">
        <v>3</v>
      </c>
      <c r="K135" s="400">
        <v>3</v>
      </c>
      <c r="L135" s="301" t="s">
        <v>2010</v>
      </c>
      <c r="M135" s="400">
        <v>3</v>
      </c>
      <c r="N135" s="400">
        <v>3</v>
      </c>
      <c r="O135" s="291" t="s">
        <v>1991</v>
      </c>
      <c r="P135" s="230" t="s">
        <v>679</v>
      </c>
      <c r="Q135" s="303"/>
      <c r="R135" s="306"/>
      <c r="S135" s="306"/>
    </row>
    <row r="136" spans="2:19" customFormat="1" ht="15" customHeight="1">
      <c r="B136" s="30">
        <v>125</v>
      </c>
      <c r="C136" s="95" t="s">
        <v>1807</v>
      </c>
      <c r="D136" s="91" t="s">
        <v>121</v>
      </c>
      <c r="E136" s="713">
        <v>82814</v>
      </c>
      <c r="F136" s="132" t="s">
        <v>1045</v>
      </c>
      <c r="G136" s="240">
        <v>712101</v>
      </c>
      <c r="H136" s="91" t="s">
        <v>163</v>
      </c>
      <c r="I136" s="109"/>
      <c r="J136" s="260">
        <v>0</v>
      </c>
      <c r="K136" s="382">
        <v>0</v>
      </c>
      <c r="L136" s="302"/>
      <c r="M136" s="382">
        <v>0</v>
      </c>
      <c r="N136" s="382">
        <v>0</v>
      </c>
      <c r="O136" s="95" t="s">
        <v>1991</v>
      </c>
      <c r="P136" s="230" t="s">
        <v>679</v>
      </c>
      <c r="Q136" s="304"/>
      <c r="R136" s="306"/>
      <c r="S136" s="306"/>
    </row>
    <row r="137" spans="2:19" customFormat="1" ht="15" customHeight="1">
      <c r="B137" s="91">
        <v>126</v>
      </c>
      <c r="C137" s="95" t="s">
        <v>1807</v>
      </c>
      <c r="D137" s="91" t="s">
        <v>121</v>
      </c>
      <c r="E137" s="713">
        <v>82814</v>
      </c>
      <c r="F137" s="95" t="s">
        <v>1833</v>
      </c>
      <c r="G137" s="91">
        <v>721301</v>
      </c>
      <c r="H137" s="91" t="s">
        <v>684</v>
      </c>
      <c r="I137" s="738" t="s">
        <v>2390</v>
      </c>
      <c r="J137" s="382">
        <v>1</v>
      </c>
      <c r="K137" s="382">
        <v>0</v>
      </c>
      <c r="L137" s="430" t="s">
        <v>2010</v>
      </c>
      <c r="M137" s="382">
        <v>1</v>
      </c>
      <c r="N137" s="382">
        <v>0</v>
      </c>
      <c r="O137" s="88" t="s">
        <v>1991</v>
      </c>
      <c r="P137" s="175" t="s">
        <v>679</v>
      </c>
      <c r="Q137" s="184"/>
      <c r="R137" s="306"/>
      <c r="S137" s="306"/>
    </row>
    <row r="138" spans="2:19" customFormat="1" ht="15" customHeight="1">
      <c r="B138" s="513">
        <v>127</v>
      </c>
      <c r="C138" s="95" t="s">
        <v>1807</v>
      </c>
      <c r="D138" s="91" t="s">
        <v>121</v>
      </c>
      <c r="E138" s="713">
        <v>82814</v>
      </c>
      <c r="F138" s="132" t="s">
        <v>35</v>
      </c>
      <c r="G138" s="91">
        <v>741103</v>
      </c>
      <c r="H138" s="91" t="s">
        <v>49</v>
      </c>
      <c r="I138" s="737" t="s">
        <v>2387</v>
      </c>
      <c r="J138" s="400">
        <v>8</v>
      </c>
      <c r="K138" s="382">
        <v>0</v>
      </c>
      <c r="L138" s="301" t="s">
        <v>2010</v>
      </c>
      <c r="M138" s="400">
        <v>8</v>
      </c>
      <c r="N138" s="382">
        <v>0</v>
      </c>
      <c r="O138" s="95" t="s">
        <v>1991</v>
      </c>
      <c r="P138" s="230" t="s">
        <v>679</v>
      </c>
      <c r="Q138" s="303"/>
      <c r="R138" s="306"/>
      <c r="S138" s="306"/>
    </row>
    <row r="139" spans="2:19" customFormat="1" ht="15" customHeight="1">
      <c r="B139" s="30">
        <v>128</v>
      </c>
      <c r="C139" s="95" t="s">
        <v>1807</v>
      </c>
      <c r="D139" s="91" t="s">
        <v>121</v>
      </c>
      <c r="E139" s="713">
        <v>82814</v>
      </c>
      <c r="F139" s="95" t="s">
        <v>40</v>
      </c>
      <c r="G139" s="91">
        <v>512001</v>
      </c>
      <c r="H139" s="91" t="s">
        <v>72</v>
      </c>
      <c r="I139" s="737" t="s">
        <v>2387</v>
      </c>
      <c r="J139" s="382">
        <v>3</v>
      </c>
      <c r="K139" s="382">
        <v>0</v>
      </c>
      <c r="L139" s="301" t="s">
        <v>2010</v>
      </c>
      <c r="M139" s="382">
        <v>3</v>
      </c>
      <c r="N139" s="382">
        <v>0</v>
      </c>
      <c r="O139" s="95" t="s">
        <v>1991</v>
      </c>
      <c r="P139" s="230" t="s">
        <v>679</v>
      </c>
      <c r="Q139" s="303"/>
      <c r="R139" s="415"/>
      <c r="S139" s="306"/>
    </row>
    <row r="140" spans="2:19" customFormat="1" ht="15" customHeight="1">
      <c r="B140" s="91">
        <v>129</v>
      </c>
      <c r="C140" s="95" t="s">
        <v>1807</v>
      </c>
      <c r="D140" s="91" t="s">
        <v>121</v>
      </c>
      <c r="E140" s="713">
        <v>82814</v>
      </c>
      <c r="F140" s="95" t="s">
        <v>30</v>
      </c>
      <c r="G140" s="91">
        <v>752205</v>
      </c>
      <c r="H140" s="113" t="s">
        <v>62</v>
      </c>
      <c r="I140" s="738" t="s">
        <v>2388</v>
      </c>
      <c r="J140" s="382">
        <v>5</v>
      </c>
      <c r="K140" s="382">
        <v>0</v>
      </c>
      <c r="L140" s="301" t="s">
        <v>2010</v>
      </c>
      <c r="M140" s="382">
        <v>5</v>
      </c>
      <c r="N140" s="382">
        <v>0</v>
      </c>
      <c r="O140" s="95" t="s">
        <v>1991</v>
      </c>
      <c r="P140" s="230" t="s">
        <v>679</v>
      </c>
      <c r="Q140" s="303"/>
      <c r="R140" s="306"/>
      <c r="S140" s="306"/>
    </row>
    <row r="141" spans="2:19" ht="15" customHeight="1">
      <c r="B141" s="513">
        <v>130</v>
      </c>
      <c r="C141" s="95" t="s">
        <v>1807</v>
      </c>
      <c r="D141" s="91" t="s">
        <v>121</v>
      </c>
      <c r="E141" s="713">
        <v>82814</v>
      </c>
      <c r="F141" s="95" t="s">
        <v>465</v>
      </c>
      <c r="G141" s="91">
        <v>432106</v>
      </c>
      <c r="H141" s="91" t="s">
        <v>217</v>
      </c>
      <c r="I141" s="109" t="s">
        <v>2194</v>
      </c>
      <c r="J141" s="382">
        <v>2</v>
      </c>
      <c r="K141" s="382">
        <v>0</v>
      </c>
      <c r="L141" s="301" t="s">
        <v>2010</v>
      </c>
      <c r="M141" s="382">
        <v>2</v>
      </c>
      <c r="N141" s="382">
        <v>0</v>
      </c>
      <c r="O141" s="276" t="s">
        <v>1061</v>
      </c>
      <c r="P141" s="175" t="s">
        <v>32</v>
      </c>
      <c r="Q141" s="417"/>
      <c r="R141" s="416"/>
      <c r="S141" s="306"/>
    </row>
    <row r="142" spans="2:19" customFormat="1" ht="15" customHeight="1">
      <c r="B142" s="30">
        <v>131</v>
      </c>
      <c r="C142" s="95" t="s">
        <v>1807</v>
      </c>
      <c r="D142" s="91" t="s">
        <v>121</v>
      </c>
      <c r="E142" s="713">
        <v>82814</v>
      </c>
      <c r="F142" s="95" t="s">
        <v>52</v>
      </c>
      <c r="G142" s="91">
        <v>751204</v>
      </c>
      <c r="H142" s="91" t="s">
        <v>61</v>
      </c>
      <c r="I142" s="109" t="s">
        <v>2249</v>
      </c>
      <c r="J142" s="382">
        <v>1</v>
      </c>
      <c r="K142" s="382">
        <v>1</v>
      </c>
      <c r="L142" s="301" t="s">
        <v>2010</v>
      </c>
      <c r="M142" s="382">
        <v>1</v>
      </c>
      <c r="N142" s="382">
        <v>1</v>
      </c>
      <c r="O142" s="95" t="s">
        <v>2251</v>
      </c>
      <c r="P142" s="230" t="s">
        <v>2250</v>
      </c>
      <c r="Q142" s="417"/>
      <c r="R142" s="306"/>
      <c r="S142" s="306"/>
    </row>
    <row r="143" spans="2:19" customFormat="1" ht="15" customHeight="1">
      <c r="B143" s="91">
        <v>132</v>
      </c>
      <c r="C143" s="95" t="s">
        <v>1807</v>
      </c>
      <c r="D143" s="91" t="s">
        <v>121</v>
      </c>
      <c r="E143" s="713">
        <v>82814</v>
      </c>
      <c r="F143" s="95" t="s">
        <v>48</v>
      </c>
      <c r="G143" s="91">
        <v>741203</v>
      </c>
      <c r="H143" s="113" t="s">
        <v>57</v>
      </c>
      <c r="I143" s="437"/>
      <c r="J143" s="260">
        <v>0</v>
      </c>
      <c r="K143" s="382">
        <v>0</v>
      </c>
      <c r="L143" s="301"/>
      <c r="M143" s="382">
        <v>1</v>
      </c>
      <c r="N143" s="382">
        <v>0</v>
      </c>
      <c r="O143" s="95" t="s">
        <v>1991</v>
      </c>
      <c r="P143" s="230" t="s">
        <v>679</v>
      </c>
      <c r="Q143" s="415"/>
      <c r="R143" s="306"/>
      <c r="S143" s="306"/>
    </row>
    <row r="144" spans="2:19" ht="15" customHeight="1">
      <c r="B144" s="513">
        <v>133</v>
      </c>
      <c r="C144" s="95" t="s">
        <v>1807</v>
      </c>
      <c r="D144" s="91" t="s">
        <v>121</v>
      </c>
      <c r="E144" s="713">
        <v>82814</v>
      </c>
      <c r="F144" s="95" t="s">
        <v>1041</v>
      </c>
      <c r="G144" s="91">
        <v>713203</v>
      </c>
      <c r="H144" s="113" t="s">
        <v>59</v>
      </c>
      <c r="I144" s="109"/>
      <c r="J144" s="260">
        <v>0</v>
      </c>
      <c r="K144" s="382">
        <v>0</v>
      </c>
      <c r="L144" s="302"/>
      <c r="M144" s="382">
        <v>0</v>
      </c>
      <c r="N144" s="382">
        <v>0</v>
      </c>
      <c r="O144" s="95" t="s">
        <v>1991</v>
      </c>
      <c r="P144" s="230" t="s">
        <v>679</v>
      </c>
      <c r="Q144" s="417"/>
      <c r="R144" s="184"/>
      <c r="S144" s="306"/>
    </row>
    <row r="145" spans="2:19" ht="15" customHeight="1">
      <c r="B145" s="30">
        <v>134</v>
      </c>
      <c r="C145" s="95" t="s">
        <v>1807</v>
      </c>
      <c r="D145" s="91" t="s">
        <v>121</v>
      </c>
      <c r="E145" s="713">
        <v>82814</v>
      </c>
      <c r="F145" s="88" t="s">
        <v>171</v>
      </c>
      <c r="G145" s="91">
        <v>712618</v>
      </c>
      <c r="H145" s="91" t="s">
        <v>77</v>
      </c>
      <c r="I145" s="109" t="s">
        <v>2212</v>
      </c>
      <c r="J145" s="382">
        <v>1</v>
      </c>
      <c r="K145" s="382">
        <v>0</v>
      </c>
      <c r="L145" s="430" t="s">
        <v>2010</v>
      </c>
      <c r="M145" s="382">
        <v>1</v>
      </c>
      <c r="N145" s="382">
        <v>0</v>
      </c>
      <c r="O145" s="291" t="s">
        <v>1991</v>
      </c>
      <c r="P145" s="230" t="s">
        <v>679</v>
      </c>
      <c r="Q145" s="415"/>
      <c r="R145" s="184"/>
      <c r="S145" s="306"/>
    </row>
    <row r="146" spans="2:19" ht="15" customHeight="1">
      <c r="B146" s="91">
        <v>135</v>
      </c>
      <c r="C146" s="95" t="s">
        <v>1807</v>
      </c>
      <c r="D146" s="91" t="s">
        <v>121</v>
      </c>
      <c r="E146" s="713">
        <v>82814</v>
      </c>
      <c r="F146" s="95" t="s">
        <v>36</v>
      </c>
      <c r="G146" s="626">
        <v>711204</v>
      </c>
      <c r="H146" s="113" t="s">
        <v>94</v>
      </c>
      <c r="I146" s="109"/>
      <c r="J146" s="260">
        <v>0</v>
      </c>
      <c r="K146" s="457">
        <v>0</v>
      </c>
      <c r="L146" s="460"/>
      <c r="M146" s="457">
        <v>0</v>
      </c>
      <c r="N146" s="457">
        <v>0</v>
      </c>
      <c r="O146" s="291" t="s">
        <v>1991</v>
      </c>
      <c r="P146" s="230" t="s">
        <v>679</v>
      </c>
      <c r="Q146" s="458"/>
      <c r="R146" s="461"/>
      <c r="S146" s="459"/>
    </row>
    <row r="147" spans="2:19" customFormat="1" ht="15" customHeight="1">
      <c r="B147" s="513">
        <v>136</v>
      </c>
      <c r="C147" s="95" t="s">
        <v>1807</v>
      </c>
      <c r="D147" s="91" t="s">
        <v>121</v>
      </c>
      <c r="E147" s="713">
        <v>82814</v>
      </c>
      <c r="F147" s="95" t="s">
        <v>34</v>
      </c>
      <c r="G147" s="91">
        <v>751201</v>
      </c>
      <c r="H147" s="113" t="s">
        <v>162</v>
      </c>
      <c r="I147" s="738" t="s">
        <v>2390</v>
      </c>
      <c r="J147" s="382">
        <v>2</v>
      </c>
      <c r="K147" s="382">
        <v>1</v>
      </c>
      <c r="L147" s="302" t="s">
        <v>2010</v>
      </c>
      <c r="M147" s="382">
        <v>2</v>
      </c>
      <c r="N147" s="382">
        <v>1</v>
      </c>
      <c r="O147" s="95" t="s">
        <v>1991</v>
      </c>
      <c r="P147" s="230" t="s">
        <v>679</v>
      </c>
      <c r="Q147" s="417"/>
      <c r="R147" s="306"/>
      <c r="S147" s="306"/>
    </row>
    <row r="148" spans="2:19" ht="15" customHeight="1">
      <c r="B148" s="30">
        <v>137</v>
      </c>
      <c r="C148" s="492" t="s">
        <v>1047</v>
      </c>
      <c r="D148" s="301" t="s">
        <v>183</v>
      </c>
      <c r="E148" s="715">
        <v>84850</v>
      </c>
      <c r="F148" s="95" t="s">
        <v>51</v>
      </c>
      <c r="G148" s="91">
        <v>712905</v>
      </c>
      <c r="H148" s="113" t="s">
        <v>60</v>
      </c>
      <c r="I148" s="109" t="s">
        <v>2190</v>
      </c>
      <c r="J148" s="382">
        <v>4</v>
      </c>
      <c r="K148" s="382">
        <v>0</v>
      </c>
      <c r="L148" s="302" t="s">
        <v>2010</v>
      </c>
      <c r="M148" s="382">
        <v>4</v>
      </c>
      <c r="N148" s="382">
        <v>0</v>
      </c>
      <c r="O148" s="88" t="s">
        <v>1991</v>
      </c>
      <c r="P148" s="175" t="s">
        <v>679</v>
      </c>
      <c r="Q148" s="303"/>
      <c r="R148" s="416"/>
      <c r="S148" s="306"/>
    </row>
    <row r="149" spans="2:19" customFormat="1" ht="15" customHeight="1">
      <c r="B149" s="91">
        <v>138</v>
      </c>
      <c r="C149" s="492" t="s">
        <v>1047</v>
      </c>
      <c r="D149" s="301" t="s">
        <v>183</v>
      </c>
      <c r="E149" s="715">
        <v>84850</v>
      </c>
      <c r="F149" s="95" t="s">
        <v>30</v>
      </c>
      <c r="G149" s="627">
        <v>752205</v>
      </c>
      <c r="H149" s="628" t="s">
        <v>62</v>
      </c>
      <c r="I149" s="109" t="s">
        <v>2191</v>
      </c>
      <c r="J149" s="382">
        <v>3</v>
      </c>
      <c r="K149" s="382">
        <v>0</v>
      </c>
      <c r="L149" s="302" t="s">
        <v>2010</v>
      </c>
      <c r="M149" s="382">
        <v>3</v>
      </c>
      <c r="N149" s="382">
        <v>0</v>
      </c>
      <c r="O149" s="95" t="s">
        <v>1054</v>
      </c>
      <c r="P149" s="230" t="s">
        <v>93</v>
      </c>
      <c r="Q149" s="184"/>
      <c r="R149" s="306"/>
      <c r="S149" s="306"/>
    </row>
    <row r="150" spans="2:19" customFormat="1" ht="15" customHeight="1">
      <c r="B150" s="513">
        <v>139</v>
      </c>
      <c r="C150" s="492" t="s">
        <v>1047</v>
      </c>
      <c r="D150" s="301" t="s">
        <v>183</v>
      </c>
      <c r="E150" s="715">
        <v>84850</v>
      </c>
      <c r="F150" s="95" t="s">
        <v>184</v>
      </c>
      <c r="G150" s="277">
        <v>513101</v>
      </c>
      <c r="H150" s="277" t="s">
        <v>185</v>
      </c>
      <c r="I150" s="109"/>
      <c r="J150" s="260">
        <v>0</v>
      </c>
      <c r="K150" s="382">
        <v>0</v>
      </c>
      <c r="L150" s="302" t="s">
        <v>2010</v>
      </c>
      <c r="M150" s="382">
        <v>0</v>
      </c>
      <c r="N150" s="382">
        <v>0</v>
      </c>
      <c r="O150" s="232" t="s">
        <v>1989</v>
      </c>
      <c r="P150" s="230"/>
      <c r="Q150" s="416" t="s">
        <v>37</v>
      </c>
      <c r="R150" s="306"/>
      <c r="S150" s="306"/>
    </row>
    <row r="151" spans="2:19" customFormat="1" ht="15" customHeight="1">
      <c r="B151" s="30">
        <v>140</v>
      </c>
      <c r="C151" s="492" t="s">
        <v>1047</v>
      </c>
      <c r="D151" s="301" t="s">
        <v>183</v>
      </c>
      <c r="E151" s="715">
        <v>84850</v>
      </c>
      <c r="F151" s="95" t="s">
        <v>31</v>
      </c>
      <c r="G151" s="91">
        <v>723103</v>
      </c>
      <c r="H151" s="113" t="s">
        <v>67</v>
      </c>
      <c r="I151" s="109" t="s">
        <v>2209</v>
      </c>
      <c r="J151" s="669">
        <v>10</v>
      </c>
      <c r="K151" s="382">
        <v>0</v>
      </c>
      <c r="L151" s="302" t="s">
        <v>2010</v>
      </c>
      <c r="M151" s="382">
        <v>10</v>
      </c>
      <c r="N151" s="382">
        <v>0</v>
      </c>
      <c r="O151" s="112" t="s">
        <v>873</v>
      </c>
      <c r="P151" s="230" t="s">
        <v>677</v>
      </c>
      <c r="Q151" s="416" t="s">
        <v>37</v>
      </c>
      <c r="R151" s="306"/>
      <c r="S151" s="306"/>
    </row>
    <row r="152" spans="2:19" customFormat="1" ht="15" customHeight="1">
      <c r="B152" s="91">
        <v>141</v>
      </c>
      <c r="C152" s="492" t="s">
        <v>1047</v>
      </c>
      <c r="D152" s="301" t="s">
        <v>183</v>
      </c>
      <c r="E152" s="715">
        <v>84850</v>
      </c>
      <c r="F152" s="95" t="s">
        <v>33</v>
      </c>
      <c r="G152" s="91">
        <v>514101</v>
      </c>
      <c r="H152" s="113" t="s">
        <v>68</v>
      </c>
      <c r="I152" s="427" t="s">
        <v>2192</v>
      </c>
      <c r="J152" s="382">
        <v>1</v>
      </c>
      <c r="K152" s="382">
        <v>1</v>
      </c>
      <c r="L152" s="302" t="s">
        <v>2010</v>
      </c>
      <c r="M152" s="382">
        <v>1</v>
      </c>
      <c r="N152" s="382">
        <v>1</v>
      </c>
      <c r="O152" s="278" t="s">
        <v>1054</v>
      </c>
      <c r="P152" s="230" t="s">
        <v>93</v>
      </c>
      <c r="Q152" s="416" t="s">
        <v>37</v>
      </c>
      <c r="R152" s="306"/>
      <c r="S152" s="306"/>
    </row>
    <row r="153" spans="2:19" customFormat="1" ht="15" customHeight="1">
      <c r="B153" s="513">
        <v>142</v>
      </c>
      <c r="C153" s="492" t="s">
        <v>1047</v>
      </c>
      <c r="D153" s="301" t="s">
        <v>183</v>
      </c>
      <c r="E153" s="715">
        <v>84850</v>
      </c>
      <c r="F153" s="95" t="s">
        <v>40</v>
      </c>
      <c r="G153" s="91">
        <v>512001</v>
      </c>
      <c r="H153" s="91" t="s">
        <v>72</v>
      </c>
      <c r="I153" s="523" t="s">
        <v>2207</v>
      </c>
      <c r="J153" s="382">
        <v>11</v>
      </c>
      <c r="K153" s="382">
        <v>4</v>
      </c>
      <c r="L153" s="302" t="s">
        <v>2010</v>
      </c>
      <c r="M153" s="382">
        <v>11</v>
      </c>
      <c r="N153" s="382">
        <v>4</v>
      </c>
      <c r="O153" s="90" t="s">
        <v>873</v>
      </c>
      <c r="P153" s="175" t="s">
        <v>677</v>
      </c>
      <c r="Q153" s="230" t="s">
        <v>37</v>
      </c>
      <c r="R153" s="415" t="s">
        <v>93</v>
      </c>
      <c r="S153" s="306"/>
    </row>
    <row r="154" spans="2:19" customFormat="1" ht="15" customHeight="1">
      <c r="B154" s="30">
        <v>143</v>
      </c>
      <c r="C154" s="492" t="s">
        <v>1047</v>
      </c>
      <c r="D154" s="301" t="s">
        <v>183</v>
      </c>
      <c r="E154" s="715">
        <v>84850</v>
      </c>
      <c r="F154" s="132" t="s">
        <v>41</v>
      </c>
      <c r="G154" s="91">
        <v>522301</v>
      </c>
      <c r="H154" s="113" t="s">
        <v>39</v>
      </c>
      <c r="I154" s="109" t="s">
        <v>2191</v>
      </c>
      <c r="J154" s="382">
        <v>3</v>
      </c>
      <c r="K154" s="382">
        <v>2</v>
      </c>
      <c r="L154" s="302" t="s">
        <v>2010</v>
      </c>
      <c r="M154" s="382">
        <v>3</v>
      </c>
      <c r="N154" s="382">
        <v>2</v>
      </c>
      <c r="O154" s="278" t="s">
        <v>1054</v>
      </c>
      <c r="P154" s="230" t="s">
        <v>93</v>
      </c>
      <c r="Q154" s="441" t="s">
        <v>37</v>
      </c>
      <c r="R154" s="306"/>
      <c r="S154" s="306"/>
    </row>
    <row r="155" spans="2:19" customFormat="1" ht="15" customHeight="1">
      <c r="B155" s="91">
        <v>144</v>
      </c>
      <c r="C155" s="492" t="s">
        <v>1047</v>
      </c>
      <c r="D155" s="301" t="s">
        <v>183</v>
      </c>
      <c r="E155" s="715">
        <v>84850</v>
      </c>
      <c r="F155" s="95" t="s">
        <v>36</v>
      </c>
      <c r="G155" s="91">
        <v>711204</v>
      </c>
      <c r="H155" s="91" t="s">
        <v>94</v>
      </c>
      <c r="I155" s="109" t="s">
        <v>2187</v>
      </c>
      <c r="J155" s="382">
        <v>4</v>
      </c>
      <c r="K155" s="382">
        <v>0</v>
      </c>
      <c r="L155" s="302" t="s">
        <v>2010</v>
      </c>
      <c r="M155" s="382">
        <v>4</v>
      </c>
      <c r="N155" s="382">
        <v>0</v>
      </c>
      <c r="O155" s="394" t="s">
        <v>1054</v>
      </c>
      <c r="P155" s="230" t="s">
        <v>93</v>
      </c>
      <c r="Q155" s="416" t="s">
        <v>37</v>
      </c>
      <c r="R155" s="415"/>
      <c r="S155" s="306"/>
    </row>
    <row r="156" spans="2:19" customFormat="1" ht="15" customHeight="1">
      <c r="B156" s="513">
        <v>145</v>
      </c>
      <c r="C156" s="492" t="s">
        <v>1047</v>
      </c>
      <c r="D156" s="301" t="s">
        <v>183</v>
      </c>
      <c r="E156" s="715">
        <v>84850</v>
      </c>
      <c r="F156" s="95" t="s">
        <v>169</v>
      </c>
      <c r="G156" s="627">
        <v>962907</v>
      </c>
      <c r="H156" s="628" t="s">
        <v>170</v>
      </c>
      <c r="I156" s="523" t="s">
        <v>2216</v>
      </c>
      <c r="J156" s="382">
        <v>2</v>
      </c>
      <c r="K156" s="382">
        <v>0</v>
      </c>
      <c r="L156" s="302" t="s">
        <v>2010</v>
      </c>
      <c r="M156" s="382">
        <v>2</v>
      </c>
      <c r="N156" s="382">
        <v>0</v>
      </c>
      <c r="O156" s="95" t="s">
        <v>873</v>
      </c>
      <c r="P156" s="230" t="s">
        <v>677</v>
      </c>
      <c r="Q156" s="184"/>
      <c r="R156" s="184"/>
      <c r="S156" s="306"/>
    </row>
    <row r="157" spans="2:19" customFormat="1" ht="15" customHeight="1">
      <c r="B157" s="30">
        <v>146</v>
      </c>
      <c r="C157" s="492" t="s">
        <v>1047</v>
      </c>
      <c r="D157" s="301" t="s">
        <v>183</v>
      </c>
      <c r="E157" s="715">
        <v>84850</v>
      </c>
      <c r="F157" s="95" t="s">
        <v>1045</v>
      </c>
      <c r="G157" s="627">
        <v>712101</v>
      </c>
      <c r="H157" s="628" t="s">
        <v>163</v>
      </c>
      <c r="I157" s="109"/>
      <c r="J157" s="260">
        <v>0</v>
      </c>
      <c r="K157" s="382">
        <v>0</v>
      </c>
      <c r="L157" s="302" t="s">
        <v>2010</v>
      </c>
      <c r="M157" s="382">
        <v>0</v>
      </c>
      <c r="N157" s="382">
        <v>0</v>
      </c>
      <c r="O157" s="232" t="s">
        <v>1989</v>
      </c>
      <c r="P157" s="230" t="s">
        <v>37</v>
      </c>
      <c r="Q157" s="184"/>
      <c r="R157" s="306"/>
      <c r="S157" s="306"/>
    </row>
    <row r="158" spans="2:19" customFormat="1" ht="15" customHeight="1">
      <c r="B158" s="91">
        <v>147</v>
      </c>
      <c r="C158" s="492" t="s">
        <v>1047</v>
      </c>
      <c r="D158" s="301" t="s">
        <v>183</v>
      </c>
      <c r="E158" s="715">
        <v>84850</v>
      </c>
      <c r="F158" s="95" t="s">
        <v>91</v>
      </c>
      <c r="G158" s="91">
        <v>722307</v>
      </c>
      <c r="H158" s="91" t="s">
        <v>74</v>
      </c>
      <c r="I158" s="109" t="s">
        <v>2192</v>
      </c>
      <c r="J158" s="382">
        <v>1</v>
      </c>
      <c r="K158" s="382">
        <v>0</v>
      </c>
      <c r="L158" s="301" t="s">
        <v>2010</v>
      </c>
      <c r="M158" s="382">
        <v>1</v>
      </c>
      <c r="N158" s="382">
        <v>0</v>
      </c>
      <c r="O158" s="394" t="s">
        <v>1054</v>
      </c>
      <c r="P158" s="230" t="s">
        <v>93</v>
      </c>
      <c r="Q158" s="304"/>
      <c r="R158" s="306"/>
      <c r="S158" s="306"/>
    </row>
    <row r="159" spans="2:19" customFormat="1" ht="15" customHeight="1">
      <c r="B159" s="513">
        <v>148</v>
      </c>
      <c r="C159" s="492" t="s">
        <v>1047</v>
      </c>
      <c r="D159" s="301" t="s">
        <v>183</v>
      </c>
      <c r="E159" s="715">
        <v>84850</v>
      </c>
      <c r="F159" s="95" t="s">
        <v>48</v>
      </c>
      <c r="G159" s="629">
        <v>741203</v>
      </c>
      <c r="H159" s="629" t="s">
        <v>57</v>
      </c>
      <c r="I159" s="109" t="s">
        <v>2187</v>
      </c>
      <c r="J159" s="382">
        <v>1</v>
      </c>
      <c r="K159" s="382">
        <v>0</v>
      </c>
      <c r="L159" s="301" t="s">
        <v>2010</v>
      </c>
      <c r="M159" s="382">
        <v>1</v>
      </c>
      <c r="N159" s="382">
        <v>0</v>
      </c>
      <c r="O159" s="394" t="s">
        <v>1054</v>
      </c>
      <c r="P159" s="230" t="s">
        <v>93</v>
      </c>
      <c r="Q159" s="304"/>
      <c r="R159" s="306"/>
      <c r="S159" s="306"/>
    </row>
    <row r="160" spans="2:19" ht="15" customHeight="1">
      <c r="B160" s="30">
        <v>149</v>
      </c>
      <c r="C160" s="492" t="s">
        <v>1047</v>
      </c>
      <c r="D160" s="301" t="s">
        <v>183</v>
      </c>
      <c r="E160" s="715">
        <v>84850</v>
      </c>
      <c r="F160" s="95" t="s">
        <v>34</v>
      </c>
      <c r="G160" s="91">
        <v>751201</v>
      </c>
      <c r="H160" s="113" t="s">
        <v>162</v>
      </c>
      <c r="I160" s="109" t="s">
        <v>2188</v>
      </c>
      <c r="J160" s="382">
        <v>1</v>
      </c>
      <c r="K160" s="382">
        <v>1</v>
      </c>
      <c r="L160" s="301" t="s">
        <v>2010</v>
      </c>
      <c r="M160" s="382">
        <v>1</v>
      </c>
      <c r="N160" s="382">
        <v>1</v>
      </c>
      <c r="O160" s="278" t="s">
        <v>1054</v>
      </c>
      <c r="P160" s="230" t="s">
        <v>93</v>
      </c>
      <c r="Q160" s="304"/>
      <c r="R160" s="415"/>
      <c r="S160" s="306"/>
    </row>
    <row r="161" spans="2:19" customFormat="1" ht="15" customHeight="1">
      <c r="B161" s="91">
        <v>150</v>
      </c>
      <c r="C161" s="492" t="s">
        <v>2039</v>
      </c>
      <c r="D161" s="91" t="s">
        <v>201</v>
      </c>
      <c r="E161" s="713">
        <v>22313</v>
      </c>
      <c r="F161" s="95" t="s">
        <v>50</v>
      </c>
      <c r="G161" s="91">
        <v>343101</v>
      </c>
      <c r="H161" s="91" t="s">
        <v>58</v>
      </c>
      <c r="I161" s="109" t="s">
        <v>2210</v>
      </c>
      <c r="J161" s="382">
        <v>1</v>
      </c>
      <c r="K161" s="382">
        <v>1</v>
      </c>
      <c r="L161" s="301" t="s">
        <v>2010</v>
      </c>
      <c r="M161" s="382">
        <v>1</v>
      </c>
      <c r="N161" s="382">
        <v>1</v>
      </c>
      <c r="O161" s="291" t="s">
        <v>481</v>
      </c>
      <c r="P161" s="230" t="s">
        <v>678</v>
      </c>
      <c r="Q161" s="416"/>
      <c r="R161" s="184"/>
      <c r="S161" s="306"/>
    </row>
    <row r="162" spans="2:19" customFormat="1" ht="15" customHeight="1">
      <c r="B162" s="513">
        <v>151</v>
      </c>
      <c r="C162" s="492" t="s">
        <v>2039</v>
      </c>
      <c r="D162" s="91" t="s">
        <v>201</v>
      </c>
      <c r="E162" s="713">
        <v>22313</v>
      </c>
      <c r="F162" s="95" t="s">
        <v>34</v>
      </c>
      <c r="G162" s="91">
        <v>751201</v>
      </c>
      <c r="H162" s="113" t="s">
        <v>162</v>
      </c>
      <c r="I162" s="231" t="s">
        <v>2192</v>
      </c>
      <c r="J162" s="382">
        <v>10</v>
      </c>
      <c r="K162" s="382">
        <v>9</v>
      </c>
      <c r="L162" s="301" t="s">
        <v>2010</v>
      </c>
      <c r="M162" s="382">
        <v>5</v>
      </c>
      <c r="N162" s="382">
        <v>5</v>
      </c>
      <c r="O162" s="95" t="s">
        <v>1864</v>
      </c>
      <c r="P162" s="230" t="s">
        <v>691</v>
      </c>
      <c r="Q162" s="304"/>
      <c r="R162" s="306"/>
      <c r="S162" s="306"/>
    </row>
    <row r="163" spans="2:19" ht="15" customHeight="1">
      <c r="B163" s="30">
        <v>152</v>
      </c>
      <c r="C163" s="492" t="s">
        <v>2039</v>
      </c>
      <c r="D163" s="91" t="s">
        <v>201</v>
      </c>
      <c r="E163" s="713">
        <v>22313</v>
      </c>
      <c r="F163" s="232" t="s">
        <v>465</v>
      </c>
      <c r="G163" s="91">
        <v>432106</v>
      </c>
      <c r="H163" s="91" t="s">
        <v>217</v>
      </c>
      <c r="I163" s="109" t="s">
        <v>2194</v>
      </c>
      <c r="J163" s="382">
        <v>1</v>
      </c>
      <c r="K163" s="382">
        <v>1</v>
      </c>
      <c r="L163" s="301" t="s">
        <v>2010</v>
      </c>
      <c r="M163" s="382">
        <v>1</v>
      </c>
      <c r="N163" s="382">
        <v>1</v>
      </c>
      <c r="O163" s="276" t="s">
        <v>1061</v>
      </c>
      <c r="P163" s="175" t="s">
        <v>32</v>
      </c>
      <c r="Q163" s="304"/>
      <c r="R163" s="416"/>
      <c r="S163" s="306"/>
    </row>
    <row r="164" spans="2:19" ht="15" customHeight="1">
      <c r="B164" s="91">
        <v>153</v>
      </c>
      <c r="C164" s="492" t="s">
        <v>2039</v>
      </c>
      <c r="D164" s="91" t="s">
        <v>201</v>
      </c>
      <c r="E164" s="713">
        <v>22313</v>
      </c>
      <c r="F164" s="95" t="s">
        <v>40</v>
      </c>
      <c r="G164" s="91">
        <v>512001</v>
      </c>
      <c r="H164" s="290" t="s">
        <v>72</v>
      </c>
      <c r="I164" s="109" t="s">
        <v>2222</v>
      </c>
      <c r="J164" s="382">
        <v>4</v>
      </c>
      <c r="K164" s="382">
        <v>2</v>
      </c>
      <c r="L164" s="301" t="s">
        <v>2010</v>
      </c>
      <c r="M164" s="382">
        <v>2</v>
      </c>
      <c r="N164" s="382">
        <v>2</v>
      </c>
      <c r="O164" s="95" t="s">
        <v>1864</v>
      </c>
      <c r="P164" s="230" t="s">
        <v>691</v>
      </c>
      <c r="Q164" s="304"/>
      <c r="R164" s="306"/>
      <c r="S164" s="306"/>
    </row>
    <row r="165" spans="2:19" customFormat="1" ht="15" customHeight="1">
      <c r="B165" s="513">
        <v>154</v>
      </c>
      <c r="C165" s="492" t="s">
        <v>2039</v>
      </c>
      <c r="D165" s="91" t="s">
        <v>201</v>
      </c>
      <c r="E165" s="713">
        <v>22313</v>
      </c>
      <c r="F165" s="95" t="s">
        <v>33</v>
      </c>
      <c r="G165" s="91">
        <v>514101</v>
      </c>
      <c r="H165" s="113" t="s">
        <v>68</v>
      </c>
      <c r="I165" s="109" t="s">
        <v>2192</v>
      </c>
      <c r="J165" s="382">
        <v>14</v>
      </c>
      <c r="K165" s="382">
        <v>12</v>
      </c>
      <c r="L165" s="301" t="s">
        <v>2010</v>
      </c>
      <c r="M165" s="382">
        <v>2</v>
      </c>
      <c r="N165" s="382">
        <v>1</v>
      </c>
      <c r="O165" s="95" t="s">
        <v>1864</v>
      </c>
      <c r="P165" s="230" t="s">
        <v>691</v>
      </c>
      <c r="Q165" s="304"/>
      <c r="R165" s="306"/>
      <c r="S165" s="306"/>
    </row>
    <row r="166" spans="2:19" customFormat="1" ht="18" customHeight="1">
      <c r="B166" s="30">
        <v>155</v>
      </c>
      <c r="C166" s="492" t="s">
        <v>2039</v>
      </c>
      <c r="D166" s="91" t="s">
        <v>201</v>
      </c>
      <c r="E166" s="713">
        <v>22313</v>
      </c>
      <c r="F166" s="95" t="s">
        <v>42</v>
      </c>
      <c r="G166" s="196">
        <v>741201</v>
      </c>
      <c r="H166" s="196" t="s">
        <v>161</v>
      </c>
      <c r="I166" s="738" t="s">
        <v>2390</v>
      </c>
      <c r="J166" s="382">
        <v>3</v>
      </c>
      <c r="K166" s="382">
        <v>0</v>
      </c>
      <c r="L166" s="301" t="s">
        <v>2010</v>
      </c>
      <c r="M166" s="382">
        <v>3</v>
      </c>
      <c r="N166" s="382">
        <v>0</v>
      </c>
      <c r="O166" s="95" t="s">
        <v>1991</v>
      </c>
      <c r="P166" s="230" t="s">
        <v>679</v>
      </c>
      <c r="Q166" s="417"/>
      <c r="R166" s="415"/>
      <c r="S166" s="306"/>
    </row>
    <row r="167" spans="2:19" ht="15" customHeight="1">
      <c r="B167" s="91">
        <v>156</v>
      </c>
      <c r="C167" s="492" t="s">
        <v>2039</v>
      </c>
      <c r="D167" s="91" t="s">
        <v>201</v>
      </c>
      <c r="E167" s="713">
        <v>22313</v>
      </c>
      <c r="F167" s="95" t="s">
        <v>52</v>
      </c>
      <c r="G167" s="91">
        <v>751204</v>
      </c>
      <c r="H167" s="91" t="s">
        <v>61</v>
      </c>
      <c r="I167" s="109" t="s">
        <v>2187</v>
      </c>
      <c r="J167" s="382">
        <v>1</v>
      </c>
      <c r="K167" s="382">
        <v>0</v>
      </c>
      <c r="L167" s="301" t="s">
        <v>2012</v>
      </c>
      <c r="M167" s="382">
        <v>1</v>
      </c>
      <c r="N167" s="382">
        <v>0</v>
      </c>
      <c r="O167" s="394" t="s">
        <v>1054</v>
      </c>
      <c r="P167" s="230" t="s">
        <v>93</v>
      </c>
      <c r="Q167" s="417"/>
      <c r="R167" s="415"/>
      <c r="S167" s="306"/>
    </row>
    <row r="168" spans="2:19" customFormat="1" ht="15" customHeight="1">
      <c r="B168" s="513">
        <v>157</v>
      </c>
      <c r="C168" s="492" t="s">
        <v>2039</v>
      </c>
      <c r="D168" s="91" t="s">
        <v>201</v>
      </c>
      <c r="E168" s="713">
        <v>22313</v>
      </c>
      <c r="F168" s="95" t="s">
        <v>51</v>
      </c>
      <c r="G168" s="91">
        <v>712905</v>
      </c>
      <c r="H168" s="113" t="s">
        <v>60</v>
      </c>
      <c r="I168" s="109" t="s">
        <v>2190</v>
      </c>
      <c r="J168" s="382">
        <v>2</v>
      </c>
      <c r="K168" s="382">
        <v>0</v>
      </c>
      <c r="L168" s="301" t="s">
        <v>2010</v>
      </c>
      <c r="M168" s="382">
        <v>2</v>
      </c>
      <c r="N168" s="382">
        <v>0</v>
      </c>
      <c r="O168" s="88" t="s">
        <v>1991</v>
      </c>
      <c r="P168" s="175" t="s">
        <v>679</v>
      </c>
      <c r="Q168" s="304"/>
      <c r="R168" s="416"/>
      <c r="S168" s="306"/>
    </row>
    <row r="169" spans="2:19" customFormat="1" ht="15" customHeight="1">
      <c r="B169" s="30">
        <v>158</v>
      </c>
      <c r="C169" s="492" t="s">
        <v>2039</v>
      </c>
      <c r="D169" s="91" t="s">
        <v>201</v>
      </c>
      <c r="E169" s="713">
        <v>22313</v>
      </c>
      <c r="F169" s="95" t="s">
        <v>30</v>
      </c>
      <c r="G169" s="91">
        <v>752205</v>
      </c>
      <c r="H169" s="113" t="s">
        <v>62</v>
      </c>
      <c r="I169" s="109" t="s">
        <v>2191</v>
      </c>
      <c r="J169" s="382">
        <v>2</v>
      </c>
      <c r="K169" s="382">
        <v>0</v>
      </c>
      <c r="L169" s="301" t="s">
        <v>2010</v>
      </c>
      <c r="M169" s="382">
        <v>2</v>
      </c>
      <c r="N169" s="382">
        <v>0</v>
      </c>
      <c r="O169" s="278" t="s">
        <v>1054</v>
      </c>
      <c r="P169" s="230" t="s">
        <v>93</v>
      </c>
      <c r="Q169" s="303"/>
      <c r="R169" s="306"/>
      <c r="S169" s="306"/>
    </row>
    <row r="170" spans="2:19" customFormat="1" ht="15" customHeight="1">
      <c r="B170" s="91">
        <v>159</v>
      </c>
      <c r="C170" s="492" t="s">
        <v>2039</v>
      </c>
      <c r="D170" s="91" t="s">
        <v>201</v>
      </c>
      <c r="E170" s="713">
        <v>22313</v>
      </c>
      <c r="F170" s="95" t="s">
        <v>31</v>
      </c>
      <c r="G170" s="91">
        <v>723103</v>
      </c>
      <c r="H170" s="113" t="s">
        <v>67</v>
      </c>
      <c r="I170" s="427" t="s">
        <v>2194</v>
      </c>
      <c r="J170" s="382">
        <v>4</v>
      </c>
      <c r="K170" s="382">
        <v>0</v>
      </c>
      <c r="L170" s="301" t="s">
        <v>2010</v>
      </c>
      <c r="M170" s="382">
        <v>1</v>
      </c>
      <c r="N170" s="382">
        <v>0</v>
      </c>
      <c r="O170" s="278" t="s">
        <v>1054</v>
      </c>
      <c r="P170" s="230" t="s">
        <v>93</v>
      </c>
      <c r="Q170" s="306"/>
      <c r="R170" s="306"/>
      <c r="S170" s="306"/>
    </row>
    <row r="171" spans="2:19" customFormat="1" ht="15" customHeight="1">
      <c r="B171" s="513">
        <v>160</v>
      </c>
      <c r="C171" s="492" t="s">
        <v>2039</v>
      </c>
      <c r="D171" s="91" t="s">
        <v>201</v>
      </c>
      <c r="E171" s="713">
        <v>22313</v>
      </c>
      <c r="F171" s="95" t="s">
        <v>171</v>
      </c>
      <c r="G171" s="91">
        <v>712618</v>
      </c>
      <c r="H171" s="113" t="s">
        <v>77</v>
      </c>
      <c r="I171" s="427" t="s">
        <v>2192</v>
      </c>
      <c r="J171" s="260">
        <v>0</v>
      </c>
      <c r="K171" s="382">
        <v>0</v>
      </c>
      <c r="L171" s="301" t="s">
        <v>2010</v>
      </c>
      <c r="M171" s="382">
        <v>0</v>
      </c>
      <c r="N171" s="382">
        <v>0</v>
      </c>
      <c r="O171" s="278" t="s">
        <v>1054</v>
      </c>
      <c r="P171" s="230" t="s">
        <v>93</v>
      </c>
      <c r="Q171" s="306"/>
      <c r="R171" s="306"/>
      <c r="S171" s="306"/>
    </row>
    <row r="172" spans="2:19" customFormat="1" ht="15" customHeight="1">
      <c r="B172" s="30">
        <v>161</v>
      </c>
      <c r="C172" s="492" t="s">
        <v>2039</v>
      </c>
      <c r="D172" s="91" t="s">
        <v>201</v>
      </c>
      <c r="E172" s="713">
        <v>22313</v>
      </c>
      <c r="F172" s="95" t="s">
        <v>213</v>
      </c>
      <c r="G172" s="91">
        <v>613003</v>
      </c>
      <c r="H172" s="113" t="s">
        <v>456</v>
      </c>
      <c r="I172" s="109" t="s">
        <v>2191</v>
      </c>
      <c r="J172" s="260">
        <v>0</v>
      </c>
      <c r="K172" s="382">
        <v>0</v>
      </c>
      <c r="L172" s="301" t="s">
        <v>2010</v>
      </c>
      <c r="M172" s="382">
        <v>0</v>
      </c>
      <c r="N172" s="382">
        <v>0</v>
      </c>
      <c r="O172" s="95" t="s">
        <v>1991</v>
      </c>
      <c r="P172" s="230" t="s">
        <v>679</v>
      </c>
      <c r="Q172" s="306"/>
      <c r="R172" s="306"/>
      <c r="S172" s="306"/>
    </row>
    <row r="173" spans="2:19" customFormat="1" ht="15" customHeight="1">
      <c r="B173" s="91">
        <v>162</v>
      </c>
      <c r="C173" s="492" t="s">
        <v>2039</v>
      </c>
      <c r="D173" s="91" t="s">
        <v>201</v>
      </c>
      <c r="E173" s="713">
        <v>22313</v>
      </c>
      <c r="F173" s="132" t="s">
        <v>35</v>
      </c>
      <c r="G173" s="91">
        <v>741103</v>
      </c>
      <c r="H173" s="91" t="s">
        <v>49</v>
      </c>
      <c r="I173" s="109" t="s">
        <v>2190</v>
      </c>
      <c r="J173" s="382">
        <v>7</v>
      </c>
      <c r="K173" s="382">
        <v>0</v>
      </c>
      <c r="L173" s="301" t="s">
        <v>2010</v>
      </c>
      <c r="M173" s="382">
        <v>3</v>
      </c>
      <c r="N173" s="382">
        <v>0</v>
      </c>
      <c r="O173" s="394" t="s">
        <v>1054</v>
      </c>
      <c r="P173" s="230" t="s">
        <v>93</v>
      </c>
      <c r="Q173" s="417"/>
      <c r="R173" s="306"/>
      <c r="S173" s="306"/>
    </row>
    <row r="174" spans="2:19" customFormat="1" ht="15" customHeight="1">
      <c r="B174" s="513">
        <v>163</v>
      </c>
      <c r="C174" s="492" t="s">
        <v>2020</v>
      </c>
      <c r="D174" s="301" t="s">
        <v>1202</v>
      </c>
      <c r="E174" s="715">
        <v>31152</v>
      </c>
      <c r="F174" s="95" t="s">
        <v>50</v>
      </c>
      <c r="G174" s="91">
        <v>343101</v>
      </c>
      <c r="H174" s="91" t="s">
        <v>58</v>
      </c>
      <c r="I174" s="109"/>
      <c r="J174" s="260">
        <v>0</v>
      </c>
      <c r="K174" s="382">
        <v>0</v>
      </c>
      <c r="L174" s="302" t="s">
        <v>2010</v>
      </c>
      <c r="M174" s="382">
        <v>0</v>
      </c>
      <c r="N174" s="382">
        <v>0</v>
      </c>
      <c r="O174" s="95" t="s">
        <v>481</v>
      </c>
      <c r="P174" s="230" t="s">
        <v>678</v>
      </c>
      <c r="Q174" s="230"/>
      <c r="R174" s="184"/>
      <c r="S174" s="306"/>
    </row>
    <row r="175" spans="2:19" customFormat="1" ht="15" customHeight="1">
      <c r="B175" s="30">
        <v>164</v>
      </c>
      <c r="C175" s="492" t="s">
        <v>2020</v>
      </c>
      <c r="D175" s="301" t="s">
        <v>1202</v>
      </c>
      <c r="E175" s="715">
        <v>31152</v>
      </c>
      <c r="F175" s="95" t="s">
        <v>40</v>
      </c>
      <c r="G175" s="91">
        <v>512001</v>
      </c>
      <c r="H175" s="91" t="s">
        <v>72</v>
      </c>
      <c r="I175" s="109" t="s">
        <v>2194</v>
      </c>
      <c r="J175" s="382">
        <v>8</v>
      </c>
      <c r="K175" s="382">
        <v>4</v>
      </c>
      <c r="L175" s="301" t="s">
        <v>2010</v>
      </c>
      <c r="M175" s="382">
        <v>8</v>
      </c>
      <c r="N175" s="382">
        <v>4</v>
      </c>
      <c r="O175" s="95" t="s">
        <v>101</v>
      </c>
      <c r="P175" s="239" t="s">
        <v>692</v>
      </c>
      <c r="Q175" s="417"/>
      <c r="R175" s="306"/>
      <c r="S175" s="306"/>
    </row>
    <row r="176" spans="2:19" customFormat="1" ht="15" customHeight="1">
      <c r="B176" s="91">
        <v>165</v>
      </c>
      <c r="C176" s="492" t="s">
        <v>2020</v>
      </c>
      <c r="D176" s="301" t="s">
        <v>1202</v>
      </c>
      <c r="E176" s="715">
        <v>31152</v>
      </c>
      <c r="F176" s="95" t="s">
        <v>31</v>
      </c>
      <c r="G176" s="91">
        <v>723103</v>
      </c>
      <c r="H176" s="91" t="s">
        <v>67</v>
      </c>
      <c r="I176" s="109" t="s">
        <v>2190</v>
      </c>
      <c r="J176" s="382">
        <v>12</v>
      </c>
      <c r="K176" s="382">
        <v>0</v>
      </c>
      <c r="L176" s="301" t="s">
        <v>2010</v>
      </c>
      <c r="M176" s="382">
        <v>12</v>
      </c>
      <c r="N176" s="382">
        <v>0</v>
      </c>
      <c r="O176" s="448" t="s">
        <v>101</v>
      </c>
      <c r="P176" s="230" t="s">
        <v>692</v>
      </c>
      <c r="Q176" s="417"/>
      <c r="R176" s="184" t="s">
        <v>93</v>
      </c>
      <c r="S176" s="306"/>
    </row>
    <row r="177" spans="2:19" customFormat="1" ht="15" customHeight="1">
      <c r="B177" s="513">
        <v>166</v>
      </c>
      <c r="C177" s="492" t="s">
        <v>2020</v>
      </c>
      <c r="D177" s="301" t="s">
        <v>1202</v>
      </c>
      <c r="E177" s="715">
        <v>31152</v>
      </c>
      <c r="F177" s="95" t="s">
        <v>172</v>
      </c>
      <c r="G177" s="91">
        <v>722204</v>
      </c>
      <c r="H177" s="91" t="s">
        <v>164</v>
      </c>
      <c r="I177" s="109" t="s">
        <v>2225</v>
      </c>
      <c r="J177" s="260">
        <v>0</v>
      </c>
      <c r="K177" s="382">
        <v>0</v>
      </c>
      <c r="L177" s="430" t="s">
        <v>2012</v>
      </c>
      <c r="M177" s="382">
        <v>0</v>
      </c>
      <c r="N177" s="382">
        <v>0</v>
      </c>
      <c r="O177" s="291" t="s">
        <v>1990</v>
      </c>
      <c r="P177" s="230" t="s">
        <v>190</v>
      </c>
      <c r="Q177" s="417"/>
      <c r="R177" s="306" t="s">
        <v>93</v>
      </c>
      <c r="S177" s="306"/>
    </row>
    <row r="178" spans="2:19" customFormat="1" ht="15" customHeight="1">
      <c r="B178" s="30">
        <v>167</v>
      </c>
      <c r="C178" s="492" t="s">
        <v>2020</v>
      </c>
      <c r="D178" s="301" t="s">
        <v>1202</v>
      </c>
      <c r="E178" s="715">
        <v>31152</v>
      </c>
      <c r="F178" s="95" t="s">
        <v>33</v>
      </c>
      <c r="G178" s="91">
        <v>514101</v>
      </c>
      <c r="H178" s="113" t="s">
        <v>68</v>
      </c>
      <c r="I178" s="109" t="s">
        <v>2194</v>
      </c>
      <c r="J178" s="382">
        <v>8</v>
      </c>
      <c r="K178" s="382">
        <v>8</v>
      </c>
      <c r="L178" s="301" t="s">
        <v>2010</v>
      </c>
      <c r="M178" s="382">
        <v>8</v>
      </c>
      <c r="N178" s="382">
        <v>8</v>
      </c>
      <c r="O178" s="95" t="s">
        <v>101</v>
      </c>
      <c r="P178" s="239" t="s">
        <v>692</v>
      </c>
      <c r="Q178" s="303"/>
      <c r="R178" s="306"/>
      <c r="S178" s="306"/>
    </row>
    <row r="179" spans="2:19" customFormat="1" ht="15" customHeight="1">
      <c r="B179" s="91">
        <v>168</v>
      </c>
      <c r="C179" s="492" t="s">
        <v>2020</v>
      </c>
      <c r="D179" s="301" t="s">
        <v>1202</v>
      </c>
      <c r="E179" s="715">
        <v>31152</v>
      </c>
      <c r="F179" s="95" t="s">
        <v>34</v>
      </c>
      <c r="G179" s="91">
        <v>751201</v>
      </c>
      <c r="H179" s="113" t="s">
        <v>162</v>
      </c>
      <c r="I179" s="109" t="s">
        <v>2233</v>
      </c>
      <c r="J179" s="382">
        <v>7</v>
      </c>
      <c r="K179" s="382">
        <v>7</v>
      </c>
      <c r="L179" s="301" t="s">
        <v>2010</v>
      </c>
      <c r="M179" s="382">
        <v>7</v>
      </c>
      <c r="N179" s="382">
        <v>7</v>
      </c>
      <c r="O179" s="95" t="s">
        <v>101</v>
      </c>
      <c r="P179" s="239" t="s">
        <v>692</v>
      </c>
      <c r="Q179" s="417"/>
      <c r="R179" s="306"/>
      <c r="S179" s="306"/>
    </row>
    <row r="180" spans="2:19" customFormat="1" ht="15" customHeight="1">
      <c r="B180" s="513">
        <v>169</v>
      </c>
      <c r="C180" s="492" t="s">
        <v>2020</v>
      </c>
      <c r="D180" s="301" t="s">
        <v>1202</v>
      </c>
      <c r="E180" s="715">
        <v>31152</v>
      </c>
      <c r="F180" s="95" t="s">
        <v>48</v>
      </c>
      <c r="G180" s="91">
        <v>741203</v>
      </c>
      <c r="H180" s="113" t="s">
        <v>57</v>
      </c>
      <c r="I180" s="109" t="s">
        <v>2187</v>
      </c>
      <c r="J180" s="382">
        <v>1</v>
      </c>
      <c r="K180" s="382">
        <v>0</v>
      </c>
      <c r="L180" s="301" t="s">
        <v>2010</v>
      </c>
      <c r="M180" s="382">
        <v>1</v>
      </c>
      <c r="N180" s="382">
        <v>0</v>
      </c>
      <c r="O180" s="278" t="s">
        <v>1054</v>
      </c>
      <c r="P180" s="230" t="s">
        <v>93</v>
      </c>
      <c r="Q180" s="417"/>
      <c r="R180" s="306"/>
      <c r="S180" s="306"/>
    </row>
    <row r="181" spans="2:19" customFormat="1" ht="15" customHeight="1">
      <c r="B181" s="30">
        <v>170</v>
      </c>
      <c r="C181" s="492" t="s">
        <v>2020</v>
      </c>
      <c r="D181" s="301" t="s">
        <v>1202</v>
      </c>
      <c r="E181" s="715">
        <v>31152</v>
      </c>
      <c r="F181" s="95" t="s">
        <v>91</v>
      </c>
      <c r="G181" s="91">
        <v>722307</v>
      </c>
      <c r="H181" s="91" t="s">
        <v>74</v>
      </c>
      <c r="I181" s="109" t="s">
        <v>2192</v>
      </c>
      <c r="J181" s="382">
        <v>3</v>
      </c>
      <c r="K181" s="382">
        <v>0</v>
      </c>
      <c r="L181" s="301" t="s">
        <v>2010</v>
      </c>
      <c r="M181" s="382">
        <v>3</v>
      </c>
      <c r="N181" s="382">
        <v>0</v>
      </c>
      <c r="O181" s="394" t="s">
        <v>1054</v>
      </c>
      <c r="P181" s="230" t="s">
        <v>93</v>
      </c>
      <c r="Q181" s="417"/>
      <c r="R181" s="415"/>
      <c r="S181" s="306"/>
    </row>
    <row r="182" spans="2:19" customFormat="1" ht="15" customHeight="1">
      <c r="B182" s="91">
        <v>171</v>
      </c>
      <c r="C182" s="492" t="s">
        <v>2020</v>
      </c>
      <c r="D182" s="301" t="s">
        <v>1202</v>
      </c>
      <c r="E182" s="715">
        <v>31152</v>
      </c>
      <c r="F182" s="95" t="s">
        <v>41</v>
      </c>
      <c r="G182" s="91">
        <v>522301</v>
      </c>
      <c r="H182" s="91" t="s">
        <v>39</v>
      </c>
      <c r="I182" s="109" t="s">
        <v>2192</v>
      </c>
      <c r="J182" s="382">
        <v>4</v>
      </c>
      <c r="K182" s="382">
        <v>2</v>
      </c>
      <c r="L182" s="301" t="s">
        <v>2010</v>
      </c>
      <c r="M182" s="382">
        <v>4</v>
      </c>
      <c r="N182" s="382">
        <v>2</v>
      </c>
      <c r="O182" s="291" t="s">
        <v>101</v>
      </c>
      <c r="P182" s="239" t="s">
        <v>692</v>
      </c>
      <c r="Q182" s="416" t="s">
        <v>37</v>
      </c>
      <c r="R182" s="184"/>
      <c r="S182" s="306"/>
    </row>
    <row r="183" spans="2:19" customFormat="1" ht="15" customHeight="1">
      <c r="B183" s="513">
        <v>172</v>
      </c>
      <c r="C183" s="492" t="s">
        <v>2020</v>
      </c>
      <c r="D183" s="301" t="s">
        <v>1202</v>
      </c>
      <c r="E183" s="715">
        <v>31152</v>
      </c>
      <c r="F183" s="95" t="s">
        <v>171</v>
      </c>
      <c r="G183" s="91">
        <v>712618</v>
      </c>
      <c r="H183" s="91" t="s">
        <v>77</v>
      </c>
      <c r="I183" s="427" t="s">
        <v>2192</v>
      </c>
      <c r="J183" s="382">
        <v>1</v>
      </c>
      <c r="K183" s="382">
        <v>0</v>
      </c>
      <c r="L183" s="301" t="s">
        <v>2010</v>
      </c>
      <c r="M183" s="382">
        <v>1</v>
      </c>
      <c r="N183" s="382">
        <v>0</v>
      </c>
      <c r="O183" s="394" t="s">
        <v>1054</v>
      </c>
      <c r="P183" s="230" t="s">
        <v>93</v>
      </c>
      <c r="Q183" s="416" t="s">
        <v>37</v>
      </c>
      <c r="R183" s="306"/>
      <c r="S183" s="306"/>
    </row>
    <row r="184" spans="2:19" customFormat="1" ht="15" customHeight="1">
      <c r="B184" s="30">
        <v>173</v>
      </c>
      <c r="C184" s="492" t="s">
        <v>2020</v>
      </c>
      <c r="D184" s="301" t="s">
        <v>1202</v>
      </c>
      <c r="E184" s="715">
        <v>31152</v>
      </c>
      <c r="F184" s="132" t="s">
        <v>35</v>
      </c>
      <c r="G184" s="91">
        <v>741103</v>
      </c>
      <c r="H184" s="91" t="s">
        <v>49</v>
      </c>
      <c r="I184" s="109" t="s">
        <v>2189</v>
      </c>
      <c r="J184" s="382">
        <v>2</v>
      </c>
      <c r="K184" s="382">
        <v>0</v>
      </c>
      <c r="L184" s="301" t="s">
        <v>2010</v>
      </c>
      <c r="M184" s="382">
        <v>2</v>
      </c>
      <c r="N184" s="382">
        <v>0</v>
      </c>
      <c r="O184" s="278" t="s">
        <v>1054</v>
      </c>
      <c r="P184" s="230" t="s">
        <v>93</v>
      </c>
      <c r="Q184" s="416" t="s">
        <v>37</v>
      </c>
      <c r="R184" s="306"/>
      <c r="S184" s="306"/>
    </row>
    <row r="185" spans="2:19" customFormat="1" ht="15" customHeight="1">
      <c r="B185" s="91">
        <v>174</v>
      </c>
      <c r="C185" s="492" t="s">
        <v>2020</v>
      </c>
      <c r="D185" s="301" t="s">
        <v>1202</v>
      </c>
      <c r="E185" s="715">
        <v>31152</v>
      </c>
      <c r="F185" s="95" t="s">
        <v>1041</v>
      </c>
      <c r="G185" s="91">
        <v>713203</v>
      </c>
      <c r="H185" s="113" t="s">
        <v>59</v>
      </c>
      <c r="I185" s="109" t="s">
        <v>2189</v>
      </c>
      <c r="J185" s="382">
        <v>1</v>
      </c>
      <c r="K185" s="382">
        <v>0</v>
      </c>
      <c r="L185" s="301" t="s">
        <v>2010</v>
      </c>
      <c r="M185" s="382">
        <v>1</v>
      </c>
      <c r="N185" s="382">
        <v>0</v>
      </c>
      <c r="O185" s="278" t="s">
        <v>1054</v>
      </c>
      <c r="P185" s="230" t="s">
        <v>93</v>
      </c>
      <c r="Q185" s="416" t="s">
        <v>37</v>
      </c>
      <c r="R185" s="184"/>
      <c r="S185" s="306"/>
    </row>
    <row r="186" spans="2:19" customFormat="1" ht="15" customHeight="1">
      <c r="B186" s="513">
        <v>175</v>
      </c>
      <c r="C186" s="492" t="s">
        <v>2020</v>
      </c>
      <c r="D186" s="301" t="s">
        <v>1202</v>
      </c>
      <c r="E186" s="715">
        <v>31152</v>
      </c>
      <c r="F186" s="95" t="s">
        <v>42</v>
      </c>
      <c r="G186" s="91">
        <v>741201</v>
      </c>
      <c r="H186" s="91" t="s">
        <v>161</v>
      </c>
      <c r="I186" s="109" t="s">
        <v>2390</v>
      </c>
      <c r="J186" s="382">
        <v>1</v>
      </c>
      <c r="K186" s="382">
        <v>0</v>
      </c>
      <c r="L186" s="301" t="s">
        <v>2010</v>
      </c>
      <c r="M186" s="382">
        <v>1</v>
      </c>
      <c r="N186" s="382">
        <v>0</v>
      </c>
      <c r="O186" s="95" t="s">
        <v>1991</v>
      </c>
      <c r="P186" s="230" t="s">
        <v>679</v>
      </c>
      <c r="Q186" s="184"/>
      <c r="R186" s="184"/>
      <c r="S186" s="306"/>
    </row>
    <row r="187" spans="2:19" customFormat="1" ht="15" customHeight="1">
      <c r="B187" s="30">
        <v>176</v>
      </c>
      <c r="C187" s="492" t="s">
        <v>2020</v>
      </c>
      <c r="D187" s="301" t="s">
        <v>1202</v>
      </c>
      <c r="E187" s="715">
        <v>31152</v>
      </c>
      <c r="F187" s="95" t="s">
        <v>52</v>
      </c>
      <c r="G187" s="91">
        <v>751204</v>
      </c>
      <c r="H187" s="91" t="s">
        <v>61</v>
      </c>
      <c r="I187" s="109" t="s">
        <v>2194</v>
      </c>
      <c r="J187" s="260">
        <v>0</v>
      </c>
      <c r="K187" s="382">
        <v>0</v>
      </c>
      <c r="L187" s="423" t="s">
        <v>2010</v>
      </c>
      <c r="M187" s="382">
        <v>0</v>
      </c>
      <c r="N187" s="382">
        <v>0</v>
      </c>
      <c r="O187" s="95" t="s">
        <v>101</v>
      </c>
      <c r="P187" s="239" t="s">
        <v>692</v>
      </c>
      <c r="Q187" s="184"/>
      <c r="R187" s="306"/>
      <c r="S187" s="306"/>
    </row>
    <row r="188" spans="2:19" customFormat="1" ht="15" customHeight="1">
      <c r="B188" s="91">
        <v>177</v>
      </c>
      <c r="C188" s="492" t="s">
        <v>2020</v>
      </c>
      <c r="D188" s="301" t="s">
        <v>1202</v>
      </c>
      <c r="E188" s="715">
        <v>31152</v>
      </c>
      <c r="F188" s="95" t="s">
        <v>463</v>
      </c>
      <c r="G188" s="91">
        <v>753105</v>
      </c>
      <c r="H188" s="113" t="s">
        <v>457</v>
      </c>
      <c r="I188" s="109" t="s">
        <v>2191</v>
      </c>
      <c r="J188" s="382">
        <v>1</v>
      </c>
      <c r="K188" s="382">
        <v>1</v>
      </c>
      <c r="L188" s="301" t="s">
        <v>2010</v>
      </c>
      <c r="M188" s="382">
        <v>1</v>
      </c>
      <c r="N188" s="382">
        <v>1</v>
      </c>
      <c r="O188" s="297" t="s">
        <v>1989</v>
      </c>
      <c r="P188" s="230" t="s">
        <v>37</v>
      </c>
      <c r="Q188" s="416" t="s">
        <v>37</v>
      </c>
      <c r="R188" s="184"/>
      <c r="S188" s="306"/>
    </row>
    <row r="189" spans="2:19" customFormat="1" ht="15" customHeight="1">
      <c r="B189" s="513">
        <v>178</v>
      </c>
      <c r="C189" s="492" t="s">
        <v>2025</v>
      </c>
      <c r="D189" s="301" t="s">
        <v>205</v>
      </c>
      <c r="E189" s="715">
        <v>114708</v>
      </c>
      <c r="F189" s="95" t="s">
        <v>40</v>
      </c>
      <c r="G189" s="91">
        <v>512001</v>
      </c>
      <c r="H189" s="91" t="s">
        <v>72</v>
      </c>
      <c r="I189" s="109"/>
      <c r="J189" s="260">
        <v>0</v>
      </c>
      <c r="K189" s="388">
        <v>0</v>
      </c>
      <c r="L189" s="405" t="s">
        <v>2010</v>
      </c>
      <c r="M189" s="388">
        <v>0</v>
      </c>
      <c r="N189" s="388">
        <v>0</v>
      </c>
      <c r="O189" s="291" t="s">
        <v>1053</v>
      </c>
      <c r="P189" s="230"/>
      <c r="Q189" s="303"/>
      <c r="R189" s="415"/>
      <c r="S189" s="306"/>
    </row>
    <row r="190" spans="2:19" customFormat="1" ht="15" customHeight="1">
      <c r="B190" s="30">
        <v>179</v>
      </c>
      <c r="C190" s="492" t="s">
        <v>2025</v>
      </c>
      <c r="D190" s="301" t="s">
        <v>205</v>
      </c>
      <c r="E190" s="715">
        <v>114708</v>
      </c>
      <c r="F190" s="95" t="s">
        <v>33</v>
      </c>
      <c r="G190" s="91">
        <v>514101</v>
      </c>
      <c r="H190" s="113" t="s">
        <v>68</v>
      </c>
      <c r="I190" s="109"/>
      <c r="J190" s="260">
        <v>0</v>
      </c>
      <c r="K190" s="388">
        <v>0</v>
      </c>
      <c r="L190" s="405" t="s">
        <v>2012</v>
      </c>
      <c r="M190" s="388">
        <v>0</v>
      </c>
      <c r="N190" s="388">
        <v>0</v>
      </c>
      <c r="O190" s="291" t="s">
        <v>1053</v>
      </c>
      <c r="P190" s="230"/>
      <c r="Q190" s="417"/>
      <c r="R190" s="415"/>
      <c r="S190" s="306"/>
    </row>
    <row r="191" spans="2:19" customFormat="1" ht="15" customHeight="1">
      <c r="B191" s="91">
        <v>180</v>
      </c>
      <c r="C191" s="492" t="s">
        <v>2025</v>
      </c>
      <c r="D191" s="301" t="s">
        <v>205</v>
      </c>
      <c r="E191" s="715">
        <v>114708</v>
      </c>
      <c r="F191" s="95" t="s">
        <v>41</v>
      </c>
      <c r="G191" s="91">
        <v>522301</v>
      </c>
      <c r="H191" s="91" t="s">
        <v>39</v>
      </c>
      <c r="I191" s="109"/>
      <c r="J191" s="260">
        <v>0</v>
      </c>
      <c r="K191" s="388">
        <v>0</v>
      </c>
      <c r="L191" s="405" t="s">
        <v>2010</v>
      </c>
      <c r="M191" s="388">
        <v>0</v>
      </c>
      <c r="N191" s="388">
        <v>0</v>
      </c>
      <c r="O191" s="95" t="s">
        <v>1053</v>
      </c>
      <c r="P191" s="230"/>
      <c r="Q191" s="417"/>
      <c r="R191" s="415"/>
      <c r="S191" s="306"/>
    </row>
    <row r="192" spans="2:19" customFormat="1" ht="15" customHeight="1">
      <c r="B192" s="513">
        <v>181</v>
      </c>
      <c r="C192" s="492" t="s">
        <v>2036</v>
      </c>
      <c r="D192" s="301" t="s">
        <v>205</v>
      </c>
      <c r="E192" s="715">
        <v>114708</v>
      </c>
      <c r="F192" s="95" t="s">
        <v>48</v>
      </c>
      <c r="G192" s="91">
        <v>741203</v>
      </c>
      <c r="H192" s="113" t="s">
        <v>57</v>
      </c>
      <c r="I192" s="109" t="s">
        <v>2187</v>
      </c>
      <c r="J192" s="382">
        <v>10</v>
      </c>
      <c r="K192" s="382">
        <v>1</v>
      </c>
      <c r="L192" s="301" t="s">
        <v>2012</v>
      </c>
      <c r="M192" s="382">
        <v>10</v>
      </c>
      <c r="N192" s="382">
        <v>1</v>
      </c>
      <c r="O192" s="278" t="s">
        <v>1054</v>
      </c>
      <c r="P192" s="230" t="s">
        <v>93</v>
      </c>
      <c r="Q192" s="421"/>
      <c r="R192" s="306"/>
      <c r="S192" s="306"/>
    </row>
    <row r="193" spans="2:19" customFormat="1" ht="15" customHeight="1">
      <c r="B193" s="30">
        <v>182</v>
      </c>
      <c r="C193" s="492" t="s">
        <v>2036</v>
      </c>
      <c r="D193" s="301" t="s">
        <v>205</v>
      </c>
      <c r="E193" s="715">
        <v>114708</v>
      </c>
      <c r="F193" s="132" t="s">
        <v>35</v>
      </c>
      <c r="G193" s="91">
        <v>741103</v>
      </c>
      <c r="H193" s="91" t="s">
        <v>49</v>
      </c>
      <c r="I193" s="109" t="s">
        <v>2191</v>
      </c>
      <c r="J193" s="684">
        <v>5</v>
      </c>
      <c r="K193" s="382">
        <v>0</v>
      </c>
      <c r="L193" s="301" t="s">
        <v>2012</v>
      </c>
      <c r="M193" s="382">
        <v>5</v>
      </c>
      <c r="N193" s="382">
        <v>0</v>
      </c>
      <c r="O193" s="278" t="s">
        <v>1054</v>
      </c>
      <c r="P193" s="230" t="s">
        <v>93</v>
      </c>
      <c r="Q193" s="303"/>
      <c r="R193" s="306"/>
      <c r="S193" s="306"/>
    </row>
    <row r="194" spans="2:19" customFormat="1" ht="15" customHeight="1">
      <c r="B194" s="91">
        <v>183</v>
      </c>
      <c r="C194" s="492" t="s">
        <v>2036</v>
      </c>
      <c r="D194" s="301" t="s">
        <v>205</v>
      </c>
      <c r="E194" s="715">
        <v>114708</v>
      </c>
      <c r="F194" s="95" t="s">
        <v>91</v>
      </c>
      <c r="G194" s="91">
        <v>722307</v>
      </c>
      <c r="H194" s="91" t="s">
        <v>74</v>
      </c>
      <c r="I194" s="109" t="s">
        <v>2189</v>
      </c>
      <c r="J194" s="382">
        <v>9</v>
      </c>
      <c r="K194" s="382">
        <v>1</v>
      </c>
      <c r="L194" s="301" t="s">
        <v>2012</v>
      </c>
      <c r="M194" s="382">
        <v>9</v>
      </c>
      <c r="N194" s="382">
        <v>1</v>
      </c>
      <c r="O194" s="278" t="s">
        <v>1054</v>
      </c>
      <c r="P194" s="230" t="s">
        <v>93</v>
      </c>
      <c r="Q194" s="303"/>
      <c r="R194" s="306"/>
      <c r="S194" s="306"/>
    </row>
    <row r="195" spans="2:19" customFormat="1" ht="15" customHeight="1">
      <c r="B195" s="513">
        <v>184</v>
      </c>
      <c r="C195" s="492" t="s">
        <v>2036</v>
      </c>
      <c r="D195" s="301" t="s">
        <v>205</v>
      </c>
      <c r="E195" s="715">
        <v>114708</v>
      </c>
      <c r="F195" s="95" t="s">
        <v>91</v>
      </c>
      <c r="G195" s="91">
        <v>722307</v>
      </c>
      <c r="H195" s="91" t="s">
        <v>74</v>
      </c>
      <c r="I195" s="89" t="s">
        <v>2213</v>
      </c>
      <c r="J195" s="382">
        <v>2</v>
      </c>
      <c r="K195" s="382">
        <v>0</v>
      </c>
      <c r="L195" s="423" t="s">
        <v>2012</v>
      </c>
      <c r="M195" s="382">
        <v>2</v>
      </c>
      <c r="N195" s="382">
        <v>0</v>
      </c>
      <c r="O195" s="291" t="s">
        <v>179</v>
      </c>
      <c r="P195" s="230" t="s">
        <v>680</v>
      </c>
      <c r="Q195" s="435"/>
      <c r="R195" s="435"/>
      <c r="S195" s="435"/>
    </row>
    <row r="196" spans="2:19" ht="14.25" customHeight="1">
      <c r="B196" s="30">
        <v>185</v>
      </c>
      <c r="C196" s="492" t="s">
        <v>2036</v>
      </c>
      <c r="D196" s="301" t="s">
        <v>205</v>
      </c>
      <c r="E196" s="715">
        <v>114708</v>
      </c>
      <c r="F196" s="95" t="s">
        <v>172</v>
      </c>
      <c r="G196" s="91">
        <v>722204</v>
      </c>
      <c r="H196" s="91" t="s">
        <v>164</v>
      </c>
      <c r="I196" s="109" t="s">
        <v>2190</v>
      </c>
      <c r="J196" s="382">
        <v>5</v>
      </c>
      <c r="K196" s="382">
        <v>0</v>
      </c>
      <c r="L196" s="301" t="s">
        <v>2012</v>
      </c>
      <c r="M196" s="382">
        <v>5</v>
      </c>
      <c r="N196" s="382">
        <v>0</v>
      </c>
      <c r="O196" s="394" t="s">
        <v>1054</v>
      </c>
      <c r="P196" s="298" t="s">
        <v>93</v>
      </c>
      <c r="Q196" s="304"/>
      <c r="R196" s="415"/>
      <c r="S196" s="306"/>
    </row>
    <row r="197" spans="2:19" customFormat="1" ht="15" customHeight="1">
      <c r="B197" s="91">
        <v>186</v>
      </c>
      <c r="C197" s="492" t="s">
        <v>2036</v>
      </c>
      <c r="D197" s="301" t="s">
        <v>205</v>
      </c>
      <c r="E197" s="715">
        <v>114708</v>
      </c>
      <c r="F197" s="95" t="s">
        <v>1041</v>
      </c>
      <c r="G197" s="91">
        <v>713203</v>
      </c>
      <c r="H197" s="113" t="s">
        <v>59</v>
      </c>
      <c r="I197" s="109" t="s">
        <v>2189</v>
      </c>
      <c r="J197" s="382">
        <v>5</v>
      </c>
      <c r="K197" s="382">
        <v>0</v>
      </c>
      <c r="L197" s="301" t="s">
        <v>2012</v>
      </c>
      <c r="M197" s="382">
        <v>5</v>
      </c>
      <c r="N197" s="382">
        <v>0</v>
      </c>
      <c r="O197" s="278" t="s">
        <v>1054</v>
      </c>
      <c r="P197" s="230" t="s">
        <v>93</v>
      </c>
      <c r="Q197" s="417"/>
      <c r="R197" s="184"/>
      <c r="S197" s="306"/>
    </row>
    <row r="198" spans="2:19" customFormat="1" ht="15" customHeight="1">
      <c r="B198" s="513">
        <v>187</v>
      </c>
      <c r="C198" s="492" t="s">
        <v>2036</v>
      </c>
      <c r="D198" s="301" t="s">
        <v>205</v>
      </c>
      <c r="E198" s="715">
        <v>114708</v>
      </c>
      <c r="F198" s="95" t="s">
        <v>1836</v>
      </c>
      <c r="G198" s="91">
        <v>814209</v>
      </c>
      <c r="H198" s="91" t="s">
        <v>683</v>
      </c>
      <c r="I198" s="437"/>
      <c r="J198" s="383">
        <v>0</v>
      </c>
      <c r="K198" s="382">
        <v>0</v>
      </c>
      <c r="L198" s="301" t="s">
        <v>2010</v>
      </c>
      <c r="M198" s="382">
        <v>0</v>
      </c>
      <c r="N198" s="382">
        <v>0</v>
      </c>
      <c r="O198" s="447" t="s">
        <v>2036</v>
      </c>
      <c r="P198" s="230" t="s">
        <v>1976</v>
      </c>
      <c r="Q198" s="415" t="s">
        <v>205</v>
      </c>
      <c r="R198" s="416" t="s">
        <v>2108</v>
      </c>
      <c r="S198" s="306"/>
    </row>
    <row r="199" spans="2:19" customFormat="1" ht="15" customHeight="1">
      <c r="B199" s="30">
        <v>188</v>
      </c>
      <c r="C199" s="95" t="s">
        <v>2052</v>
      </c>
      <c r="D199" s="91" t="s">
        <v>65</v>
      </c>
      <c r="E199" s="726">
        <v>19678</v>
      </c>
      <c r="F199" s="95" t="s">
        <v>50</v>
      </c>
      <c r="G199" s="91">
        <v>343101</v>
      </c>
      <c r="H199" s="91" t="s">
        <v>58</v>
      </c>
      <c r="I199" s="109" t="s">
        <v>2210</v>
      </c>
      <c r="J199" s="279">
        <v>2</v>
      </c>
      <c r="K199" s="279">
        <v>2</v>
      </c>
      <c r="L199" s="301" t="s">
        <v>2010</v>
      </c>
      <c r="M199" s="279">
        <v>2</v>
      </c>
      <c r="N199" s="279">
        <v>2</v>
      </c>
      <c r="O199" s="95" t="s">
        <v>481</v>
      </c>
      <c r="P199" s="230" t="s">
        <v>678</v>
      </c>
      <c r="Q199" s="230"/>
      <c r="R199" s="184"/>
      <c r="S199" s="306"/>
    </row>
    <row r="200" spans="2:19" customFormat="1" ht="15" customHeight="1">
      <c r="B200" s="91">
        <v>189</v>
      </c>
      <c r="C200" s="95" t="s">
        <v>2052</v>
      </c>
      <c r="D200" s="91" t="s">
        <v>65</v>
      </c>
      <c r="E200" s="726">
        <v>19678</v>
      </c>
      <c r="F200" s="132" t="s">
        <v>1045</v>
      </c>
      <c r="G200" s="240">
        <v>712101</v>
      </c>
      <c r="H200" s="91" t="s">
        <v>163</v>
      </c>
      <c r="I200" s="109" t="s">
        <v>2202</v>
      </c>
      <c r="J200" s="279">
        <v>1</v>
      </c>
      <c r="K200" s="279">
        <v>0</v>
      </c>
      <c r="L200" s="301" t="s">
        <v>2010</v>
      </c>
      <c r="M200" s="279">
        <v>1</v>
      </c>
      <c r="N200" s="279">
        <v>0</v>
      </c>
      <c r="O200" s="232" t="s">
        <v>1989</v>
      </c>
      <c r="P200" s="230" t="s">
        <v>37</v>
      </c>
      <c r="Q200" s="416" t="s">
        <v>37</v>
      </c>
      <c r="R200" s="184"/>
      <c r="S200" s="306"/>
    </row>
    <row r="201" spans="2:19" customFormat="1" ht="15" customHeight="1">
      <c r="B201" s="513">
        <v>190</v>
      </c>
      <c r="C201" s="95" t="s">
        <v>2052</v>
      </c>
      <c r="D201" s="91" t="s">
        <v>65</v>
      </c>
      <c r="E201" s="726">
        <v>19678</v>
      </c>
      <c r="F201" s="95" t="s">
        <v>31</v>
      </c>
      <c r="G201" s="91">
        <v>723103</v>
      </c>
      <c r="H201" s="91" t="s">
        <v>67</v>
      </c>
      <c r="I201" s="109" t="s">
        <v>2209</v>
      </c>
      <c r="J201" s="279">
        <v>5</v>
      </c>
      <c r="K201" s="279">
        <v>1</v>
      </c>
      <c r="L201" s="430" t="s">
        <v>2012</v>
      </c>
      <c r="M201" s="279">
        <v>5</v>
      </c>
      <c r="N201" s="279">
        <v>1</v>
      </c>
      <c r="O201" s="112" t="s">
        <v>873</v>
      </c>
      <c r="P201" s="230" t="s">
        <v>677</v>
      </c>
      <c r="Q201" s="184"/>
      <c r="R201" s="184"/>
      <c r="S201" s="306"/>
    </row>
    <row r="202" spans="2:19" customFormat="1" ht="15" customHeight="1">
      <c r="B202" s="30">
        <v>191</v>
      </c>
      <c r="C202" s="95" t="s">
        <v>2052</v>
      </c>
      <c r="D202" s="91" t="s">
        <v>65</v>
      </c>
      <c r="E202" s="726">
        <v>19678</v>
      </c>
      <c r="F202" s="95" t="s">
        <v>31</v>
      </c>
      <c r="G202" s="91">
        <v>723103</v>
      </c>
      <c r="H202" s="91" t="s">
        <v>67</v>
      </c>
      <c r="I202" s="300" t="s">
        <v>2227</v>
      </c>
      <c r="J202" s="279">
        <v>14</v>
      </c>
      <c r="K202" s="279">
        <v>0</v>
      </c>
      <c r="L202" s="430" t="s">
        <v>2012</v>
      </c>
      <c r="M202" s="279">
        <v>14</v>
      </c>
      <c r="N202" s="279">
        <v>0</v>
      </c>
      <c r="O202" s="95" t="s">
        <v>1990</v>
      </c>
      <c r="P202" s="230" t="s">
        <v>190</v>
      </c>
      <c r="Q202" s="304"/>
      <c r="R202" s="306" t="s">
        <v>93</v>
      </c>
      <c r="S202" s="306"/>
    </row>
    <row r="203" spans="2:19" customFormat="1" ht="15" customHeight="1">
      <c r="B203" s="91">
        <v>192</v>
      </c>
      <c r="C203" s="95" t="s">
        <v>2052</v>
      </c>
      <c r="D203" s="91" t="s">
        <v>65</v>
      </c>
      <c r="E203" s="726">
        <v>19678</v>
      </c>
      <c r="F203" s="95" t="s">
        <v>36</v>
      </c>
      <c r="G203" s="91">
        <v>711204</v>
      </c>
      <c r="H203" s="277" t="s">
        <v>94</v>
      </c>
      <c r="I203" s="109"/>
      <c r="J203" s="260">
        <v>0</v>
      </c>
      <c r="K203" s="279">
        <v>0</v>
      </c>
      <c r="L203" s="91"/>
      <c r="M203" s="279">
        <v>0</v>
      </c>
      <c r="N203" s="279">
        <v>0</v>
      </c>
      <c r="O203" s="278" t="s">
        <v>1054</v>
      </c>
      <c r="P203" s="230" t="s">
        <v>93</v>
      </c>
      <c r="Q203" s="304"/>
      <c r="R203" s="306"/>
      <c r="S203" s="306"/>
    </row>
    <row r="204" spans="2:19" customFormat="1" ht="15" customHeight="1">
      <c r="B204" s="513">
        <v>193</v>
      </c>
      <c r="C204" s="95" t="s">
        <v>2052</v>
      </c>
      <c r="D204" s="91" t="s">
        <v>65</v>
      </c>
      <c r="E204" s="726">
        <v>19678</v>
      </c>
      <c r="F204" s="95" t="s">
        <v>47</v>
      </c>
      <c r="G204" s="91">
        <v>721306</v>
      </c>
      <c r="H204" s="113" t="s">
        <v>56</v>
      </c>
      <c r="I204" s="427" t="s">
        <v>2187</v>
      </c>
      <c r="J204" s="279">
        <v>2</v>
      </c>
      <c r="K204" s="279">
        <v>0</v>
      </c>
      <c r="L204" s="91" t="s">
        <v>2012</v>
      </c>
      <c r="M204" s="279">
        <v>2</v>
      </c>
      <c r="N204" s="279">
        <v>0</v>
      </c>
      <c r="O204" s="278" t="s">
        <v>1054</v>
      </c>
      <c r="P204" s="230" t="s">
        <v>93</v>
      </c>
      <c r="Q204" s="304"/>
      <c r="R204" s="306"/>
      <c r="S204" s="306"/>
    </row>
    <row r="205" spans="2:19" customFormat="1" ht="15" customHeight="1">
      <c r="B205" s="30">
        <v>194</v>
      </c>
      <c r="C205" s="95" t="s">
        <v>2052</v>
      </c>
      <c r="D205" s="91" t="s">
        <v>65</v>
      </c>
      <c r="E205" s="726">
        <v>19678</v>
      </c>
      <c r="F205" s="95" t="s">
        <v>48</v>
      </c>
      <c r="G205" s="91">
        <v>741203</v>
      </c>
      <c r="H205" s="113" t="s">
        <v>57</v>
      </c>
      <c r="I205" s="109" t="s">
        <v>2187</v>
      </c>
      <c r="J205" s="279">
        <v>1</v>
      </c>
      <c r="K205" s="279">
        <v>0</v>
      </c>
      <c r="L205" s="91" t="s">
        <v>2012</v>
      </c>
      <c r="M205" s="279">
        <v>1</v>
      </c>
      <c r="N205" s="279">
        <v>0</v>
      </c>
      <c r="O205" s="278" t="s">
        <v>1054</v>
      </c>
      <c r="P205" s="230" t="s">
        <v>93</v>
      </c>
      <c r="Q205" s="304"/>
      <c r="R205" s="184"/>
      <c r="S205" s="306"/>
    </row>
    <row r="206" spans="2:19" customFormat="1" ht="15" customHeight="1">
      <c r="B206" s="91">
        <v>195</v>
      </c>
      <c r="C206" s="95" t="s">
        <v>2052</v>
      </c>
      <c r="D206" s="91" t="s">
        <v>65</v>
      </c>
      <c r="E206" s="726">
        <v>19678</v>
      </c>
      <c r="F206" s="232" t="s">
        <v>465</v>
      </c>
      <c r="G206" s="91">
        <v>432106</v>
      </c>
      <c r="H206" s="91" t="s">
        <v>217</v>
      </c>
      <c r="I206" s="109" t="s">
        <v>2194</v>
      </c>
      <c r="J206" s="279">
        <v>1</v>
      </c>
      <c r="K206" s="279">
        <v>0</v>
      </c>
      <c r="L206" s="301" t="s">
        <v>2010</v>
      </c>
      <c r="M206" s="279">
        <v>1</v>
      </c>
      <c r="N206" s="279">
        <v>0</v>
      </c>
      <c r="O206" s="276" t="s">
        <v>1061</v>
      </c>
      <c r="P206" s="175" t="s">
        <v>32</v>
      </c>
      <c r="Q206" s="304"/>
      <c r="R206" s="416"/>
      <c r="S206" s="306"/>
    </row>
    <row r="207" spans="2:19" customFormat="1" ht="15" customHeight="1">
      <c r="B207" s="513">
        <v>196</v>
      </c>
      <c r="C207" s="95" t="s">
        <v>2052</v>
      </c>
      <c r="D207" s="91" t="s">
        <v>65</v>
      </c>
      <c r="E207" s="726">
        <v>19678</v>
      </c>
      <c r="F207" s="95" t="s">
        <v>33</v>
      </c>
      <c r="G207" s="91">
        <v>514101</v>
      </c>
      <c r="H207" s="113" t="s">
        <v>68</v>
      </c>
      <c r="I207" s="427" t="s">
        <v>2194</v>
      </c>
      <c r="J207" s="279">
        <v>11</v>
      </c>
      <c r="K207" s="279">
        <v>11</v>
      </c>
      <c r="L207" s="91" t="s">
        <v>2012</v>
      </c>
      <c r="M207" s="279">
        <v>11</v>
      </c>
      <c r="N207" s="279">
        <v>11</v>
      </c>
      <c r="O207" s="278" t="s">
        <v>1054</v>
      </c>
      <c r="P207" s="230" t="s">
        <v>93</v>
      </c>
      <c r="Q207" s="230" t="s">
        <v>37</v>
      </c>
      <c r="R207" s="415"/>
      <c r="S207" s="306"/>
    </row>
    <row r="208" spans="2:19" customFormat="1" ht="15" customHeight="1">
      <c r="B208" s="30">
        <v>197</v>
      </c>
      <c r="C208" s="95" t="s">
        <v>2052</v>
      </c>
      <c r="D208" s="91" t="s">
        <v>65</v>
      </c>
      <c r="E208" s="726">
        <v>19678</v>
      </c>
      <c r="F208" s="95" t="s">
        <v>52</v>
      </c>
      <c r="G208" s="91">
        <v>751204</v>
      </c>
      <c r="H208" s="91" t="s">
        <v>61</v>
      </c>
      <c r="I208" s="109" t="s">
        <v>2187</v>
      </c>
      <c r="J208" s="279">
        <v>2</v>
      </c>
      <c r="K208" s="279">
        <v>0</v>
      </c>
      <c r="L208" s="295" t="s">
        <v>2012</v>
      </c>
      <c r="M208" s="279">
        <v>2</v>
      </c>
      <c r="N208" s="279">
        <v>0</v>
      </c>
      <c r="O208" s="394" t="s">
        <v>1054</v>
      </c>
      <c r="P208" s="230" t="s">
        <v>93</v>
      </c>
      <c r="Q208" s="420" t="s">
        <v>37</v>
      </c>
      <c r="R208" s="306"/>
      <c r="S208" s="306"/>
    </row>
    <row r="209" spans="2:19" customFormat="1" ht="15" customHeight="1">
      <c r="B209" s="91">
        <v>198</v>
      </c>
      <c r="C209" s="95" t="s">
        <v>2052</v>
      </c>
      <c r="D209" s="91" t="s">
        <v>65</v>
      </c>
      <c r="E209" s="726">
        <v>19678</v>
      </c>
      <c r="F209" s="95" t="s">
        <v>30</v>
      </c>
      <c r="G209" s="91">
        <v>752205</v>
      </c>
      <c r="H209" s="113" t="s">
        <v>62</v>
      </c>
      <c r="I209" s="109" t="s">
        <v>2191</v>
      </c>
      <c r="J209" s="279">
        <v>2</v>
      </c>
      <c r="K209" s="279">
        <v>0</v>
      </c>
      <c r="L209" s="91" t="s">
        <v>2010</v>
      </c>
      <c r="M209" s="279">
        <v>2</v>
      </c>
      <c r="N209" s="279">
        <v>0</v>
      </c>
      <c r="O209" s="278" t="s">
        <v>1054</v>
      </c>
      <c r="P209" s="230" t="s">
        <v>93</v>
      </c>
      <c r="Q209" s="303"/>
      <c r="R209" s="306"/>
      <c r="S209" s="306"/>
    </row>
    <row r="210" spans="2:19" customFormat="1" ht="15" customHeight="1">
      <c r="B210" s="513">
        <v>199</v>
      </c>
      <c r="C210" s="451" t="s">
        <v>2105</v>
      </c>
      <c r="D210" s="452" t="s">
        <v>2096</v>
      </c>
      <c r="E210" s="765"/>
      <c r="F210" s="95" t="s">
        <v>1041</v>
      </c>
      <c r="G210" s="91">
        <v>713203</v>
      </c>
      <c r="H210" s="91" t="s">
        <v>59</v>
      </c>
      <c r="I210" s="109"/>
      <c r="J210" s="382">
        <v>3</v>
      </c>
      <c r="K210" s="382">
        <v>0</v>
      </c>
      <c r="L210" s="301"/>
      <c r="M210" s="382">
        <v>3</v>
      </c>
      <c r="N210" s="382">
        <v>0</v>
      </c>
      <c r="O210" s="451" t="s">
        <v>101</v>
      </c>
      <c r="P210" s="631" t="s">
        <v>692</v>
      </c>
      <c r="Q210" s="306"/>
      <c r="R210" s="184"/>
      <c r="S210" s="306"/>
    </row>
    <row r="211" spans="2:19" customFormat="1" ht="15" customHeight="1">
      <c r="B211" s="30">
        <v>200</v>
      </c>
      <c r="C211" s="451" t="s">
        <v>2105</v>
      </c>
      <c r="D211" s="452" t="s">
        <v>2096</v>
      </c>
      <c r="E211" s="765"/>
      <c r="F211" s="95" t="s">
        <v>52</v>
      </c>
      <c r="G211" s="91">
        <v>751204</v>
      </c>
      <c r="H211" s="91" t="s">
        <v>61</v>
      </c>
      <c r="I211" s="109"/>
      <c r="J211" s="382">
        <v>1</v>
      </c>
      <c r="K211" s="382">
        <v>0</v>
      </c>
      <c r="L211" s="301"/>
      <c r="M211" s="382">
        <v>1</v>
      </c>
      <c r="N211" s="382">
        <v>0</v>
      </c>
      <c r="O211" s="451" t="s">
        <v>101</v>
      </c>
      <c r="P211" s="631" t="s">
        <v>692</v>
      </c>
      <c r="Q211" s="375"/>
      <c r="R211" s="375"/>
      <c r="S211" s="306"/>
    </row>
    <row r="212" spans="2:19" customFormat="1" ht="15" customHeight="1">
      <c r="B212" s="91">
        <v>201</v>
      </c>
      <c r="C212" s="451" t="s">
        <v>2105</v>
      </c>
      <c r="D212" s="452" t="s">
        <v>2096</v>
      </c>
      <c r="E212" s="765"/>
      <c r="F212" s="95" t="s">
        <v>34</v>
      </c>
      <c r="G212" s="91">
        <v>751201</v>
      </c>
      <c r="H212" s="113" t="s">
        <v>162</v>
      </c>
      <c r="I212" s="109"/>
      <c r="J212" s="382">
        <v>5</v>
      </c>
      <c r="K212" s="382">
        <v>0</v>
      </c>
      <c r="L212" s="301"/>
      <c r="M212" s="382">
        <v>5</v>
      </c>
      <c r="N212" s="382">
        <v>0</v>
      </c>
      <c r="O212" s="451" t="s">
        <v>101</v>
      </c>
      <c r="P212" s="631" t="s">
        <v>692</v>
      </c>
      <c r="Q212" s="375"/>
      <c r="R212" s="375"/>
      <c r="S212" s="306"/>
    </row>
    <row r="213" spans="2:19" customFormat="1" ht="15" customHeight="1">
      <c r="B213" s="513">
        <v>202</v>
      </c>
      <c r="C213" s="451" t="s">
        <v>2105</v>
      </c>
      <c r="D213" s="452" t="s">
        <v>2096</v>
      </c>
      <c r="E213" s="765"/>
      <c r="F213" s="88" t="s">
        <v>30</v>
      </c>
      <c r="G213" s="104">
        <v>752205</v>
      </c>
      <c r="H213" s="91" t="s">
        <v>62</v>
      </c>
      <c r="I213" s="109"/>
      <c r="J213" s="382">
        <v>11</v>
      </c>
      <c r="K213" s="382">
        <v>0</v>
      </c>
      <c r="L213" s="301"/>
      <c r="M213" s="382"/>
      <c r="N213" s="382"/>
      <c r="O213" s="451" t="s">
        <v>101</v>
      </c>
      <c r="P213" s="631" t="s">
        <v>692</v>
      </c>
      <c r="Q213" s="306"/>
      <c r="R213" s="306"/>
      <c r="S213" s="306"/>
    </row>
    <row r="214" spans="2:19" customFormat="1" ht="15" customHeight="1">
      <c r="B214" s="30">
        <v>203</v>
      </c>
      <c r="C214" s="451" t="s">
        <v>2105</v>
      </c>
      <c r="D214" s="452" t="s">
        <v>2096</v>
      </c>
      <c r="E214" s="765"/>
      <c r="F214" s="132" t="s">
        <v>35</v>
      </c>
      <c r="G214" s="91">
        <v>741103</v>
      </c>
      <c r="H214" s="91" t="s">
        <v>49</v>
      </c>
      <c r="I214" s="109"/>
      <c r="J214" s="382">
        <v>21</v>
      </c>
      <c r="K214" s="382">
        <v>0</v>
      </c>
      <c r="L214" s="301"/>
      <c r="M214" s="382">
        <v>21</v>
      </c>
      <c r="N214" s="382">
        <v>0</v>
      </c>
      <c r="O214" s="632" t="s">
        <v>101</v>
      </c>
      <c r="P214" s="631" t="s">
        <v>692</v>
      </c>
      <c r="Q214" s="306"/>
      <c r="R214" s="306"/>
      <c r="S214" s="306"/>
    </row>
    <row r="215" spans="2:19" customFormat="1" ht="15" customHeight="1">
      <c r="B215" s="91">
        <v>204</v>
      </c>
      <c r="C215" s="451" t="s">
        <v>2093</v>
      </c>
      <c r="D215" s="452" t="s">
        <v>555</v>
      </c>
      <c r="E215" s="765"/>
      <c r="F215" s="132" t="s">
        <v>1936</v>
      </c>
      <c r="G215" s="91">
        <v>723318</v>
      </c>
      <c r="H215" s="113" t="s">
        <v>633</v>
      </c>
      <c r="I215" s="109" t="s">
        <v>2401</v>
      </c>
      <c r="J215" s="279">
        <v>4</v>
      </c>
      <c r="K215" s="279">
        <v>0</v>
      </c>
      <c r="L215" s="91"/>
      <c r="M215" s="279">
        <v>4</v>
      </c>
      <c r="N215" s="279">
        <v>0</v>
      </c>
      <c r="O215" s="633" t="s">
        <v>2309</v>
      </c>
      <c r="P215" s="428" t="s">
        <v>2282</v>
      </c>
      <c r="Q215" s="442" t="s">
        <v>2090</v>
      </c>
      <c r="R215" s="184"/>
      <c r="S215" s="306"/>
    </row>
    <row r="216" spans="2:19" customFormat="1" ht="15" customHeight="1">
      <c r="B216" s="513">
        <v>205</v>
      </c>
      <c r="C216" s="492" t="s">
        <v>2021</v>
      </c>
      <c r="D216" s="301" t="s">
        <v>450</v>
      </c>
      <c r="E216" s="715">
        <v>79315</v>
      </c>
      <c r="F216" s="95" t="s">
        <v>50</v>
      </c>
      <c r="G216" s="91">
        <v>343101</v>
      </c>
      <c r="H216" s="91" t="s">
        <v>58</v>
      </c>
      <c r="I216" s="437"/>
      <c r="J216" s="260">
        <v>0</v>
      </c>
      <c r="K216" s="382">
        <v>0</v>
      </c>
      <c r="L216" s="301"/>
      <c r="M216" s="382"/>
      <c r="N216" s="382"/>
      <c r="O216" s="232"/>
      <c r="P216" s="230"/>
      <c r="Q216" s="416"/>
      <c r="R216" s="306"/>
      <c r="S216" s="306"/>
    </row>
    <row r="217" spans="2:19" customFormat="1" ht="15" customHeight="1">
      <c r="B217" s="30">
        <v>206</v>
      </c>
      <c r="C217" s="492" t="s">
        <v>2022</v>
      </c>
      <c r="D217" s="301" t="s">
        <v>450</v>
      </c>
      <c r="E217" s="715">
        <v>79315</v>
      </c>
      <c r="F217" s="95" t="s">
        <v>36</v>
      </c>
      <c r="G217" s="91">
        <v>711204</v>
      </c>
      <c r="H217" s="277" t="s">
        <v>94</v>
      </c>
      <c r="I217" s="109"/>
      <c r="J217" s="260">
        <v>0</v>
      </c>
      <c r="K217" s="382">
        <v>0</v>
      </c>
      <c r="L217" s="301" t="s">
        <v>2023</v>
      </c>
      <c r="M217" s="382"/>
      <c r="N217" s="382"/>
      <c r="O217" s="278"/>
      <c r="P217" s="230"/>
      <c r="Q217" s="303"/>
      <c r="R217" s="306"/>
      <c r="S217" s="306"/>
    </row>
    <row r="218" spans="2:19" customFormat="1" ht="15" customHeight="1">
      <c r="B218" s="91">
        <v>207</v>
      </c>
      <c r="C218" s="492" t="s">
        <v>2022</v>
      </c>
      <c r="D218" s="301" t="s">
        <v>450</v>
      </c>
      <c r="E218" s="715">
        <v>79315</v>
      </c>
      <c r="F218" s="132" t="s">
        <v>213</v>
      </c>
      <c r="G218" s="91">
        <v>613003</v>
      </c>
      <c r="H218" s="91" t="s">
        <v>456</v>
      </c>
      <c r="I218" s="109"/>
      <c r="J218" s="260">
        <v>0</v>
      </c>
      <c r="K218" s="382">
        <v>0</v>
      </c>
      <c r="L218" s="301" t="s">
        <v>2023</v>
      </c>
      <c r="M218" s="382"/>
      <c r="N218" s="382"/>
      <c r="O218" s="291"/>
      <c r="P218" s="230"/>
      <c r="Q218" s="303"/>
      <c r="R218" s="306"/>
      <c r="S218" s="306"/>
    </row>
    <row r="219" spans="2:19" customFormat="1" ht="15" customHeight="1">
      <c r="B219" s="513">
        <v>208</v>
      </c>
      <c r="C219" s="492" t="s">
        <v>2021</v>
      </c>
      <c r="D219" s="301" t="s">
        <v>450</v>
      </c>
      <c r="E219" s="715">
        <v>79315</v>
      </c>
      <c r="F219" s="132" t="s">
        <v>35</v>
      </c>
      <c r="G219" s="91">
        <v>741103</v>
      </c>
      <c r="H219" s="91" t="s">
        <v>49</v>
      </c>
      <c r="I219" s="109" t="s">
        <v>2189</v>
      </c>
      <c r="J219" s="260">
        <v>0</v>
      </c>
      <c r="K219" s="382">
        <v>0</v>
      </c>
      <c r="L219" s="301" t="s">
        <v>2012</v>
      </c>
      <c r="M219" s="382">
        <v>0</v>
      </c>
      <c r="N219" s="382">
        <v>0</v>
      </c>
      <c r="O219" s="278" t="s">
        <v>1054</v>
      </c>
      <c r="P219" s="230" t="s">
        <v>93</v>
      </c>
      <c r="Q219" s="303"/>
      <c r="R219" s="306"/>
      <c r="S219" s="306"/>
    </row>
    <row r="220" spans="2:19" customFormat="1" ht="15" customHeight="1">
      <c r="B220" s="30">
        <v>209</v>
      </c>
      <c r="C220" s="492" t="s">
        <v>2022</v>
      </c>
      <c r="D220" s="301" t="s">
        <v>450</v>
      </c>
      <c r="E220" s="715">
        <v>79315</v>
      </c>
      <c r="F220" s="132" t="s">
        <v>33</v>
      </c>
      <c r="G220" s="91">
        <v>514101</v>
      </c>
      <c r="H220" s="91" t="s">
        <v>68</v>
      </c>
      <c r="I220" s="523" t="s">
        <v>2207</v>
      </c>
      <c r="J220" s="382">
        <v>4</v>
      </c>
      <c r="K220" s="382">
        <v>4</v>
      </c>
      <c r="L220" s="301" t="s">
        <v>2010</v>
      </c>
      <c r="M220" s="382">
        <v>0</v>
      </c>
      <c r="N220" s="382">
        <v>0</v>
      </c>
      <c r="O220" s="112" t="s">
        <v>873</v>
      </c>
      <c r="P220" s="230" t="s">
        <v>677</v>
      </c>
      <c r="Q220" s="303"/>
      <c r="R220" s="306"/>
      <c r="S220" s="306"/>
    </row>
    <row r="221" spans="2:19" customFormat="1" ht="15" customHeight="1">
      <c r="B221" s="91">
        <v>210</v>
      </c>
      <c r="C221" s="492" t="s">
        <v>2021</v>
      </c>
      <c r="D221" s="301" t="s">
        <v>450</v>
      </c>
      <c r="E221" s="715">
        <v>79315</v>
      </c>
      <c r="F221" s="95" t="s">
        <v>41</v>
      </c>
      <c r="G221" s="91">
        <v>522301</v>
      </c>
      <c r="H221" s="91" t="s">
        <v>39</v>
      </c>
      <c r="I221" s="109" t="s">
        <v>2210</v>
      </c>
      <c r="J221" s="382">
        <v>9</v>
      </c>
      <c r="K221" s="382">
        <v>8</v>
      </c>
      <c r="L221" s="301" t="s">
        <v>2010</v>
      </c>
      <c r="M221" s="382">
        <v>0</v>
      </c>
      <c r="N221" s="382">
        <v>0</v>
      </c>
      <c r="O221" s="243" t="s">
        <v>873</v>
      </c>
      <c r="P221" s="230" t="s">
        <v>677</v>
      </c>
      <c r="Q221" s="303"/>
      <c r="R221" s="306"/>
      <c r="S221" s="306"/>
    </row>
    <row r="222" spans="2:19" customFormat="1" ht="15" customHeight="1">
      <c r="B222" s="513">
        <v>211</v>
      </c>
      <c r="C222" s="492" t="s">
        <v>2022</v>
      </c>
      <c r="D222" s="301" t="s">
        <v>450</v>
      </c>
      <c r="E222" s="715">
        <v>79315</v>
      </c>
      <c r="F222" s="95" t="s">
        <v>40</v>
      </c>
      <c r="G222" s="91">
        <v>512001</v>
      </c>
      <c r="H222" s="91" t="s">
        <v>72</v>
      </c>
      <c r="I222" s="109" t="s">
        <v>2210</v>
      </c>
      <c r="J222" s="382">
        <v>4</v>
      </c>
      <c r="K222" s="382">
        <v>1</v>
      </c>
      <c r="L222" s="302" t="s">
        <v>2010</v>
      </c>
      <c r="M222" s="382">
        <v>0</v>
      </c>
      <c r="N222" s="382">
        <v>0</v>
      </c>
      <c r="O222" s="243" t="s">
        <v>873</v>
      </c>
      <c r="P222" s="230" t="s">
        <v>677</v>
      </c>
      <c r="Q222" s="303"/>
      <c r="R222" s="184"/>
      <c r="S222" s="306"/>
    </row>
    <row r="223" spans="2:19" customFormat="1" ht="15" customHeight="1">
      <c r="B223" s="30">
        <v>212</v>
      </c>
      <c r="C223" s="492" t="s">
        <v>2021</v>
      </c>
      <c r="D223" s="301" t="s">
        <v>450</v>
      </c>
      <c r="E223" s="715">
        <v>79315</v>
      </c>
      <c r="F223" s="95" t="s">
        <v>169</v>
      </c>
      <c r="G223" s="91">
        <v>962907</v>
      </c>
      <c r="H223" s="91" t="s">
        <v>170</v>
      </c>
      <c r="I223" s="523" t="s">
        <v>2216</v>
      </c>
      <c r="J223" s="382">
        <v>5</v>
      </c>
      <c r="K223" s="382">
        <v>4</v>
      </c>
      <c r="L223" s="301" t="s">
        <v>2010</v>
      </c>
      <c r="M223" s="382">
        <v>0</v>
      </c>
      <c r="N223" s="382">
        <v>0</v>
      </c>
      <c r="O223" s="112" t="s">
        <v>873</v>
      </c>
      <c r="P223" s="230" t="s">
        <v>677</v>
      </c>
      <c r="Q223" s="417"/>
      <c r="R223" s="415"/>
      <c r="S223" s="306"/>
    </row>
    <row r="224" spans="2:19" customFormat="1" ht="15" customHeight="1">
      <c r="B224" s="91">
        <v>213</v>
      </c>
      <c r="C224" s="492" t="s">
        <v>2021</v>
      </c>
      <c r="D224" s="301" t="s">
        <v>450</v>
      </c>
      <c r="E224" s="715">
        <v>79315</v>
      </c>
      <c r="F224" s="95" t="s">
        <v>47</v>
      </c>
      <c r="G224" s="91">
        <v>721306</v>
      </c>
      <c r="H224" s="113" t="s">
        <v>56</v>
      </c>
      <c r="I224" s="427" t="s">
        <v>2187</v>
      </c>
      <c r="J224" s="382">
        <v>1</v>
      </c>
      <c r="K224" s="382">
        <v>0</v>
      </c>
      <c r="L224" s="301" t="s">
        <v>2012</v>
      </c>
      <c r="M224" s="382">
        <v>1</v>
      </c>
      <c r="N224" s="382">
        <v>0</v>
      </c>
      <c r="O224" s="278" t="s">
        <v>1054</v>
      </c>
      <c r="P224" s="230" t="s">
        <v>93</v>
      </c>
      <c r="Q224" s="304"/>
      <c r="R224" s="306"/>
      <c r="S224" s="306"/>
    </row>
    <row r="225" spans="2:19" customFormat="1" ht="15" customHeight="1">
      <c r="B225" s="513">
        <v>214</v>
      </c>
      <c r="C225" s="492" t="s">
        <v>2022</v>
      </c>
      <c r="D225" s="301" t="s">
        <v>450</v>
      </c>
      <c r="E225" s="715">
        <v>79315</v>
      </c>
      <c r="F225" s="95" t="s">
        <v>48</v>
      </c>
      <c r="G225" s="91">
        <v>741203</v>
      </c>
      <c r="H225" s="113" t="s">
        <v>57</v>
      </c>
      <c r="I225" s="109" t="s">
        <v>2187</v>
      </c>
      <c r="J225" s="382">
        <v>2</v>
      </c>
      <c r="K225" s="382">
        <v>0</v>
      </c>
      <c r="L225" s="301" t="s">
        <v>2012</v>
      </c>
      <c r="M225" s="382">
        <v>2</v>
      </c>
      <c r="N225" s="382">
        <v>0</v>
      </c>
      <c r="O225" s="394" t="s">
        <v>1054</v>
      </c>
      <c r="P225" s="230" t="s">
        <v>93</v>
      </c>
      <c r="Q225" s="304"/>
      <c r="R225" s="306"/>
      <c r="S225" s="306"/>
    </row>
    <row r="226" spans="2:19" customFormat="1" ht="15" customHeight="1">
      <c r="B226" s="30">
        <v>215</v>
      </c>
      <c r="C226" s="492" t="s">
        <v>2022</v>
      </c>
      <c r="D226" s="301" t="s">
        <v>450</v>
      </c>
      <c r="E226" s="715">
        <v>79315</v>
      </c>
      <c r="F226" s="95" t="s">
        <v>1041</v>
      </c>
      <c r="G226" s="91">
        <v>713203</v>
      </c>
      <c r="H226" s="113" t="s">
        <v>59</v>
      </c>
      <c r="I226" s="109" t="s">
        <v>2189</v>
      </c>
      <c r="J226" s="382">
        <v>3</v>
      </c>
      <c r="K226" s="382">
        <v>0</v>
      </c>
      <c r="L226" s="301" t="s">
        <v>2012</v>
      </c>
      <c r="M226" s="382">
        <v>3</v>
      </c>
      <c r="N226" s="382">
        <v>0</v>
      </c>
      <c r="O226" s="394" t="s">
        <v>1054</v>
      </c>
      <c r="P226" s="230" t="s">
        <v>93</v>
      </c>
      <c r="Q226" s="304"/>
      <c r="R226" s="306"/>
      <c r="S226" s="306"/>
    </row>
    <row r="227" spans="2:19" customFormat="1" ht="15" customHeight="1">
      <c r="B227" s="91">
        <v>216</v>
      </c>
      <c r="C227" s="492" t="s">
        <v>2022</v>
      </c>
      <c r="D227" s="301" t="s">
        <v>450</v>
      </c>
      <c r="E227" s="715">
        <v>79315</v>
      </c>
      <c r="F227" s="95" t="s">
        <v>31</v>
      </c>
      <c r="G227" s="91">
        <v>723103</v>
      </c>
      <c r="H227" s="91" t="s">
        <v>67</v>
      </c>
      <c r="I227" s="109" t="s">
        <v>2209</v>
      </c>
      <c r="J227" s="382">
        <v>11</v>
      </c>
      <c r="K227" s="382">
        <v>0</v>
      </c>
      <c r="L227" s="301" t="s">
        <v>2010</v>
      </c>
      <c r="M227" s="382">
        <v>0</v>
      </c>
      <c r="N227" s="382">
        <v>0</v>
      </c>
      <c r="O227" s="243" t="s">
        <v>873</v>
      </c>
      <c r="P227" s="230" t="s">
        <v>677</v>
      </c>
      <c r="Q227" s="304"/>
      <c r="R227" s="306"/>
      <c r="S227" s="306"/>
    </row>
    <row r="228" spans="2:19" ht="15" customHeight="1">
      <c r="B228" s="513">
        <v>217</v>
      </c>
      <c r="C228" s="492" t="s">
        <v>2022</v>
      </c>
      <c r="D228" s="301" t="s">
        <v>450</v>
      </c>
      <c r="E228" s="715">
        <v>79315</v>
      </c>
      <c r="F228" s="95" t="s">
        <v>34</v>
      </c>
      <c r="G228" s="91">
        <v>751201</v>
      </c>
      <c r="H228" s="113" t="s">
        <v>162</v>
      </c>
      <c r="I228" s="109" t="s">
        <v>2208</v>
      </c>
      <c r="J228" s="382">
        <v>2</v>
      </c>
      <c r="K228" s="382">
        <v>2</v>
      </c>
      <c r="L228" s="301" t="s">
        <v>2010</v>
      </c>
      <c r="M228" s="382">
        <v>0</v>
      </c>
      <c r="N228" s="382">
        <v>0</v>
      </c>
      <c r="O228" s="243" t="s">
        <v>873</v>
      </c>
      <c r="P228" s="230" t="s">
        <v>677</v>
      </c>
      <c r="Q228" s="303"/>
      <c r="R228" s="306"/>
      <c r="S228" s="306"/>
    </row>
    <row r="229" spans="2:19" ht="15" customHeight="1">
      <c r="B229" s="30">
        <v>218</v>
      </c>
      <c r="C229" s="492" t="s">
        <v>2022</v>
      </c>
      <c r="D229" s="301" t="s">
        <v>450</v>
      </c>
      <c r="E229" s="715">
        <v>79315</v>
      </c>
      <c r="F229" s="95" t="s">
        <v>52</v>
      </c>
      <c r="G229" s="91">
        <v>751204</v>
      </c>
      <c r="H229" s="91" t="s">
        <v>61</v>
      </c>
      <c r="I229" s="109" t="s">
        <v>2187</v>
      </c>
      <c r="J229" s="382">
        <v>2</v>
      </c>
      <c r="K229" s="382">
        <v>0</v>
      </c>
      <c r="L229" s="301" t="s">
        <v>2012</v>
      </c>
      <c r="M229" s="382">
        <v>2</v>
      </c>
      <c r="N229" s="382">
        <v>0</v>
      </c>
      <c r="O229" s="278" t="s">
        <v>1054</v>
      </c>
      <c r="P229" s="230" t="s">
        <v>93</v>
      </c>
      <c r="Q229" s="303"/>
      <c r="R229" s="415"/>
      <c r="S229" s="306"/>
    </row>
    <row r="230" spans="2:19" ht="15" customHeight="1">
      <c r="B230" s="91">
        <v>219</v>
      </c>
      <c r="C230" s="492" t="s">
        <v>2022</v>
      </c>
      <c r="D230" s="301" t="s">
        <v>450</v>
      </c>
      <c r="E230" s="715">
        <v>79315</v>
      </c>
      <c r="F230" s="95" t="s">
        <v>172</v>
      </c>
      <c r="G230" s="91">
        <v>722204</v>
      </c>
      <c r="H230" s="91" t="s">
        <v>164</v>
      </c>
      <c r="I230" s="109"/>
      <c r="J230" s="260">
        <v>0</v>
      </c>
      <c r="K230" s="382">
        <v>0</v>
      </c>
      <c r="L230" s="301" t="s">
        <v>2012</v>
      </c>
      <c r="M230" s="382">
        <v>0</v>
      </c>
      <c r="N230" s="382">
        <v>0</v>
      </c>
      <c r="O230" s="278"/>
      <c r="P230" s="230"/>
      <c r="Q230" s="417"/>
      <c r="R230" s="306"/>
      <c r="S230" s="306"/>
    </row>
    <row r="231" spans="2:19" ht="15" customHeight="1">
      <c r="B231" s="513">
        <v>220</v>
      </c>
      <c r="C231" s="232" t="s">
        <v>1868</v>
      </c>
      <c r="D231" s="91" t="s">
        <v>474</v>
      </c>
      <c r="E231" s="713">
        <v>263259</v>
      </c>
      <c r="F231" s="95" t="s">
        <v>172</v>
      </c>
      <c r="G231" s="91">
        <v>722204</v>
      </c>
      <c r="H231" s="91" t="s">
        <v>164</v>
      </c>
      <c r="I231" s="109" t="s">
        <v>2190</v>
      </c>
      <c r="J231" s="279">
        <v>5</v>
      </c>
      <c r="K231" s="279">
        <v>0</v>
      </c>
      <c r="L231" s="91" t="s">
        <v>2012</v>
      </c>
      <c r="M231" s="279">
        <v>5</v>
      </c>
      <c r="N231" s="279">
        <v>0</v>
      </c>
      <c r="O231" s="278" t="s">
        <v>1054</v>
      </c>
      <c r="P231" s="230" t="s">
        <v>93</v>
      </c>
      <c r="Q231" s="415"/>
      <c r="R231" s="306"/>
      <c r="S231" s="306"/>
    </row>
    <row r="232" spans="2:19" ht="15" customHeight="1">
      <c r="B232" s="30">
        <v>221</v>
      </c>
      <c r="C232" s="232" t="s">
        <v>1868</v>
      </c>
      <c r="D232" s="91" t="s">
        <v>474</v>
      </c>
      <c r="E232" s="713">
        <v>263259</v>
      </c>
      <c r="F232" s="95" t="s">
        <v>34</v>
      </c>
      <c r="G232" s="91">
        <v>751201</v>
      </c>
      <c r="H232" s="113" t="s">
        <v>162</v>
      </c>
      <c r="I232" s="109" t="s">
        <v>2208</v>
      </c>
      <c r="J232" s="279">
        <v>1</v>
      </c>
      <c r="K232" s="279">
        <v>1</v>
      </c>
      <c r="L232" s="91" t="s">
        <v>2012</v>
      </c>
      <c r="M232" s="279">
        <v>1</v>
      </c>
      <c r="N232" s="279">
        <v>1</v>
      </c>
      <c r="O232" s="112" t="s">
        <v>873</v>
      </c>
      <c r="P232" s="230" t="s">
        <v>677</v>
      </c>
      <c r="Q232" s="415"/>
      <c r="R232" s="415"/>
      <c r="S232" s="306"/>
    </row>
    <row r="233" spans="2:19" ht="15" customHeight="1">
      <c r="B233" s="91">
        <v>222</v>
      </c>
      <c r="C233" s="232" t="s">
        <v>1868</v>
      </c>
      <c r="D233" s="91" t="s">
        <v>474</v>
      </c>
      <c r="E233" s="713">
        <v>263259</v>
      </c>
      <c r="F233" s="95" t="s">
        <v>33</v>
      </c>
      <c r="G233" s="91">
        <v>514101</v>
      </c>
      <c r="H233" s="113" t="s">
        <v>68</v>
      </c>
      <c r="I233" s="523" t="s">
        <v>2207</v>
      </c>
      <c r="J233" s="279">
        <v>3</v>
      </c>
      <c r="K233" s="279">
        <v>3</v>
      </c>
      <c r="L233" s="91" t="s">
        <v>2012</v>
      </c>
      <c r="M233" s="279">
        <v>3</v>
      </c>
      <c r="N233" s="279">
        <v>3</v>
      </c>
      <c r="O233" s="243" t="s">
        <v>873</v>
      </c>
      <c r="P233" s="230" t="s">
        <v>677</v>
      </c>
      <c r="Q233" s="422"/>
      <c r="R233" s="306"/>
      <c r="S233" s="306"/>
    </row>
    <row r="234" spans="2:19" ht="15" customHeight="1">
      <c r="B234" s="513">
        <v>223</v>
      </c>
      <c r="C234" s="232" t="s">
        <v>1868</v>
      </c>
      <c r="D234" s="91" t="s">
        <v>474</v>
      </c>
      <c r="E234" s="713">
        <v>263259</v>
      </c>
      <c r="F234" s="95" t="s">
        <v>40</v>
      </c>
      <c r="G234" s="91">
        <v>512001</v>
      </c>
      <c r="H234" s="113" t="s">
        <v>72</v>
      </c>
      <c r="I234" s="523" t="s">
        <v>2207</v>
      </c>
      <c r="J234" s="279">
        <v>3</v>
      </c>
      <c r="K234" s="279">
        <v>1</v>
      </c>
      <c r="L234" s="91" t="s">
        <v>2012</v>
      </c>
      <c r="M234" s="279">
        <v>3</v>
      </c>
      <c r="N234" s="279">
        <v>1</v>
      </c>
      <c r="O234" s="243" t="s">
        <v>873</v>
      </c>
      <c r="P234" s="230" t="s">
        <v>677</v>
      </c>
      <c r="Q234" s="415"/>
      <c r="R234" s="306"/>
      <c r="S234" s="306"/>
    </row>
    <row r="235" spans="2:19" ht="15" customHeight="1">
      <c r="B235" s="30">
        <v>224</v>
      </c>
      <c r="C235" s="232" t="s">
        <v>1868</v>
      </c>
      <c r="D235" s="91" t="s">
        <v>474</v>
      </c>
      <c r="E235" s="713">
        <v>263259</v>
      </c>
      <c r="F235" s="95" t="s">
        <v>41</v>
      </c>
      <c r="G235" s="91">
        <v>522301</v>
      </c>
      <c r="H235" s="91" t="s">
        <v>39</v>
      </c>
      <c r="I235" s="109" t="s">
        <v>2209</v>
      </c>
      <c r="J235" s="279">
        <v>1</v>
      </c>
      <c r="K235" s="279">
        <v>1</v>
      </c>
      <c r="L235" s="91" t="s">
        <v>2012</v>
      </c>
      <c r="M235" s="279">
        <v>1</v>
      </c>
      <c r="N235" s="279">
        <v>1</v>
      </c>
      <c r="O235" s="112" t="s">
        <v>873</v>
      </c>
      <c r="P235" s="230" t="s">
        <v>677</v>
      </c>
      <c r="Q235" s="306"/>
      <c r="R235" s="306"/>
      <c r="S235" s="306"/>
    </row>
    <row r="236" spans="2:19" ht="15" customHeight="1">
      <c r="B236" s="91">
        <v>225</v>
      </c>
      <c r="C236" s="232" t="s">
        <v>1868</v>
      </c>
      <c r="D236" s="91" t="s">
        <v>474</v>
      </c>
      <c r="E236" s="713">
        <v>263259</v>
      </c>
      <c r="F236" s="132" t="s">
        <v>91</v>
      </c>
      <c r="G236" s="91">
        <v>722307</v>
      </c>
      <c r="H236" s="91" t="s">
        <v>74</v>
      </c>
      <c r="I236" s="109" t="s">
        <v>2189</v>
      </c>
      <c r="J236" s="279">
        <v>3</v>
      </c>
      <c r="K236" s="279">
        <v>0</v>
      </c>
      <c r="L236" s="91" t="s">
        <v>2012</v>
      </c>
      <c r="M236" s="279">
        <v>3</v>
      </c>
      <c r="N236" s="279">
        <v>0</v>
      </c>
      <c r="O236" s="394" t="s">
        <v>1054</v>
      </c>
      <c r="P236" s="230" t="s">
        <v>93</v>
      </c>
      <c r="Q236" s="184"/>
      <c r="R236" s="184"/>
      <c r="S236" s="306"/>
    </row>
    <row r="237" spans="2:19" ht="15" customHeight="1">
      <c r="B237" s="513">
        <v>226</v>
      </c>
      <c r="C237" s="232" t="s">
        <v>1868</v>
      </c>
      <c r="D237" s="91" t="s">
        <v>474</v>
      </c>
      <c r="E237" s="713">
        <v>263259</v>
      </c>
      <c r="F237" s="95" t="s">
        <v>51</v>
      </c>
      <c r="G237" s="91">
        <v>712905</v>
      </c>
      <c r="H237" s="113" t="s">
        <v>60</v>
      </c>
      <c r="I237" s="109" t="s">
        <v>2190</v>
      </c>
      <c r="J237" s="279">
        <v>6</v>
      </c>
      <c r="K237" s="279">
        <v>0</v>
      </c>
      <c r="L237" s="295" t="s">
        <v>2012</v>
      </c>
      <c r="M237" s="279">
        <v>6</v>
      </c>
      <c r="N237" s="279">
        <v>0</v>
      </c>
      <c r="O237" s="282" t="s">
        <v>1991</v>
      </c>
      <c r="P237" s="175" t="s">
        <v>679</v>
      </c>
      <c r="Q237" s="184"/>
      <c r="R237" s="416"/>
      <c r="S237" s="306"/>
    </row>
    <row r="238" spans="2:19" customFormat="1" ht="15" customHeight="1">
      <c r="B238" s="30">
        <v>227</v>
      </c>
      <c r="C238" s="232" t="s">
        <v>1868</v>
      </c>
      <c r="D238" s="91" t="s">
        <v>474</v>
      </c>
      <c r="E238" s="713">
        <v>263259</v>
      </c>
      <c r="F238" s="95" t="s">
        <v>31</v>
      </c>
      <c r="G238" s="91">
        <v>723103</v>
      </c>
      <c r="H238" s="91" t="s">
        <v>67</v>
      </c>
      <c r="I238" s="523" t="s">
        <v>2207</v>
      </c>
      <c r="J238" s="279">
        <v>3</v>
      </c>
      <c r="K238" s="279">
        <v>0</v>
      </c>
      <c r="L238" s="301" t="s">
        <v>2012</v>
      </c>
      <c r="M238" s="279">
        <v>3</v>
      </c>
      <c r="N238" s="279">
        <v>0</v>
      </c>
      <c r="O238" s="243" t="s">
        <v>873</v>
      </c>
      <c r="P238" s="230" t="s">
        <v>677</v>
      </c>
      <c r="Q238" s="416" t="s">
        <v>37</v>
      </c>
      <c r="R238" s="306"/>
      <c r="S238" s="306"/>
    </row>
    <row r="239" spans="2:19" customFormat="1" ht="15" customHeight="1">
      <c r="B239" s="91">
        <v>228</v>
      </c>
      <c r="C239" s="232" t="s">
        <v>1868</v>
      </c>
      <c r="D239" s="91" t="s">
        <v>474</v>
      </c>
      <c r="E239" s="713">
        <v>263259</v>
      </c>
      <c r="F239" s="95" t="s">
        <v>463</v>
      </c>
      <c r="G239" s="91">
        <v>753105</v>
      </c>
      <c r="H239" s="113" t="s">
        <v>457</v>
      </c>
      <c r="I239" s="109" t="s">
        <v>2223</v>
      </c>
      <c r="J239" s="279">
        <v>3</v>
      </c>
      <c r="K239" s="279">
        <v>3</v>
      </c>
      <c r="L239" s="91" t="s">
        <v>2012</v>
      </c>
      <c r="M239" s="279">
        <v>3</v>
      </c>
      <c r="N239" s="279">
        <v>3</v>
      </c>
      <c r="O239" s="297" t="s">
        <v>2113</v>
      </c>
      <c r="P239" s="230" t="s">
        <v>2185</v>
      </c>
      <c r="Q239" s="416" t="s">
        <v>37</v>
      </c>
      <c r="R239" s="184"/>
      <c r="S239" s="306"/>
    </row>
    <row r="240" spans="2:19" customFormat="1" ht="15" customHeight="1">
      <c r="B240" s="513">
        <v>229</v>
      </c>
      <c r="C240" s="95" t="s">
        <v>2334</v>
      </c>
      <c r="D240" s="91" t="s">
        <v>1263</v>
      </c>
      <c r="E240" s="713">
        <v>91928</v>
      </c>
      <c r="F240" s="95" t="s">
        <v>184</v>
      </c>
      <c r="G240" s="91">
        <v>513101</v>
      </c>
      <c r="H240" s="91" t="s">
        <v>185</v>
      </c>
      <c r="I240" s="109" t="s">
        <v>2201</v>
      </c>
      <c r="J240" s="382">
        <v>1</v>
      </c>
      <c r="K240" s="382">
        <v>0</v>
      </c>
      <c r="L240" s="301" t="s">
        <v>2010</v>
      </c>
      <c r="M240" s="279">
        <v>1</v>
      </c>
      <c r="N240" s="279">
        <v>0</v>
      </c>
      <c r="O240" s="297" t="s">
        <v>1989</v>
      </c>
      <c r="P240" s="230" t="s">
        <v>37</v>
      </c>
      <c r="Q240" s="416" t="s">
        <v>37</v>
      </c>
      <c r="R240" s="184"/>
      <c r="S240" s="306"/>
    </row>
    <row r="241" spans="2:19" customFormat="1" ht="15" customHeight="1">
      <c r="B241" s="30">
        <v>230</v>
      </c>
      <c r="C241" s="95" t="s">
        <v>1845</v>
      </c>
      <c r="D241" s="91" t="s">
        <v>1263</v>
      </c>
      <c r="E241" s="713">
        <v>91928</v>
      </c>
      <c r="F241" s="95" t="s">
        <v>172</v>
      </c>
      <c r="G241" s="91">
        <v>722204</v>
      </c>
      <c r="H241" s="91" t="s">
        <v>164</v>
      </c>
      <c r="I241" s="109" t="s">
        <v>2190</v>
      </c>
      <c r="J241" s="382">
        <v>14</v>
      </c>
      <c r="K241" s="382">
        <v>0</v>
      </c>
      <c r="L241" s="301" t="s">
        <v>2010</v>
      </c>
      <c r="M241" s="279">
        <v>14</v>
      </c>
      <c r="N241" s="279">
        <v>0</v>
      </c>
      <c r="O241" s="394" t="s">
        <v>1054</v>
      </c>
      <c r="P241" s="230" t="s">
        <v>93</v>
      </c>
      <c r="Q241" s="416" t="s">
        <v>37</v>
      </c>
      <c r="R241" s="306"/>
      <c r="S241" s="306"/>
    </row>
    <row r="242" spans="2:19" customFormat="1" ht="15" customHeight="1">
      <c r="B242" s="91">
        <v>231</v>
      </c>
      <c r="C242" s="95" t="s">
        <v>1845</v>
      </c>
      <c r="D242" s="91" t="s">
        <v>1263</v>
      </c>
      <c r="E242" s="713">
        <v>91928</v>
      </c>
      <c r="F242" s="95" t="s">
        <v>1041</v>
      </c>
      <c r="G242" s="91">
        <v>713203</v>
      </c>
      <c r="H242" s="113" t="s">
        <v>59</v>
      </c>
      <c r="I242" s="109" t="s">
        <v>2189</v>
      </c>
      <c r="J242" s="382">
        <v>2</v>
      </c>
      <c r="K242" s="382">
        <v>0</v>
      </c>
      <c r="L242" s="301" t="s">
        <v>2010</v>
      </c>
      <c r="M242" s="279">
        <v>2</v>
      </c>
      <c r="N242" s="279">
        <v>0</v>
      </c>
      <c r="O242" s="394" t="s">
        <v>1054</v>
      </c>
      <c r="P242" s="230" t="s">
        <v>93</v>
      </c>
      <c r="Q242" s="416" t="s">
        <v>37</v>
      </c>
      <c r="R242" s="306"/>
      <c r="S242" s="306"/>
    </row>
    <row r="243" spans="2:19" customFormat="1" ht="15" customHeight="1">
      <c r="B243" s="513">
        <v>232</v>
      </c>
      <c r="C243" s="95" t="s">
        <v>1845</v>
      </c>
      <c r="D243" s="91" t="s">
        <v>1263</v>
      </c>
      <c r="E243" s="713">
        <v>91928</v>
      </c>
      <c r="F243" s="95" t="s">
        <v>34</v>
      </c>
      <c r="G243" s="91">
        <v>751201</v>
      </c>
      <c r="H243" s="113" t="s">
        <v>162</v>
      </c>
      <c r="I243" s="109" t="s">
        <v>2208</v>
      </c>
      <c r="J243" s="382">
        <v>1</v>
      </c>
      <c r="K243" s="382">
        <v>1</v>
      </c>
      <c r="L243" s="301" t="s">
        <v>2010</v>
      </c>
      <c r="M243" s="279">
        <v>0</v>
      </c>
      <c r="N243" s="279">
        <v>0</v>
      </c>
      <c r="O243" s="243" t="s">
        <v>873</v>
      </c>
      <c r="P243" s="230" t="s">
        <v>677</v>
      </c>
      <c r="Q243" s="230" t="s">
        <v>37</v>
      </c>
      <c r="R243" s="306"/>
      <c r="S243" s="306"/>
    </row>
    <row r="244" spans="2:19" customFormat="1" ht="15" customHeight="1">
      <c r="B244" s="30">
        <v>233</v>
      </c>
      <c r="C244" s="95" t="s">
        <v>1845</v>
      </c>
      <c r="D244" s="91" t="s">
        <v>1263</v>
      </c>
      <c r="E244" s="713">
        <v>91928</v>
      </c>
      <c r="F244" s="132" t="s">
        <v>35</v>
      </c>
      <c r="G244" s="91">
        <v>741103</v>
      </c>
      <c r="H244" s="91" t="s">
        <v>49</v>
      </c>
      <c r="I244" s="109" t="s">
        <v>2190</v>
      </c>
      <c r="J244" s="382">
        <v>2</v>
      </c>
      <c r="K244" s="382">
        <v>0</v>
      </c>
      <c r="L244" s="301" t="s">
        <v>2010</v>
      </c>
      <c r="M244" s="279">
        <v>2</v>
      </c>
      <c r="N244" s="279">
        <v>0</v>
      </c>
      <c r="O244" s="394" t="s">
        <v>1054</v>
      </c>
      <c r="P244" s="230" t="s">
        <v>93</v>
      </c>
      <c r="Q244" s="417"/>
      <c r="R244" s="415"/>
      <c r="S244" s="306"/>
    </row>
    <row r="245" spans="2:19" customFormat="1" ht="15" customHeight="1">
      <c r="B245" s="91">
        <v>234</v>
      </c>
      <c r="C245" s="95" t="s">
        <v>1845</v>
      </c>
      <c r="D245" s="91" t="s">
        <v>1263</v>
      </c>
      <c r="E245" s="713">
        <v>91928</v>
      </c>
      <c r="F245" s="95" t="s">
        <v>33</v>
      </c>
      <c r="G245" s="91">
        <v>514101</v>
      </c>
      <c r="H245" s="113" t="s">
        <v>68</v>
      </c>
      <c r="I245" s="523" t="s">
        <v>2207</v>
      </c>
      <c r="J245" s="382">
        <v>10</v>
      </c>
      <c r="K245" s="382">
        <v>9</v>
      </c>
      <c r="L245" s="301" t="s">
        <v>2010</v>
      </c>
      <c r="M245" s="279">
        <v>0</v>
      </c>
      <c r="N245" s="279">
        <v>0</v>
      </c>
      <c r="O245" s="243" t="s">
        <v>873</v>
      </c>
      <c r="P245" s="230" t="s">
        <v>677</v>
      </c>
      <c r="Q245" s="417"/>
      <c r="R245" s="415"/>
      <c r="S245" s="306"/>
    </row>
    <row r="246" spans="2:19" customFormat="1" ht="15" customHeight="1">
      <c r="B246" s="513">
        <v>235</v>
      </c>
      <c r="C246" s="95" t="s">
        <v>1845</v>
      </c>
      <c r="D246" s="91" t="s">
        <v>1263</v>
      </c>
      <c r="E246" s="713">
        <v>91928</v>
      </c>
      <c r="F246" s="95" t="s">
        <v>40</v>
      </c>
      <c r="G246" s="91">
        <v>512001</v>
      </c>
      <c r="H246" s="91" t="s">
        <v>72</v>
      </c>
      <c r="I246" s="523" t="s">
        <v>2207</v>
      </c>
      <c r="J246" s="382">
        <v>10</v>
      </c>
      <c r="K246" s="382">
        <v>7</v>
      </c>
      <c r="L246" s="301" t="s">
        <v>2010</v>
      </c>
      <c r="M246" s="279">
        <v>0</v>
      </c>
      <c r="N246" s="279">
        <v>0</v>
      </c>
      <c r="O246" s="243" t="s">
        <v>873</v>
      </c>
      <c r="P246" s="230" t="s">
        <v>677</v>
      </c>
      <c r="Q246" s="417"/>
      <c r="R246" s="415"/>
      <c r="S246" s="306"/>
    </row>
    <row r="247" spans="2:19" customFormat="1" ht="15" customHeight="1">
      <c r="B247" s="30">
        <v>236</v>
      </c>
      <c r="C247" s="95" t="s">
        <v>1845</v>
      </c>
      <c r="D247" s="91" t="s">
        <v>1263</v>
      </c>
      <c r="E247" s="713">
        <v>91928</v>
      </c>
      <c r="F247" s="95" t="s">
        <v>31</v>
      </c>
      <c r="G247" s="91">
        <v>723103</v>
      </c>
      <c r="H247" s="91" t="s">
        <v>67</v>
      </c>
      <c r="I247" s="109" t="s">
        <v>2209</v>
      </c>
      <c r="J247" s="382">
        <v>2</v>
      </c>
      <c r="K247" s="382">
        <v>0</v>
      </c>
      <c r="L247" s="301" t="s">
        <v>2010</v>
      </c>
      <c r="M247" s="279">
        <v>0</v>
      </c>
      <c r="N247" s="279">
        <v>0</v>
      </c>
      <c r="O247" s="243" t="s">
        <v>873</v>
      </c>
      <c r="P247" s="230" t="s">
        <v>677</v>
      </c>
      <c r="Q247" s="421"/>
      <c r="R247" s="306"/>
      <c r="S247" s="306"/>
    </row>
    <row r="248" spans="2:19" customFormat="1" ht="15" customHeight="1">
      <c r="B248" s="91">
        <v>237</v>
      </c>
      <c r="C248" s="95" t="s">
        <v>1845</v>
      </c>
      <c r="D248" s="91" t="s">
        <v>1263</v>
      </c>
      <c r="E248" s="713">
        <v>91928</v>
      </c>
      <c r="F248" s="95" t="s">
        <v>171</v>
      </c>
      <c r="G248" s="91">
        <v>712618</v>
      </c>
      <c r="H248" s="91" t="s">
        <v>77</v>
      </c>
      <c r="I248" s="427" t="s">
        <v>2192</v>
      </c>
      <c r="J248" s="382">
        <v>1</v>
      </c>
      <c r="K248" s="382">
        <v>0</v>
      </c>
      <c r="L248" s="301" t="s">
        <v>2010</v>
      </c>
      <c r="M248" s="279">
        <v>1</v>
      </c>
      <c r="N248" s="279">
        <v>1</v>
      </c>
      <c r="O248" s="394" t="s">
        <v>1054</v>
      </c>
      <c r="P248" s="230" t="s">
        <v>93</v>
      </c>
      <c r="Q248" s="417"/>
      <c r="R248" s="306"/>
      <c r="S248" s="306"/>
    </row>
    <row r="249" spans="2:19" customFormat="1" ht="15" customHeight="1">
      <c r="B249" s="513">
        <v>238</v>
      </c>
      <c r="C249" s="95" t="s">
        <v>1845</v>
      </c>
      <c r="D249" s="91" t="s">
        <v>1263</v>
      </c>
      <c r="E249" s="713">
        <v>91928</v>
      </c>
      <c r="F249" s="95" t="s">
        <v>36</v>
      </c>
      <c r="G249" s="91">
        <v>711204</v>
      </c>
      <c r="H249" s="91" t="s">
        <v>94</v>
      </c>
      <c r="I249" s="109" t="s">
        <v>2187</v>
      </c>
      <c r="J249" s="382">
        <v>4</v>
      </c>
      <c r="K249" s="382">
        <v>0</v>
      </c>
      <c r="L249" s="301" t="s">
        <v>2010</v>
      </c>
      <c r="M249" s="279">
        <v>4</v>
      </c>
      <c r="N249" s="279">
        <v>0</v>
      </c>
      <c r="O249" s="394" t="s">
        <v>1054</v>
      </c>
      <c r="P249" s="230" t="s">
        <v>93</v>
      </c>
      <c r="Q249" s="417"/>
      <c r="R249" s="184"/>
      <c r="S249" s="306"/>
    </row>
    <row r="250" spans="2:19" customFormat="1" ht="15" customHeight="1">
      <c r="B250" s="30">
        <v>239</v>
      </c>
      <c r="C250" s="95" t="s">
        <v>1845</v>
      </c>
      <c r="D250" s="91" t="s">
        <v>1263</v>
      </c>
      <c r="E250" s="713">
        <v>91928</v>
      </c>
      <c r="F250" s="95" t="s">
        <v>41</v>
      </c>
      <c r="G250" s="91">
        <v>522301</v>
      </c>
      <c r="H250" s="91" t="s">
        <v>39</v>
      </c>
      <c r="I250" s="109" t="s">
        <v>2209</v>
      </c>
      <c r="J250" s="382">
        <v>3</v>
      </c>
      <c r="K250" s="382">
        <v>1</v>
      </c>
      <c r="L250" s="301" t="s">
        <v>2010</v>
      </c>
      <c r="M250" s="279">
        <v>0</v>
      </c>
      <c r="N250" s="279">
        <v>0</v>
      </c>
      <c r="O250" s="243" t="s">
        <v>873</v>
      </c>
      <c r="P250" s="230" t="s">
        <v>677</v>
      </c>
      <c r="Q250" s="417"/>
      <c r="R250" s="306"/>
      <c r="S250" s="306"/>
    </row>
    <row r="251" spans="2:19" customFormat="1" ht="15" customHeight="1">
      <c r="B251" s="91">
        <v>240</v>
      </c>
      <c r="C251" s="95" t="s">
        <v>1845</v>
      </c>
      <c r="D251" s="91" t="s">
        <v>1263</v>
      </c>
      <c r="E251" s="713">
        <v>91928</v>
      </c>
      <c r="F251" s="95" t="s">
        <v>52</v>
      </c>
      <c r="G251" s="91">
        <v>751204</v>
      </c>
      <c r="H251" s="113" t="s">
        <v>61</v>
      </c>
      <c r="I251" s="109" t="s">
        <v>2187</v>
      </c>
      <c r="J251" s="382">
        <v>2</v>
      </c>
      <c r="K251" s="382">
        <v>0</v>
      </c>
      <c r="L251" s="301" t="s">
        <v>2010</v>
      </c>
      <c r="M251" s="279">
        <v>2</v>
      </c>
      <c r="N251" s="279">
        <v>0</v>
      </c>
      <c r="O251" s="394" t="s">
        <v>1054</v>
      </c>
      <c r="P251" s="230" t="s">
        <v>93</v>
      </c>
      <c r="Q251" s="415"/>
      <c r="R251" s="306"/>
      <c r="S251" s="306"/>
    </row>
    <row r="252" spans="2:19" customFormat="1" ht="15" customHeight="1">
      <c r="B252" s="513">
        <v>241</v>
      </c>
      <c r="C252" s="492" t="s">
        <v>1812</v>
      </c>
      <c r="D252" s="301" t="s">
        <v>200</v>
      </c>
      <c r="E252" s="715">
        <v>14281</v>
      </c>
      <c r="F252" s="95" t="s">
        <v>50</v>
      </c>
      <c r="G252" s="91">
        <v>343101</v>
      </c>
      <c r="H252" s="91" t="s">
        <v>58</v>
      </c>
      <c r="I252" s="109" t="s">
        <v>2210</v>
      </c>
      <c r="J252" s="382">
        <v>2</v>
      </c>
      <c r="K252" s="382">
        <v>2</v>
      </c>
      <c r="L252" s="301" t="s">
        <v>2010</v>
      </c>
      <c r="M252" s="382">
        <v>2</v>
      </c>
      <c r="N252" s="382">
        <v>2</v>
      </c>
      <c r="O252" s="291" t="s">
        <v>481</v>
      </c>
      <c r="P252" s="230" t="s">
        <v>678</v>
      </c>
      <c r="Q252" s="230"/>
      <c r="R252" s="184"/>
      <c r="S252" s="306"/>
    </row>
    <row r="253" spans="2:19" customFormat="1">
      <c r="B253" s="700"/>
      <c r="C253" s="492" t="s">
        <v>1812</v>
      </c>
      <c r="D253" s="301" t="s">
        <v>200</v>
      </c>
      <c r="E253" s="715">
        <v>14281</v>
      </c>
      <c r="F253" s="95" t="s">
        <v>41</v>
      </c>
      <c r="G253" s="91">
        <v>522301</v>
      </c>
      <c r="H253" s="91" t="s">
        <v>39</v>
      </c>
      <c r="I253" s="231" t="s">
        <v>2383</v>
      </c>
      <c r="J253" s="382">
        <v>9</v>
      </c>
      <c r="K253" s="382">
        <v>8</v>
      </c>
      <c r="L253" s="301" t="s">
        <v>2010</v>
      </c>
      <c r="M253" s="382">
        <v>0</v>
      </c>
      <c r="N253" s="382">
        <v>0</v>
      </c>
      <c r="O253" s="230" t="s">
        <v>691</v>
      </c>
      <c r="P253" s="230" t="s">
        <v>691</v>
      </c>
      <c r="Q253" s="714"/>
      <c r="R253" s="557"/>
      <c r="S253" s="558"/>
    </row>
    <row r="254" spans="2:19" customFormat="1">
      <c r="B254" s="700"/>
      <c r="C254" s="492" t="s">
        <v>1812</v>
      </c>
      <c r="D254" s="301" t="s">
        <v>200</v>
      </c>
      <c r="E254" s="715">
        <v>14281</v>
      </c>
      <c r="F254" s="95" t="s">
        <v>33</v>
      </c>
      <c r="G254" s="91">
        <v>514101</v>
      </c>
      <c r="H254" s="113" t="s">
        <v>68</v>
      </c>
      <c r="I254" s="109" t="s">
        <v>2190</v>
      </c>
      <c r="J254" s="443">
        <v>6</v>
      </c>
      <c r="K254" s="443">
        <v>6</v>
      </c>
      <c r="L254" s="301" t="s">
        <v>2010</v>
      </c>
      <c r="M254" s="443">
        <v>0</v>
      </c>
      <c r="N254" s="443">
        <v>0</v>
      </c>
      <c r="O254" s="718"/>
      <c r="P254" s="230" t="s">
        <v>691</v>
      </c>
      <c r="Q254" s="714"/>
      <c r="R254" s="558"/>
      <c r="S254" s="558"/>
    </row>
    <row r="255" spans="2:19" customFormat="1">
      <c r="B255" s="91">
        <v>243</v>
      </c>
      <c r="C255" s="492" t="s">
        <v>1812</v>
      </c>
      <c r="D255" s="301" t="s">
        <v>200</v>
      </c>
      <c r="E255" s="715">
        <v>14281</v>
      </c>
      <c r="F255" s="95" t="s">
        <v>33</v>
      </c>
      <c r="G255" s="91">
        <v>514101</v>
      </c>
      <c r="H255" s="113" t="s">
        <v>68</v>
      </c>
      <c r="I255" s="109" t="s">
        <v>2230</v>
      </c>
      <c r="J255" s="443">
        <v>7</v>
      </c>
      <c r="K255" s="443">
        <v>7</v>
      </c>
      <c r="L255" s="301" t="s">
        <v>2010</v>
      </c>
      <c r="M255" s="443">
        <v>0</v>
      </c>
      <c r="N255" s="443">
        <v>0</v>
      </c>
      <c r="O255" s="291" t="s">
        <v>1864</v>
      </c>
      <c r="P255" s="230" t="s">
        <v>691</v>
      </c>
      <c r="Q255" s="230" t="s">
        <v>37</v>
      </c>
      <c r="R255" s="306"/>
      <c r="S255" s="306"/>
    </row>
    <row r="256" spans="2:19" customFormat="1" ht="15" customHeight="1">
      <c r="B256" s="513">
        <v>244</v>
      </c>
      <c r="C256" s="492" t="s">
        <v>1812</v>
      </c>
      <c r="D256" s="301" t="s">
        <v>200</v>
      </c>
      <c r="E256" s="715">
        <v>14281</v>
      </c>
      <c r="F256" s="95" t="s">
        <v>31</v>
      </c>
      <c r="G256" s="292">
        <v>723103</v>
      </c>
      <c r="H256" s="292" t="s">
        <v>67</v>
      </c>
      <c r="I256" s="109" t="s">
        <v>2246</v>
      </c>
      <c r="J256" s="444">
        <v>2</v>
      </c>
      <c r="K256" s="444">
        <v>0</v>
      </c>
      <c r="L256" s="301" t="s">
        <v>2010</v>
      </c>
      <c r="M256" s="444">
        <v>2</v>
      </c>
      <c r="N256" s="444">
        <v>0</v>
      </c>
      <c r="O256" s="291" t="s">
        <v>2100</v>
      </c>
      <c r="P256" s="230" t="s">
        <v>475</v>
      </c>
      <c r="Q256" s="230" t="s">
        <v>37</v>
      </c>
      <c r="R256" s="306"/>
      <c r="S256" s="306"/>
    </row>
    <row r="257" spans="2:20" customFormat="1" ht="15" customHeight="1">
      <c r="B257" s="30">
        <v>245</v>
      </c>
      <c r="C257" s="492" t="s">
        <v>1812</v>
      </c>
      <c r="D257" s="301" t="s">
        <v>200</v>
      </c>
      <c r="E257" s="715">
        <v>14281</v>
      </c>
      <c r="F257" s="95" t="s">
        <v>47</v>
      </c>
      <c r="G257" s="91">
        <v>721306</v>
      </c>
      <c r="H257" s="113" t="s">
        <v>56</v>
      </c>
      <c r="I257" s="109"/>
      <c r="J257" s="260">
        <v>0</v>
      </c>
      <c r="K257" s="382">
        <v>0</v>
      </c>
      <c r="L257" s="301" t="s">
        <v>2010</v>
      </c>
      <c r="M257" s="382">
        <v>0</v>
      </c>
      <c r="N257" s="382">
        <v>0</v>
      </c>
      <c r="O257" s="291" t="s">
        <v>1991</v>
      </c>
      <c r="P257" s="230" t="s">
        <v>679</v>
      </c>
      <c r="Q257" s="230" t="s">
        <v>37</v>
      </c>
      <c r="R257" s="306"/>
      <c r="S257" s="306"/>
    </row>
    <row r="258" spans="2:20" customFormat="1" ht="15" customHeight="1">
      <c r="B258" s="91">
        <v>246</v>
      </c>
      <c r="C258" s="492" t="s">
        <v>1812</v>
      </c>
      <c r="D258" s="301" t="s">
        <v>200</v>
      </c>
      <c r="E258" s="715">
        <v>14281</v>
      </c>
      <c r="F258" s="95" t="s">
        <v>34</v>
      </c>
      <c r="G258" s="91">
        <v>751201</v>
      </c>
      <c r="H258" s="113" t="s">
        <v>162</v>
      </c>
      <c r="I258" s="231" t="s">
        <v>2192</v>
      </c>
      <c r="J258" s="382">
        <v>6</v>
      </c>
      <c r="K258" s="382">
        <v>5</v>
      </c>
      <c r="L258" s="301" t="s">
        <v>2010</v>
      </c>
      <c r="M258" s="382">
        <v>0</v>
      </c>
      <c r="N258" s="382">
        <v>0</v>
      </c>
      <c r="O258" s="291" t="s">
        <v>1864</v>
      </c>
      <c r="P258" s="230" t="s">
        <v>691</v>
      </c>
      <c r="Q258" s="230" t="s">
        <v>37</v>
      </c>
      <c r="R258" s="306"/>
      <c r="S258" s="306"/>
    </row>
    <row r="259" spans="2:20" customFormat="1" ht="15" customHeight="1">
      <c r="B259" s="513">
        <v>247</v>
      </c>
      <c r="C259" s="492" t="s">
        <v>1812</v>
      </c>
      <c r="D259" s="301" t="s">
        <v>200</v>
      </c>
      <c r="E259" s="715">
        <v>14281</v>
      </c>
      <c r="F259" s="132" t="s">
        <v>35</v>
      </c>
      <c r="G259" s="91">
        <v>741103</v>
      </c>
      <c r="H259" s="290" t="s">
        <v>49</v>
      </c>
      <c r="I259" s="741" t="s">
        <v>2389</v>
      </c>
      <c r="J259" s="382">
        <v>1</v>
      </c>
      <c r="K259" s="382">
        <v>0</v>
      </c>
      <c r="L259" s="301" t="s">
        <v>2010</v>
      </c>
      <c r="M259" s="382">
        <v>1</v>
      </c>
      <c r="N259" s="382">
        <v>0</v>
      </c>
      <c r="O259" s="95" t="s">
        <v>1991</v>
      </c>
      <c r="P259" s="230" t="s">
        <v>679</v>
      </c>
      <c r="Q259" s="230" t="s">
        <v>37</v>
      </c>
      <c r="R259" s="306"/>
      <c r="S259" s="306"/>
    </row>
    <row r="260" spans="2:20" customFormat="1" ht="15" customHeight="1">
      <c r="B260" s="30">
        <v>248</v>
      </c>
      <c r="C260" s="492" t="s">
        <v>1812</v>
      </c>
      <c r="D260" s="301" t="s">
        <v>200</v>
      </c>
      <c r="E260" s="715">
        <v>14281</v>
      </c>
      <c r="F260" s="95" t="s">
        <v>40</v>
      </c>
      <c r="G260" s="91">
        <v>512001</v>
      </c>
      <c r="H260" s="91" t="s">
        <v>72</v>
      </c>
      <c r="I260" s="109" t="s">
        <v>2222</v>
      </c>
      <c r="J260" s="382">
        <v>12</v>
      </c>
      <c r="K260" s="685">
        <v>5</v>
      </c>
      <c r="L260" s="301" t="s">
        <v>2010</v>
      </c>
      <c r="M260" s="382">
        <v>0</v>
      </c>
      <c r="N260" s="382">
        <v>0</v>
      </c>
      <c r="O260" s="291" t="s">
        <v>1864</v>
      </c>
      <c r="P260" s="230" t="s">
        <v>691</v>
      </c>
      <c r="Q260" s="417"/>
      <c r="R260" s="184"/>
      <c r="S260" s="306"/>
    </row>
    <row r="261" spans="2:20" customFormat="1" ht="15" customHeight="1">
      <c r="B261" s="91">
        <v>249</v>
      </c>
      <c r="C261" s="492" t="s">
        <v>1812</v>
      </c>
      <c r="D261" s="301" t="s">
        <v>200</v>
      </c>
      <c r="E261" s="715">
        <v>14281</v>
      </c>
      <c r="F261" s="95" t="s">
        <v>1041</v>
      </c>
      <c r="G261" s="91">
        <v>713203</v>
      </c>
      <c r="H261" s="113" t="s">
        <v>59</v>
      </c>
      <c r="I261" s="109"/>
      <c r="J261" s="260">
        <v>0</v>
      </c>
      <c r="K261" s="382">
        <v>0</v>
      </c>
      <c r="L261" s="301" t="s">
        <v>2010</v>
      </c>
      <c r="M261" s="382">
        <v>0</v>
      </c>
      <c r="N261" s="382">
        <v>0</v>
      </c>
      <c r="O261" s="394" t="s">
        <v>1054</v>
      </c>
      <c r="P261" s="230" t="s">
        <v>93</v>
      </c>
      <c r="Q261" s="304"/>
      <c r="R261" s="306"/>
      <c r="S261" s="306"/>
    </row>
    <row r="262" spans="2:20" customFormat="1" ht="15" customHeight="1">
      <c r="B262" s="513">
        <v>250</v>
      </c>
      <c r="C262" s="492" t="s">
        <v>1812</v>
      </c>
      <c r="D262" s="301" t="s">
        <v>200</v>
      </c>
      <c r="E262" s="715">
        <v>14281</v>
      </c>
      <c r="F262" s="95" t="s">
        <v>52</v>
      </c>
      <c r="G262" s="91">
        <v>751204</v>
      </c>
      <c r="H262" s="91" t="s">
        <v>61</v>
      </c>
      <c r="I262" s="109" t="s">
        <v>2200</v>
      </c>
      <c r="J262" s="382">
        <v>1</v>
      </c>
      <c r="K262" s="382">
        <v>0</v>
      </c>
      <c r="L262" s="301" t="s">
        <v>2012</v>
      </c>
      <c r="M262" s="382">
        <v>1</v>
      </c>
      <c r="N262" s="382">
        <v>0</v>
      </c>
      <c r="O262" s="297" t="s">
        <v>1989</v>
      </c>
      <c r="P262" s="230" t="s">
        <v>37</v>
      </c>
      <c r="Q262" s="306"/>
      <c r="R262" s="306"/>
      <c r="S262" s="306"/>
    </row>
    <row r="263" spans="2:20" customFormat="1" ht="15" customHeight="1">
      <c r="B263" s="30">
        <v>251</v>
      </c>
      <c r="C263" s="492" t="s">
        <v>1812</v>
      </c>
      <c r="D263" s="301" t="s">
        <v>200</v>
      </c>
      <c r="E263" s="715">
        <v>14281</v>
      </c>
      <c r="F263" s="95" t="s">
        <v>213</v>
      </c>
      <c r="G263" s="241">
        <v>613003</v>
      </c>
      <c r="H263" s="91" t="s">
        <v>456</v>
      </c>
      <c r="I263" s="109" t="s">
        <v>2191</v>
      </c>
      <c r="J263" s="260">
        <v>0</v>
      </c>
      <c r="K263" s="382">
        <v>0</v>
      </c>
      <c r="L263" s="301" t="s">
        <v>2010</v>
      </c>
      <c r="M263" s="382">
        <v>0</v>
      </c>
      <c r="N263" s="382">
        <v>0</v>
      </c>
      <c r="O263" s="291" t="s">
        <v>1991</v>
      </c>
      <c r="P263" s="230" t="s">
        <v>679</v>
      </c>
      <c r="Q263" s="417"/>
      <c r="R263" s="306"/>
      <c r="S263" s="306"/>
    </row>
    <row r="264" spans="2:20" ht="15" customHeight="1">
      <c r="B264" s="91">
        <v>252</v>
      </c>
      <c r="C264" s="492" t="s">
        <v>1812</v>
      </c>
      <c r="D264" s="301" t="s">
        <v>200</v>
      </c>
      <c r="E264" s="715">
        <v>14281</v>
      </c>
      <c r="F264" s="95" t="s">
        <v>30</v>
      </c>
      <c r="G264" s="91">
        <v>752205</v>
      </c>
      <c r="H264" s="91" t="s">
        <v>62</v>
      </c>
      <c r="I264" s="738" t="s">
        <v>2388</v>
      </c>
      <c r="J264" s="382">
        <v>2</v>
      </c>
      <c r="K264" s="382">
        <v>0</v>
      </c>
      <c r="L264" s="301" t="s">
        <v>2010</v>
      </c>
      <c r="M264" s="382">
        <v>2</v>
      </c>
      <c r="N264" s="382">
        <v>0</v>
      </c>
      <c r="O264" s="95" t="s">
        <v>1991</v>
      </c>
      <c r="P264" s="230" t="s">
        <v>679</v>
      </c>
      <c r="Q264" s="303"/>
      <c r="R264" s="184"/>
      <c r="S264" s="306"/>
    </row>
    <row r="265" spans="2:20" ht="15" customHeight="1">
      <c r="B265" s="513">
        <v>253</v>
      </c>
      <c r="C265" s="492" t="s">
        <v>1812</v>
      </c>
      <c r="D265" s="301" t="s">
        <v>200</v>
      </c>
      <c r="E265" s="715">
        <v>14281</v>
      </c>
      <c r="F265" s="95" t="s">
        <v>463</v>
      </c>
      <c r="G265" s="91">
        <v>753105</v>
      </c>
      <c r="H265" s="113" t="s">
        <v>457</v>
      </c>
      <c r="I265" s="109" t="s">
        <v>2191</v>
      </c>
      <c r="J265" s="685">
        <v>1</v>
      </c>
      <c r="K265" s="382">
        <v>1</v>
      </c>
      <c r="L265" s="301" t="s">
        <v>2010</v>
      </c>
      <c r="M265" s="685">
        <v>1</v>
      </c>
      <c r="N265" s="382">
        <v>1</v>
      </c>
      <c r="O265" s="232" t="s">
        <v>1989</v>
      </c>
      <c r="P265" s="230" t="s">
        <v>37</v>
      </c>
      <c r="Q265" s="416" t="s">
        <v>37</v>
      </c>
      <c r="R265" s="184"/>
      <c r="S265" s="306"/>
      <c r="T265" s="1" t="s">
        <v>2199</v>
      </c>
    </row>
    <row r="266" spans="2:20" ht="15" customHeight="1">
      <c r="B266" s="30">
        <v>254</v>
      </c>
      <c r="C266" s="492" t="s">
        <v>1812</v>
      </c>
      <c r="D266" s="301" t="s">
        <v>200</v>
      </c>
      <c r="E266" s="715">
        <v>14281</v>
      </c>
      <c r="F266" s="95" t="s">
        <v>460</v>
      </c>
      <c r="G266" s="91">
        <v>611303</v>
      </c>
      <c r="H266" s="113" t="s">
        <v>464</v>
      </c>
      <c r="I266" s="109"/>
      <c r="J266" s="260">
        <v>0</v>
      </c>
      <c r="K266" s="382">
        <v>0</v>
      </c>
      <c r="L266" s="301" t="s">
        <v>2010</v>
      </c>
      <c r="M266" s="382">
        <v>0</v>
      </c>
      <c r="N266" s="382">
        <v>0</v>
      </c>
      <c r="O266" s="95" t="s">
        <v>1991</v>
      </c>
      <c r="P266" s="230" t="s">
        <v>679</v>
      </c>
      <c r="Q266" s="416" t="s">
        <v>679</v>
      </c>
      <c r="R266" s="184"/>
      <c r="S266" s="306"/>
    </row>
    <row r="267" spans="2:20" customFormat="1" ht="15" customHeight="1">
      <c r="B267" s="91">
        <v>255</v>
      </c>
      <c r="C267" s="492" t="s">
        <v>2028</v>
      </c>
      <c r="D267" s="301" t="s">
        <v>447</v>
      </c>
      <c r="E267" s="715">
        <v>19485</v>
      </c>
      <c r="F267" s="95" t="s">
        <v>40</v>
      </c>
      <c r="G267" s="91">
        <v>512001</v>
      </c>
      <c r="H267" s="91" t="s">
        <v>72</v>
      </c>
      <c r="I267" s="109" t="s">
        <v>2192</v>
      </c>
      <c r="J267" s="382">
        <v>11</v>
      </c>
      <c r="K267" s="382">
        <v>9</v>
      </c>
      <c r="L267" s="302" t="s">
        <v>2010</v>
      </c>
      <c r="M267" s="382">
        <v>11</v>
      </c>
      <c r="N267" s="382">
        <v>9</v>
      </c>
      <c r="O267" s="95" t="s">
        <v>1864</v>
      </c>
      <c r="P267" s="230" t="s">
        <v>691</v>
      </c>
      <c r="Q267" s="304"/>
      <c r="R267" s="184"/>
      <c r="S267" s="306"/>
    </row>
    <row r="268" spans="2:20" customFormat="1" ht="15" customHeight="1">
      <c r="B268" s="513">
        <v>256</v>
      </c>
      <c r="C268" s="492" t="s">
        <v>2028</v>
      </c>
      <c r="D268" s="301" t="s">
        <v>447</v>
      </c>
      <c r="E268" s="715">
        <v>19485</v>
      </c>
      <c r="F268" s="95" t="s">
        <v>41</v>
      </c>
      <c r="G268" s="91">
        <v>522301</v>
      </c>
      <c r="H268" s="91" t="s">
        <v>39</v>
      </c>
      <c r="I268" s="231" t="s">
        <v>2372</v>
      </c>
      <c r="J268" s="382">
        <v>9</v>
      </c>
      <c r="K268" s="382">
        <v>6</v>
      </c>
      <c r="L268" s="301" t="s">
        <v>2010</v>
      </c>
      <c r="M268" s="382">
        <v>9</v>
      </c>
      <c r="N268" s="382">
        <v>6</v>
      </c>
      <c r="O268" s="95" t="s">
        <v>1864</v>
      </c>
      <c r="P268" s="230" t="s">
        <v>691</v>
      </c>
      <c r="Q268" s="304"/>
      <c r="R268" s="184"/>
      <c r="S268" s="306"/>
    </row>
    <row r="269" spans="2:20" customFormat="1" ht="15" customHeight="1">
      <c r="B269" s="700"/>
      <c r="C269" s="492" t="s">
        <v>2028</v>
      </c>
      <c r="D269" s="301" t="s">
        <v>447</v>
      </c>
      <c r="E269" s="715">
        <v>19485</v>
      </c>
      <c r="F269" s="95" t="s">
        <v>41</v>
      </c>
      <c r="G269" s="91">
        <v>522301</v>
      </c>
      <c r="H269" s="91" t="s">
        <v>39</v>
      </c>
      <c r="I269" s="231" t="s">
        <v>2231</v>
      </c>
      <c r="J269" s="382">
        <v>6</v>
      </c>
      <c r="K269" s="382">
        <v>6</v>
      </c>
      <c r="L269" s="301" t="s">
        <v>2010</v>
      </c>
      <c r="M269" s="382">
        <v>6</v>
      </c>
      <c r="N269" s="382">
        <v>6</v>
      </c>
      <c r="O269" s="95" t="s">
        <v>1864</v>
      </c>
      <c r="P269" s="230" t="s">
        <v>691</v>
      </c>
      <c r="Q269" s="557"/>
      <c r="R269" s="557"/>
      <c r="S269" s="558"/>
    </row>
    <row r="270" spans="2:20" customFormat="1" ht="15" customHeight="1">
      <c r="B270" s="30">
        <v>257</v>
      </c>
      <c r="C270" s="492" t="s">
        <v>2028</v>
      </c>
      <c r="D270" s="301" t="s">
        <v>447</v>
      </c>
      <c r="E270" s="715">
        <v>19485</v>
      </c>
      <c r="F270" s="95" t="s">
        <v>52</v>
      </c>
      <c r="G270" s="91">
        <v>751204</v>
      </c>
      <c r="H270" s="91" t="s">
        <v>61</v>
      </c>
      <c r="I270" s="109" t="s">
        <v>2194</v>
      </c>
      <c r="J270" s="382">
        <v>3</v>
      </c>
      <c r="K270" s="382">
        <v>0</v>
      </c>
      <c r="L270" s="301" t="s">
        <v>2010</v>
      </c>
      <c r="M270" s="382">
        <v>3</v>
      </c>
      <c r="N270" s="382">
        <v>0</v>
      </c>
      <c r="O270" s="95" t="s">
        <v>101</v>
      </c>
      <c r="P270" s="230" t="s">
        <v>692</v>
      </c>
      <c r="Q270" s="303"/>
      <c r="R270" s="306"/>
      <c r="S270" s="306"/>
      <c r="T270" s="398" t="s">
        <v>447</v>
      </c>
    </row>
    <row r="271" spans="2:20" customFormat="1" ht="15" customHeight="1">
      <c r="B271" s="91">
        <v>258</v>
      </c>
      <c r="C271" s="492" t="s">
        <v>2028</v>
      </c>
      <c r="D271" s="301" t="s">
        <v>447</v>
      </c>
      <c r="E271" s="715">
        <v>19485</v>
      </c>
      <c r="F271" s="95" t="s">
        <v>91</v>
      </c>
      <c r="G271" s="91">
        <v>722307</v>
      </c>
      <c r="H271" s="91" t="s">
        <v>74</v>
      </c>
      <c r="I271" s="109" t="s">
        <v>2189</v>
      </c>
      <c r="J271" s="382">
        <v>10</v>
      </c>
      <c r="K271" s="382">
        <v>0</v>
      </c>
      <c r="L271" s="301" t="s">
        <v>2012</v>
      </c>
      <c r="M271" s="382">
        <v>10</v>
      </c>
      <c r="N271" s="382">
        <v>0</v>
      </c>
      <c r="O271" s="278" t="s">
        <v>1054</v>
      </c>
      <c r="P271" s="230" t="s">
        <v>93</v>
      </c>
      <c r="Q271" s="303"/>
      <c r="R271" s="306"/>
      <c r="S271" s="306"/>
    </row>
    <row r="272" spans="2:20" customFormat="1" ht="15" customHeight="1">
      <c r="B272" s="513">
        <v>259</v>
      </c>
      <c r="C272" s="492" t="s">
        <v>2028</v>
      </c>
      <c r="D272" s="301" t="s">
        <v>447</v>
      </c>
      <c r="E272" s="715">
        <v>19485</v>
      </c>
      <c r="F272" s="95" t="s">
        <v>34</v>
      </c>
      <c r="G272" s="91">
        <v>751201</v>
      </c>
      <c r="H272" s="113" t="s">
        <v>162</v>
      </c>
      <c r="I272" s="109" t="s">
        <v>2006</v>
      </c>
      <c r="J272" s="260">
        <v>0</v>
      </c>
      <c r="K272" s="382">
        <v>0</v>
      </c>
      <c r="L272" s="301" t="s">
        <v>2010</v>
      </c>
      <c r="M272" s="382">
        <v>0</v>
      </c>
      <c r="N272" s="382">
        <v>0</v>
      </c>
      <c r="O272" s="95" t="s">
        <v>1864</v>
      </c>
      <c r="P272" s="230" t="s">
        <v>691</v>
      </c>
      <c r="Q272" s="303"/>
      <c r="R272" s="306"/>
      <c r="S272" s="306"/>
    </row>
    <row r="273" spans="2:19" ht="15" customHeight="1">
      <c r="B273" s="30">
        <v>260</v>
      </c>
      <c r="C273" s="492" t="s">
        <v>2028</v>
      </c>
      <c r="D273" s="301" t="s">
        <v>447</v>
      </c>
      <c r="E273" s="715">
        <v>19485</v>
      </c>
      <c r="F273" s="95" t="s">
        <v>33</v>
      </c>
      <c r="G273" s="91">
        <v>514101</v>
      </c>
      <c r="H273" s="113" t="s">
        <v>68</v>
      </c>
      <c r="I273" s="109" t="s">
        <v>2240</v>
      </c>
      <c r="J273" s="382">
        <v>11</v>
      </c>
      <c r="K273" s="382">
        <v>11</v>
      </c>
      <c r="L273" s="301" t="s">
        <v>2010</v>
      </c>
      <c r="M273" s="382">
        <v>11</v>
      </c>
      <c r="N273" s="382">
        <v>11</v>
      </c>
      <c r="O273" s="95" t="s">
        <v>1864</v>
      </c>
      <c r="P273" s="230" t="s">
        <v>691</v>
      </c>
      <c r="Q273" s="303"/>
      <c r="R273" s="306"/>
      <c r="S273" s="306"/>
    </row>
    <row r="274" spans="2:19" ht="15.75" customHeight="1">
      <c r="B274" s="91">
        <v>261</v>
      </c>
      <c r="C274" s="492" t="s">
        <v>2028</v>
      </c>
      <c r="D274" s="301" t="s">
        <v>447</v>
      </c>
      <c r="E274" s="715">
        <v>19485</v>
      </c>
      <c r="F274" s="132" t="s">
        <v>35</v>
      </c>
      <c r="G274" s="91">
        <v>741103</v>
      </c>
      <c r="H274" s="290" t="s">
        <v>49</v>
      </c>
      <c r="I274" s="109" t="s">
        <v>2189</v>
      </c>
      <c r="J274" s="382">
        <v>3</v>
      </c>
      <c r="K274" s="382">
        <v>0</v>
      </c>
      <c r="L274" s="301" t="s">
        <v>2012</v>
      </c>
      <c r="M274" s="382">
        <v>3</v>
      </c>
      <c r="N274" s="382">
        <v>0</v>
      </c>
      <c r="O274" s="278" t="s">
        <v>1054</v>
      </c>
      <c r="P274" s="230" t="s">
        <v>93</v>
      </c>
      <c r="Q274" s="303"/>
      <c r="R274" s="306"/>
      <c r="S274" s="306"/>
    </row>
    <row r="275" spans="2:19" ht="15" customHeight="1">
      <c r="B275" s="513">
        <v>262</v>
      </c>
      <c r="C275" s="492" t="s">
        <v>2028</v>
      </c>
      <c r="D275" s="301" t="s">
        <v>447</v>
      </c>
      <c r="E275" s="715">
        <v>19485</v>
      </c>
      <c r="F275" s="95" t="s">
        <v>31</v>
      </c>
      <c r="G275" s="91">
        <v>723103</v>
      </c>
      <c r="H275" s="91" t="s">
        <v>67</v>
      </c>
      <c r="I275" s="427" t="s">
        <v>2194</v>
      </c>
      <c r="J275" s="382">
        <v>5</v>
      </c>
      <c r="K275" s="382">
        <v>0</v>
      </c>
      <c r="L275" s="301" t="s">
        <v>2012</v>
      </c>
      <c r="M275" s="382">
        <v>5</v>
      </c>
      <c r="N275" s="382">
        <v>0</v>
      </c>
      <c r="O275" s="278" t="s">
        <v>1054</v>
      </c>
      <c r="P275" s="230" t="s">
        <v>93</v>
      </c>
      <c r="Q275" s="303"/>
      <c r="R275" s="306"/>
      <c r="S275" s="306"/>
    </row>
    <row r="276" spans="2:19" ht="15" customHeight="1">
      <c r="B276" s="30">
        <v>263</v>
      </c>
      <c r="C276" s="492" t="s">
        <v>2028</v>
      </c>
      <c r="D276" s="301" t="s">
        <v>447</v>
      </c>
      <c r="E276" s="715">
        <v>19485</v>
      </c>
      <c r="F276" s="95" t="s">
        <v>36</v>
      </c>
      <c r="G276" s="91">
        <v>711204</v>
      </c>
      <c r="H276" s="91" t="s">
        <v>94</v>
      </c>
      <c r="I276" s="109" t="s">
        <v>2187</v>
      </c>
      <c r="J276" s="382">
        <v>2</v>
      </c>
      <c r="K276" s="382">
        <v>0</v>
      </c>
      <c r="L276" s="301" t="s">
        <v>2012</v>
      </c>
      <c r="M276" s="382">
        <v>2</v>
      </c>
      <c r="N276" s="382">
        <v>0</v>
      </c>
      <c r="O276" s="278" t="s">
        <v>1054</v>
      </c>
      <c r="P276" s="230" t="s">
        <v>93</v>
      </c>
      <c r="Q276" s="303"/>
      <c r="R276" s="306"/>
      <c r="S276" s="306"/>
    </row>
    <row r="277" spans="2:19" ht="15" customHeight="1">
      <c r="B277" s="91">
        <v>264</v>
      </c>
      <c r="C277" s="492" t="s">
        <v>2028</v>
      </c>
      <c r="D277" s="301" t="s">
        <v>447</v>
      </c>
      <c r="E277" s="715">
        <v>19485</v>
      </c>
      <c r="F277" s="95" t="s">
        <v>51</v>
      </c>
      <c r="G277" s="91">
        <v>712905</v>
      </c>
      <c r="H277" s="113" t="s">
        <v>60</v>
      </c>
      <c r="I277" s="109" t="s">
        <v>2190</v>
      </c>
      <c r="J277" s="382">
        <v>1</v>
      </c>
      <c r="K277" s="382">
        <v>0</v>
      </c>
      <c r="L277" s="301" t="s">
        <v>2012</v>
      </c>
      <c r="M277" s="382">
        <v>1</v>
      </c>
      <c r="N277" s="382">
        <v>0</v>
      </c>
      <c r="O277" s="88" t="s">
        <v>1991</v>
      </c>
      <c r="P277" s="175" t="s">
        <v>679</v>
      </c>
      <c r="Q277" s="303"/>
      <c r="R277" s="230"/>
      <c r="S277" s="306"/>
    </row>
    <row r="278" spans="2:19" ht="15" customHeight="1">
      <c r="B278" s="513">
        <v>265</v>
      </c>
      <c r="C278" s="492" t="s">
        <v>1306</v>
      </c>
      <c r="D278" s="301" t="s">
        <v>212</v>
      </c>
      <c r="E278" s="715">
        <v>107344</v>
      </c>
      <c r="F278" s="95" t="s">
        <v>34</v>
      </c>
      <c r="G278" s="91">
        <v>751201</v>
      </c>
      <c r="H278" s="113" t="s">
        <v>162</v>
      </c>
      <c r="I278" s="109"/>
      <c r="J278" s="260">
        <v>0</v>
      </c>
      <c r="K278" s="382">
        <v>0</v>
      </c>
      <c r="L278" s="91" t="s">
        <v>2010</v>
      </c>
      <c r="M278" s="382">
        <v>0</v>
      </c>
      <c r="N278" s="382">
        <v>0</v>
      </c>
      <c r="O278" s="95" t="s">
        <v>1864</v>
      </c>
      <c r="P278" s="230" t="s">
        <v>691</v>
      </c>
      <c r="Q278" s="417"/>
      <c r="R278" s="415"/>
      <c r="S278" s="306"/>
    </row>
    <row r="279" spans="2:19" customFormat="1" ht="15" customHeight="1">
      <c r="B279" s="30">
        <v>266</v>
      </c>
      <c r="C279" s="492" t="s">
        <v>1306</v>
      </c>
      <c r="D279" s="301" t="s">
        <v>212</v>
      </c>
      <c r="E279" s="715">
        <v>107344</v>
      </c>
      <c r="F279" s="95" t="s">
        <v>34</v>
      </c>
      <c r="G279" s="91">
        <v>751201</v>
      </c>
      <c r="H279" s="113" t="s">
        <v>162</v>
      </c>
      <c r="I279" s="109" t="s">
        <v>2230</v>
      </c>
      <c r="J279" s="382">
        <v>2</v>
      </c>
      <c r="K279" s="382">
        <v>2</v>
      </c>
      <c r="L279" s="295" t="s">
        <v>2010</v>
      </c>
      <c r="M279" s="382">
        <v>0</v>
      </c>
      <c r="N279" s="382">
        <v>0</v>
      </c>
      <c r="O279" s="291" t="s">
        <v>1864</v>
      </c>
      <c r="P279" s="230" t="s">
        <v>691</v>
      </c>
      <c r="Q279" s="184"/>
      <c r="R279" s="306"/>
      <c r="S279" s="306"/>
    </row>
    <row r="280" spans="2:19" customFormat="1" ht="15" customHeight="1">
      <c r="B280" s="91">
        <v>267</v>
      </c>
      <c r="C280" s="492" t="s">
        <v>1306</v>
      </c>
      <c r="D280" s="301" t="s">
        <v>212</v>
      </c>
      <c r="E280" s="715">
        <v>107344</v>
      </c>
      <c r="F280" s="95" t="s">
        <v>31</v>
      </c>
      <c r="G280" s="91">
        <v>723103</v>
      </c>
      <c r="H280" s="91" t="s">
        <v>67</v>
      </c>
      <c r="I280" s="109" t="s">
        <v>2205</v>
      </c>
      <c r="J280" s="382">
        <v>19</v>
      </c>
      <c r="K280" s="382">
        <v>0</v>
      </c>
      <c r="L280" s="91" t="s">
        <v>2012</v>
      </c>
      <c r="M280" s="382">
        <v>19</v>
      </c>
      <c r="N280" s="382">
        <v>0</v>
      </c>
      <c r="O280" s="291" t="s">
        <v>2100</v>
      </c>
      <c r="P280" s="230" t="s">
        <v>475</v>
      </c>
      <c r="Q280" s="304"/>
      <c r="R280" s="306"/>
      <c r="S280" s="306"/>
    </row>
    <row r="281" spans="2:19" customFormat="1" ht="15" customHeight="1">
      <c r="B281" s="700"/>
      <c r="C281" s="492" t="s">
        <v>1306</v>
      </c>
      <c r="D281" s="301" t="s">
        <v>212</v>
      </c>
      <c r="E281" s="715">
        <v>107344</v>
      </c>
      <c r="F281" s="95" t="s">
        <v>33</v>
      </c>
      <c r="G281" s="91">
        <v>514101</v>
      </c>
      <c r="H281" s="113" t="s">
        <v>68</v>
      </c>
      <c r="I281" s="231" t="s">
        <v>2190</v>
      </c>
      <c r="J281" s="382">
        <v>10</v>
      </c>
      <c r="K281" s="382">
        <v>9</v>
      </c>
      <c r="L281" s="91" t="s">
        <v>2010</v>
      </c>
      <c r="M281" s="382">
        <v>0</v>
      </c>
      <c r="N281" s="382">
        <v>0</v>
      </c>
      <c r="O281" s="718"/>
      <c r="P281" s="230" t="s">
        <v>691</v>
      </c>
      <c r="Q281" s="557"/>
      <c r="R281" s="558"/>
      <c r="S281" s="558"/>
    </row>
    <row r="282" spans="2:19" customFormat="1" ht="15" customHeight="1">
      <c r="B282" s="513">
        <v>268</v>
      </c>
      <c r="C282" s="492" t="s">
        <v>1306</v>
      </c>
      <c r="D282" s="301" t="s">
        <v>212</v>
      </c>
      <c r="E282" s="715">
        <v>107344</v>
      </c>
      <c r="F282" s="95" t="s">
        <v>33</v>
      </c>
      <c r="G282" s="91">
        <v>514101</v>
      </c>
      <c r="H282" s="113" t="s">
        <v>68</v>
      </c>
      <c r="I282" s="231" t="s">
        <v>2379</v>
      </c>
      <c r="J282" s="382">
        <v>8</v>
      </c>
      <c r="K282" s="382">
        <v>8</v>
      </c>
      <c r="L282" s="91" t="s">
        <v>2010</v>
      </c>
      <c r="M282" s="382">
        <v>2</v>
      </c>
      <c r="N282" s="382">
        <v>2</v>
      </c>
      <c r="O282" s="291" t="s">
        <v>1864</v>
      </c>
      <c r="P282" s="230" t="s">
        <v>691</v>
      </c>
      <c r="Q282" s="304"/>
      <c r="R282" s="306"/>
      <c r="S282" s="306"/>
    </row>
    <row r="283" spans="2:19" customFormat="1" ht="15" customHeight="1">
      <c r="B283" s="30">
        <v>269</v>
      </c>
      <c r="C283" s="492" t="s">
        <v>1306</v>
      </c>
      <c r="D283" s="301" t="s">
        <v>212</v>
      </c>
      <c r="E283" s="715">
        <v>107344</v>
      </c>
      <c r="F283" s="95" t="s">
        <v>41</v>
      </c>
      <c r="G283" s="91">
        <v>522301</v>
      </c>
      <c r="H283" s="113" t="s">
        <v>39</v>
      </c>
      <c r="I283" s="109" t="s">
        <v>2192</v>
      </c>
      <c r="J283" s="382">
        <v>2</v>
      </c>
      <c r="K283" s="382">
        <v>2</v>
      </c>
      <c r="L283" s="91" t="s">
        <v>2010</v>
      </c>
      <c r="M283" s="382">
        <v>0</v>
      </c>
      <c r="N283" s="382">
        <v>0</v>
      </c>
      <c r="O283" s="291" t="s">
        <v>1864</v>
      </c>
      <c r="P283" s="230" t="s">
        <v>691</v>
      </c>
      <c r="Q283" s="184"/>
      <c r="R283" s="184"/>
      <c r="S283" s="306"/>
    </row>
    <row r="284" spans="2:19" customFormat="1" ht="15" customHeight="1">
      <c r="B284" s="91">
        <v>270</v>
      </c>
      <c r="C284" s="492" t="s">
        <v>1306</v>
      </c>
      <c r="D284" s="301" t="s">
        <v>212</v>
      </c>
      <c r="E284" s="715">
        <v>107344</v>
      </c>
      <c r="F284" s="95" t="s">
        <v>41</v>
      </c>
      <c r="G284" s="91">
        <v>522301</v>
      </c>
      <c r="H284" s="515" t="s">
        <v>39</v>
      </c>
      <c r="I284" s="109" t="s">
        <v>2231</v>
      </c>
      <c r="J284" s="516">
        <v>1</v>
      </c>
      <c r="K284" s="516">
        <v>0</v>
      </c>
      <c r="L284" s="520" t="s">
        <v>2010</v>
      </c>
      <c r="M284" s="516">
        <v>1</v>
      </c>
      <c r="N284" s="516">
        <v>0</v>
      </c>
      <c r="O284" s="291" t="s">
        <v>1864</v>
      </c>
      <c r="P284" s="230" t="s">
        <v>691</v>
      </c>
      <c r="Q284" s="521"/>
      <c r="R284" s="521"/>
      <c r="S284" s="519"/>
    </row>
    <row r="285" spans="2:19" customFormat="1" ht="15" customHeight="1">
      <c r="B285" s="513">
        <v>271</v>
      </c>
      <c r="C285" s="492" t="s">
        <v>1306</v>
      </c>
      <c r="D285" s="301" t="s">
        <v>212</v>
      </c>
      <c r="E285" s="715">
        <v>107344</v>
      </c>
      <c r="F285" s="95" t="s">
        <v>42</v>
      </c>
      <c r="G285" s="91">
        <v>741201</v>
      </c>
      <c r="H285" s="91" t="s">
        <v>161</v>
      </c>
      <c r="I285" s="738" t="s">
        <v>2390</v>
      </c>
      <c r="J285" s="382">
        <v>3</v>
      </c>
      <c r="K285" s="382">
        <v>0</v>
      </c>
      <c r="L285" s="91" t="s">
        <v>2010</v>
      </c>
      <c r="M285" s="382">
        <v>3</v>
      </c>
      <c r="N285" s="382">
        <v>0</v>
      </c>
      <c r="O285" s="291" t="s">
        <v>1991</v>
      </c>
      <c r="P285" s="230" t="s">
        <v>679</v>
      </c>
      <c r="Q285" s="304"/>
      <c r="R285" s="306"/>
      <c r="S285" s="306"/>
    </row>
    <row r="286" spans="2:19" customFormat="1" ht="15" customHeight="1">
      <c r="B286" s="30">
        <v>272</v>
      </c>
      <c r="C286" s="492" t="s">
        <v>1306</v>
      </c>
      <c r="D286" s="301" t="s">
        <v>212</v>
      </c>
      <c r="E286" s="715">
        <v>107344</v>
      </c>
      <c r="F286" s="232" t="s">
        <v>47</v>
      </c>
      <c r="G286" s="91">
        <v>721306</v>
      </c>
      <c r="H286" s="113" t="s">
        <v>56</v>
      </c>
      <c r="I286" s="738" t="s">
        <v>2390</v>
      </c>
      <c r="J286" s="382">
        <v>4</v>
      </c>
      <c r="K286" s="382">
        <v>0</v>
      </c>
      <c r="L286" s="91" t="s">
        <v>2010</v>
      </c>
      <c r="M286" s="382">
        <v>4</v>
      </c>
      <c r="N286" s="382">
        <v>0</v>
      </c>
      <c r="O286" s="95" t="s">
        <v>1991</v>
      </c>
      <c r="P286" s="230" t="s">
        <v>679</v>
      </c>
      <c r="Q286" s="303"/>
      <c r="R286" s="306"/>
      <c r="S286" s="306"/>
    </row>
    <row r="287" spans="2:19" customFormat="1" ht="15" customHeight="1">
      <c r="B287" s="91">
        <v>273</v>
      </c>
      <c r="C287" s="492" t="s">
        <v>1306</v>
      </c>
      <c r="D287" s="301" t="s">
        <v>212</v>
      </c>
      <c r="E287" s="715">
        <v>107344</v>
      </c>
      <c r="F287" s="95" t="s">
        <v>48</v>
      </c>
      <c r="G287" s="629">
        <v>741203</v>
      </c>
      <c r="H287" s="629" t="s">
        <v>57</v>
      </c>
      <c r="I287" s="109" t="s">
        <v>2191</v>
      </c>
      <c r="J287" s="382">
        <v>1</v>
      </c>
      <c r="K287" s="382">
        <v>0</v>
      </c>
      <c r="L287" s="91" t="s">
        <v>2010</v>
      </c>
      <c r="M287" s="382">
        <v>1</v>
      </c>
      <c r="N287" s="382">
        <v>0</v>
      </c>
      <c r="O287" s="95" t="s">
        <v>1991</v>
      </c>
      <c r="P287" s="230" t="s">
        <v>679</v>
      </c>
      <c r="Q287" s="304"/>
      <c r="R287" s="306"/>
      <c r="S287" s="306"/>
    </row>
    <row r="288" spans="2:19" customFormat="1" ht="15" customHeight="1">
      <c r="B288" s="513">
        <v>274</v>
      </c>
      <c r="C288" s="492" t="s">
        <v>1306</v>
      </c>
      <c r="D288" s="301" t="s">
        <v>212</v>
      </c>
      <c r="E288" s="715">
        <v>107344</v>
      </c>
      <c r="F288" s="95" t="s">
        <v>1041</v>
      </c>
      <c r="G288" s="91">
        <v>713203</v>
      </c>
      <c r="H288" s="113" t="s">
        <v>59</v>
      </c>
      <c r="I288" s="738" t="s">
        <v>2389</v>
      </c>
      <c r="J288" s="382">
        <v>1</v>
      </c>
      <c r="K288" s="382">
        <v>0</v>
      </c>
      <c r="L288" s="91" t="s">
        <v>2010</v>
      </c>
      <c r="M288" s="382">
        <v>1</v>
      </c>
      <c r="N288" s="382">
        <v>0</v>
      </c>
      <c r="O288" s="95" t="s">
        <v>1991</v>
      </c>
      <c r="P288" s="230" t="s">
        <v>679</v>
      </c>
      <c r="Q288" s="304"/>
      <c r="R288" s="306"/>
      <c r="S288" s="306"/>
    </row>
    <row r="289" spans="2:21" customFormat="1" ht="15" customHeight="1">
      <c r="B289" s="30">
        <v>275</v>
      </c>
      <c r="C289" s="634" t="s">
        <v>1306</v>
      </c>
      <c r="D289" s="635" t="s">
        <v>212</v>
      </c>
      <c r="E289" s="763">
        <v>107344</v>
      </c>
      <c r="F289" s="95" t="s">
        <v>1936</v>
      </c>
      <c r="G289" s="91">
        <v>723318</v>
      </c>
      <c r="H289" s="113" t="s">
        <v>633</v>
      </c>
      <c r="I289" s="109" t="s">
        <v>2401</v>
      </c>
      <c r="J289" s="382">
        <v>2</v>
      </c>
      <c r="K289" s="382">
        <v>0</v>
      </c>
      <c r="L289" s="91" t="s">
        <v>2010</v>
      </c>
      <c r="M289" s="382">
        <v>2</v>
      </c>
      <c r="N289" s="382">
        <v>0</v>
      </c>
      <c r="O289" s="633" t="s">
        <v>2309</v>
      </c>
      <c r="P289" s="428" t="s">
        <v>2282</v>
      </c>
      <c r="Q289" s="442" t="s">
        <v>2090</v>
      </c>
      <c r="R289" s="184"/>
      <c r="S289" s="306"/>
    </row>
    <row r="290" spans="2:21" customFormat="1" ht="15" customHeight="1">
      <c r="B290" s="91">
        <v>276</v>
      </c>
      <c r="C290" s="95" t="s">
        <v>1860</v>
      </c>
      <c r="D290" s="91" t="s">
        <v>90</v>
      </c>
      <c r="E290" s="713">
        <v>109021</v>
      </c>
      <c r="F290" s="95" t="s">
        <v>184</v>
      </c>
      <c r="G290" s="277">
        <v>513101</v>
      </c>
      <c r="H290" s="277" t="s">
        <v>185</v>
      </c>
      <c r="I290" s="109"/>
      <c r="J290" s="260">
        <v>0</v>
      </c>
      <c r="K290" s="382">
        <v>0</v>
      </c>
      <c r="L290" s="91"/>
      <c r="M290" s="279">
        <v>0</v>
      </c>
      <c r="N290" s="279">
        <v>0</v>
      </c>
      <c r="O290" s="297" t="s">
        <v>1989</v>
      </c>
      <c r="P290" s="230"/>
      <c r="Q290" s="230" t="s">
        <v>37</v>
      </c>
      <c r="R290" s="306"/>
      <c r="S290" s="306"/>
    </row>
    <row r="291" spans="2:21" customFormat="1" ht="15" customHeight="1">
      <c r="B291" s="513">
        <v>277</v>
      </c>
      <c r="C291" s="95" t="s">
        <v>1860</v>
      </c>
      <c r="D291" s="91" t="s">
        <v>90</v>
      </c>
      <c r="E291" s="713">
        <v>109021</v>
      </c>
      <c r="F291" s="95" t="s">
        <v>31</v>
      </c>
      <c r="G291" s="91">
        <v>723103</v>
      </c>
      <c r="H291" s="113" t="s">
        <v>67</v>
      </c>
      <c r="I291" s="109" t="s">
        <v>2227</v>
      </c>
      <c r="J291" s="382">
        <v>5</v>
      </c>
      <c r="K291" s="382">
        <v>0</v>
      </c>
      <c r="L291" s="430" t="s">
        <v>2012</v>
      </c>
      <c r="M291" s="279">
        <v>5</v>
      </c>
      <c r="N291" s="279">
        <v>0</v>
      </c>
      <c r="O291" s="291" t="s">
        <v>1990</v>
      </c>
      <c r="P291" s="230" t="s">
        <v>190</v>
      </c>
      <c r="Q291" s="230" t="s">
        <v>37</v>
      </c>
      <c r="R291" s="306" t="s">
        <v>93</v>
      </c>
      <c r="S291" s="306"/>
      <c r="U291" s="475"/>
    </row>
    <row r="292" spans="2:21" customFormat="1" ht="15" customHeight="1">
      <c r="B292" s="30">
        <v>278</v>
      </c>
      <c r="C292" s="95" t="s">
        <v>1860</v>
      </c>
      <c r="D292" s="91" t="s">
        <v>90</v>
      </c>
      <c r="E292" s="713">
        <v>109021</v>
      </c>
      <c r="F292" s="95" t="s">
        <v>31</v>
      </c>
      <c r="G292" s="91">
        <v>723103</v>
      </c>
      <c r="H292" s="113" t="s">
        <v>67</v>
      </c>
      <c r="I292" s="427" t="s">
        <v>2194</v>
      </c>
      <c r="J292" s="383">
        <v>0</v>
      </c>
      <c r="K292" s="466">
        <v>0</v>
      </c>
      <c r="L292" s="467" t="s">
        <v>2010</v>
      </c>
      <c r="M292" s="468">
        <v>0</v>
      </c>
      <c r="N292" s="468">
        <v>0</v>
      </c>
      <c r="O292" s="394" t="s">
        <v>1054</v>
      </c>
      <c r="P292" s="230" t="s">
        <v>93</v>
      </c>
      <c r="Q292" s="469"/>
      <c r="R292" s="470"/>
      <c r="S292" s="470"/>
      <c r="U292" s="475"/>
    </row>
    <row r="293" spans="2:21" customFormat="1" ht="15" customHeight="1">
      <c r="B293" s="91">
        <v>279</v>
      </c>
      <c r="C293" s="95" t="s">
        <v>1860</v>
      </c>
      <c r="D293" s="91" t="s">
        <v>90</v>
      </c>
      <c r="E293" s="713">
        <v>109021</v>
      </c>
      <c r="F293" s="132" t="s">
        <v>40</v>
      </c>
      <c r="G293" s="91">
        <v>512001</v>
      </c>
      <c r="H293" s="91" t="s">
        <v>72</v>
      </c>
      <c r="I293" s="109" t="s">
        <v>2192</v>
      </c>
      <c r="J293" s="382">
        <v>7</v>
      </c>
      <c r="K293" s="382">
        <v>2</v>
      </c>
      <c r="L293" s="430" t="s">
        <v>2010</v>
      </c>
      <c r="M293" s="279">
        <v>7</v>
      </c>
      <c r="N293" s="279">
        <v>2</v>
      </c>
      <c r="O293" s="95" t="s">
        <v>1864</v>
      </c>
      <c r="P293" s="230" t="s">
        <v>691</v>
      </c>
      <c r="Q293" s="230" t="s">
        <v>37</v>
      </c>
      <c r="R293" s="306" t="s">
        <v>93</v>
      </c>
      <c r="S293" s="306"/>
      <c r="T293" s="39"/>
      <c r="U293" s="475"/>
    </row>
    <row r="294" spans="2:21" customFormat="1" ht="15" customHeight="1">
      <c r="B294" s="513">
        <v>280</v>
      </c>
      <c r="C294" s="95" t="s">
        <v>1860</v>
      </c>
      <c r="D294" s="91" t="s">
        <v>90</v>
      </c>
      <c r="E294" s="713">
        <v>109021</v>
      </c>
      <c r="F294" s="95" t="s">
        <v>41</v>
      </c>
      <c r="G294" s="91">
        <v>522301</v>
      </c>
      <c r="H294" s="113" t="s">
        <v>39</v>
      </c>
      <c r="I294" s="109" t="s">
        <v>2191</v>
      </c>
      <c r="J294" s="382">
        <v>2</v>
      </c>
      <c r="K294" s="382">
        <v>1</v>
      </c>
      <c r="L294" s="295" t="s">
        <v>2010</v>
      </c>
      <c r="M294" s="279">
        <v>2</v>
      </c>
      <c r="N294" s="279">
        <v>1</v>
      </c>
      <c r="O294" s="278" t="s">
        <v>1054</v>
      </c>
      <c r="P294" s="230" t="s">
        <v>93</v>
      </c>
      <c r="Q294" s="230" t="s">
        <v>37</v>
      </c>
      <c r="R294" s="306"/>
      <c r="S294" s="306"/>
      <c r="U294" s="476"/>
    </row>
    <row r="295" spans="2:21" customFormat="1" ht="15" customHeight="1">
      <c r="B295" s="30">
        <v>281</v>
      </c>
      <c r="C295" s="95" t="s">
        <v>1860</v>
      </c>
      <c r="D295" s="91" t="s">
        <v>90</v>
      </c>
      <c r="E295" s="713">
        <v>109021</v>
      </c>
      <c r="F295" s="95" t="s">
        <v>51</v>
      </c>
      <c r="G295" s="91">
        <v>712905</v>
      </c>
      <c r="H295" s="113" t="s">
        <v>60</v>
      </c>
      <c r="I295" s="109"/>
      <c r="J295" s="260">
        <v>0</v>
      </c>
      <c r="K295" s="382">
        <v>0</v>
      </c>
      <c r="L295" s="295"/>
      <c r="M295" s="279">
        <v>0</v>
      </c>
      <c r="N295" s="279">
        <v>0</v>
      </c>
      <c r="O295" s="296" t="s">
        <v>1989</v>
      </c>
      <c r="P295" s="175" t="s">
        <v>37</v>
      </c>
      <c r="Q295" s="414" t="s">
        <v>37</v>
      </c>
      <c r="R295" s="230"/>
      <c r="S295" s="306"/>
      <c r="U295" s="475"/>
    </row>
    <row r="296" spans="2:21" customFormat="1" ht="15" customHeight="1">
      <c r="B296" s="91">
        <v>282</v>
      </c>
      <c r="C296" s="95" t="s">
        <v>1860</v>
      </c>
      <c r="D296" s="91" t="s">
        <v>90</v>
      </c>
      <c r="E296" s="713">
        <v>109021</v>
      </c>
      <c r="F296" s="95" t="s">
        <v>48</v>
      </c>
      <c r="G296" s="91">
        <v>741203</v>
      </c>
      <c r="H296" s="113" t="s">
        <v>57</v>
      </c>
      <c r="I296" s="109" t="s">
        <v>2187</v>
      </c>
      <c r="J296" s="382">
        <v>1</v>
      </c>
      <c r="K296" s="382">
        <v>0</v>
      </c>
      <c r="L296" s="295" t="s">
        <v>2010</v>
      </c>
      <c r="M296" s="279">
        <v>1</v>
      </c>
      <c r="N296" s="279">
        <v>0</v>
      </c>
      <c r="O296" s="278" t="s">
        <v>1054</v>
      </c>
      <c r="P296" s="230" t="s">
        <v>93</v>
      </c>
      <c r="Q296" s="230" t="s">
        <v>37</v>
      </c>
      <c r="R296" s="184"/>
      <c r="S296" s="306"/>
      <c r="U296" s="475"/>
    </row>
    <row r="297" spans="2:21" customFormat="1" ht="15" customHeight="1">
      <c r="B297" s="513">
        <v>283</v>
      </c>
      <c r="C297" s="95" t="s">
        <v>1860</v>
      </c>
      <c r="D297" s="91" t="s">
        <v>90</v>
      </c>
      <c r="E297" s="713">
        <v>109021</v>
      </c>
      <c r="F297" s="95" t="s">
        <v>33</v>
      </c>
      <c r="G297" s="91">
        <v>514101</v>
      </c>
      <c r="H297" s="113" t="s">
        <v>68</v>
      </c>
      <c r="I297" s="427" t="s">
        <v>2194</v>
      </c>
      <c r="J297" s="382">
        <v>1</v>
      </c>
      <c r="K297" s="382">
        <v>1</v>
      </c>
      <c r="L297" s="295" t="s">
        <v>2010</v>
      </c>
      <c r="M297" s="279">
        <v>1</v>
      </c>
      <c r="N297" s="279">
        <v>1</v>
      </c>
      <c r="O297" s="278" t="s">
        <v>1054</v>
      </c>
      <c r="P297" s="230" t="s">
        <v>93</v>
      </c>
      <c r="Q297" s="184"/>
      <c r="R297" s="184"/>
      <c r="S297" s="306"/>
      <c r="U297" s="475"/>
    </row>
    <row r="298" spans="2:21" customFormat="1" ht="15" customHeight="1">
      <c r="B298" s="30">
        <v>284</v>
      </c>
      <c r="C298" s="95" t="s">
        <v>1860</v>
      </c>
      <c r="D298" s="91" t="s">
        <v>90</v>
      </c>
      <c r="E298" s="713">
        <v>109021</v>
      </c>
      <c r="F298" s="95" t="s">
        <v>169</v>
      </c>
      <c r="G298" s="91">
        <v>962907</v>
      </c>
      <c r="H298" s="113" t="s">
        <v>170</v>
      </c>
      <c r="I298" s="523" t="s">
        <v>2216</v>
      </c>
      <c r="J298" s="382">
        <v>3</v>
      </c>
      <c r="K298" s="382">
        <v>1</v>
      </c>
      <c r="L298" s="407" t="s">
        <v>2012</v>
      </c>
      <c r="M298" s="294">
        <v>3</v>
      </c>
      <c r="N298" s="294">
        <v>1</v>
      </c>
      <c r="O298" s="112" t="s">
        <v>873</v>
      </c>
      <c r="P298" s="230" t="s">
        <v>677</v>
      </c>
      <c r="Q298" s="304"/>
      <c r="R298" s="184"/>
      <c r="S298" s="306"/>
      <c r="U298" s="475"/>
    </row>
    <row r="299" spans="2:21" customFormat="1" ht="15" customHeight="1">
      <c r="B299" s="91">
        <v>285</v>
      </c>
      <c r="C299" s="95" t="s">
        <v>1860</v>
      </c>
      <c r="D299" s="91" t="s">
        <v>90</v>
      </c>
      <c r="E299" s="713">
        <v>109021</v>
      </c>
      <c r="F299" s="95" t="s">
        <v>30</v>
      </c>
      <c r="G299" s="91">
        <v>752205</v>
      </c>
      <c r="H299" s="91" t="s">
        <v>62</v>
      </c>
      <c r="I299" s="109"/>
      <c r="J299" s="260">
        <v>0</v>
      </c>
      <c r="K299" s="382">
        <v>0</v>
      </c>
      <c r="L299" s="295"/>
      <c r="M299" s="279">
        <v>0</v>
      </c>
      <c r="N299" s="279">
        <v>0</v>
      </c>
      <c r="O299" s="394" t="s">
        <v>1054</v>
      </c>
      <c r="P299" s="230" t="s">
        <v>93</v>
      </c>
      <c r="Q299" s="304"/>
      <c r="R299" s="306"/>
      <c r="S299" s="306"/>
    </row>
    <row r="300" spans="2:21" customFormat="1" ht="17.25" customHeight="1">
      <c r="B300" s="513">
        <v>286</v>
      </c>
      <c r="C300" s="95" t="s">
        <v>2241</v>
      </c>
      <c r="D300" s="91" t="s">
        <v>2041</v>
      </c>
      <c r="E300" s="713">
        <v>73476</v>
      </c>
      <c r="F300" s="95" t="s">
        <v>33</v>
      </c>
      <c r="G300" s="91">
        <v>514101</v>
      </c>
      <c r="H300" s="113" t="s">
        <v>68</v>
      </c>
      <c r="I300" s="109" t="s">
        <v>2194</v>
      </c>
      <c r="J300" s="685">
        <v>4</v>
      </c>
      <c r="K300" s="685">
        <v>4</v>
      </c>
      <c r="L300" s="302" t="s">
        <v>2010</v>
      </c>
      <c r="M300" s="382">
        <v>0</v>
      </c>
      <c r="N300" s="382">
        <v>0</v>
      </c>
      <c r="O300" s="291" t="s">
        <v>101</v>
      </c>
      <c r="P300" s="239" t="s">
        <v>692</v>
      </c>
      <c r="Q300" s="303"/>
      <c r="R300" s="306"/>
      <c r="S300" s="306"/>
    </row>
    <row r="301" spans="2:21" customFormat="1" ht="15" customHeight="1">
      <c r="B301" s="30">
        <v>287</v>
      </c>
      <c r="C301" s="95" t="s">
        <v>2241</v>
      </c>
      <c r="D301" s="91" t="s">
        <v>2041</v>
      </c>
      <c r="E301" s="713">
        <v>73476</v>
      </c>
      <c r="F301" s="95" t="s">
        <v>213</v>
      </c>
      <c r="G301" s="91">
        <v>613003</v>
      </c>
      <c r="H301" s="91" t="s">
        <v>456</v>
      </c>
      <c r="I301" s="109"/>
      <c r="J301" s="260">
        <v>0</v>
      </c>
      <c r="K301" s="382">
        <v>0</v>
      </c>
      <c r="L301" s="302" t="s">
        <v>2010</v>
      </c>
      <c r="M301" s="382">
        <v>0</v>
      </c>
      <c r="N301" s="382">
        <v>0</v>
      </c>
      <c r="O301" s="95" t="s">
        <v>1991</v>
      </c>
      <c r="P301" s="230" t="s">
        <v>679</v>
      </c>
      <c r="Q301" s="303"/>
      <c r="R301" s="184"/>
      <c r="S301" s="306"/>
    </row>
    <row r="302" spans="2:21" customFormat="1" ht="15" customHeight="1">
      <c r="B302" s="91">
        <v>288</v>
      </c>
      <c r="C302" s="95" t="s">
        <v>2241</v>
      </c>
      <c r="D302" s="91" t="s">
        <v>2041</v>
      </c>
      <c r="E302" s="713">
        <v>73476</v>
      </c>
      <c r="F302" s="95" t="s">
        <v>53</v>
      </c>
      <c r="G302" s="91">
        <v>741201</v>
      </c>
      <c r="H302" s="113" t="s">
        <v>63</v>
      </c>
      <c r="I302" s="109" t="s">
        <v>2187</v>
      </c>
      <c r="J302" s="730">
        <v>5</v>
      </c>
      <c r="K302" s="382">
        <v>0</v>
      </c>
      <c r="L302" s="302" t="s">
        <v>2010</v>
      </c>
      <c r="M302" s="382">
        <v>0</v>
      </c>
      <c r="N302" s="382">
        <v>0</v>
      </c>
      <c r="O302" s="291" t="s">
        <v>101</v>
      </c>
      <c r="P302" s="239" t="s">
        <v>692</v>
      </c>
      <c r="Q302" s="303"/>
      <c r="R302" s="306"/>
      <c r="S302" s="306"/>
    </row>
    <row r="303" spans="2:21" customFormat="1" ht="15" customHeight="1">
      <c r="B303" s="513">
        <v>289</v>
      </c>
      <c r="C303" s="95" t="s">
        <v>2241</v>
      </c>
      <c r="D303" s="91" t="s">
        <v>2041</v>
      </c>
      <c r="E303" s="713">
        <v>73476</v>
      </c>
      <c r="F303" s="132" t="s">
        <v>35</v>
      </c>
      <c r="G303" s="91">
        <v>741103</v>
      </c>
      <c r="H303" s="91" t="s">
        <v>49</v>
      </c>
      <c r="I303" s="109" t="s">
        <v>2232</v>
      </c>
      <c r="J303" s="382">
        <v>2</v>
      </c>
      <c r="K303" s="382">
        <v>0</v>
      </c>
      <c r="L303" s="302" t="s">
        <v>2010</v>
      </c>
      <c r="M303" s="382">
        <v>0</v>
      </c>
      <c r="N303" s="382">
        <v>0</v>
      </c>
      <c r="O303" s="95" t="s">
        <v>101</v>
      </c>
      <c r="P303" s="239" t="s">
        <v>692</v>
      </c>
      <c r="Q303" s="304"/>
      <c r="R303" s="306"/>
      <c r="S303" s="306"/>
    </row>
    <row r="304" spans="2:21" customFormat="1" ht="15" customHeight="1">
      <c r="B304" s="30">
        <v>290</v>
      </c>
      <c r="C304" s="95" t="s">
        <v>2241</v>
      </c>
      <c r="D304" s="91" t="s">
        <v>2041</v>
      </c>
      <c r="E304" s="713">
        <v>73476</v>
      </c>
      <c r="F304" s="95" t="s">
        <v>31</v>
      </c>
      <c r="G304" s="91">
        <v>723103</v>
      </c>
      <c r="H304" s="91" t="s">
        <v>67</v>
      </c>
      <c r="I304" s="109" t="s">
        <v>2194</v>
      </c>
      <c r="J304" s="730">
        <v>1</v>
      </c>
      <c r="K304" s="382">
        <v>0</v>
      </c>
      <c r="L304" s="302" t="s">
        <v>2010</v>
      </c>
      <c r="M304" s="382">
        <v>0</v>
      </c>
      <c r="N304" s="382">
        <v>0</v>
      </c>
      <c r="O304" s="95" t="s">
        <v>101</v>
      </c>
      <c r="P304" s="239" t="s">
        <v>692</v>
      </c>
      <c r="Q304" s="304"/>
      <c r="R304" s="306"/>
      <c r="S304" s="306"/>
    </row>
    <row r="305" spans="2:19" customFormat="1" ht="15" customHeight="1">
      <c r="B305" s="91">
        <v>291</v>
      </c>
      <c r="C305" s="95" t="s">
        <v>2241</v>
      </c>
      <c r="D305" s="91" t="s">
        <v>2041</v>
      </c>
      <c r="E305" s="713">
        <v>73476</v>
      </c>
      <c r="F305" s="95" t="s">
        <v>34</v>
      </c>
      <c r="G305" s="91">
        <v>751201</v>
      </c>
      <c r="H305" s="113" t="s">
        <v>162</v>
      </c>
      <c r="I305" s="109" t="s">
        <v>2192</v>
      </c>
      <c r="J305" s="382">
        <v>1</v>
      </c>
      <c r="K305" s="382">
        <v>0</v>
      </c>
      <c r="L305" s="302" t="s">
        <v>2010</v>
      </c>
      <c r="M305" s="382">
        <v>0</v>
      </c>
      <c r="N305" s="382">
        <v>0</v>
      </c>
      <c r="O305" s="95" t="s">
        <v>101</v>
      </c>
      <c r="P305" s="239" t="s">
        <v>692</v>
      </c>
      <c r="Q305" s="306"/>
      <c r="R305" s="306"/>
      <c r="S305" s="306"/>
    </row>
    <row r="306" spans="2:19" customFormat="1" ht="15" customHeight="1">
      <c r="B306" s="513">
        <v>292</v>
      </c>
      <c r="C306" s="95" t="s">
        <v>2241</v>
      </c>
      <c r="D306" s="91" t="s">
        <v>2041</v>
      </c>
      <c r="E306" s="713">
        <v>73476</v>
      </c>
      <c r="F306" s="88" t="s">
        <v>171</v>
      </c>
      <c r="G306" s="456">
        <v>712618</v>
      </c>
      <c r="H306" s="456" t="s">
        <v>77</v>
      </c>
      <c r="I306" s="427" t="s">
        <v>2192</v>
      </c>
      <c r="J306" s="382">
        <v>1</v>
      </c>
      <c r="K306" s="382">
        <v>0</v>
      </c>
      <c r="L306" s="430" t="s">
        <v>2012</v>
      </c>
      <c r="M306" s="382">
        <v>1</v>
      </c>
      <c r="N306" s="382">
        <v>0</v>
      </c>
      <c r="O306" s="566" t="s">
        <v>1054</v>
      </c>
      <c r="P306" s="230" t="s">
        <v>93</v>
      </c>
      <c r="Q306" s="306"/>
      <c r="R306" s="306"/>
      <c r="S306" s="306"/>
    </row>
    <row r="307" spans="2:19" customFormat="1" ht="15" customHeight="1">
      <c r="B307" s="30">
        <v>293</v>
      </c>
      <c r="C307" s="95" t="s">
        <v>2241</v>
      </c>
      <c r="D307" s="91" t="s">
        <v>2041</v>
      </c>
      <c r="E307" s="713">
        <v>73476</v>
      </c>
      <c r="F307" s="95" t="s">
        <v>41</v>
      </c>
      <c r="G307" s="91">
        <v>522301</v>
      </c>
      <c r="H307" s="91" t="s">
        <v>39</v>
      </c>
      <c r="I307" s="109" t="s">
        <v>2192</v>
      </c>
      <c r="J307" s="382">
        <v>2</v>
      </c>
      <c r="K307" s="382">
        <v>2</v>
      </c>
      <c r="L307" s="301" t="s">
        <v>2010</v>
      </c>
      <c r="M307" s="382">
        <v>0</v>
      </c>
      <c r="N307" s="382">
        <v>0</v>
      </c>
      <c r="O307" s="291" t="s">
        <v>101</v>
      </c>
      <c r="P307" s="239" t="s">
        <v>692</v>
      </c>
      <c r="Q307" s="303"/>
      <c r="R307" s="306"/>
      <c r="S307" s="306"/>
    </row>
    <row r="308" spans="2:19" customFormat="1" ht="15" customHeight="1">
      <c r="B308" s="91">
        <v>294</v>
      </c>
      <c r="C308" s="95" t="s">
        <v>1817</v>
      </c>
      <c r="D308" s="91" t="s">
        <v>1656</v>
      </c>
      <c r="E308" s="713">
        <v>60195</v>
      </c>
      <c r="F308" s="95" t="s">
        <v>1045</v>
      </c>
      <c r="G308" s="91">
        <v>712101</v>
      </c>
      <c r="H308" s="91" t="s">
        <v>163</v>
      </c>
      <c r="I308" s="109" t="s">
        <v>2202</v>
      </c>
      <c r="J308" s="382">
        <v>1</v>
      </c>
      <c r="K308" s="382">
        <v>0</v>
      </c>
      <c r="L308" s="301" t="s">
        <v>2012</v>
      </c>
      <c r="M308" s="294">
        <v>1</v>
      </c>
      <c r="N308" s="294">
        <v>0</v>
      </c>
      <c r="O308" s="232" t="s">
        <v>1989</v>
      </c>
      <c r="P308" s="230" t="s">
        <v>37</v>
      </c>
      <c r="Q308" s="230" t="s">
        <v>37</v>
      </c>
      <c r="R308" s="415"/>
      <c r="S308" s="306"/>
    </row>
    <row r="309" spans="2:19" customFormat="1" ht="15" customHeight="1">
      <c r="B309" s="513">
        <v>295</v>
      </c>
      <c r="C309" s="95" t="s">
        <v>1817</v>
      </c>
      <c r="D309" s="91" t="s">
        <v>1656</v>
      </c>
      <c r="E309" s="713">
        <v>60195</v>
      </c>
      <c r="F309" s="95" t="s">
        <v>184</v>
      </c>
      <c r="G309" s="91">
        <v>513101</v>
      </c>
      <c r="H309" s="91" t="s">
        <v>185</v>
      </c>
      <c r="I309" s="371"/>
      <c r="J309" s="260">
        <v>0</v>
      </c>
      <c r="K309" s="382">
        <v>0</v>
      </c>
      <c r="L309" s="423" t="s">
        <v>2012</v>
      </c>
      <c r="M309" s="279">
        <v>0</v>
      </c>
      <c r="N309" s="279">
        <v>0</v>
      </c>
      <c r="O309" s="232" t="s">
        <v>1989</v>
      </c>
      <c r="P309" s="230"/>
      <c r="Q309" s="230" t="s">
        <v>37</v>
      </c>
      <c r="R309" s="415"/>
      <c r="S309" s="306"/>
    </row>
    <row r="310" spans="2:19" customFormat="1" ht="15" customHeight="1">
      <c r="B310" s="30">
        <v>296</v>
      </c>
      <c r="C310" s="95" t="s">
        <v>1817</v>
      </c>
      <c r="D310" s="91" t="s">
        <v>1656</v>
      </c>
      <c r="E310" s="713">
        <v>60195</v>
      </c>
      <c r="F310" s="95" t="s">
        <v>1041</v>
      </c>
      <c r="G310" s="91">
        <v>713203</v>
      </c>
      <c r="H310" s="113" t="s">
        <v>59</v>
      </c>
      <c r="I310" s="109"/>
      <c r="J310" s="260">
        <v>0</v>
      </c>
      <c r="K310" s="382">
        <v>0</v>
      </c>
      <c r="L310" s="301" t="s">
        <v>2012</v>
      </c>
      <c r="M310" s="294">
        <v>0</v>
      </c>
      <c r="N310" s="294">
        <v>0</v>
      </c>
      <c r="O310" s="95" t="s">
        <v>179</v>
      </c>
      <c r="P310" s="230" t="s">
        <v>680</v>
      </c>
      <c r="Q310" s="303"/>
      <c r="R310" s="306"/>
      <c r="S310" s="306"/>
    </row>
    <row r="311" spans="2:19" customFormat="1" ht="15" customHeight="1">
      <c r="B311" s="91">
        <v>297</v>
      </c>
      <c r="C311" s="95" t="s">
        <v>1817</v>
      </c>
      <c r="D311" s="91" t="s">
        <v>1656</v>
      </c>
      <c r="E311" s="713">
        <v>60195</v>
      </c>
      <c r="F311" s="636" t="s">
        <v>1818</v>
      </c>
      <c r="G311" s="91">
        <v>751108</v>
      </c>
      <c r="H311" s="629" t="s">
        <v>641</v>
      </c>
      <c r="I311" s="109" t="s">
        <v>2214</v>
      </c>
      <c r="J311" s="260">
        <v>0</v>
      </c>
      <c r="K311" s="382">
        <v>0</v>
      </c>
      <c r="L311" s="301" t="s">
        <v>2012</v>
      </c>
      <c r="M311" s="294">
        <v>0</v>
      </c>
      <c r="N311" s="294">
        <v>0</v>
      </c>
      <c r="O311" s="95" t="s">
        <v>179</v>
      </c>
      <c r="P311" s="230" t="s">
        <v>680</v>
      </c>
      <c r="Q311" s="303"/>
      <c r="R311" s="306"/>
      <c r="S311" s="306"/>
    </row>
    <row r="312" spans="2:19" customFormat="1" ht="15" customHeight="1">
      <c r="B312" s="513">
        <v>298</v>
      </c>
      <c r="C312" s="95" t="s">
        <v>1817</v>
      </c>
      <c r="D312" s="91" t="s">
        <v>1656</v>
      </c>
      <c r="E312" s="713">
        <v>60195</v>
      </c>
      <c r="F312" s="95" t="s">
        <v>34</v>
      </c>
      <c r="G312" s="91">
        <v>751201</v>
      </c>
      <c r="H312" s="113" t="s">
        <v>162</v>
      </c>
      <c r="I312" s="109" t="s">
        <v>2194</v>
      </c>
      <c r="J312" s="382">
        <v>4</v>
      </c>
      <c r="K312" s="382">
        <v>3</v>
      </c>
      <c r="L312" s="301" t="s">
        <v>2012</v>
      </c>
      <c r="M312" s="294">
        <v>0</v>
      </c>
      <c r="N312" s="294">
        <v>0</v>
      </c>
      <c r="O312" s="95" t="s">
        <v>179</v>
      </c>
      <c r="P312" s="230" t="s">
        <v>680</v>
      </c>
      <c r="Q312" s="303"/>
      <c r="R312" s="306"/>
      <c r="S312" s="306"/>
    </row>
    <row r="313" spans="2:19" customFormat="1" ht="15" customHeight="1">
      <c r="B313" s="30">
        <v>299</v>
      </c>
      <c r="C313" s="95" t="s">
        <v>1817</v>
      </c>
      <c r="D313" s="91" t="s">
        <v>1656</v>
      </c>
      <c r="E313" s="713">
        <v>60195</v>
      </c>
      <c r="F313" s="95" t="s">
        <v>42</v>
      </c>
      <c r="G313" s="91">
        <v>741201</v>
      </c>
      <c r="H313" s="91" t="s">
        <v>161</v>
      </c>
      <c r="I313" s="89" t="s">
        <v>2208</v>
      </c>
      <c r="J313" s="382">
        <v>11</v>
      </c>
      <c r="K313" s="382">
        <v>0</v>
      </c>
      <c r="L313" s="301" t="s">
        <v>2012</v>
      </c>
      <c r="M313" s="294">
        <v>0</v>
      </c>
      <c r="N313" s="294">
        <v>0</v>
      </c>
      <c r="O313" s="291" t="s">
        <v>179</v>
      </c>
      <c r="P313" s="230" t="s">
        <v>680</v>
      </c>
      <c r="Q313" s="303"/>
      <c r="R313" s="306"/>
      <c r="S313" s="306"/>
    </row>
    <row r="314" spans="2:19" customFormat="1" ht="15" customHeight="1">
      <c r="B314" s="91">
        <v>300</v>
      </c>
      <c r="C314" s="95" t="s">
        <v>1817</v>
      </c>
      <c r="D314" s="91" t="s">
        <v>1656</v>
      </c>
      <c r="E314" s="713">
        <v>60195</v>
      </c>
      <c r="F314" s="132" t="s">
        <v>35</v>
      </c>
      <c r="G314" s="290">
        <v>741103</v>
      </c>
      <c r="H314" s="290" t="s">
        <v>49</v>
      </c>
      <c r="I314" s="109" t="s">
        <v>2213</v>
      </c>
      <c r="J314" s="382">
        <v>9</v>
      </c>
      <c r="K314" s="382">
        <v>0</v>
      </c>
      <c r="L314" s="301" t="s">
        <v>2012</v>
      </c>
      <c r="M314" s="294">
        <v>0</v>
      </c>
      <c r="N314" s="294">
        <v>0</v>
      </c>
      <c r="O314" s="291" t="s">
        <v>179</v>
      </c>
      <c r="P314" s="230" t="s">
        <v>680</v>
      </c>
      <c r="Q314" s="303"/>
      <c r="R314" s="306"/>
      <c r="S314" s="306"/>
    </row>
    <row r="315" spans="2:19" customFormat="1" ht="15" customHeight="1">
      <c r="B315" s="513">
        <v>301</v>
      </c>
      <c r="C315" s="95" t="s">
        <v>1817</v>
      </c>
      <c r="D315" s="91" t="s">
        <v>1656</v>
      </c>
      <c r="E315" s="713">
        <v>60195</v>
      </c>
      <c r="F315" s="95" t="s">
        <v>33</v>
      </c>
      <c r="G315" s="91">
        <v>514101</v>
      </c>
      <c r="H315" s="113" t="s">
        <v>68</v>
      </c>
      <c r="I315" s="109" t="s">
        <v>2191</v>
      </c>
      <c r="J315" s="382">
        <v>7</v>
      </c>
      <c r="K315" s="382">
        <v>7</v>
      </c>
      <c r="L315" s="301" t="s">
        <v>2012</v>
      </c>
      <c r="M315" s="294">
        <v>0</v>
      </c>
      <c r="N315" s="294">
        <v>0</v>
      </c>
      <c r="O315" s="291" t="s">
        <v>179</v>
      </c>
      <c r="P315" s="230" t="s">
        <v>680</v>
      </c>
      <c r="Q315" s="304"/>
      <c r="R315" s="306"/>
      <c r="S315" s="306"/>
    </row>
    <row r="316" spans="2:19" customFormat="1" ht="15" customHeight="1">
      <c r="B316" s="30">
        <v>302</v>
      </c>
      <c r="C316" s="95" t="s">
        <v>1817</v>
      </c>
      <c r="D316" s="91" t="s">
        <v>1656</v>
      </c>
      <c r="E316" s="713">
        <v>60195</v>
      </c>
      <c r="F316" s="95" t="s">
        <v>40</v>
      </c>
      <c r="G316" s="91">
        <v>512001</v>
      </c>
      <c r="H316" s="91" t="s">
        <v>72</v>
      </c>
      <c r="I316" s="109" t="s">
        <v>2207</v>
      </c>
      <c r="J316" s="382">
        <v>11</v>
      </c>
      <c r="K316" s="382">
        <v>6</v>
      </c>
      <c r="L316" s="301" t="s">
        <v>2012</v>
      </c>
      <c r="M316" s="294">
        <v>0</v>
      </c>
      <c r="N316" s="294">
        <v>0</v>
      </c>
      <c r="O316" s="291" t="s">
        <v>179</v>
      </c>
      <c r="P316" s="230" t="s">
        <v>680</v>
      </c>
      <c r="Q316" s="303"/>
      <c r="R316" s="306"/>
      <c r="S316" s="306"/>
    </row>
    <row r="317" spans="2:19" customFormat="1" ht="15" customHeight="1">
      <c r="B317" s="91">
        <v>303</v>
      </c>
      <c r="C317" s="95" t="s">
        <v>1817</v>
      </c>
      <c r="D317" s="91" t="s">
        <v>1656</v>
      </c>
      <c r="E317" s="713">
        <v>60195</v>
      </c>
      <c r="F317" s="95" t="s">
        <v>31</v>
      </c>
      <c r="G317" s="91">
        <v>723103</v>
      </c>
      <c r="H317" s="91" t="s">
        <v>67</v>
      </c>
      <c r="I317" s="109" t="s">
        <v>2191</v>
      </c>
      <c r="J317" s="382">
        <v>16</v>
      </c>
      <c r="K317" s="382">
        <v>0</v>
      </c>
      <c r="L317" s="301" t="s">
        <v>2012</v>
      </c>
      <c r="M317" s="294">
        <v>0</v>
      </c>
      <c r="N317" s="294">
        <v>0</v>
      </c>
      <c r="O317" s="291" t="s">
        <v>179</v>
      </c>
      <c r="P317" s="230" t="s">
        <v>680</v>
      </c>
      <c r="Q317" s="303"/>
      <c r="R317" s="306"/>
      <c r="S317" s="306"/>
    </row>
    <row r="318" spans="2:19" customFormat="1" ht="15" customHeight="1">
      <c r="B318" s="513">
        <v>304</v>
      </c>
      <c r="C318" s="95" t="s">
        <v>1817</v>
      </c>
      <c r="D318" s="91" t="s">
        <v>1656</v>
      </c>
      <c r="E318" s="713">
        <v>60195</v>
      </c>
      <c r="F318" s="95" t="s">
        <v>171</v>
      </c>
      <c r="G318" s="91">
        <v>712618</v>
      </c>
      <c r="H318" s="91" t="s">
        <v>77</v>
      </c>
      <c r="I318" s="109" t="s">
        <v>2213</v>
      </c>
      <c r="J318" s="260">
        <v>0</v>
      </c>
      <c r="K318" s="382">
        <v>0</v>
      </c>
      <c r="L318" s="301" t="s">
        <v>2012</v>
      </c>
      <c r="M318" s="294">
        <v>0</v>
      </c>
      <c r="N318" s="294">
        <v>0</v>
      </c>
      <c r="O318" s="291" t="s">
        <v>179</v>
      </c>
      <c r="P318" s="230" t="s">
        <v>680</v>
      </c>
      <c r="Q318" s="303"/>
      <c r="R318" s="306"/>
      <c r="S318" s="306"/>
    </row>
    <row r="319" spans="2:19" customFormat="1" ht="15" customHeight="1">
      <c r="B319" s="30">
        <v>305</v>
      </c>
      <c r="C319" s="95" t="s">
        <v>1817</v>
      </c>
      <c r="D319" s="91" t="s">
        <v>1656</v>
      </c>
      <c r="E319" s="713">
        <v>60195</v>
      </c>
      <c r="F319" s="95" t="s">
        <v>41</v>
      </c>
      <c r="G319" s="91">
        <v>522301</v>
      </c>
      <c r="H319" s="91" t="s">
        <v>39</v>
      </c>
      <c r="I319" s="109" t="s">
        <v>2207</v>
      </c>
      <c r="J319" s="382">
        <v>32</v>
      </c>
      <c r="K319" s="382">
        <v>28</v>
      </c>
      <c r="L319" s="301" t="s">
        <v>2012</v>
      </c>
      <c r="M319" s="294">
        <v>0</v>
      </c>
      <c r="N319" s="294">
        <v>0</v>
      </c>
      <c r="O319" s="291" t="s">
        <v>179</v>
      </c>
      <c r="P319" s="230" t="s">
        <v>680</v>
      </c>
      <c r="Q319" s="304"/>
      <c r="R319" s="306"/>
      <c r="S319" s="306"/>
    </row>
    <row r="320" spans="2:19" customFormat="1" ht="15" customHeight="1">
      <c r="B320" s="91">
        <v>306</v>
      </c>
      <c r="C320" s="95" t="s">
        <v>1817</v>
      </c>
      <c r="D320" s="91" t="s">
        <v>1656</v>
      </c>
      <c r="E320" s="713">
        <v>60195</v>
      </c>
      <c r="F320" s="95" t="s">
        <v>172</v>
      </c>
      <c r="G320" s="91">
        <v>722204</v>
      </c>
      <c r="H320" s="91" t="s">
        <v>164</v>
      </c>
      <c r="I320" s="109" t="s">
        <v>2194</v>
      </c>
      <c r="J320" s="384">
        <v>17</v>
      </c>
      <c r="K320" s="384">
        <v>0</v>
      </c>
      <c r="L320" s="301" t="s">
        <v>2012</v>
      </c>
      <c r="M320" s="294">
        <v>0</v>
      </c>
      <c r="N320" s="294">
        <v>0</v>
      </c>
      <c r="O320" s="291" t="s">
        <v>179</v>
      </c>
      <c r="P320" s="230" t="s">
        <v>680</v>
      </c>
      <c r="Q320" s="304"/>
      <c r="R320" s="306"/>
      <c r="S320" s="306"/>
    </row>
    <row r="321" spans="2:19" customFormat="1" ht="15.75" customHeight="1">
      <c r="B321" s="513">
        <v>307</v>
      </c>
      <c r="C321" s="95" t="s">
        <v>1817</v>
      </c>
      <c r="D321" s="91" t="s">
        <v>1656</v>
      </c>
      <c r="E321" s="713">
        <v>60195</v>
      </c>
      <c r="F321" s="95" t="s">
        <v>91</v>
      </c>
      <c r="G321" s="91">
        <v>722307</v>
      </c>
      <c r="H321" s="113" t="s">
        <v>74</v>
      </c>
      <c r="I321" s="89" t="s">
        <v>2213</v>
      </c>
      <c r="J321" s="382">
        <v>1</v>
      </c>
      <c r="K321" s="382">
        <v>0</v>
      </c>
      <c r="L321" s="301" t="s">
        <v>2012</v>
      </c>
      <c r="M321" s="279">
        <v>0</v>
      </c>
      <c r="N321" s="279">
        <v>0</v>
      </c>
      <c r="O321" s="291" t="s">
        <v>179</v>
      </c>
      <c r="P321" s="230" t="s">
        <v>680</v>
      </c>
      <c r="Q321" s="184"/>
      <c r="R321" s="306"/>
      <c r="S321" s="306"/>
    </row>
    <row r="322" spans="2:19" customFormat="1" ht="15" customHeight="1">
      <c r="B322" s="30">
        <v>308</v>
      </c>
      <c r="C322" s="95" t="s">
        <v>1817</v>
      </c>
      <c r="D322" s="91" t="s">
        <v>1656</v>
      </c>
      <c r="E322" s="713">
        <v>60195</v>
      </c>
      <c r="F322" s="95" t="s">
        <v>206</v>
      </c>
      <c r="G322" s="91">
        <v>742117</v>
      </c>
      <c r="H322" s="91" t="s">
        <v>181</v>
      </c>
      <c r="I322" s="89" t="s">
        <v>2208</v>
      </c>
      <c r="J322" s="384">
        <v>3</v>
      </c>
      <c r="K322" s="384">
        <v>0</v>
      </c>
      <c r="L322" s="301" t="s">
        <v>2012</v>
      </c>
      <c r="M322" s="294">
        <v>0</v>
      </c>
      <c r="N322" s="294">
        <v>0</v>
      </c>
      <c r="O322" s="291" t="s">
        <v>179</v>
      </c>
      <c r="P322" s="230" t="s">
        <v>680</v>
      </c>
      <c r="Q322" s="304"/>
      <c r="R322" s="184"/>
      <c r="S322" s="306"/>
    </row>
    <row r="323" spans="2:19" customFormat="1" ht="15" customHeight="1">
      <c r="B323" s="91">
        <v>309</v>
      </c>
      <c r="C323" s="95" t="s">
        <v>1817</v>
      </c>
      <c r="D323" s="91" t="s">
        <v>1656</v>
      </c>
      <c r="E323" s="713">
        <v>60195</v>
      </c>
      <c r="F323" s="95" t="s">
        <v>51</v>
      </c>
      <c r="G323" s="91">
        <v>712905</v>
      </c>
      <c r="H323" s="113" t="s">
        <v>60</v>
      </c>
      <c r="I323" s="109" t="s">
        <v>2191</v>
      </c>
      <c r="J323" s="260">
        <v>0</v>
      </c>
      <c r="K323" s="382">
        <v>0</v>
      </c>
      <c r="L323" s="301" t="s">
        <v>2012</v>
      </c>
      <c r="M323" s="294">
        <v>0</v>
      </c>
      <c r="N323" s="294">
        <v>0</v>
      </c>
      <c r="O323" s="291" t="s">
        <v>179</v>
      </c>
      <c r="P323" s="230" t="s">
        <v>680</v>
      </c>
      <c r="Q323" s="304"/>
      <c r="R323" s="184"/>
      <c r="S323" s="306"/>
    </row>
    <row r="324" spans="2:19" customFormat="1" ht="15.75" customHeight="1">
      <c r="B324" s="513">
        <v>310</v>
      </c>
      <c r="C324" s="95" t="s">
        <v>1817</v>
      </c>
      <c r="D324" s="91" t="s">
        <v>1656</v>
      </c>
      <c r="E324" s="713">
        <v>60195</v>
      </c>
      <c r="F324" s="95" t="s">
        <v>52</v>
      </c>
      <c r="G324" s="91">
        <v>751204</v>
      </c>
      <c r="H324" s="91" t="s">
        <v>61</v>
      </c>
      <c r="I324" s="109" t="s">
        <v>2214</v>
      </c>
      <c r="J324" s="382">
        <v>2</v>
      </c>
      <c r="K324" s="382">
        <v>1</v>
      </c>
      <c r="L324" s="302" t="s">
        <v>2012</v>
      </c>
      <c r="M324" s="294">
        <v>0</v>
      </c>
      <c r="N324" s="294">
        <v>0</v>
      </c>
      <c r="O324" s="95" t="s">
        <v>179</v>
      </c>
      <c r="P324" s="230" t="s">
        <v>680</v>
      </c>
      <c r="Q324" s="304"/>
      <c r="R324" s="306"/>
      <c r="S324" s="306"/>
    </row>
    <row r="325" spans="2:19" customFormat="1" ht="15.75" customHeight="1">
      <c r="B325" s="30">
        <v>311</v>
      </c>
      <c r="C325" s="95" t="s">
        <v>1817</v>
      </c>
      <c r="D325" s="91" t="s">
        <v>1656</v>
      </c>
      <c r="E325" s="713">
        <v>60195</v>
      </c>
      <c r="F325" s="95" t="s">
        <v>213</v>
      </c>
      <c r="G325" s="241">
        <v>613003</v>
      </c>
      <c r="H325" s="91" t="s">
        <v>456</v>
      </c>
      <c r="I325" s="109" t="s">
        <v>2207</v>
      </c>
      <c r="J325" s="382">
        <v>2</v>
      </c>
      <c r="K325" s="382">
        <v>0</v>
      </c>
      <c r="L325" s="301" t="s">
        <v>2012</v>
      </c>
      <c r="M325" s="294">
        <v>0</v>
      </c>
      <c r="N325" s="294">
        <v>0</v>
      </c>
      <c r="O325" s="95" t="s">
        <v>179</v>
      </c>
      <c r="P325" s="230" t="s">
        <v>680</v>
      </c>
      <c r="Q325" s="303"/>
      <c r="R325" s="306"/>
      <c r="S325" s="306"/>
    </row>
    <row r="326" spans="2:19" customFormat="1" ht="15.75" customHeight="1">
      <c r="B326" s="91">
        <v>312</v>
      </c>
      <c r="C326" s="95" t="s">
        <v>1817</v>
      </c>
      <c r="D326" s="91" t="s">
        <v>1656</v>
      </c>
      <c r="E326" s="713">
        <v>60195</v>
      </c>
      <c r="F326" s="95" t="s">
        <v>30</v>
      </c>
      <c r="G326" s="91">
        <v>752205</v>
      </c>
      <c r="H326" s="377" t="s">
        <v>62</v>
      </c>
      <c r="I326" s="109" t="s">
        <v>2215</v>
      </c>
      <c r="J326" s="382">
        <v>7</v>
      </c>
      <c r="K326" s="382">
        <v>0</v>
      </c>
      <c r="L326" s="301" t="s">
        <v>2012</v>
      </c>
      <c r="M326" s="279">
        <v>0</v>
      </c>
      <c r="N326" s="279">
        <v>0</v>
      </c>
      <c r="O326" s="291" t="s">
        <v>179</v>
      </c>
      <c r="P326" s="230" t="s">
        <v>680</v>
      </c>
      <c r="Q326" s="415"/>
      <c r="R326" s="306"/>
      <c r="S326" s="306"/>
    </row>
    <row r="327" spans="2:19" customFormat="1" ht="15.75" customHeight="1">
      <c r="B327" s="513">
        <v>313</v>
      </c>
      <c r="C327" s="95" t="s">
        <v>1817</v>
      </c>
      <c r="D327" s="91" t="s">
        <v>1656</v>
      </c>
      <c r="E327" s="713">
        <v>60195</v>
      </c>
      <c r="F327" s="95" t="s">
        <v>53</v>
      </c>
      <c r="G327" s="91">
        <v>741201</v>
      </c>
      <c r="H327" s="113" t="s">
        <v>63</v>
      </c>
      <c r="I327" s="89" t="s">
        <v>2190</v>
      </c>
      <c r="J327" s="384">
        <v>3</v>
      </c>
      <c r="K327" s="384">
        <v>1</v>
      </c>
      <c r="L327" s="301" t="s">
        <v>2012</v>
      </c>
      <c r="M327" s="294">
        <v>0</v>
      </c>
      <c r="N327" s="294">
        <v>0</v>
      </c>
      <c r="O327" s="291" t="s">
        <v>179</v>
      </c>
      <c r="P327" s="230" t="s">
        <v>680</v>
      </c>
      <c r="Q327" s="230" t="s">
        <v>37</v>
      </c>
      <c r="R327" s="306"/>
      <c r="S327" s="306"/>
    </row>
    <row r="328" spans="2:19" customFormat="1" ht="15" customHeight="1">
      <c r="B328" s="30">
        <v>314</v>
      </c>
      <c r="C328" s="451" t="s">
        <v>2097</v>
      </c>
      <c r="D328" s="452" t="s">
        <v>1951</v>
      </c>
      <c r="E328" s="765"/>
      <c r="F328" s="95" t="s">
        <v>31</v>
      </c>
      <c r="G328" s="91">
        <v>723103</v>
      </c>
      <c r="H328" s="113" t="s">
        <v>67</v>
      </c>
      <c r="I328" s="109" t="s">
        <v>2190</v>
      </c>
      <c r="J328" s="382">
        <v>9</v>
      </c>
      <c r="K328" s="382">
        <v>0</v>
      </c>
      <c r="L328" s="301"/>
      <c r="M328" s="382">
        <v>9</v>
      </c>
      <c r="N328" s="382">
        <v>0</v>
      </c>
      <c r="O328" s="632" t="s">
        <v>101</v>
      </c>
      <c r="P328" s="631" t="s">
        <v>692</v>
      </c>
      <c r="Q328" s="230" t="s">
        <v>37</v>
      </c>
      <c r="R328" s="306"/>
      <c r="S328" s="306"/>
    </row>
    <row r="329" spans="2:19" customFormat="1" ht="15" customHeight="1">
      <c r="B329" s="91">
        <v>315</v>
      </c>
      <c r="C329" s="451" t="s">
        <v>2097</v>
      </c>
      <c r="D329" s="452" t="s">
        <v>1951</v>
      </c>
      <c r="E329" s="765"/>
      <c r="F329" s="132" t="s">
        <v>35</v>
      </c>
      <c r="G329" s="91">
        <v>741103</v>
      </c>
      <c r="H329" s="91" t="s">
        <v>49</v>
      </c>
      <c r="I329" s="109" t="s">
        <v>2192</v>
      </c>
      <c r="J329" s="382">
        <v>4</v>
      </c>
      <c r="K329" s="382">
        <v>0</v>
      </c>
      <c r="L329" s="301"/>
      <c r="M329" s="382">
        <v>5</v>
      </c>
      <c r="N329" s="382">
        <v>0</v>
      </c>
      <c r="O329" s="632" t="s">
        <v>101</v>
      </c>
      <c r="P329" s="631" t="s">
        <v>692</v>
      </c>
      <c r="Q329" s="230" t="s">
        <v>37</v>
      </c>
      <c r="R329" s="184"/>
      <c r="S329" s="306"/>
    </row>
    <row r="330" spans="2:19" customFormat="1" ht="15" customHeight="1">
      <c r="B330" s="513">
        <v>316</v>
      </c>
      <c r="C330" s="492" t="s">
        <v>2018</v>
      </c>
      <c r="D330" s="301" t="s">
        <v>167</v>
      </c>
      <c r="E330" s="715">
        <v>92214</v>
      </c>
      <c r="F330" s="95" t="s">
        <v>48</v>
      </c>
      <c r="G330" s="91">
        <v>741203</v>
      </c>
      <c r="H330" s="113" t="s">
        <v>57</v>
      </c>
      <c r="I330" s="109"/>
      <c r="J330" s="260">
        <v>0</v>
      </c>
      <c r="K330" s="382">
        <v>0</v>
      </c>
      <c r="L330" s="302" t="s">
        <v>2012</v>
      </c>
      <c r="M330" s="382">
        <v>0</v>
      </c>
      <c r="N330" s="382">
        <v>0</v>
      </c>
      <c r="O330" s="394" t="s">
        <v>1054</v>
      </c>
      <c r="P330" s="230" t="s">
        <v>93</v>
      </c>
      <c r="Q330" s="414" t="s">
        <v>37</v>
      </c>
      <c r="R330" s="415"/>
      <c r="S330" s="306"/>
    </row>
    <row r="331" spans="2:19" customFormat="1" ht="15" customHeight="1">
      <c r="B331" s="30">
        <v>317</v>
      </c>
      <c r="C331" s="492" t="s">
        <v>2018</v>
      </c>
      <c r="D331" s="301" t="s">
        <v>167</v>
      </c>
      <c r="E331" s="715">
        <v>92214</v>
      </c>
      <c r="F331" s="95" t="s">
        <v>52</v>
      </c>
      <c r="G331" s="91">
        <v>751204</v>
      </c>
      <c r="H331" s="91" t="s">
        <v>61</v>
      </c>
      <c r="I331" s="109"/>
      <c r="J331" s="260">
        <v>0</v>
      </c>
      <c r="K331" s="382">
        <v>0</v>
      </c>
      <c r="L331" s="301" t="s">
        <v>2012</v>
      </c>
      <c r="M331" s="382">
        <v>0</v>
      </c>
      <c r="N331" s="382">
        <v>0</v>
      </c>
      <c r="O331" s="278" t="s">
        <v>1054</v>
      </c>
      <c r="P331" s="230" t="s">
        <v>93</v>
      </c>
      <c r="Q331" s="420" t="s">
        <v>37</v>
      </c>
      <c r="R331" s="306"/>
      <c r="S331" s="306"/>
    </row>
    <row r="332" spans="2:19" customFormat="1" ht="15" customHeight="1">
      <c r="B332" s="91">
        <v>318</v>
      </c>
      <c r="C332" s="492" t="s">
        <v>2018</v>
      </c>
      <c r="D332" s="301" t="s">
        <v>167</v>
      </c>
      <c r="E332" s="715">
        <v>92214</v>
      </c>
      <c r="F332" s="132" t="s">
        <v>35</v>
      </c>
      <c r="G332" s="91">
        <v>741103</v>
      </c>
      <c r="H332" s="91" t="s">
        <v>49</v>
      </c>
      <c r="I332" s="109" t="s">
        <v>2189</v>
      </c>
      <c r="J332" s="382">
        <v>12</v>
      </c>
      <c r="K332" s="382">
        <v>0</v>
      </c>
      <c r="L332" s="301" t="s">
        <v>2012</v>
      </c>
      <c r="M332" s="382">
        <v>12</v>
      </c>
      <c r="N332" s="382">
        <v>0</v>
      </c>
      <c r="O332" s="278" t="s">
        <v>1054</v>
      </c>
      <c r="P332" s="230" t="s">
        <v>93</v>
      </c>
      <c r="Q332" s="303"/>
      <c r="R332" s="306"/>
      <c r="S332" s="306"/>
    </row>
    <row r="333" spans="2:19" customFormat="1" ht="15" customHeight="1">
      <c r="B333" s="513">
        <v>319</v>
      </c>
      <c r="C333" s="492" t="s">
        <v>2018</v>
      </c>
      <c r="D333" s="301" t="s">
        <v>167</v>
      </c>
      <c r="E333" s="715">
        <v>92214</v>
      </c>
      <c r="F333" s="95" t="s">
        <v>31</v>
      </c>
      <c r="G333" s="91">
        <v>723103</v>
      </c>
      <c r="H333" s="91" t="s">
        <v>67</v>
      </c>
      <c r="I333" s="523" t="s">
        <v>2207</v>
      </c>
      <c r="J333" s="382">
        <v>14</v>
      </c>
      <c r="K333" s="382">
        <v>0</v>
      </c>
      <c r="L333" s="301" t="s">
        <v>2010</v>
      </c>
      <c r="M333" s="382">
        <v>0</v>
      </c>
      <c r="N333" s="382">
        <v>0</v>
      </c>
      <c r="O333" s="112" t="s">
        <v>873</v>
      </c>
      <c r="P333" s="230" t="s">
        <v>677</v>
      </c>
      <c r="Q333" s="304"/>
      <c r="R333" s="306"/>
      <c r="S333" s="306"/>
    </row>
    <row r="334" spans="2:19" customFormat="1" ht="15" customHeight="1">
      <c r="B334" s="30">
        <v>320</v>
      </c>
      <c r="C334" s="492" t="s">
        <v>2018</v>
      </c>
      <c r="D334" s="301" t="s">
        <v>167</v>
      </c>
      <c r="E334" s="715">
        <v>92214</v>
      </c>
      <c r="F334" s="95" t="s">
        <v>34</v>
      </c>
      <c r="G334" s="290">
        <v>751201</v>
      </c>
      <c r="H334" s="377" t="s">
        <v>162</v>
      </c>
      <c r="I334" s="109" t="s">
        <v>2208</v>
      </c>
      <c r="J334" s="382">
        <v>8</v>
      </c>
      <c r="K334" s="382">
        <v>6</v>
      </c>
      <c r="L334" s="301" t="s">
        <v>2010</v>
      </c>
      <c r="M334" s="382">
        <v>0</v>
      </c>
      <c r="N334" s="382">
        <v>0</v>
      </c>
      <c r="O334" s="112" t="s">
        <v>873</v>
      </c>
      <c r="P334" s="230" t="s">
        <v>677</v>
      </c>
      <c r="Q334" s="303"/>
      <c r="R334" s="306"/>
      <c r="S334" s="306"/>
    </row>
    <row r="335" spans="2:19" ht="15" customHeight="1">
      <c r="B335" s="91">
        <v>321</v>
      </c>
      <c r="C335" s="492" t="s">
        <v>2018</v>
      </c>
      <c r="D335" s="301" t="s">
        <v>167</v>
      </c>
      <c r="E335" s="715">
        <v>92214</v>
      </c>
      <c r="F335" s="95" t="s">
        <v>40</v>
      </c>
      <c r="G335" s="91">
        <v>512001</v>
      </c>
      <c r="H335" s="91" t="s">
        <v>72</v>
      </c>
      <c r="I335" s="109" t="s">
        <v>2210</v>
      </c>
      <c r="J335" s="382">
        <v>9</v>
      </c>
      <c r="K335" s="382">
        <v>9</v>
      </c>
      <c r="L335" s="301" t="s">
        <v>2010</v>
      </c>
      <c r="M335" s="382">
        <v>0</v>
      </c>
      <c r="N335" s="382">
        <v>0</v>
      </c>
      <c r="O335" s="112" t="s">
        <v>873</v>
      </c>
      <c r="P335" s="230" t="s">
        <v>677</v>
      </c>
      <c r="Q335" s="304"/>
      <c r="R335" s="184"/>
      <c r="S335" s="306"/>
    </row>
    <row r="336" spans="2:19" ht="15" customHeight="1">
      <c r="B336" s="513">
        <v>322</v>
      </c>
      <c r="C336" s="492" t="s">
        <v>2018</v>
      </c>
      <c r="D336" s="301" t="s">
        <v>167</v>
      </c>
      <c r="E336" s="715">
        <v>92214</v>
      </c>
      <c r="F336" s="637" t="s">
        <v>51</v>
      </c>
      <c r="G336" s="91">
        <v>712905</v>
      </c>
      <c r="H336" s="113" t="s">
        <v>60</v>
      </c>
      <c r="I336" s="109"/>
      <c r="J336" s="260">
        <v>0</v>
      </c>
      <c r="K336" s="382">
        <v>0</v>
      </c>
      <c r="L336" s="301" t="s">
        <v>2010</v>
      </c>
      <c r="M336" s="491">
        <v>0</v>
      </c>
      <c r="N336" s="382">
        <v>0</v>
      </c>
      <c r="O336" s="88" t="s">
        <v>1991</v>
      </c>
      <c r="P336" s="175" t="s">
        <v>679</v>
      </c>
      <c r="Q336" s="375"/>
      <c r="R336" s="230"/>
      <c r="S336" s="306"/>
    </row>
    <row r="337" spans="2:19" ht="15" customHeight="1">
      <c r="B337" s="30">
        <v>323</v>
      </c>
      <c r="C337" s="492" t="s">
        <v>2018</v>
      </c>
      <c r="D337" s="301" t="s">
        <v>167</v>
      </c>
      <c r="E337" s="715">
        <v>92214</v>
      </c>
      <c r="F337" s="95" t="s">
        <v>41</v>
      </c>
      <c r="G337" s="91">
        <v>522301</v>
      </c>
      <c r="H337" s="91" t="s">
        <v>39</v>
      </c>
      <c r="I337" s="109" t="s">
        <v>2210</v>
      </c>
      <c r="J337" s="382">
        <v>10</v>
      </c>
      <c r="K337" s="382">
        <v>9</v>
      </c>
      <c r="L337" s="301" t="s">
        <v>2010</v>
      </c>
      <c r="M337" s="382">
        <v>0</v>
      </c>
      <c r="N337" s="382">
        <v>0</v>
      </c>
      <c r="O337" s="112" t="s">
        <v>873</v>
      </c>
      <c r="P337" s="230" t="s">
        <v>677</v>
      </c>
      <c r="Q337" s="303"/>
      <c r="R337" s="306"/>
      <c r="S337" s="306"/>
    </row>
    <row r="338" spans="2:19" ht="15" customHeight="1">
      <c r="B338" s="91">
        <v>324</v>
      </c>
      <c r="C338" s="492" t="s">
        <v>2018</v>
      </c>
      <c r="D338" s="301" t="s">
        <v>167</v>
      </c>
      <c r="E338" s="715">
        <v>92214</v>
      </c>
      <c r="F338" s="95" t="s">
        <v>33</v>
      </c>
      <c r="G338" s="91">
        <v>514101</v>
      </c>
      <c r="H338" s="113" t="s">
        <v>68</v>
      </c>
      <c r="I338" s="523" t="s">
        <v>2207</v>
      </c>
      <c r="J338" s="382">
        <v>5</v>
      </c>
      <c r="K338" s="382">
        <v>5</v>
      </c>
      <c r="L338" s="301" t="s">
        <v>2010</v>
      </c>
      <c r="M338" s="382">
        <v>0</v>
      </c>
      <c r="N338" s="382">
        <v>0</v>
      </c>
      <c r="O338" s="112" t="s">
        <v>873</v>
      </c>
      <c r="P338" s="230" t="s">
        <v>677</v>
      </c>
      <c r="Q338" s="303"/>
      <c r="R338" s="184"/>
      <c r="S338" s="306"/>
    </row>
    <row r="339" spans="2:19" ht="15" customHeight="1">
      <c r="B339" s="513">
        <v>325</v>
      </c>
      <c r="C339" s="492" t="s">
        <v>2018</v>
      </c>
      <c r="D339" s="301" t="s">
        <v>167</v>
      </c>
      <c r="E339" s="715">
        <v>92214</v>
      </c>
      <c r="F339" s="95" t="s">
        <v>2019</v>
      </c>
      <c r="G339" s="91">
        <v>712906</v>
      </c>
      <c r="H339" s="113" t="s">
        <v>682</v>
      </c>
      <c r="I339" s="739" t="s">
        <v>2389</v>
      </c>
      <c r="J339" s="382">
        <v>1</v>
      </c>
      <c r="K339" s="382">
        <v>0</v>
      </c>
      <c r="L339" s="301" t="s">
        <v>2010</v>
      </c>
      <c r="M339" s="382">
        <v>1</v>
      </c>
      <c r="N339" s="382">
        <v>0</v>
      </c>
      <c r="O339" s="95" t="s">
        <v>1991</v>
      </c>
      <c r="P339" s="230" t="s">
        <v>679</v>
      </c>
      <c r="Q339" s="304"/>
      <c r="R339" s="306"/>
      <c r="S339" s="306"/>
    </row>
    <row r="340" spans="2:19" customFormat="1" ht="15" customHeight="1">
      <c r="B340" s="30">
        <v>326</v>
      </c>
      <c r="C340" s="492" t="s">
        <v>2018</v>
      </c>
      <c r="D340" s="301" t="s">
        <v>167</v>
      </c>
      <c r="E340" s="715">
        <v>92214</v>
      </c>
      <c r="F340" s="95" t="s">
        <v>91</v>
      </c>
      <c r="G340" s="290">
        <v>722307</v>
      </c>
      <c r="H340" s="290" t="s">
        <v>74</v>
      </c>
      <c r="I340" s="109" t="s">
        <v>2189</v>
      </c>
      <c r="J340" s="382">
        <v>5</v>
      </c>
      <c r="K340" s="382">
        <v>0</v>
      </c>
      <c r="L340" s="301" t="s">
        <v>2012</v>
      </c>
      <c r="M340" s="382">
        <v>5</v>
      </c>
      <c r="N340" s="382">
        <v>0</v>
      </c>
      <c r="O340" s="278" t="s">
        <v>1054</v>
      </c>
      <c r="P340" s="230" t="s">
        <v>93</v>
      </c>
      <c r="Q340" s="303"/>
      <c r="R340" s="306"/>
      <c r="S340" s="306"/>
    </row>
    <row r="341" spans="2:19" customFormat="1" ht="15" customHeight="1">
      <c r="B341" s="91">
        <v>327</v>
      </c>
      <c r="C341" s="492" t="s">
        <v>2018</v>
      </c>
      <c r="D341" s="301" t="s">
        <v>167</v>
      </c>
      <c r="E341" s="715">
        <v>92214</v>
      </c>
      <c r="F341" s="95" t="s">
        <v>36</v>
      </c>
      <c r="G341" s="91">
        <v>711204</v>
      </c>
      <c r="H341" s="91" t="s">
        <v>94</v>
      </c>
      <c r="I341" s="109" t="s">
        <v>2187</v>
      </c>
      <c r="J341" s="260">
        <v>0</v>
      </c>
      <c r="K341" s="382">
        <v>0</v>
      </c>
      <c r="L341" s="301" t="s">
        <v>2012</v>
      </c>
      <c r="M341" s="382">
        <v>0</v>
      </c>
      <c r="N341" s="382">
        <v>0</v>
      </c>
      <c r="O341" s="278" t="s">
        <v>1054</v>
      </c>
      <c r="P341" s="230" t="s">
        <v>93</v>
      </c>
      <c r="Q341" s="306"/>
      <c r="R341" s="306"/>
      <c r="S341" s="306"/>
    </row>
    <row r="342" spans="2:19" ht="15" customHeight="1">
      <c r="B342" s="513">
        <v>328</v>
      </c>
      <c r="C342" s="492" t="s">
        <v>2018</v>
      </c>
      <c r="D342" s="301" t="s">
        <v>167</v>
      </c>
      <c r="E342" s="715">
        <v>92214</v>
      </c>
      <c r="F342" s="95" t="s">
        <v>1041</v>
      </c>
      <c r="G342" s="91">
        <v>713203</v>
      </c>
      <c r="H342" s="113" t="s">
        <v>59</v>
      </c>
      <c r="I342" s="109" t="s">
        <v>2189</v>
      </c>
      <c r="J342" s="382">
        <v>1</v>
      </c>
      <c r="K342" s="382">
        <v>0</v>
      </c>
      <c r="L342" s="301" t="s">
        <v>2012</v>
      </c>
      <c r="M342" s="382">
        <v>1</v>
      </c>
      <c r="N342" s="382">
        <v>0</v>
      </c>
      <c r="O342" s="278" t="s">
        <v>1054</v>
      </c>
      <c r="P342" s="230" t="s">
        <v>93</v>
      </c>
      <c r="Q342" s="303"/>
      <c r="R342" s="306"/>
      <c r="S342" s="306"/>
    </row>
    <row r="343" spans="2:19" ht="15" customHeight="1">
      <c r="B343" s="30">
        <v>329</v>
      </c>
      <c r="C343" s="492" t="s">
        <v>2018</v>
      </c>
      <c r="D343" s="301" t="s">
        <v>167</v>
      </c>
      <c r="E343" s="715">
        <v>92214</v>
      </c>
      <c r="F343" s="232" t="s">
        <v>1834</v>
      </c>
      <c r="G343" s="91">
        <v>732210</v>
      </c>
      <c r="H343" s="91" t="s">
        <v>685</v>
      </c>
      <c r="I343" s="109"/>
      <c r="J343" s="260">
        <v>0</v>
      </c>
      <c r="K343" s="389">
        <v>0</v>
      </c>
      <c r="L343" s="397" t="s">
        <v>2010</v>
      </c>
      <c r="M343" s="389">
        <v>0</v>
      </c>
      <c r="N343" s="389">
        <v>0</v>
      </c>
      <c r="O343" s="232" t="s">
        <v>1989</v>
      </c>
      <c r="P343" s="230" t="s">
        <v>37</v>
      </c>
      <c r="Q343" s="416" t="s">
        <v>37</v>
      </c>
      <c r="R343" s="184"/>
      <c r="S343" s="306"/>
    </row>
    <row r="344" spans="2:19" ht="15" customHeight="1">
      <c r="B344" s="91">
        <v>330</v>
      </c>
      <c r="C344" s="95" t="s">
        <v>1859</v>
      </c>
      <c r="D344" s="91" t="s">
        <v>1637</v>
      </c>
      <c r="E344" s="713">
        <v>38756</v>
      </c>
      <c r="F344" s="95" t="s">
        <v>48</v>
      </c>
      <c r="G344" s="91">
        <v>741203</v>
      </c>
      <c r="H344" s="113" t="s">
        <v>57</v>
      </c>
      <c r="I344" s="109"/>
      <c r="J344" s="260">
        <v>0</v>
      </c>
      <c r="K344" s="379">
        <v>0</v>
      </c>
      <c r="L344" s="290" t="s">
        <v>2010</v>
      </c>
      <c r="M344" s="379">
        <v>0</v>
      </c>
      <c r="N344" s="379">
        <v>0</v>
      </c>
      <c r="O344" s="291" t="s">
        <v>1991</v>
      </c>
      <c r="P344" s="230" t="s">
        <v>679</v>
      </c>
      <c r="Q344" s="304"/>
      <c r="R344" s="306"/>
      <c r="S344" s="306"/>
    </row>
    <row r="345" spans="2:19" customFormat="1" ht="15" customHeight="1">
      <c r="B345" s="513">
        <v>331</v>
      </c>
      <c r="C345" s="95" t="s">
        <v>1859</v>
      </c>
      <c r="D345" s="91" t="s">
        <v>1637</v>
      </c>
      <c r="E345" s="713">
        <v>38756</v>
      </c>
      <c r="F345" s="95" t="s">
        <v>41</v>
      </c>
      <c r="G345" s="91">
        <v>522301</v>
      </c>
      <c r="H345" s="91" t="s">
        <v>39</v>
      </c>
      <c r="I345" s="109" t="s">
        <v>2190</v>
      </c>
      <c r="J345" s="379">
        <v>7</v>
      </c>
      <c r="K345" s="379">
        <v>5</v>
      </c>
      <c r="L345" s="290" t="s">
        <v>2010</v>
      </c>
      <c r="M345" s="379">
        <v>7</v>
      </c>
      <c r="N345" s="379">
        <v>5</v>
      </c>
      <c r="O345" s="291" t="s">
        <v>1991</v>
      </c>
      <c r="P345" s="230" t="s">
        <v>679</v>
      </c>
      <c r="Q345" s="303"/>
      <c r="R345" s="306"/>
      <c r="S345" s="306"/>
    </row>
    <row r="346" spans="2:19" customFormat="1" ht="15" customHeight="1">
      <c r="B346" s="30">
        <v>332</v>
      </c>
      <c r="C346" s="95" t="s">
        <v>1859</v>
      </c>
      <c r="D346" s="91" t="s">
        <v>1637</v>
      </c>
      <c r="E346" s="713">
        <v>38756</v>
      </c>
      <c r="F346" s="95" t="s">
        <v>34</v>
      </c>
      <c r="G346" s="91">
        <v>751201</v>
      </c>
      <c r="H346" s="113" t="s">
        <v>162</v>
      </c>
      <c r="I346" s="738" t="s">
        <v>2390</v>
      </c>
      <c r="J346" s="379">
        <v>1</v>
      </c>
      <c r="K346" s="379">
        <v>1</v>
      </c>
      <c r="L346" s="290" t="s">
        <v>2010</v>
      </c>
      <c r="M346" s="379">
        <v>1</v>
      </c>
      <c r="N346" s="379">
        <v>1</v>
      </c>
      <c r="O346" s="291" t="s">
        <v>1991</v>
      </c>
      <c r="P346" s="230" t="s">
        <v>679</v>
      </c>
      <c r="Q346" s="303"/>
      <c r="R346" s="306"/>
      <c r="S346" s="306"/>
    </row>
    <row r="347" spans="2:19" customFormat="1" ht="15" customHeight="1">
      <c r="B347" s="91">
        <v>333</v>
      </c>
      <c r="C347" s="95" t="s">
        <v>1859</v>
      </c>
      <c r="D347" s="91" t="s">
        <v>1637</v>
      </c>
      <c r="E347" s="713">
        <v>38756</v>
      </c>
      <c r="F347" s="95" t="s">
        <v>30</v>
      </c>
      <c r="G347" s="91">
        <v>752205</v>
      </c>
      <c r="H347" s="91" t="s">
        <v>62</v>
      </c>
      <c r="I347" s="738" t="s">
        <v>2388</v>
      </c>
      <c r="J347" s="379">
        <v>3</v>
      </c>
      <c r="K347" s="379">
        <v>0</v>
      </c>
      <c r="L347" s="290" t="s">
        <v>2010</v>
      </c>
      <c r="M347" s="379">
        <v>3</v>
      </c>
      <c r="N347" s="379">
        <v>0</v>
      </c>
      <c r="O347" s="95" t="s">
        <v>1991</v>
      </c>
      <c r="P347" s="230" t="s">
        <v>679</v>
      </c>
      <c r="Q347" s="304"/>
      <c r="R347" s="184"/>
      <c r="S347" s="306"/>
    </row>
    <row r="348" spans="2:19" customFormat="1" ht="15" customHeight="1">
      <c r="B348" s="513">
        <v>334</v>
      </c>
      <c r="C348" s="95" t="s">
        <v>1859</v>
      </c>
      <c r="D348" s="91" t="s">
        <v>1637</v>
      </c>
      <c r="E348" s="713">
        <v>38756</v>
      </c>
      <c r="F348" s="95" t="s">
        <v>33</v>
      </c>
      <c r="G348" s="91">
        <v>514101</v>
      </c>
      <c r="H348" s="113" t="s">
        <v>68</v>
      </c>
      <c r="I348" s="109" t="s">
        <v>2212</v>
      </c>
      <c r="J348" s="424">
        <v>5</v>
      </c>
      <c r="K348" s="379">
        <v>5</v>
      </c>
      <c r="L348" s="408" t="s">
        <v>2010</v>
      </c>
      <c r="M348" s="379">
        <v>5</v>
      </c>
      <c r="N348" s="379">
        <v>5</v>
      </c>
      <c r="O348" s="95" t="s">
        <v>1991</v>
      </c>
      <c r="P348" s="230" t="s">
        <v>679</v>
      </c>
      <c r="Q348" s="304"/>
      <c r="R348" s="184"/>
      <c r="S348" s="306"/>
    </row>
    <row r="349" spans="2:19" customFormat="1" ht="15" customHeight="1">
      <c r="B349" s="30">
        <v>335</v>
      </c>
      <c r="C349" s="95" t="s">
        <v>1859</v>
      </c>
      <c r="D349" s="91" t="s">
        <v>1637</v>
      </c>
      <c r="E349" s="713">
        <v>38756</v>
      </c>
      <c r="F349" s="95" t="s">
        <v>206</v>
      </c>
      <c r="G349" s="91">
        <v>742117</v>
      </c>
      <c r="H349" s="91" t="s">
        <v>181</v>
      </c>
      <c r="I349" s="738" t="s">
        <v>2389</v>
      </c>
      <c r="J349" s="279">
        <v>5</v>
      </c>
      <c r="K349" s="378">
        <v>0</v>
      </c>
      <c r="L349" s="91" t="s">
        <v>2010</v>
      </c>
      <c r="M349" s="378">
        <v>5</v>
      </c>
      <c r="N349" s="378">
        <v>0</v>
      </c>
      <c r="O349" s="291" t="s">
        <v>1991</v>
      </c>
      <c r="P349" s="230" t="s">
        <v>679</v>
      </c>
      <c r="Q349" s="304"/>
      <c r="R349" s="306"/>
      <c r="S349" s="306"/>
    </row>
    <row r="350" spans="2:19" customFormat="1" ht="15" customHeight="1">
      <c r="B350" s="91">
        <v>336</v>
      </c>
      <c r="C350" s="95" t="s">
        <v>1859</v>
      </c>
      <c r="D350" s="91" t="s">
        <v>1637</v>
      </c>
      <c r="E350" s="713">
        <v>38756</v>
      </c>
      <c r="F350" s="95" t="s">
        <v>1041</v>
      </c>
      <c r="G350" s="91">
        <v>713203</v>
      </c>
      <c r="H350" s="113" t="s">
        <v>59</v>
      </c>
      <c r="I350" s="738" t="s">
        <v>2389</v>
      </c>
      <c r="J350" s="279">
        <v>1</v>
      </c>
      <c r="K350" s="279">
        <v>0</v>
      </c>
      <c r="L350" s="295" t="s">
        <v>2010</v>
      </c>
      <c r="M350" s="279">
        <v>1</v>
      </c>
      <c r="N350" s="279">
        <v>0</v>
      </c>
      <c r="O350" s="291" t="s">
        <v>1991</v>
      </c>
      <c r="P350" s="230" t="s">
        <v>679</v>
      </c>
      <c r="Q350" s="304"/>
      <c r="R350" s="306"/>
      <c r="S350" s="306"/>
    </row>
    <row r="351" spans="2:19" customFormat="1" ht="15" customHeight="1">
      <c r="B351" s="513">
        <v>337</v>
      </c>
      <c r="C351" s="95" t="s">
        <v>1859</v>
      </c>
      <c r="D351" s="91" t="s">
        <v>1637</v>
      </c>
      <c r="E351" s="713">
        <v>38756</v>
      </c>
      <c r="F351" s="132" t="s">
        <v>35</v>
      </c>
      <c r="G351" s="91">
        <v>741103</v>
      </c>
      <c r="H351" s="91" t="s">
        <v>49</v>
      </c>
      <c r="I351" s="109" t="s">
        <v>2191</v>
      </c>
      <c r="J351" s="279">
        <v>4</v>
      </c>
      <c r="K351" s="279">
        <v>0</v>
      </c>
      <c r="L351" s="295" t="s">
        <v>2010</v>
      </c>
      <c r="M351" s="279">
        <v>4</v>
      </c>
      <c r="N351" s="279">
        <v>0</v>
      </c>
      <c r="O351" s="291" t="s">
        <v>1991</v>
      </c>
      <c r="P351" s="230" t="s">
        <v>679</v>
      </c>
      <c r="Q351" s="304"/>
      <c r="R351" s="306"/>
      <c r="S351" s="306"/>
    </row>
    <row r="352" spans="2:19" customFormat="1" ht="15" customHeight="1">
      <c r="B352" s="30">
        <v>338</v>
      </c>
      <c r="C352" s="95" t="s">
        <v>1859</v>
      </c>
      <c r="D352" s="91" t="s">
        <v>1637</v>
      </c>
      <c r="E352" s="713">
        <v>38756</v>
      </c>
      <c r="F352" s="95" t="s">
        <v>1040</v>
      </c>
      <c r="G352" s="91">
        <v>742118</v>
      </c>
      <c r="H352" s="113" t="s">
        <v>1005</v>
      </c>
      <c r="I352" s="738" t="s">
        <v>2389</v>
      </c>
      <c r="J352" s="279">
        <v>2</v>
      </c>
      <c r="K352" s="279">
        <v>0</v>
      </c>
      <c r="L352" s="295" t="s">
        <v>2010</v>
      </c>
      <c r="M352" s="279">
        <v>2</v>
      </c>
      <c r="N352" s="279">
        <v>0</v>
      </c>
      <c r="O352" s="291" t="s">
        <v>1991</v>
      </c>
      <c r="P352" s="230" t="s">
        <v>679</v>
      </c>
      <c r="Q352" s="304"/>
      <c r="R352" s="306"/>
      <c r="S352" s="306"/>
    </row>
    <row r="353" spans="2:19" customFormat="1" ht="15" customHeight="1">
      <c r="B353" s="91">
        <v>339</v>
      </c>
      <c r="C353" s="95" t="s">
        <v>1859</v>
      </c>
      <c r="D353" s="91" t="s">
        <v>1637</v>
      </c>
      <c r="E353" s="713">
        <v>38756</v>
      </c>
      <c r="F353" s="95" t="s">
        <v>465</v>
      </c>
      <c r="G353" s="91">
        <v>432106</v>
      </c>
      <c r="H353" s="91" t="s">
        <v>217</v>
      </c>
      <c r="I353" s="109" t="s">
        <v>2200</v>
      </c>
      <c r="J353" s="279">
        <v>3</v>
      </c>
      <c r="K353" s="279">
        <v>0</v>
      </c>
      <c r="L353" s="295" t="s">
        <v>2010</v>
      </c>
      <c r="M353" s="279">
        <v>3</v>
      </c>
      <c r="N353" s="279">
        <v>0</v>
      </c>
      <c r="O353" s="297" t="s">
        <v>1989</v>
      </c>
      <c r="P353" s="281" t="s">
        <v>37</v>
      </c>
      <c r="Q353" s="304"/>
      <c r="R353" s="413"/>
      <c r="S353" s="306"/>
    </row>
    <row r="354" spans="2:19" customFormat="1" ht="15" customHeight="1">
      <c r="B354" s="513">
        <v>340</v>
      </c>
      <c r="C354" s="95" t="s">
        <v>1859</v>
      </c>
      <c r="D354" s="91" t="s">
        <v>1637</v>
      </c>
      <c r="E354" s="713">
        <v>38756</v>
      </c>
      <c r="F354" s="95" t="s">
        <v>31</v>
      </c>
      <c r="G354" s="91">
        <v>723103</v>
      </c>
      <c r="H354" s="91" t="s">
        <v>67</v>
      </c>
      <c r="I354" s="738" t="s">
        <v>2387</v>
      </c>
      <c r="J354" s="279">
        <v>5</v>
      </c>
      <c r="K354" s="279">
        <v>0</v>
      </c>
      <c r="L354" s="295" t="s">
        <v>2010</v>
      </c>
      <c r="M354" s="279">
        <v>5</v>
      </c>
      <c r="N354" s="279">
        <v>0</v>
      </c>
      <c r="O354" s="291" t="s">
        <v>1991</v>
      </c>
      <c r="P354" s="230" t="s">
        <v>679</v>
      </c>
      <c r="Q354" s="304"/>
      <c r="R354" s="306"/>
      <c r="S354" s="306"/>
    </row>
    <row r="355" spans="2:19" customFormat="1" ht="15" customHeight="1">
      <c r="B355" s="30">
        <v>341</v>
      </c>
      <c r="C355" s="95" t="s">
        <v>1859</v>
      </c>
      <c r="D355" s="91" t="s">
        <v>1637</v>
      </c>
      <c r="E355" s="713">
        <v>38756</v>
      </c>
      <c r="F355" s="278" t="s">
        <v>1055</v>
      </c>
      <c r="G355" s="277">
        <v>843103</v>
      </c>
      <c r="H355" s="277" t="s">
        <v>165</v>
      </c>
      <c r="I355" s="109"/>
      <c r="J355" s="260">
        <v>0</v>
      </c>
      <c r="K355" s="279">
        <v>0</v>
      </c>
      <c r="L355" s="295" t="s">
        <v>2010</v>
      </c>
      <c r="M355" s="279">
        <v>0</v>
      </c>
      <c r="N355" s="279">
        <v>0</v>
      </c>
      <c r="O355" s="291" t="s">
        <v>1991</v>
      </c>
      <c r="P355" s="230" t="s">
        <v>679</v>
      </c>
      <c r="Q355" s="304"/>
      <c r="R355" s="306"/>
      <c r="S355" s="306"/>
    </row>
    <row r="356" spans="2:19" customFormat="1" ht="15" customHeight="1">
      <c r="B356" s="91">
        <v>342</v>
      </c>
      <c r="C356" s="95" t="s">
        <v>1859</v>
      </c>
      <c r="D356" s="91" t="s">
        <v>1637</v>
      </c>
      <c r="E356" s="713">
        <v>38756</v>
      </c>
      <c r="F356" s="95" t="s">
        <v>47</v>
      </c>
      <c r="G356" s="91">
        <v>721306</v>
      </c>
      <c r="H356" s="91" t="s">
        <v>56</v>
      </c>
      <c r="I356" s="109"/>
      <c r="J356" s="260">
        <v>0</v>
      </c>
      <c r="K356" s="279">
        <v>0</v>
      </c>
      <c r="L356" s="284" t="s">
        <v>2010</v>
      </c>
      <c r="M356" s="279">
        <v>0</v>
      </c>
      <c r="N356" s="279">
        <v>0</v>
      </c>
      <c r="O356" s="291" t="s">
        <v>1991</v>
      </c>
      <c r="P356" s="230" t="s">
        <v>679</v>
      </c>
      <c r="Q356" s="306"/>
      <c r="R356" s="184"/>
      <c r="S356" s="306"/>
    </row>
    <row r="357" spans="2:19" customFormat="1" ht="15" customHeight="1">
      <c r="B357" s="513">
        <v>343</v>
      </c>
      <c r="C357" s="95" t="s">
        <v>1859</v>
      </c>
      <c r="D357" s="91" t="s">
        <v>1637</v>
      </c>
      <c r="E357" s="713">
        <v>38756</v>
      </c>
      <c r="F357" s="95" t="s">
        <v>213</v>
      </c>
      <c r="G357" s="91">
        <v>613003</v>
      </c>
      <c r="H357" s="91" t="s">
        <v>456</v>
      </c>
      <c r="I357" s="109" t="s">
        <v>2191</v>
      </c>
      <c r="J357" s="279">
        <v>1</v>
      </c>
      <c r="K357" s="279">
        <v>0</v>
      </c>
      <c r="L357" s="284" t="s">
        <v>2010</v>
      </c>
      <c r="M357" s="279">
        <v>1</v>
      </c>
      <c r="N357" s="279">
        <v>0</v>
      </c>
      <c r="O357" s="291" t="s">
        <v>1991</v>
      </c>
      <c r="P357" s="230" t="s">
        <v>679</v>
      </c>
      <c r="Q357" s="306"/>
      <c r="R357" s="306"/>
      <c r="S357" s="306"/>
    </row>
    <row r="358" spans="2:19" customFormat="1" ht="15" customHeight="1">
      <c r="B358" s="30">
        <v>344</v>
      </c>
      <c r="C358" s="95" t="s">
        <v>1859</v>
      </c>
      <c r="D358" s="91" t="s">
        <v>1637</v>
      </c>
      <c r="E358" s="713">
        <v>38756</v>
      </c>
      <c r="F358" s="95" t="s">
        <v>171</v>
      </c>
      <c r="G358" s="91">
        <v>712618</v>
      </c>
      <c r="H358" s="91" t="s">
        <v>77</v>
      </c>
      <c r="I358" s="109"/>
      <c r="J358" s="260">
        <v>0</v>
      </c>
      <c r="K358" s="279">
        <v>0</v>
      </c>
      <c r="L358" s="284" t="s">
        <v>2010</v>
      </c>
      <c r="M358" s="279">
        <v>0</v>
      </c>
      <c r="N358" s="279">
        <v>0</v>
      </c>
      <c r="O358" s="291" t="s">
        <v>1991</v>
      </c>
      <c r="P358" s="230" t="s">
        <v>679</v>
      </c>
      <c r="Q358" s="306"/>
      <c r="R358" s="306"/>
      <c r="S358" s="306"/>
    </row>
    <row r="359" spans="2:19" customFormat="1" ht="15" customHeight="1">
      <c r="B359" s="91">
        <v>345</v>
      </c>
      <c r="C359" s="95" t="s">
        <v>1859</v>
      </c>
      <c r="D359" s="91" t="s">
        <v>1637</v>
      </c>
      <c r="E359" s="713">
        <v>38756</v>
      </c>
      <c r="F359" s="95" t="s">
        <v>36</v>
      </c>
      <c r="G359" s="290">
        <v>711204</v>
      </c>
      <c r="H359" s="290" t="s">
        <v>94</v>
      </c>
      <c r="I359" s="741" t="s">
        <v>2388</v>
      </c>
      <c r="J359" s="260">
        <v>0</v>
      </c>
      <c r="K359" s="279">
        <v>0</v>
      </c>
      <c r="L359" s="284" t="s">
        <v>2010</v>
      </c>
      <c r="M359" s="279">
        <v>0</v>
      </c>
      <c r="N359" s="279">
        <v>0</v>
      </c>
      <c r="O359" s="95" t="s">
        <v>1991</v>
      </c>
      <c r="P359" s="230" t="s">
        <v>679</v>
      </c>
      <c r="Q359" s="306"/>
      <c r="R359" s="306"/>
      <c r="S359" s="306"/>
    </row>
    <row r="360" spans="2:19" customFormat="1" ht="15" customHeight="1">
      <c r="B360" s="513">
        <v>346</v>
      </c>
      <c r="C360" s="95" t="s">
        <v>1859</v>
      </c>
      <c r="D360" s="91" t="s">
        <v>1637</v>
      </c>
      <c r="E360" s="713">
        <v>38756</v>
      </c>
      <c r="F360" s="95" t="s">
        <v>40</v>
      </c>
      <c r="G360" s="91">
        <v>512001</v>
      </c>
      <c r="H360" s="91" t="s">
        <v>72</v>
      </c>
      <c r="I360" s="741" t="s">
        <v>2388</v>
      </c>
      <c r="J360" s="279">
        <v>4</v>
      </c>
      <c r="K360" s="279">
        <v>2</v>
      </c>
      <c r="L360" s="295" t="s">
        <v>2010</v>
      </c>
      <c r="M360" s="279">
        <v>4</v>
      </c>
      <c r="N360" s="279">
        <v>2</v>
      </c>
      <c r="O360" s="291" t="s">
        <v>1991</v>
      </c>
      <c r="P360" s="230" t="s">
        <v>679</v>
      </c>
      <c r="Q360" s="304"/>
      <c r="R360" s="306"/>
      <c r="S360" s="306"/>
    </row>
    <row r="361" spans="2:19" customFormat="1" ht="15" customHeight="1">
      <c r="B361" s="30">
        <v>347</v>
      </c>
      <c r="C361" s="95" t="s">
        <v>1871</v>
      </c>
      <c r="D361" s="91" t="s">
        <v>452</v>
      </c>
      <c r="E361" s="169">
        <v>84531</v>
      </c>
      <c r="F361" s="95" t="s">
        <v>463</v>
      </c>
      <c r="G361" s="91">
        <v>753105</v>
      </c>
      <c r="H361" s="113" t="s">
        <v>457</v>
      </c>
      <c r="I361" s="109" t="s">
        <v>2191</v>
      </c>
      <c r="J361" s="382">
        <v>1</v>
      </c>
      <c r="K361" s="382">
        <v>1</v>
      </c>
      <c r="L361" s="407" t="s">
        <v>2010</v>
      </c>
      <c r="M361" s="382">
        <v>1</v>
      </c>
      <c r="N361" s="382">
        <v>1</v>
      </c>
      <c r="O361" s="297" t="s">
        <v>1989</v>
      </c>
      <c r="P361" s="230" t="s">
        <v>37</v>
      </c>
      <c r="Q361" s="230" t="s">
        <v>37</v>
      </c>
      <c r="R361" s="415"/>
      <c r="S361" s="306"/>
    </row>
    <row r="362" spans="2:19" customFormat="1" ht="15" customHeight="1">
      <c r="B362" s="91">
        <v>348</v>
      </c>
      <c r="C362" s="95" t="s">
        <v>1871</v>
      </c>
      <c r="D362" s="91" t="s">
        <v>452</v>
      </c>
      <c r="E362" s="169">
        <v>84531</v>
      </c>
      <c r="F362" s="95" t="s">
        <v>40</v>
      </c>
      <c r="G362" s="91">
        <v>512001</v>
      </c>
      <c r="H362" s="91" t="s">
        <v>72</v>
      </c>
      <c r="I362" s="109" t="s">
        <v>2188</v>
      </c>
      <c r="J362" s="384">
        <v>15</v>
      </c>
      <c r="K362" s="384">
        <v>6</v>
      </c>
      <c r="L362" s="407" t="s">
        <v>2010</v>
      </c>
      <c r="M362" s="384">
        <v>0</v>
      </c>
      <c r="N362" s="384">
        <v>0</v>
      </c>
      <c r="O362" s="95" t="s">
        <v>101</v>
      </c>
      <c r="P362" s="239" t="s">
        <v>692</v>
      </c>
      <c r="Q362" s="303"/>
      <c r="R362" s="422"/>
      <c r="S362" s="306"/>
    </row>
    <row r="363" spans="2:19" customFormat="1" ht="15" customHeight="1">
      <c r="B363" s="513">
        <v>349</v>
      </c>
      <c r="C363" s="95" t="s">
        <v>1871</v>
      </c>
      <c r="D363" s="91" t="s">
        <v>452</v>
      </c>
      <c r="E363" s="169">
        <v>84531</v>
      </c>
      <c r="F363" s="95" t="s">
        <v>51</v>
      </c>
      <c r="G363" s="91">
        <v>712905</v>
      </c>
      <c r="H363" s="377" t="s">
        <v>60</v>
      </c>
      <c r="I363" s="109"/>
      <c r="J363" s="260">
        <v>0</v>
      </c>
      <c r="K363" s="382">
        <v>0</v>
      </c>
      <c r="L363" s="295" t="s">
        <v>2010</v>
      </c>
      <c r="M363" s="382">
        <v>0</v>
      </c>
      <c r="N363" s="382">
        <v>0</v>
      </c>
      <c r="O363" s="282" t="s">
        <v>1991</v>
      </c>
      <c r="P363" s="175"/>
      <c r="Q363" s="306"/>
      <c r="R363" s="416"/>
      <c r="S363" s="306"/>
    </row>
    <row r="364" spans="2:19" customFormat="1" ht="15" customHeight="1">
      <c r="B364" s="30">
        <v>350</v>
      </c>
      <c r="C364" s="95" t="s">
        <v>1871</v>
      </c>
      <c r="D364" s="91" t="s">
        <v>452</v>
      </c>
      <c r="E364" s="169">
        <v>84531</v>
      </c>
      <c r="F364" s="232" t="s">
        <v>47</v>
      </c>
      <c r="G364" s="91">
        <v>721306</v>
      </c>
      <c r="H364" s="113" t="s">
        <v>56</v>
      </c>
      <c r="I364" s="427"/>
      <c r="J364" s="260">
        <v>0</v>
      </c>
      <c r="K364" s="382">
        <v>0</v>
      </c>
      <c r="L364" s="295" t="s">
        <v>2012</v>
      </c>
      <c r="M364" s="382">
        <v>0</v>
      </c>
      <c r="N364" s="382">
        <v>0</v>
      </c>
      <c r="O364" s="394" t="s">
        <v>1054</v>
      </c>
      <c r="P364" s="230"/>
      <c r="Q364" s="303"/>
      <c r="R364" s="306"/>
      <c r="S364" s="306"/>
    </row>
    <row r="365" spans="2:19" customFormat="1" ht="15" customHeight="1">
      <c r="B365" s="91">
        <v>351</v>
      </c>
      <c r="C365" s="95" t="s">
        <v>1871</v>
      </c>
      <c r="D365" s="91" t="s">
        <v>452</v>
      </c>
      <c r="E365" s="169">
        <v>84531</v>
      </c>
      <c r="F365" s="95" t="s">
        <v>31</v>
      </c>
      <c r="G365" s="91">
        <v>723103</v>
      </c>
      <c r="H365" s="91" t="s">
        <v>67</v>
      </c>
      <c r="I365" s="109" t="s">
        <v>2191</v>
      </c>
      <c r="J365" s="685">
        <v>30</v>
      </c>
      <c r="K365" s="382">
        <v>0</v>
      </c>
      <c r="L365" s="295" t="s">
        <v>2010</v>
      </c>
      <c r="M365" s="382">
        <v>0</v>
      </c>
      <c r="N365" s="382">
        <v>0</v>
      </c>
      <c r="O365" s="291" t="s">
        <v>101</v>
      </c>
      <c r="P365" s="239" t="s">
        <v>692</v>
      </c>
      <c r="Q365" s="304"/>
      <c r="R365" s="306"/>
      <c r="S365" s="306"/>
    </row>
    <row r="366" spans="2:19" customFormat="1" ht="15" customHeight="1">
      <c r="B366" s="513">
        <v>352</v>
      </c>
      <c r="C366" s="95" t="s">
        <v>1871</v>
      </c>
      <c r="D366" s="91" t="s">
        <v>452</v>
      </c>
      <c r="E366" s="169">
        <v>84531</v>
      </c>
      <c r="F366" s="95" t="s">
        <v>48</v>
      </c>
      <c r="G366" s="91">
        <v>741203</v>
      </c>
      <c r="H366" s="113" t="s">
        <v>57</v>
      </c>
      <c r="I366" s="109" t="s">
        <v>2187</v>
      </c>
      <c r="J366" s="382">
        <v>7</v>
      </c>
      <c r="K366" s="382">
        <v>0</v>
      </c>
      <c r="L366" s="295" t="s">
        <v>2012</v>
      </c>
      <c r="M366" s="382">
        <v>7</v>
      </c>
      <c r="N366" s="382">
        <v>0</v>
      </c>
      <c r="O366" s="394" t="s">
        <v>1054</v>
      </c>
      <c r="P366" s="230" t="s">
        <v>93</v>
      </c>
      <c r="Q366" s="304"/>
      <c r="R366" s="306"/>
      <c r="S366" s="306"/>
    </row>
    <row r="367" spans="2:19" customFormat="1" ht="15" customHeight="1">
      <c r="B367" s="30">
        <v>353</v>
      </c>
      <c r="C367" s="95" t="s">
        <v>1871</v>
      </c>
      <c r="D367" s="91" t="s">
        <v>452</v>
      </c>
      <c r="E367" s="169">
        <v>84531</v>
      </c>
      <c r="F367" s="95" t="s">
        <v>171</v>
      </c>
      <c r="G367" s="91">
        <v>712618</v>
      </c>
      <c r="H367" s="91" t="s">
        <v>77</v>
      </c>
      <c r="I367" s="427" t="s">
        <v>2192</v>
      </c>
      <c r="J367" s="382">
        <v>9</v>
      </c>
      <c r="K367" s="382">
        <v>0</v>
      </c>
      <c r="L367" s="295" t="s">
        <v>2012</v>
      </c>
      <c r="M367" s="382">
        <v>9</v>
      </c>
      <c r="N367" s="382">
        <v>0</v>
      </c>
      <c r="O367" s="394" t="s">
        <v>1054</v>
      </c>
      <c r="P367" s="230" t="s">
        <v>93</v>
      </c>
      <c r="Q367" s="306" t="s">
        <v>692</v>
      </c>
      <c r="R367" s="306"/>
      <c r="S367" s="306"/>
    </row>
    <row r="368" spans="2:19" customFormat="1" ht="15" customHeight="1">
      <c r="B368" s="91">
        <v>354</v>
      </c>
      <c r="C368" s="95" t="s">
        <v>1871</v>
      </c>
      <c r="D368" s="91" t="s">
        <v>452</v>
      </c>
      <c r="E368" s="169">
        <v>84531</v>
      </c>
      <c r="F368" s="95" t="s">
        <v>1041</v>
      </c>
      <c r="G368" s="91">
        <v>713203</v>
      </c>
      <c r="H368" s="113" t="s">
        <v>59</v>
      </c>
      <c r="I368" s="109" t="s">
        <v>2188</v>
      </c>
      <c r="J368" s="382">
        <v>4</v>
      </c>
      <c r="K368" s="382">
        <v>0</v>
      </c>
      <c r="L368" s="295" t="s">
        <v>2010</v>
      </c>
      <c r="M368" s="382">
        <v>0</v>
      </c>
      <c r="N368" s="382">
        <v>0</v>
      </c>
      <c r="O368" s="291" t="s">
        <v>101</v>
      </c>
      <c r="P368" s="239" t="s">
        <v>692</v>
      </c>
      <c r="Q368" s="303"/>
      <c r="R368" s="306"/>
      <c r="S368" s="306"/>
    </row>
    <row r="369" spans="2:19" customFormat="1" ht="15" customHeight="1">
      <c r="B369" s="513">
        <v>355</v>
      </c>
      <c r="C369" s="95" t="s">
        <v>1871</v>
      </c>
      <c r="D369" s="91" t="s">
        <v>452</v>
      </c>
      <c r="E369" s="169">
        <v>84531</v>
      </c>
      <c r="F369" s="95" t="s">
        <v>172</v>
      </c>
      <c r="G369" s="91">
        <v>722204</v>
      </c>
      <c r="H369" s="91" t="s">
        <v>164</v>
      </c>
      <c r="I369" s="109" t="s">
        <v>2190</v>
      </c>
      <c r="J369" s="702">
        <v>1</v>
      </c>
      <c r="K369" s="384">
        <v>0</v>
      </c>
      <c r="L369" s="295" t="s">
        <v>2012</v>
      </c>
      <c r="M369" s="384">
        <v>1</v>
      </c>
      <c r="N369" s="384">
        <v>0</v>
      </c>
      <c r="O369" s="291" t="s">
        <v>1991</v>
      </c>
      <c r="P369" s="230" t="s">
        <v>679</v>
      </c>
      <c r="Q369" s="303"/>
      <c r="R369" s="306"/>
      <c r="S369" s="306"/>
    </row>
    <row r="370" spans="2:19" customFormat="1" ht="15" customHeight="1">
      <c r="B370" s="30">
        <v>356</v>
      </c>
      <c r="C370" s="95" t="s">
        <v>1871</v>
      </c>
      <c r="D370" s="91" t="s">
        <v>452</v>
      </c>
      <c r="E370" s="169">
        <v>84531</v>
      </c>
      <c r="F370" s="132" t="s">
        <v>35</v>
      </c>
      <c r="G370" s="91">
        <v>741103</v>
      </c>
      <c r="H370" s="91" t="s">
        <v>49</v>
      </c>
      <c r="I370" s="109" t="s">
        <v>2192</v>
      </c>
      <c r="J370" s="382">
        <v>13</v>
      </c>
      <c r="K370" s="382">
        <v>0</v>
      </c>
      <c r="L370" s="295" t="s">
        <v>2010</v>
      </c>
      <c r="M370" s="382">
        <v>0</v>
      </c>
      <c r="N370" s="382">
        <v>0</v>
      </c>
      <c r="O370" s="291" t="s">
        <v>101</v>
      </c>
      <c r="P370" s="239" t="s">
        <v>692</v>
      </c>
      <c r="Q370" s="304"/>
      <c r="R370" s="306"/>
      <c r="S370" s="306"/>
    </row>
    <row r="371" spans="2:19" customFormat="1" ht="15" customHeight="1">
      <c r="B371" s="91">
        <v>357</v>
      </c>
      <c r="C371" s="95" t="s">
        <v>1871</v>
      </c>
      <c r="D371" s="91" t="s">
        <v>452</v>
      </c>
      <c r="E371" s="169">
        <v>84531</v>
      </c>
      <c r="F371" s="95" t="s">
        <v>34</v>
      </c>
      <c r="G371" s="290">
        <v>751201</v>
      </c>
      <c r="H371" s="377" t="s">
        <v>162</v>
      </c>
      <c r="I371" s="109" t="s">
        <v>2192</v>
      </c>
      <c r="J371" s="382">
        <v>6</v>
      </c>
      <c r="K371" s="382">
        <v>5</v>
      </c>
      <c r="L371" s="295" t="s">
        <v>2010</v>
      </c>
      <c r="M371" s="382">
        <v>0</v>
      </c>
      <c r="N371" s="382">
        <v>0</v>
      </c>
      <c r="O371" s="291" t="s">
        <v>101</v>
      </c>
      <c r="P371" s="239" t="s">
        <v>692</v>
      </c>
      <c r="Q371" s="303"/>
      <c r="R371" s="306"/>
      <c r="S371" s="306"/>
    </row>
    <row r="372" spans="2:19" customFormat="1" ht="15" customHeight="1">
      <c r="B372" s="513">
        <v>358</v>
      </c>
      <c r="C372" s="95" t="s">
        <v>1871</v>
      </c>
      <c r="D372" s="91" t="s">
        <v>452</v>
      </c>
      <c r="E372" s="169">
        <v>84531</v>
      </c>
      <c r="F372" s="95" t="s">
        <v>33</v>
      </c>
      <c r="G372" s="91">
        <v>514101</v>
      </c>
      <c r="H372" s="113" t="s">
        <v>68</v>
      </c>
      <c r="I372" s="109" t="s">
        <v>2188</v>
      </c>
      <c r="J372" s="685">
        <v>32</v>
      </c>
      <c r="K372" s="382">
        <v>30</v>
      </c>
      <c r="L372" s="295" t="s">
        <v>2010</v>
      </c>
      <c r="M372" s="382">
        <v>0</v>
      </c>
      <c r="N372" s="382">
        <v>0</v>
      </c>
      <c r="O372" s="291" t="s">
        <v>101</v>
      </c>
      <c r="P372" s="239" t="s">
        <v>692</v>
      </c>
      <c r="Q372" s="304"/>
      <c r="R372" s="306"/>
      <c r="S372" s="306"/>
    </row>
    <row r="373" spans="2:19" customFormat="1" ht="15" customHeight="1">
      <c r="B373" s="30">
        <v>359</v>
      </c>
      <c r="C373" s="95" t="s">
        <v>1871</v>
      </c>
      <c r="D373" s="91" t="s">
        <v>452</v>
      </c>
      <c r="E373" s="169">
        <v>84531</v>
      </c>
      <c r="F373" s="95" t="s">
        <v>30</v>
      </c>
      <c r="G373" s="91">
        <v>752205</v>
      </c>
      <c r="H373" s="91" t="s">
        <v>62</v>
      </c>
      <c r="I373" s="109" t="s">
        <v>2192</v>
      </c>
      <c r="J373" s="382">
        <v>10</v>
      </c>
      <c r="K373" s="382">
        <v>0</v>
      </c>
      <c r="L373" s="295" t="s">
        <v>2010</v>
      </c>
      <c r="M373" s="382">
        <v>0</v>
      </c>
      <c r="N373" s="382">
        <v>0</v>
      </c>
      <c r="O373" s="291" t="s">
        <v>101</v>
      </c>
      <c r="P373" s="239" t="s">
        <v>692</v>
      </c>
      <c r="Q373" s="304"/>
      <c r="R373" s="306"/>
      <c r="S373" s="306"/>
    </row>
    <row r="374" spans="2:19" customFormat="1" ht="15" customHeight="1">
      <c r="B374" s="91">
        <v>360</v>
      </c>
      <c r="C374" s="95" t="s">
        <v>1871</v>
      </c>
      <c r="D374" s="91" t="s">
        <v>452</v>
      </c>
      <c r="E374" s="169">
        <v>84531</v>
      </c>
      <c r="F374" s="95" t="s">
        <v>53</v>
      </c>
      <c r="G374" s="91">
        <v>741201</v>
      </c>
      <c r="H374" s="113" t="s">
        <v>63</v>
      </c>
      <c r="I374" s="109" t="s">
        <v>2187</v>
      </c>
      <c r="J374" s="382">
        <v>13</v>
      </c>
      <c r="K374" s="382">
        <v>0</v>
      </c>
      <c r="L374" s="295" t="s">
        <v>2010</v>
      </c>
      <c r="M374" s="382">
        <v>0</v>
      </c>
      <c r="N374" s="382">
        <v>0</v>
      </c>
      <c r="O374" s="291" t="s">
        <v>101</v>
      </c>
      <c r="P374" s="239" t="s">
        <v>692</v>
      </c>
      <c r="Q374" s="304"/>
      <c r="R374" s="306"/>
      <c r="S374" s="306"/>
    </row>
    <row r="375" spans="2:19" customFormat="1" ht="15" customHeight="1">
      <c r="B375" s="513">
        <v>361</v>
      </c>
      <c r="C375" s="95" t="s">
        <v>1871</v>
      </c>
      <c r="D375" s="91" t="s">
        <v>452</v>
      </c>
      <c r="E375" s="169">
        <v>84531</v>
      </c>
      <c r="F375" s="95" t="s">
        <v>41</v>
      </c>
      <c r="G375" s="91">
        <v>522301</v>
      </c>
      <c r="H375" s="91" t="s">
        <v>39</v>
      </c>
      <c r="I375" s="109" t="s">
        <v>2190</v>
      </c>
      <c r="J375" s="382">
        <v>6</v>
      </c>
      <c r="K375" s="382">
        <v>6</v>
      </c>
      <c r="L375" s="295" t="s">
        <v>2010</v>
      </c>
      <c r="M375" s="382">
        <v>0</v>
      </c>
      <c r="N375" s="382">
        <v>0</v>
      </c>
      <c r="O375" s="291" t="s">
        <v>101</v>
      </c>
      <c r="P375" s="239" t="s">
        <v>692</v>
      </c>
      <c r="Q375" s="304"/>
      <c r="R375" s="306"/>
      <c r="S375" s="306"/>
    </row>
    <row r="376" spans="2:19" customFormat="1" ht="15" customHeight="1">
      <c r="B376" s="30">
        <v>362</v>
      </c>
      <c r="C376" s="95" t="s">
        <v>1871</v>
      </c>
      <c r="D376" s="91" t="s">
        <v>452</v>
      </c>
      <c r="E376" s="169">
        <v>84531</v>
      </c>
      <c r="F376" s="95" t="s">
        <v>42</v>
      </c>
      <c r="G376" s="91">
        <v>741201</v>
      </c>
      <c r="H376" s="113" t="s">
        <v>161</v>
      </c>
      <c r="I376" s="109" t="s">
        <v>2194</v>
      </c>
      <c r="J376" s="382">
        <v>1</v>
      </c>
      <c r="K376" s="382">
        <v>0</v>
      </c>
      <c r="L376" s="295" t="s">
        <v>2010</v>
      </c>
      <c r="M376" s="382">
        <v>1</v>
      </c>
      <c r="N376" s="382">
        <v>0</v>
      </c>
      <c r="O376" s="291" t="s">
        <v>1991</v>
      </c>
      <c r="P376" s="230" t="s">
        <v>679</v>
      </c>
      <c r="Q376" s="304"/>
      <c r="R376" s="306"/>
      <c r="S376" s="306"/>
    </row>
    <row r="377" spans="2:19" customFormat="1" ht="15" customHeight="1">
      <c r="B377" s="91">
        <v>363</v>
      </c>
      <c r="C377" s="95" t="s">
        <v>1871</v>
      </c>
      <c r="D377" s="91" t="s">
        <v>452</v>
      </c>
      <c r="E377" s="169">
        <v>84531</v>
      </c>
      <c r="F377" s="95" t="s">
        <v>91</v>
      </c>
      <c r="G377" s="91">
        <v>722307</v>
      </c>
      <c r="H377" s="91" t="s">
        <v>74</v>
      </c>
      <c r="I377" s="109" t="s">
        <v>2189</v>
      </c>
      <c r="J377" s="382">
        <v>4</v>
      </c>
      <c r="K377" s="382">
        <v>0</v>
      </c>
      <c r="L377" s="295" t="s">
        <v>2012</v>
      </c>
      <c r="M377" s="382">
        <v>4</v>
      </c>
      <c r="N377" s="382">
        <v>0</v>
      </c>
      <c r="O377" s="278" t="s">
        <v>1054</v>
      </c>
      <c r="P377" s="239" t="s">
        <v>93</v>
      </c>
      <c r="Q377" s="304"/>
      <c r="R377" s="306"/>
      <c r="S377" s="306"/>
    </row>
    <row r="378" spans="2:19" customFormat="1" ht="15" customHeight="1">
      <c r="B378" s="513">
        <v>364</v>
      </c>
      <c r="C378" s="95" t="s">
        <v>1871</v>
      </c>
      <c r="D378" s="91" t="s">
        <v>452</v>
      </c>
      <c r="E378" s="169">
        <v>84531</v>
      </c>
      <c r="F378" s="95" t="s">
        <v>52</v>
      </c>
      <c r="G378" s="91">
        <v>751204</v>
      </c>
      <c r="H378" s="91" t="s">
        <v>61</v>
      </c>
      <c r="I378" s="109" t="s">
        <v>2194</v>
      </c>
      <c r="J378" s="382">
        <v>6</v>
      </c>
      <c r="K378" s="382">
        <v>2</v>
      </c>
      <c r="L378" s="295" t="s">
        <v>2012</v>
      </c>
      <c r="M378" s="382">
        <v>0</v>
      </c>
      <c r="N378" s="382">
        <v>2</v>
      </c>
      <c r="O378" s="291" t="s">
        <v>101</v>
      </c>
      <c r="P378" s="230" t="s">
        <v>692</v>
      </c>
      <c r="Q378" s="417"/>
      <c r="R378" s="184"/>
      <c r="S378" s="306"/>
    </row>
    <row r="379" spans="2:19" customFormat="1" ht="15" customHeight="1">
      <c r="B379" s="30">
        <v>365</v>
      </c>
      <c r="C379" s="497" t="s">
        <v>1872</v>
      </c>
      <c r="D379" s="301" t="s">
        <v>122</v>
      </c>
      <c r="E379" s="169">
        <v>29742</v>
      </c>
      <c r="F379" s="95" t="s">
        <v>30</v>
      </c>
      <c r="G379" s="91">
        <v>752205</v>
      </c>
      <c r="H379" s="91" t="s">
        <v>62</v>
      </c>
      <c r="I379" s="109" t="s">
        <v>2193</v>
      </c>
      <c r="J379" s="382">
        <v>6</v>
      </c>
      <c r="K379" s="387">
        <v>0</v>
      </c>
      <c r="L379" s="302" t="s">
        <v>2010</v>
      </c>
      <c r="M379" s="382">
        <v>6</v>
      </c>
      <c r="N379" s="387">
        <v>0</v>
      </c>
      <c r="O379" s="95" t="s">
        <v>101</v>
      </c>
      <c r="P379" s="239" t="s">
        <v>692</v>
      </c>
      <c r="Q379" s="230" t="s">
        <v>37</v>
      </c>
      <c r="R379" s="306"/>
      <c r="S379" s="306"/>
    </row>
    <row r="380" spans="2:19" customFormat="1" ht="15" customHeight="1">
      <c r="B380" s="91">
        <v>366</v>
      </c>
      <c r="C380" s="95" t="s">
        <v>1808</v>
      </c>
      <c r="D380" s="196" t="s">
        <v>122</v>
      </c>
      <c r="E380" s="732">
        <v>30693</v>
      </c>
      <c r="F380" s="95" t="s">
        <v>48</v>
      </c>
      <c r="G380" s="91">
        <v>741203</v>
      </c>
      <c r="H380" s="113" t="s">
        <v>57</v>
      </c>
      <c r="I380" s="109" t="s">
        <v>2187</v>
      </c>
      <c r="J380" s="279">
        <v>5</v>
      </c>
      <c r="K380" s="279">
        <v>0</v>
      </c>
      <c r="L380" s="295" t="s">
        <v>2010</v>
      </c>
      <c r="M380" s="279">
        <v>5</v>
      </c>
      <c r="N380" s="279">
        <v>0</v>
      </c>
      <c r="O380" s="394" t="s">
        <v>1054</v>
      </c>
      <c r="P380" s="230" t="s">
        <v>93</v>
      </c>
      <c r="Q380" s="230" t="s">
        <v>37</v>
      </c>
      <c r="R380" s="306"/>
      <c r="S380" s="306"/>
    </row>
    <row r="381" spans="2:19" customFormat="1" ht="15" customHeight="1">
      <c r="B381" s="513">
        <v>367</v>
      </c>
      <c r="C381" s="95" t="s">
        <v>1808</v>
      </c>
      <c r="D381" s="196" t="s">
        <v>122</v>
      </c>
      <c r="E381" s="732">
        <v>30693</v>
      </c>
      <c r="F381" s="95" t="s">
        <v>42</v>
      </c>
      <c r="G381" s="91">
        <v>741201</v>
      </c>
      <c r="H381" s="91" t="s">
        <v>161</v>
      </c>
      <c r="I381" s="109" t="s">
        <v>2217</v>
      </c>
      <c r="J381" s="279">
        <v>1</v>
      </c>
      <c r="K381" s="279">
        <v>0</v>
      </c>
      <c r="L381" s="295" t="s">
        <v>2010</v>
      </c>
      <c r="M381" s="279">
        <v>1</v>
      </c>
      <c r="N381" s="279">
        <v>0</v>
      </c>
      <c r="O381" s="232" t="s">
        <v>1074</v>
      </c>
      <c r="P381" s="230" t="s">
        <v>1076</v>
      </c>
      <c r="Q381" s="230" t="s">
        <v>37</v>
      </c>
      <c r="R381" s="306"/>
      <c r="S381" s="306"/>
    </row>
    <row r="382" spans="2:19" customFormat="1" ht="15" customHeight="1">
      <c r="B382" s="30">
        <v>368</v>
      </c>
      <c r="C382" s="95" t="s">
        <v>1808</v>
      </c>
      <c r="D382" s="196" t="s">
        <v>122</v>
      </c>
      <c r="E382" s="732">
        <v>30693</v>
      </c>
      <c r="F382" s="95" t="s">
        <v>52</v>
      </c>
      <c r="G382" s="91">
        <v>751204</v>
      </c>
      <c r="H382" s="91" t="s">
        <v>61</v>
      </c>
      <c r="I382" s="109"/>
      <c r="J382" s="260">
        <v>0</v>
      </c>
      <c r="K382" s="279">
        <v>0</v>
      </c>
      <c r="L382" s="295" t="s">
        <v>2010</v>
      </c>
      <c r="M382" s="390">
        <v>0</v>
      </c>
      <c r="N382" s="279">
        <v>0</v>
      </c>
      <c r="O382" s="95" t="s">
        <v>101</v>
      </c>
      <c r="P382" s="239" t="s">
        <v>692</v>
      </c>
      <c r="Q382" s="230" t="s">
        <v>37</v>
      </c>
      <c r="R382" s="184"/>
      <c r="S382" s="306"/>
    </row>
    <row r="383" spans="2:19" ht="15" customHeight="1">
      <c r="B383" s="91">
        <v>369</v>
      </c>
      <c r="C383" s="497" t="s">
        <v>1872</v>
      </c>
      <c r="D383" s="301" t="s">
        <v>122</v>
      </c>
      <c r="E383" s="169">
        <v>29742</v>
      </c>
      <c r="F383" s="95" t="s">
        <v>465</v>
      </c>
      <c r="G383" s="91">
        <v>432106</v>
      </c>
      <c r="H383" s="91" t="s">
        <v>217</v>
      </c>
      <c r="I383" s="109" t="s">
        <v>2194</v>
      </c>
      <c r="J383" s="382">
        <v>6</v>
      </c>
      <c r="K383" s="382">
        <v>2</v>
      </c>
      <c r="L383" s="302" t="s">
        <v>2010</v>
      </c>
      <c r="M383" s="382">
        <v>6</v>
      </c>
      <c r="N383" s="382">
        <v>2</v>
      </c>
      <c r="O383" s="280" t="s">
        <v>1061</v>
      </c>
      <c r="P383" s="281" t="s">
        <v>32</v>
      </c>
      <c r="Q383" s="304"/>
      <c r="R383" s="230"/>
      <c r="S383" s="306"/>
    </row>
    <row r="384" spans="2:19" ht="15" customHeight="1">
      <c r="B384" s="513">
        <v>370</v>
      </c>
      <c r="C384" s="497" t="s">
        <v>1872</v>
      </c>
      <c r="D384" s="301" t="s">
        <v>122</v>
      </c>
      <c r="E384" s="169">
        <v>29742</v>
      </c>
      <c r="F384" s="95" t="s">
        <v>33</v>
      </c>
      <c r="G384" s="91">
        <v>514101</v>
      </c>
      <c r="H384" s="113" t="s">
        <v>68</v>
      </c>
      <c r="I384" s="109" t="s">
        <v>2238</v>
      </c>
      <c r="J384" s="382">
        <v>11</v>
      </c>
      <c r="K384" s="382">
        <v>9</v>
      </c>
      <c r="L384" s="302" t="s">
        <v>2010</v>
      </c>
      <c r="M384" s="382">
        <v>11</v>
      </c>
      <c r="N384" s="382">
        <v>9</v>
      </c>
      <c r="O384" s="278" t="s">
        <v>1061</v>
      </c>
      <c r="P384" s="230" t="s">
        <v>32</v>
      </c>
      <c r="Q384" s="303"/>
      <c r="R384" s="306"/>
      <c r="S384" s="306"/>
    </row>
    <row r="385" spans="2:19" ht="15" customHeight="1">
      <c r="B385" s="30">
        <v>371</v>
      </c>
      <c r="C385" s="497" t="s">
        <v>1872</v>
      </c>
      <c r="D385" s="301" t="s">
        <v>122</v>
      </c>
      <c r="E385" s="169">
        <v>29742</v>
      </c>
      <c r="F385" s="95" t="s">
        <v>40</v>
      </c>
      <c r="G385" s="91">
        <v>512001</v>
      </c>
      <c r="H385" s="91" t="s">
        <v>72</v>
      </c>
      <c r="I385" s="109" t="s">
        <v>2194</v>
      </c>
      <c r="J385" s="382">
        <v>17</v>
      </c>
      <c r="K385" s="382">
        <v>11</v>
      </c>
      <c r="L385" s="302" t="s">
        <v>2010</v>
      </c>
      <c r="M385" s="382">
        <v>17</v>
      </c>
      <c r="N385" s="382">
        <v>11</v>
      </c>
      <c r="O385" s="278" t="s">
        <v>1061</v>
      </c>
      <c r="P385" s="230" t="s">
        <v>32</v>
      </c>
      <c r="Q385" s="303"/>
      <c r="R385" s="306"/>
      <c r="S385" s="306"/>
    </row>
    <row r="386" spans="2:19" ht="15" customHeight="1">
      <c r="B386" s="91">
        <v>372</v>
      </c>
      <c r="C386" s="497" t="s">
        <v>1872</v>
      </c>
      <c r="D386" s="301" t="s">
        <v>122</v>
      </c>
      <c r="E386" s="169">
        <v>29742</v>
      </c>
      <c r="F386" s="132" t="s">
        <v>35</v>
      </c>
      <c r="G386" s="91">
        <v>741103</v>
      </c>
      <c r="H386" s="91" t="s">
        <v>49</v>
      </c>
      <c r="I386" s="109" t="s">
        <v>2192</v>
      </c>
      <c r="J386" s="382">
        <v>5</v>
      </c>
      <c r="K386" s="387">
        <v>0</v>
      </c>
      <c r="L386" s="302" t="s">
        <v>2010</v>
      </c>
      <c r="M386" s="382">
        <v>5</v>
      </c>
      <c r="N386" s="387">
        <v>0</v>
      </c>
      <c r="O386" s="291" t="s">
        <v>101</v>
      </c>
      <c r="P386" s="239" t="s">
        <v>692</v>
      </c>
      <c r="Q386" s="303"/>
      <c r="R386" s="306"/>
      <c r="S386" s="306"/>
    </row>
    <row r="387" spans="2:19" customFormat="1" ht="15" customHeight="1">
      <c r="B387" s="513">
        <v>373</v>
      </c>
      <c r="C387" s="497" t="s">
        <v>1872</v>
      </c>
      <c r="D387" s="301" t="s">
        <v>122</v>
      </c>
      <c r="E387" s="169">
        <v>29742</v>
      </c>
      <c r="F387" s="95" t="s">
        <v>31</v>
      </c>
      <c r="G387" s="91">
        <v>723103</v>
      </c>
      <c r="H387" s="91" t="s">
        <v>67</v>
      </c>
      <c r="I387" s="109" t="s">
        <v>2192</v>
      </c>
      <c r="J387" s="382">
        <v>13</v>
      </c>
      <c r="K387" s="387">
        <v>0</v>
      </c>
      <c r="L387" s="301" t="s">
        <v>2010</v>
      </c>
      <c r="M387" s="382">
        <v>13</v>
      </c>
      <c r="N387" s="387">
        <v>0</v>
      </c>
      <c r="O387" s="394" t="s">
        <v>1061</v>
      </c>
      <c r="P387" s="230" t="s">
        <v>32</v>
      </c>
      <c r="Q387" s="303"/>
      <c r="R387" s="306"/>
      <c r="S387" s="306"/>
    </row>
    <row r="388" spans="2:19" customFormat="1" ht="15" customHeight="1">
      <c r="B388" s="30">
        <v>374</v>
      </c>
      <c r="C388" s="497" t="s">
        <v>1872</v>
      </c>
      <c r="D388" s="301" t="s">
        <v>122</v>
      </c>
      <c r="E388" s="169">
        <v>29742</v>
      </c>
      <c r="F388" s="95" t="s">
        <v>34</v>
      </c>
      <c r="G388" s="91">
        <v>751201</v>
      </c>
      <c r="H388" s="113" t="s">
        <v>162</v>
      </c>
      <c r="I388" s="109" t="s">
        <v>2192</v>
      </c>
      <c r="J388" s="382">
        <v>3</v>
      </c>
      <c r="K388" s="382">
        <v>3</v>
      </c>
      <c r="L388" s="301" t="s">
        <v>2010</v>
      </c>
      <c r="M388" s="382">
        <v>3</v>
      </c>
      <c r="N388" s="382">
        <v>3</v>
      </c>
      <c r="O388" s="291" t="s">
        <v>101</v>
      </c>
      <c r="P388" s="239" t="s">
        <v>692</v>
      </c>
      <c r="Q388" s="303"/>
      <c r="R388" s="306"/>
      <c r="S388" s="306"/>
    </row>
    <row r="389" spans="2:19" customFormat="1" ht="15" customHeight="1">
      <c r="B389" s="91">
        <v>375</v>
      </c>
      <c r="C389" s="497" t="s">
        <v>1872</v>
      </c>
      <c r="D389" s="301" t="s">
        <v>122</v>
      </c>
      <c r="E389" s="169">
        <v>29742</v>
      </c>
      <c r="F389" s="95" t="s">
        <v>41</v>
      </c>
      <c r="G389" s="91">
        <v>522301</v>
      </c>
      <c r="H389" s="91" t="s">
        <v>39</v>
      </c>
      <c r="I389" s="109" t="s">
        <v>2190</v>
      </c>
      <c r="J389" s="382">
        <v>8</v>
      </c>
      <c r="K389" s="382">
        <v>3</v>
      </c>
      <c r="L389" s="301" t="s">
        <v>2010</v>
      </c>
      <c r="M389" s="382">
        <v>8</v>
      </c>
      <c r="N389" s="382">
        <v>3</v>
      </c>
      <c r="O389" s="278" t="s">
        <v>1061</v>
      </c>
      <c r="P389" s="230" t="s">
        <v>32</v>
      </c>
      <c r="Q389" s="303"/>
      <c r="R389" s="306"/>
      <c r="S389" s="306"/>
    </row>
    <row r="390" spans="2:19" customFormat="1" ht="15" customHeight="1">
      <c r="B390" s="513">
        <v>376</v>
      </c>
      <c r="C390" s="497" t="s">
        <v>1872</v>
      </c>
      <c r="D390" s="301" t="s">
        <v>122</v>
      </c>
      <c r="E390" s="169">
        <v>29742</v>
      </c>
      <c r="F390" s="95" t="s">
        <v>1041</v>
      </c>
      <c r="G390" s="91">
        <v>713203</v>
      </c>
      <c r="H390" s="113" t="s">
        <v>59</v>
      </c>
      <c r="I390" s="109" t="s">
        <v>2188</v>
      </c>
      <c r="J390" s="382">
        <v>4</v>
      </c>
      <c r="K390" s="387">
        <v>0</v>
      </c>
      <c r="L390" s="301" t="s">
        <v>2010</v>
      </c>
      <c r="M390" s="382">
        <v>4</v>
      </c>
      <c r="N390" s="387">
        <v>0</v>
      </c>
      <c r="O390" s="291" t="s">
        <v>101</v>
      </c>
      <c r="P390" s="239" t="s">
        <v>692</v>
      </c>
      <c r="Q390" s="303"/>
      <c r="R390" s="306"/>
      <c r="S390" s="306"/>
    </row>
    <row r="391" spans="2:19" customFormat="1" ht="15" customHeight="1">
      <c r="B391" s="30">
        <v>377</v>
      </c>
      <c r="C391" s="494" t="s">
        <v>2043</v>
      </c>
      <c r="D391" s="301" t="s">
        <v>122</v>
      </c>
      <c r="E391" s="715">
        <v>60251</v>
      </c>
      <c r="F391" s="95" t="s">
        <v>34</v>
      </c>
      <c r="G391" s="91">
        <v>751201</v>
      </c>
      <c r="H391" s="113" t="s">
        <v>162</v>
      </c>
      <c r="I391" s="109" t="s">
        <v>2190</v>
      </c>
      <c r="J391" s="382">
        <v>1</v>
      </c>
      <c r="K391" s="382">
        <v>1</v>
      </c>
      <c r="L391" s="301" t="s">
        <v>2010</v>
      </c>
      <c r="M391" s="382">
        <v>1</v>
      </c>
      <c r="N391" s="382">
        <v>1</v>
      </c>
      <c r="O391" s="395" t="s">
        <v>1074</v>
      </c>
      <c r="P391" s="230" t="s">
        <v>1076</v>
      </c>
      <c r="Q391" s="304"/>
      <c r="R391" s="306"/>
      <c r="S391" s="306"/>
    </row>
    <row r="392" spans="2:19" customFormat="1" ht="15" customHeight="1">
      <c r="B392" s="91">
        <v>378</v>
      </c>
      <c r="C392" s="494" t="s">
        <v>2043</v>
      </c>
      <c r="D392" s="301" t="s">
        <v>122</v>
      </c>
      <c r="E392" s="715">
        <v>60251</v>
      </c>
      <c r="F392" s="95" t="s">
        <v>33</v>
      </c>
      <c r="G392" s="91">
        <v>514101</v>
      </c>
      <c r="H392" s="113" t="s">
        <v>68</v>
      </c>
      <c r="I392" s="109" t="s">
        <v>2217</v>
      </c>
      <c r="J392" s="382">
        <v>1</v>
      </c>
      <c r="K392" s="382">
        <v>1</v>
      </c>
      <c r="L392" s="301" t="s">
        <v>2010</v>
      </c>
      <c r="M392" s="382">
        <v>1</v>
      </c>
      <c r="N392" s="382">
        <v>1</v>
      </c>
      <c r="O392" s="395" t="s">
        <v>1074</v>
      </c>
      <c r="P392" s="230" t="s">
        <v>1076</v>
      </c>
      <c r="Q392" s="304"/>
      <c r="R392" s="306"/>
      <c r="S392" s="306"/>
    </row>
    <row r="393" spans="2:19" customFormat="1" ht="15" customHeight="1">
      <c r="B393" s="513">
        <v>379</v>
      </c>
      <c r="C393" s="494" t="s">
        <v>2043</v>
      </c>
      <c r="D393" s="301" t="s">
        <v>122</v>
      </c>
      <c r="E393" s="715">
        <v>60251</v>
      </c>
      <c r="F393" s="95" t="s">
        <v>40</v>
      </c>
      <c r="G393" s="91">
        <v>512001</v>
      </c>
      <c r="H393" s="91" t="s">
        <v>72</v>
      </c>
      <c r="I393" s="109" t="s">
        <v>2217</v>
      </c>
      <c r="J393" s="382">
        <v>1</v>
      </c>
      <c r="K393" s="382">
        <v>0</v>
      </c>
      <c r="L393" s="301" t="s">
        <v>2010</v>
      </c>
      <c r="M393" s="382">
        <v>1</v>
      </c>
      <c r="N393" s="382">
        <v>0</v>
      </c>
      <c r="O393" s="396" t="s">
        <v>1074</v>
      </c>
      <c r="P393" s="230" t="s">
        <v>1076</v>
      </c>
      <c r="Q393" s="304"/>
      <c r="R393" s="306"/>
      <c r="S393" s="306"/>
    </row>
    <row r="394" spans="2:19" customFormat="1" ht="15" customHeight="1">
      <c r="B394" s="30">
        <v>380</v>
      </c>
      <c r="C394" s="494" t="s">
        <v>2043</v>
      </c>
      <c r="D394" s="301" t="s">
        <v>122</v>
      </c>
      <c r="E394" s="715">
        <v>60251</v>
      </c>
      <c r="F394" s="95" t="s">
        <v>41</v>
      </c>
      <c r="G394" s="91">
        <v>522301</v>
      </c>
      <c r="H394" s="91" t="s">
        <v>39</v>
      </c>
      <c r="I394" s="109" t="s">
        <v>2190</v>
      </c>
      <c r="J394" s="382">
        <v>1</v>
      </c>
      <c r="K394" s="382">
        <v>0</v>
      </c>
      <c r="L394" s="301" t="s">
        <v>2010</v>
      </c>
      <c r="M394" s="382">
        <v>1</v>
      </c>
      <c r="N394" s="382">
        <v>0</v>
      </c>
      <c r="O394" s="396" t="s">
        <v>1074</v>
      </c>
      <c r="P394" s="230" t="s">
        <v>1076</v>
      </c>
      <c r="Q394" s="304"/>
      <c r="R394" s="184"/>
      <c r="S394" s="306"/>
    </row>
    <row r="395" spans="2:19" customFormat="1" ht="15" customHeight="1">
      <c r="B395" s="91">
        <v>381</v>
      </c>
      <c r="C395" s="95" t="s">
        <v>1808</v>
      </c>
      <c r="D395" s="196" t="s">
        <v>122</v>
      </c>
      <c r="E395" s="732">
        <v>30693</v>
      </c>
      <c r="F395" s="95" t="s">
        <v>91</v>
      </c>
      <c r="G395" s="91">
        <v>722307</v>
      </c>
      <c r="H395" s="91" t="s">
        <v>74</v>
      </c>
      <c r="I395" s="109" t="s">
        <v>2192</v>
      </c>
      <c r="J395" s="279">
        <v>3</v>
      </c>
      <c r="K395" s="279">
        <v>0</v>
      </c>
      <c r="L395" s="91" t="s">
        <v>2010</v>
      </c>
      <c r="M395" s="279">
        <v>3</v>
      </c>
      <c r="N395" s="279">
        <v>0</v>
      </c>
      <c r="O395" s="394" t="s">
        <v>1054</v>
      </c>
      <c r="P395" s="230" t="s">
        <v>93</v>
      </c>
      <c r="Q395" s="304"/>
      <c r="R395" s="306"/>
      <c r="S395" s="306"/>
    </row>
    <row r="396" spans="2:19" customFormat="1" ht="15" customHeight="1">
      <c r="B396" s="513">
        <v>382</v>
      </c>
      <c r="C396" s="95" t="s">
        <v>1808</v>
      </c>
      <c r="D396" s="196" t="s">
        <v>122</v>
      </c>
      <c r="E396" s="732">
        <v>30693</v>
      </c>
      <c r="F396" s="95" t="s">
        <v>40</v>
      </c>
      <c r="G396" s="91">
        <v>512001</v>
      </c>
      <c r="H396" s="91" t="s">
        <v>72</v>
      </c>
      <c r="I396" s="109" t="s">
        <v>2194</v>
      </c>
      <c r="J396" s="279">
        <v>14</v>
      </c>
      <c r="K396" s="279">
        <v>9</v>
      </c>
      <c r="L396" s="91" t="s">
        <v>2010</v>
      </c>
      <c r="M396" s="279">
        <v>12</v>
      </c>
      <c r="N396" s="279">
        <v>8</v>
      </c>
      <c r="O396" s="95" t="s">
        <v>101</v>
      </c>
      <c r="P396" s="239" t="s">
        <v>692</v>
      </c>
      <c r="Q396" s="303"/>
      <c r="R396" s="306"/>
      <c r="S396" s="306"/>
    </row>
    <row r="397" spans="2:19" customFormat="1" ht="15" customHeight="1">
      <c r="B397" s="30">
        <v>383</v>
      </c>
      <c r="C397" s="95" t="s">
        <v>1808</v>
      </c>
      <c r="D397" s="196" t="s">
        <v>122</v>
      </c>
      <c r="E397" s="732">
        <v>30693</v>
      </c>
      <c r="F397" s="95" t="s">
        <v>31</v>
      </c>
      <c r="G397" s="91">
        <v>723103</v>
      </c>
      <c r="H397" s="91" t="s">
        <v>67</v>
      </c>
      <c r="I397" s="109" t="s">
        <v>2194</v>
      </c>
      <c r="J397" s="279">
        <v>13</v>
      </c>
      <c r="K397" s="279">
        <v>0</v>
      </c>
      <c r="L397" s="91" t="s">
        <v>2010</v>
      </c>
      <c r="M397" s="279">
        <v>12</v>
      </c>
      <c r="N397" s="279">
        <v>0</v>
      </c>
      <c r="O397" s="280" t="s">
        <v>101</v>
      </c>
      <c r="P397" s="175" t="s">
        <v>692</v>
      </c>
      <c r="Q397" s="303"/>
      <c r="R397" s="306" t="s">
        <v>93</v>
      </c>
      <c r="S397" s="306"/>
    </row>
    <row r="398" spans="2:19" customFormat="1" ht="15" customHeight="1">
      <c r="B398" s="91">
        <v>384</v>
      </c>
      <c r="C398" s="95" t="s">
        <v>1808</v>
      </c>
      <c r="D398" s="196" t="s">
        <v>122</v>
      </c>
      <c r="E398" s="732">
        <v>30693</v>
      </c>
      <c r="F398" s="95" t="s">
        <v>33</v>
      </c>
      <c r="G398" s="91">
        <v>514101</v>
      </c>
      <c r="H398" s="113" t="s">
        <v>68</v>
      </c>
      <c r="I398" s="109" t="s">
        <v>2194</v>
      </c>
      <c r="J398" s="279">
        <v>6</v>
      </c>
      <c r="K398" s="279">
        <v>4</v>
      </c>
      <c r="L398" s="91" t="s">
        <v>2010</v>
      </c>
      <c r="M398" s="279">
        <v>6</v>
      </c>
      <c r="N398" s="279">
        <v>4</v>
      </c>
      <c r="O398" s="95" t="s">
        <v>101</v>
      </c>
      <c r="P398" s="239" t="s">
        <v>692</v>
      </c>
      <c r="Q398" s="303"/>
      <c r="R398" s="306"/>
      <c r="S398" s="306"/>
    </row>
    <row r="399" spans="2:19" customFormat="1" ht="15" customHeight="1">
      <c r="B399" s="513">
        <v>385</v>
      </c>
      <c r="C399" s="95" t="s">
        <v>1808</v>
      </c>
      <c r="D399" s="196" t="s">
        <v>122</v>
      </c>
      <c r="E399" s="732">
        <v>30693</v>
      </c>
      <c r="F399" s="95" t="s">
        <v>30</v>
      </c>
      <c r="G399" s="91">
        <v>752205</v>
      </c>
      <c r="H399" s="113" t="s">
        <v>62</v>
      </c>
      <c r="I399" s="109" t="s">
        <v>2191</v>
      </c>
      <c r="J399" s="279">
        <v>2</v>
      </c>
      <c r="K399" s="279">
        <v>0</v>
      </c>
      <c r="L399" s="91" t="s">
        <v>2010</v>
      </c>
      <c r="M399" s="279">
        <v>2</v>
      </c>
      <c r="N399" s="279">
        <v>0</v>
      </c>
      <c r="O399" s="394" t="s">
        <v>1054</v>
      </c>
      <c r="P399" s="230" t="s">
        <v>93</v>
      </c>
      <c r="Q399" s="303"/>
      <c r="R399" s="306"/>
      <c r="S399" s="306"/>
    </row>
    <row r="400" spans="2:19" customFormat="1" ht="15" customHeight="1">
      <c r="B400" s="30">
        <v>386</v>
      </c>
      <c r="C400" s="95" t="s">
        <v>1808</v>
      </c>
      <c r="D400" s="196" t="s">
        <v>122</v>
      </c>
      <c r="E400" s="732">
        <v>30693</v>
      </c>
      <c r="F400" s="95" t="s">
        <v>41</v>
      </c>
      <c r="G400" s="91">
        <v>522301</v>
      </c>
      <c r="H400" s="91" t="s">
        <v>39</v>
      </c>
      <c r="I400" s="109" t="s">
        <v>2192</v>
      </c>
      <c r="J400" s="279">
        <v>6</v>
      </c>
      <c r="K400" s="279">
        <v>3</v>
      </c>
      <c r="L400" s="91" t="s">
        <v>2010</v>
      </c>
      <c r="M400" s="279">
        <v>6</v>
      </c>
      <c r="N400" s="279">
        <v>3</v>
      </c>
      <c r="O400" s="291" t="s">
        <v>101</v>
      </c>
      <c r="P400" s="239" t="s">
        <v>692</v>
      </c>
      <c r="Q400" s="303"/>
      <c r="R400" s="306"/>
      <c r="S400" s="306"/>
    </row>
    <row r="401" spans="2:20" customFormat="1" ht="15" customHeight="1">
      <c r="B401" s="91">
        <v>387</v>
      </c>
      <c r="C401" s="95" t="s">
        <v>1808</v>
      </c>
      <c r="D401" s="196" t="s">
        <v>122</v>
      </c>
      <c r="E401" s="732">
        <v>30693</v>
      </c>
      <c r="F401" s="95" t="s">
        <v>47</v>
      </c>
      <c r="G401" s="91">
        <v>721306</v>
      </c>
      <c r="H401" s="113" t="s">
        <v>56</v>
      </c>
      <c r="I401" s="427" t="s">
        <v>2187</v>
      </c>
      <c r="J401" s="279">
        <v>3</v>
      </c>
      <c r="K401" s="279">
        <v>0</v>
      </c>
      <c r="L401" s="91" t="s">
        <v>2010</v>
      </c>
      <c r="M401" s="279">
        <v>3</v>
      </c>
      <c r="N401" s="279">
        <v>0</v>
      </c>
      <c r="O401" s="278" t="s">
        <v>1054</v>
      </c>
      <c r="P401" s="230" t="s">
        <v>93</v>
      </c>
      <c r="Q401" s="303"/>
      <c r="R401" s="306"/>
      <c r="S401" s="306"/>
    </row>
    <row r="402" spans="2:20" customFormat="1" ht="15" customHeight="1">
      <c r="B402" s="513">
        <v>388</v>
      </c>
      <c r="C402" s="95" t="s">
        <v>1808</v>
      </c>
      <c r="D402" s="196" t="s">
        <v>122</v>
      </c>
      <c r="E402" s="732">
        <v>30693</v>
      </c>
      <c r="F402" s="95" t="s">
        <v>1041</v>
      </c>
      <c r="G402" s="91">
        <v>713203</v>
      </c>
      <c r="H402" s="91" t="s">
        <v>59</v>
      </c>
      <c r="I402" s="109" t="s">
        <v>2189</v>
      </c>
      <c r="J402" s="279">
        <v>3</v>
      </c>
      <c r="K402" s="279">
        <v>0</v>
      </c>
      <c r="L402" s="91" t="s">
        <v>2010</v>
      </c>
      <c r="M402" s="279">
        <v>3</v>
      </c>
      <c r="N402" s="279">
        <v>0</v>
      </c>
      <c r="O402" s="291" t="s">
        <v>1054</v>
      </c>
      <c r="P402" s="230" t="s">
        <v>93</v>
      </c>
      <c r="Q402" s="184"/>
      <c r="R402" s="306"/>
      <c r="S402" s="306"/>
    </row>
    <row r="403" spans="2:20" customFormat="1" ht="15" customHeight="1">
      <c r="B403" s="30">
        <v>389</v>
      </c>
      <c r="C403" s="95" t="s">
        <v>1808</v>
      </c>
      <c r="D403" s="196" t="s">
        <v>122</v>
      </c>
      <c r="E403" s="732">
        <v>30693</v>
      </c>
      <c r="F403" s="95" t="s">
        <v>1041</v>
      </c>
      <c r="G403" s="91">
        <v>713203</v>
      </c>
      <c r="H403" s="91" t="s">
        <v>59</v>
      </c>
      <c r="I403" s="109" t="s">
        <v>2188</v>
      </c>
      <c r="J403" s="279">
        <v>1</v>
      </c>
      <c r="K403" s="279">
        <v>0</v>
      </c>
      <c r="L403" s="295" t="s">
        <v>2010</v>
      </c>
      <c r="M403" s="279">
        <v>1</v>
      </c>
      <c r="N403" s="279">
        <v>0</v>
      </c>
      <c r="O403" s="95" t="s">
        <v>101</v>
      </c>
      <c r="P403" s="239" t="s">
        <v>692</v>
      </c>
      <c r="Q403" s="304"/>
      <c r="R403" s="303"/>
      <c r="S403" s="306"/>
    </row>
    <row r="404" spans="2:20" customFormat="1" ht="15" customHeight="1">
      <c r="B404" s="91">
        <v>390</v>
      </c>
      <c r="C404" s="95" t="s">
        <v>1808</v>
      </c>
      <c r="D404" s="196" t="s">
        <v>122</v>
      </c>
      <c r="E404" s="732">
        <v>30693</v>
      </c>
      <c r="F404" s="95" t="s">
        <v>35</v>
      </c>
      <c r="G404" s="277">
        <v>741103</v>
      </c>
      <c r="H404" s="277" t="s">
        <v>49</v>
      </c>
      <c r="I404" s="109"/>
      <c r="J404" s="260">
        <v>0</v>
      </c>
      <c r="K404" s="279">
        <v>0</v>
      </c>
      <c r="L404" s="91" t="s">
        <v>2010</v>
      </c>
      <c r="M404" s="279">
        <v>0</v>
      </c>
      <c r="N404" s="279">
        <v>0</v>
      </c>
      <c r="O404" s="95" t="s">
        <v>1054</v>
      </c>
      <c r="P404" s="230" t="s">
        <v>93</v>
      </c>
      <c r="Q404" s="184"/>
      <c r="R404" s="184"/>
      <c r="S404" s="306"/>
    </row>
    <row r="405" spans="2:20" customFormat="1" ht="15" customHeight="1">
      <c r="B405" s="513">
        <v>391</v>
      </c>
      <c r="C405" s="95" t="s">
        <v>1808</v>
      </c>
      <c r="D405" s="196" t="s">
        <v>122</v>
      </c>
      <c r="E405" s="732">
        <v>30693</v>
      </c>
      <c r="F405" s="132" t="s">
        <v>34</v>
      </c>
      <c r="G405" s="91">
        <v>751201</v>
      </c>
      <c r="H405" s="113" t="s">
        <v>162</v>
      </c>
      <c r="I405" s="109" t="s">
        <v>2192</v>
      </c>
      <c r="J405" s="279">
        <v>1</v>
      </c>
      <c r="K405" s="279">
        <v>1</v>
      </c>
      <c r="L405" s="91" t="s">
        <v>2010</v>
      </c>
      <c r="M405" s="279">
        <v>1</v>
      </c>
      <c r="N405" s="279">
        <v>1</v>
      </c>
      <c r="O405" s="95" t="s">
        <v>101</v>
      </c>
      <c r="P405" s="239" t="s">
        <v>692</v>
      </c>
      <c r="Q405" s="304"/>
      <c r="R405" s="306"/>
      <c r="S405" s="306"/>
    </row>
    <row r="406" spans="2:20" customFormat="1" ht="15" customHeight="1">
      <c r="B406" s="30">
        <v>392</v>
      </c>
      <c r="C406" s="451" t="s">
        <v>2088</v>
      </c>
      <c r="D406" s="452" t="s">
        <v>2089</v>
      </c>
      <c r="E406" s="765"/>
      <c r="F406" s="132" t="s">
        <v>71</v>
      </c>
      <c r="G406" s="91">
        <v>512001</v>
      </c>
      <c r="H406" s="91" t="s">
        <v>72</v>
      </c>
      <c r="I406" s="109" t="s">
        <v>2188</v>
      </c>
      <c r="J406" s="279">
        <v>5</v>
      </c>
      <c r="K406" s="279">
        <v>0</v>
      </c>
      <c r="L406" s="91"/>
      <c r="M406" s="279">
        <v>5</v>
      </c>
      <c r="N406" s="279">
        <v>0</v>
      </c>
      <c r="O406" s="638"/>
      <c r="P406" s="631" t="s">
        <v>692</v>
      </c>
      <c r="Q406" s="521"/>
      <c r="R406" s="519"/>
      <c r="S406" s="519"/>
    </row>
    <row r="407" spans="2:20" customFormat="1" ht="15" customHeight="1">
      <c r="B407" s="91">
        <v>393</v>
      </c>
      <c r="C407" s="451" t="s">
        <v>2088</v>
      </c>
      <c r="D407" s="452" t="s">
        <v>2089</v>
      </c>
      <c r="E407" s="765"/>
      <c r="F407" s="95" t="s">
        <v>30</v>
      </c>
      <c r="G407" s="91">
        <v>752205</v>
      </c>
      <c r="H407" s="113" t="s">
        <v>62</v>
      </c>
      <c r="I407" s="109" t="s">
        <v>2192</v>
      </c>
      <c r="J407" s="279">
        <v>10</v>
      </c>
      <c r="K407" s="279">
        <v>0</v>
      </c>
      <c r="L407" s="91"/>
      <c r="M407" s="279">
        <v>10</v>
      </c>
      <c r="N407" s="279">
        <v>0</v>
      </c>
      <c r="O407" s="632" t="s">
        <v>101</v>
      </c>
      <c r="P407" s="631" t="s">
        <v>692</v>
      </c>
      <c r="Q407" s="184"/>
      <c r="R407" s="306"/>
      <c r="S407" s="306"/>
    </row>
    <row r="408" spans="2:20" customFormat="1" ht="15" customHeight="1">
      <c r="B408" s="513">
        <v>394</v>
      </c>
      <c r="C408" s="676" t="s">
        <v>1870</v>
      </c>
      <c r="D408" s="193" t="s">
        <v>186</v>
      </c>
      <c r="E408" s="193">
        <v>40806</v>
      </c>
      <c r="F408" s="676" t="s">
        <v>2014</v>
      </c>
      <c r="G408" s="193">
        <v>742202</v>
      </c>
      <c r="H408" s="193" t="s">
        <v>638</v>
      </c>
      <c r="I408" s="688"/>
      <c r="J408" s="204">
        <v>3</v>
      </c>
      <c r="K408" s="204">
        <v>0</v>
      </c>
      <c r="L408" s="193" t="s">
        <v>2010</v>
      </c>
      <c r="M408" s="204">
        <v>3</v>
      </c>
      <c r="N408" s="204">
        <v>0</v>
      </c>
      <c r="O408" s="698" t="s">
        <v>1989</v>
      </c>
      <c r="P408" s="677" t="s">
        <v>1840</v>
      </c>
      <c r="Q408" s="230" t="s">
        <v>37</v>
      </c>
      <c r="R408" s="230"/>
      <c r="S408" s="306"/>
      <c r="T408" t="s">
        <v>2337</v>
      </c>
    </row>
    <row r="409" spans="2:20" customFormat="1" ht="15" customHeight="1">
      <c r="B409" s="30">
        <v>395</v>
      </c>
      <c r="C409" s="95" t="s">
        <v>1870</v>
      </c>
      <c r="D409" s="91" t="s">
        <v>186</v>
      </c>
      <c r="E409" s="713">
        <v>40806</v>
      </c>
      <c r="F409" s="95" t="s">
        <v>463</v>
      </c>
      <c r="G409" s="91">
        <v>753105</v>
      </c>
      <c r="H409" s="113" t="s">
        <v>457</v>
      </c>
      <c r="I409" s="109"/>
      <c r="J409" s="260">
        <v>0</v>
      </c>
      <c r="K409" s="279">
        <v>0</v>
      </c>
      <c r="L409" s="91" t="s">
        <v>2010</v>
      </c>
      <c r="M409" s="279">
        <v>0</v>
      </c>
      <c r="N409" s="279">
        <v>0</v>
      </c>
      <c r="O409" s="232"/>
      <c r="P409" s="230"/>
      <c r="Q409" s="420" t="s">
        <v>37</v>
      </c>
      <c r="R409" s="306"/>
      <c r="S409" s="306"/>
    </row>
    <row r="410" spans="2:20" customFormat="1" ht="15" customHeight="1">
      <c r="B410" s="700"/>
      <c r="C410" s="95" t="s">
        <v>1870</v>
      </c>
      <c r="D410" s="91" t="s">
        <v>186</v>
      </c>
      <c r="E410" s="713">
        <v>40806</v>
      </c>
      <c r="F410" s="95" t="s">
        <v>41</v>
      </c>
      <c r="G410" s="91">
        <v>522301</v>
      </c>
      <c r="H410" s="91" t="s">
        <v>39</v>
      </c>
      <c r="I410" s="231" t="s">
        <v>2397</v>
      </c>
      <c r="J410" s="279">
        <v>8</v>
      </c>
      <c r="K410" s="279">
        <v>6</v>
      </c>
      <c r="L410" s="295" t="s">
        <v>2010</v>
      </c>
      <c r="M410" s="279">
        <v>6</v>
      </c>
      <c r="N410" s="279">
        <v>5</v>
      </c>
      <c r="O410" s="751"/>
      <c r="P410" s="230" t="s">
        <v>691</v>
      </c>
      <c r="Q410" s="752"/>
      <c r="R410" s="558"/>
      <c r="S410" s="558"/>
    </row>
    <row r="411" spans="2:20" customFormat="1" ht="15" customHeight="1">
      <c r="B411" s="700"/>
      <c r="C411" s="95" t="s">
        <v>1870</v>
      </c>
      <c r="D411" s="91" t="s">
        <v>186</v>
      </c>
      <c r="E411" s="713">
        <v>40806</v>
      </c>
      <c r="F411" s="95" t="s">
        <v>41</v>
      </c>
      <c r="G411" s="91">
        <v>522301</v>
      </c>
      <c r="H411" s="91" t="s">
        <v>39</v>
      </c>
      <c r="I411" s="231" t="s">
        <v>2398</v>
      </c>
      <c r="J411" s="279">
        <v>9</v>
      </c>
      <c r="K411" s="279">
        <v>9</v>
      </c>
      <c r="L411" s="295" t="s">
        <v>2010</v>
      </c>
      <c r="M411" s="279">
        <v>3</v>
      </c>
      <c r="N411" s="279">
        <v>3</v>
      </c>
      <c r="O411" s="751"/>
      <c r="P411" s="230" t="s">
        <v>691</v>
      </c>
      <c r="Q411" s="752"/>
      <c r="R411" s="558"/>
      <c r="S411" s="558"/>
    </row>
    <row r="412" spans="2:20" customFormat="1">
      <c r="B412" s="91">
        <v>396</v>
      </c>
      <c r="C412" s="95" t="s">
        <v>1870</v>
      </c>
      <c r="D412" s="91" t="s">
        <v>186</v>
      </c>
      <c r="E412" s="713">
        <v>40806</v>
      </c>
      <c r="F412" s="95" t="s">
        <v>41</v>
      </c>
      <c r="G412" s="91">
        <v>522301</v>
      </c>
      <c r="H412" s="91" t="s">
        <v>39</v>
      </c>
      <c r="I412" s="231" t="s">
        <v>2399</v>
      </c>
      <c r="J412" s="279">
        <v>9</v>
      </c>
      <c r="K412" s="279">
        <v>9</v>
      </c>
      <c r="L412" s="295" t="s">
        <v>2010</v>
      </c>
      <c r="M412" s="279">
        <v>0</v>
      </c>
      <c r="N412" s="279">
        <v>0</v>
      </c>
      <c r="O412" s="95" t="s">
        <v>1864</v>
      </c>
      <c r="P412" s="230" t="s">
        <v>691</v>
      </c>
      <c r="Q412" s="230" t="s">
        <v>37</v>
      </c>
      <c r="R412" s="306"/>
      <c r="S412" s="306"/>
    </row>
    <row r="413" spans="2:20" customFormat="1" ht="15" customHeight="1">
      <c r="B413" s="513">
        <v>397</v>
      </c>
      <c r="C413" s="95" t="s">
        <v>1870</v>
      </c>
      <c r="D413" s="91" t="s">
        <v>186</v>
      </c>
      <c r="E413" s="713">
        <v>40806</v>
      </c>
      <c r="F413" s="95" t="s">
        <v>31</v>
      </c>
      <c r="G413" s="91">
        <v>723103</v>
      </c>
      <c r="H413" s="91" t="s">
        <v>67</v>
      </c>
      <c r="I413" s="109" t="s">
        <v>2204</v>
      </c>
      <c r="J413" s="279">
        <v>12</v>
      </c>
      <c r="K413" s="279">
        <v>0</v>
      </c>
      <c r="L413" s="91" t="s">
        <v>2010</v>
      </c>
      <c r="M413" s="279">
        <v>0</v>
      </c>
      <c r="N413" s="279">
        <v>0</v>
      </c>
      <c r="O413" s="291" t="s">
        <v>2100</v>
      </c>
      <c r="P413" s="230" t="s">
        <v>475</v>
      </c>
      <c r="Q413" s="230" t="s">
        <v>37</v>
      </c>
      <c r="R413" s="306"/>
      <c r="S413" s="306"/>
    </row>
    <row r="414" spans="2:20" customFormat="1" ht="15" customHeight="1">
      <c r="B414" s="30">
        <v>398</v>
      </c>
      <c r="C414" s="95" t="s">
        <v>1870</v>
      </c>
      <c r="D414" s="91" t="s">
        <v>186</v>
      </c>
      <c r="E414" s="713">
        <v>40806</v>
      </c>
      <c r="F414" s="95" t="s">
        <v>42</v>
      </c>
      <c r="G414" s="91">
        <v>741201</v>
      </c>
      <c r="H414" s="113" t="s">
        <v>161</v>
      </c>
      <c r="I414" s="738" t="s">
        <v>2390</v>
      </c>
      <c r="J414" s="279">
        <v>10</v>
      </c>
      <c r="K414" s="279">
        <v>0</v>
      </c>
      <c r="L414" s="91" t="s">
        <v>2010</v>
      </c>
      <c r="M414" s="279">
        <v>10</v>
      </c>
      <c r="N414" s="279">
        <v>0</v>
      </c>
      <c r="O414" s="291" t="s">
        <v>1991</v>
      </c>
      <c r="P414" s="230" t="s">
        <v>679</v>
      </c>
      <c r="Q414" s="230" t="s">
        <v>37</v>
      </c>
      <c r="R414" s="306"/>
      <c r="S414" s="306"/>
    </row>
    <row r="415" spans="2:20" customFormat="1" ht="15" customHeight="1">
      <c r="B415" s="91">
        <v>399</v>
      </c>
      <c r="C415" s="95" t="s">
        <v>1870</v>
      </c>
      <c r="D415" s="91" t="s">
        <v>186</v>
      </c>
      <c r="E415" s="713">
        <v>40806</v>
      </c>
      <c r="F415" s="132" t="s">
        <v>35</v>
      </c>
      <c r="G415" s="91">
        <v>741103</v>
      </c>
      <c r="H415" s="91" t="s">
        <v>49</v>
      </c>
      <c r="I415" s="109" t="s">
        <v>2191</v>
      </c>
      <c r="J415" s="279">
        <v>4</v>
      </c>
      <c r="K415" s="279">
        <v>0</v>
      </c>
      <c r="L415" s="91" t="s">
        <v>2010</v>
      </c>
      <c r="M415" s="279">
        <v>4</v>
      </c>
      <c r="N415" s="279">
        <v>0</v>
      </c>
      <c r="O415" s="278" t="s">
        <v>1054</v>
      </c>
      <c r="P415" s="230" t="s">
        <v>93</v>
      </c>
      <c r="Q415" s="416" t="s">
        <v>37</v>
      </c>
      <c r="R415" s="306"/>
      <c r="S415" s="306"/>
    </row>
    <row r="416" spans="2:20" customFormat="1" ht="15" customHeight="1">
      <c r="B416" s="513">
        <v>400</v>
      </c>
      <c r="C416" s="95" t="s">
        <v>1870</v>
      </c>
      <c r="D416" s="91" t="s">
        <v>186</v>
      </c>
      <c r="E416" s="713">
        <v>40806</v>
      </c>
      <c r="F416" s="95" t="s">
        <v>33</v>
      </c>
      <c r="G416" s="91">
        <v>514101</v>
      </c>
      <c r="H416" s="91" t="s">
        <v>68</v>
      </c>
      <c r="I416" s="109" t="s">
        <v>2231</v>
      </c>
      <c r="J416" s="279">
        <v>8</v>
      </c>
      <c r="K416" s="279">
        <v>6</v>
      </c>
      <c r="L416" s="91" t="s">
        <v>2010</v>
      </c>
      <c r="M416" s="279">
        <v>3</v>
      </c>
      <c r="N416" s="279">
        <v>3</v>
      </c>
      <c r="O416" s="95" t="s">
        <v>1864</v>
      </c>
      <c r="P416" s="230" t="s">
        <v>691</v>
      </c>
      <c r="Q416" s="303"/>
      <c r="R416" s="184"/>
      <c r="S416" s="306"/>
    </row>
    <row r="417" spans="2:19" customFormat="1" ht="15" customHeight="1">
      <c r="B417" s="30">
        <v>401</v>
      </c>
      <c r="C417" s="95" t="s">
        <v>1870</v>
      </c>
      <c r="D417" s="91" t="s">
        <v>186</v>
      </c>
      <c r="E417" s="713">
        <v>40806</v>
      </c>
      <c r="F417" s="95" t="s">
        <v>40</v>
      </c>
      <c r="G417" s="91">
        <v>512001</v>
      </c>
      <c r="H417" s="113" t="s">
        <v>72</v>
      </c>
      <c r="I417" s="109" t="s">
        <v>2223</v>
      </c>
      <c r="J417" s="279">
        <v>7</v>
      </c>
      <c r="K417" s="279">
        <v>5</v>
      </c>
      <c r="L417" s="91" t="s">
        <v>2010</v>
      </c>
      <c r="M417" s="279">
        <v>1</v>
      </c>
      <c r="N417" s="279">
        <v>1</v>
      </c>
      <c r="O417" s="291" t="s">
        <v>1864</v>
      </c>
      <c r="P417" s="230" t="s">
        <v>691</v>
      </c>
      <c r="Q417" s="303"/>
      <c r="R417" s="184"/>
      <c r="S417" s="306"/>
    </row>
    <row r="418" spans="2:19" customFormat="1" ht="15" customHeight="1">
      <c r="B418" s="91">
        <v>402</v>
      </c>
      <c r="C418" s="95" t="s">
        <v>1870</v>
      </c>
      <c r="D418" s="91" t="s">
        <v>186</v>
      </c>
      <c r="E418" s="713">
        <v>40806</v>
      </c>
      <c r="F418" s="95" t="s">
        <v>172</v>
      </c>
      <c r="G418" s="91">
        <v>722204</v>
      </c>
      <c r="H418" s="91" t="s">
        <v>164</v>
      </c>
      <c r="I418" s="109" t="s">
        <v>2225</v>
      </c>
      <c r="J418" s="279">
        <v>8</v>
      </c>
      <c r="K418" s="279">
        <v>0</v>
      </c>
      <c r="L418" s="430" t="s">
        <v>2010</v>
      </c>
      <c r="M418" s="279">
        <v>8</v>
      </c>
      <c r="N418" s="279">
        <v>0</v>
      </c>
      <c r="O418" s="95" t="s">
        <v>1990</v>
      </c>
      <c r="P418" s="230" t="s">
        <v>190</v>
      </c>
      <c r="Q418" s="303"/>
      <c r="R418" s="306" t="s">
        <v>93</v>
      </c>
      <c r="S418" s="306"/>
    </row>
    <row r="419" spans="2:19" customFormat="1" ht="15" customHeight="1">
      <c r="B419" s="513">
        <v>403</v>
      </c>
      <c r="C419" s="95" t="s">
        <v>1870</v>
      </c>
      <c r="D419" s="91" t="s">
        <v>186</v>
      </c>
      <c r="E419" s="713">
        <v>40806</v>
      </c>
      <c r="F419" s="95" t="s">
        <v>30</v>
      </c>
      <c r="G419" s="91">
        <v>752205</v>
      </c>
      <c r="H419" s="91" t="s">
        <v>62</v>
      </c>
      <c r="I419" s="109" t="s">
        <v>2191</v>
      </c>
      <c r="J419" s="279">
        <v>5</v>
      </c>
      <c r="K419" s="279">
        <v>0</v>
      </c>
      <c r="L419" s="91" t="s">
        <v>2010</v>
      </c>
      <c r="M419" s="279">
        <v>5</v>
      </c>
      <c r="N419" s="279">
        <v>0</v>
      </c>
      <c r="O419" s="278" t="s">
        <v>1054</v>
      </c>
      <c r="P419" s="230" t="s">
        <v>93</v>
      </c>
      <c r="Q419" s="303"/>
      <c r="R419" s="306"/>
      <c r="S419" s="306"/>
    </row>
    <row r="420" spans="2:19" customFormat="1" ht="15" customHeight="1">
      <c r="B420" s="30">
        <v>404</v>
      </c>
      <c r="C420" s="95" t="s">
        <v>1870</v>
      </c>
      <c r="D420" s="91" t="s">
        <v>186</v>
      </c>
      <c r="E420" s="713">
        <v>40806</v>
      </c>
      <c r="F420" s="95" t="s">
        <v>91</v>
      </c>
      <c r="G420" s="91">
        <v>722307</v>
      </c>
      <c r="H420" s="91" t="s">
        <v>74</v>
      </c>
      <c r="I420" s="109" t="s">
        <v>2192</v>
      </c>
      <c r="J420" s="279">
        <v>2</v>
      </c>
      <c r="K420" s="279">
        <v>0</v>
      </c>
      <c r="L420" s="91" t="s">
        <v>2010</v>
      </c>
      <c r="M420" s="279">
        <v>2</v>
      </c>
      <c r="N420" s="279">
        <v>0</v>
      </c>
      <c r="O420" s="278" t="s">
        <v>1054</v>
      </c>
      <c r="P420" s="230" t="s">
        <v>93</v>
      </c>
      <c r="Q420" s="303"/>
      <c r="R420" s="415"/>
      <c r="S420" s="306"/>
    </row>
    <row r="421" spans="2:19" customFormat="1" ht="15" customHeight="1">
      <c r="B421" s="91">
        <v>405</v>
      </c>
      <c r="C421" s="95" t="s">
        <v>1870</v>
      </c>
      <c r="D421" s="91" t="s">
        <v>186</v>
      </c>
      <c r="E421" s="713">
        <v>40806</v>
      </c>
      <c r="F421" s="95" t="s">
        <v>465</v>
      </c>
      <c r="G421" s="91">
        <v>432106</v>
      </c>
      <c r="H421" s="113" t="s">
        <v>217</v>
      </c>
      <c r="I421" s="109" t="s">
        <v>2194</v>
      </c>
      <c r="J421" s="279">
        <v>1</v>
      </c>
      <c r="K421" s="279">
        <v>0</v>
      </c>
      <c r="L421" s="91" t="s">
        <v>2010</v>
      </c>
      <c r="M421" s="279">
        <v>1</v>
      </c>
      <c r="N421" s="279">
        <v>0</v>
      </c>
      <c r="O421" s="280" t="s">
        <v>1061</v>
      </c>
      <c r="P421" s="281" t="s">
        <v>32</v>
      </c>
      <c r="Q421" s="306"/>
      <c r="R421" s="230"/>
      <c r="S421" s="306"/>
    </row>
    <row r="422" spans="2:19" customFormat="1" ht="15" customHeight="1">
      <c r="B422" s="513">
        <v>406</v>
      </c>
      <c r="C422" s="95" t="s">
        <v>1870</v>
      </c>
      <c r="D422" s="91" t="s">
        <v>186</v>
      </c>
      <c r="E422" s="713">
        <v>40806</v>
      </c>
      <c r="F422" s="95" t="s">
        <v>171</v>
      </c>
      <c r="G422" s="91">
        <v>712618</v>
      </c>
      <c r="H422" s="113" t="s">
        <v>77</v>
      </c>
      <c r="I422" s="427" t="s">
        <v>2192</v>
      </c>
      <c r="J422" s="279">
        <v>1</v>
      </c>
      <c r="K422" s="279">
        <v>0</v>
      </c>
      <c r="L422" s="295" t="s">
        <v>2010</v>
      </c>
      <c r="M422" s="279">
        <v>1</v>
      </c>
      <c r="N422" s="279">
        <v>0</v>
      </c>
      <c r="O422" s="278" t="s">
        <v>1054</v>
      </c>
      <c r="P422" s="230" t="s">
        <v>93</v>
      </c>
      <c r="Q422" s="306"/>
      <c r="R422" s="306"/>
      <c r="S422" s="306"/>
    </row>
    <row r="423" spans="2:19" customFormat="1" ht="15" customHeight="1">
      <c r="B423" s="30">
        <v>407</v>
      </c>
      <c r="C423" s="95" t="s">
        <v>1870</v>
      </c>
      <c r="D423" s="91" t="s">
        <v>186</v>
      </c>
      <c r="E423" s="713">
        <v>40806</v>
      </c>
      <c r="F423" s="95" t="s">
        <v>36</v>
      </c>
      <c r="G423" s="91">
        <v>711204</v>
      </c>
      <c r="H423" s="91" t="s">
        <v>94</v>
      </c>
      <c r="I423" s="741" t="s">
        <v>2388</v>
      </c>
      <c r="J423" s="279">
        <v>1</v>
      </c>
      <c r="K423" s="279">
        <v>0</v>
      </c>
      <c r="L423" s="91" t="s">
        <v>2010</v>
      </c>
      <c r="M423" s="279">
        <v>1</v>
      </c>
      <c r="N423" s="279">
        <v>0</v>
      </c>
      <c r="O423" s="95" t="s">
        <v>1991</v>
      </c>
      <c r="P423" s="230" t="s">
        <v>679</v>
      </c>
      <c r="Q423" s="304"/>
      <c r="R423" s="306"/>
      <c r="S423" s="306"/>
    </row>
    <row r="424" spans="2:19" customFormat="1" ht="15" customHeight="1">
      <c r="B424" s="91">
        <v>408</v>
      </c>
      <c r="C424" s="783" t="s">
        <v>2364</v>
      </c>
      <c r="D424" s="89" t="s">
        <v>2110</v>
      </c>
      <c r="E424" s="764"/>
      <c r="F424" s="95" t="s">
        <v>31</v>
      </c>
      <c r="G424" s="91">
        <v>723103</v>
      </c>
      <c r="H424" s="91" t="s">
        <v>67</v>
      </c>
      <c r="I424" s="427" t="s">
        <v>2190</v>
      </c>
      <c r="J424" s="279">
        <v>1</v>
      </c>
      <c r="K424" s="472">
        <v>0</v>
      </c>
      <c r="L424" s="295" t="s">
        <v>2012</v>
      </c>
      <c r="M424" s="472">
        <v>0</v>
      </c>
      <c r="N424" s="472">
        <v>0</v>
      </c>
      <c r="O424" s="394" t="s">
        <v>1054</v>
      </c>
      <c r="P424" s="230" t="s">
        <v>93</v>
      </c>
      <c r="Q424" s="473"/>
      <c r="R424" s="474"/>
      <c r="S424" s="474"/>
    </row>
    <row r="425" spans="2:19" customFormat="1" ht="15" customHeight="1">
      <c r="B425" s="513">
        <v>409</v>
      </c>
      <c r="C425" s="673" t="s">
        <v>2363</v>
      </c>
      <c r="D425" s="89" t="s">
        <v>2110</v>
      </c>
      <c r="E425" s="764"/>
      <c r="F425" s="95" t="s">
        <v>31</v>
      </c>
      <c r="G425" s="91">
        <v>723103</v>
      </c>
      <c r="H425" s="91" t="s">
        <v>67</v>
      </c>
      <c r="I425" s="427" t="s">
        <v>2190</v>
      </c>
      <c r="J425" s="279">
        <v>1</v>
      </c>
      <c r="K425" s="472">
        <v>0</v>
      </c>
      <c r="L425" s="295" t="s">
        <v>2012</v>
      </c>
      <c r="M425" s="472">
        <v>0</v>
      </c>
      <c r="N425" s="472">
        <v>0</v>
      </c>
      <c r="O425" s="394" t="s">
        <v>1054</v>
      </c>
      <c r="P425" s="230" t="s">
        <v>93</v>
      </c>
      <c r="Q425" s="473"/>
      <c r="R425" s="474"/>
      <c r="S425" s="474"/>
    </row>
    <row r="426" spans="2:19" customFormat="1" ht="15" customHeight="1">
      <c r="B426" s="30">
        <v>410</v>
      </c>
      <c r="C426" s="673" t="s">
        <v>2109</v>
      </c>
      <c r="D426" s="89" t="s">
        <v>2110</v>
      </c>
      <c r="E426" s="765"/>
      <c r="F426" s="95" t="s">
        <v>31</v>
      </c>
      <c r="G426" s="91">
        <v>723103</v>
      </c>
      <c r="H426" s="91" t="s">
        <v>67</v>
      </c>
      <c r="I426" s="427" t="s">
        <v>2190</v>
      </c>
      <c r="J426" s="279">
        <v>1</v>
      </c>
      <c r="K426" s="279">
        <v>0</v>
      </c>
      <c r="L426" s="295" t="s">
        <v>2012</v>
      </c>
      <c r="M426" s="279">
        <v>0</v>
      </c>
      <c r="N426" s="279">
        <v>0</v>
      </c>
      <c r="O426" s="278" t="s">
        <v>1054</v>
      </c>
      <c r="P426" s="230" t="s">
        <v>93</v>
      </c>
      <c r="Q426" s="304"/>
      <c r="R426" s="306"/>
      <c r="S426" s="306"/>
    </row>
    <row r="427" spans="2:19" customFormat="1" ht="15" customHeight="1">
      <c r="B427" s="91">
        <v>411</v>
      </c>
      <c r="C427" s="673" t="s">
        <v>2371</v>
      </c>
      <c r="D427" s="89" t="s">
        <v>2110</v>
      </c>
      <c r="E427" s="765"/>
      <c r="F427" s="95" t="s">
        <v>31</v>
      </c>
      <c r="G427" s="91">
        <v>723103</v>
      </c>
      <c r="H427" s="91" t="s">
        <v>67</v>
      </c>
      <c r="I427" s="427" t="s">
        <v>2190</v>
      </c>
      <c r="J427" s="279">
        <v>1</v>
      </c>
      <c r="K427" s="279">
        <v>0</v>
      </c>
      <c r="L427" s="295" t="s">
        <v>2012</v>
      </c>
      <c r="M427" s="279">
        <v>0</v>
      </c>
      <c r="N427" s="279">
        <v>0</v>
      </c>
      <c r="O427" s="394" t="s">
        <v>1054</v>
      </c>
      <c r="P427" s="230" t="s">
        <v>93</v>
      </c>
      <c r="Q427" s="304"/>
      <c r="R427" s="306"/>
      <c r="S427" s="306"/>
    </row>
    <row r="428" spans="2:19" customFormat="1" ht="15" customHeight="1">
      <c r="B428" s="513">
        <v>412</v>
      </c>
      <c r="C428" s="95" t="s">
        <v>2032</v>
      </c>
      <c r="D428" s="91" t="s">
        <v>471</v>
      </c>
      <c r="E428" s="713">
        <v>106261</v>
      </c>
      <c r="F428" s="95" t="s">
        <v>31</v>
      </c>
      <c r="G428" s="91">
        <v>723103</v>
      </c>
      <c r="H428" s="91" t="s">
        <v>67</v>
      </c>
      <c r="I428" s="109" t="s">
        <v>2204</v>
      </c>
      <c r="J428" s="385">
        <v>2</v>
      </c>
      <c r="K428" s="385">
        <v>0</v>
      </c>
      <c r="L428" s="445" t="s">
        <v>2010</v>
      </c>
      <c r="M428" s="385">
        <v>0</v>
      </c>
      <c r="N428" s="385">
        <v>0</v>
      </c>
      <c r="O428" s="291" t="s">
        <v>2100</v>
      </c>
      <c r="P428" s="230" t="s">
        <v>475</v>
      </c>
      <c r="Q428" s="304"/>
      <c r="R428" s="306"/>
      <c r="S428" s="306"/>
    </row>
    <row r="429" spans="2:19" customFormat="1" ht="15" customHeight="1">
      <c r="B429" s="30">
        <v>413</v>
      </c>
      <c r="C429" s="95" t="s">
        <v>2032</v>
      </c>
      <c r="D429" s="91" t="s">
        <v>471</v>
      </c>
      <c r="E429" s="713">
        <v>106261</v>
      </c>
      <c r="F429" s="95" t="s">
        <v>36</v>
      </c>
      <c r="G429" s="91">
        <v>711204</v>
      </c>
      <c r="H429" s="91" t="s">
        <v>94</v>
      </c>
      <c r="I429" s="741" t="s">
        <v>2388</v>
      </c>
      <c r="J429" s="385">
        <v>1</v>
      </c>
      <c r="K429" s="385">
        <v>0</v>
      </c>
      <c r="L429" s="404" t="s">
        <v>2010</v>
      </c>
      <c r="M429" s="385">
        <v>1</v>
      </c>
      <c r="N429" s="385">
        <v>0</v>
      </c>
      <c r="O429" s="95" t="s">
        <v>1991</v>
      </c>
      <c r="P429" s="230" t="s">
        <v>679</v>
      </c>
      <c r="Q429" s="304"/>
      <c r="R429" s="306"/>
      <c r="S429" s="306"/>
    </row>
    <row r="430" spans="2:19" customFormat="1" ht="15" customHeight="1">
      <c r="B430" s="91">
        <v>414</v>
      </c>
      <c r="C430" s="95" t="s">
        <v>2032</v>
      </c>
      <c r="D430" s="91" t="s">
        <v>471</v>
      </c>
      <c r="E430" s="713">
        <v>106261</v>
      </c>
      <c r="F430" s="95" t="s">
        <v>33</v>
      </c>
      <c r="G430" s="91">
        <v>514101</v>
      </c>
      <c r="H430" s="113" t="s">
        <v>68</v>
      </c>
      <c r="I430" s="109" t="s">
        <v>2192</v>
      </c>
      <c r="J430" s="386">
        <v>1</v>
      </c>
      <c r="K430" s="386">
        <v>1</v>
      </c>
      <c r="L430" s="446" t="s">
        <v>2010</v>
      </c>
      <c r="M430" s="386">
        <v>1</v>
      </c>
      <c r="N430" s="386">
        <v>1</v>
      </c>
      <c r="O430" s="95" t="s">
        <v>1864</v>
      </c>
      <c r="P430" s="230" t="s">
        <v>691</v>
      </c>
      <c r="Q430" s="184"/>
      <c r="R430" s="184"/>
      <c r="S430" s="306"/>
    </row>
    <row r="431" spans="2:19" customFormat="1" ht="15" customHeight="1">
      <c r="B431" s="513">
        <v>415</v>
      </c>
      <c r="C431" s="95" t="s">
        <v>2032</v>
      </c>
      <c r="D431" s="91" t="s">
        <v>471</v>
      </c>
      <c r="E431" s="713">
        <v>106261</v>
      </c>
      <c r="F431" s="132" t="s">
        <v>35</v>
      </c>
      <c r="G431" s="91">
        <v>741103</v>
      </c>
      <c r="H431" s="91" t="s">
        <v>49</v>
      </c>
      <c r="I431" s="109" t="s">
        <v>2387</v>
      </c>
      <c r="J431" s="385">
        <v>2</v>
      </c>
      <c r="K431" s="385">
        <v>0</v>
      </c>
      <c r="L431" s="404" t="s">
        <v>2010</v>
      </c>
      <c r="M431" s="385">
        <v>2</v>
      </c>
      <c r="N431" s="385">
        <v>0</v>
      </c>
      <c r="O431" s="291" t="s">
        <v>1991</v>
      </c>
      <c r="P431" s="230" t="s">
        <v>679</v>
      </c>
      <c r="Q431" s="304"/>
      <c r="R431" s="306"/>
      <c r="S431" s="306"/>
    </row>
    <row r="432" spans="2:19" customFormat="1" ht="15" customHeight="1">
      <c r="B432" s="30">
        <v>416</v>
      </c>
      <c r="C432" s="95" t="s">
        <v>2032</v>
      </c>
      <c r="D432" s="91" t="s">
        <v>471</v>
      </c>
      <c r="E432" s="713">
        <v>106261</v>
      </c>
      <c r="F432" s="95" t="s">
        <v>41</v>
      </c>
      <c r="G432" s="91">
        <v>522301</v>
      </c>
      <c r="H432" s="91" t="s">
        <v>39</v>
      </c>
      <c r="I432" s="109" t="s">
        <v>2192</v>
      </c>
      <c r="J432" s="385">
        <v>3</v>
      </c>
      <c r="K432" s="385">
        <v>3</v>
      </c>
      <c r="L432" s="404" t="s">
        <v>2010</v>
      </c>
      <c r="M432" s="385">
        <v>3</v>
      </c>
      <c r="N432" s="385">
        <v>3</v>
      </c>
      <c r="O432" s="95" t="s">
        <v>1864</v>
      </c>
      <c r="P432" s="230" t="s">
        <v>691</v>
      </c>
      <c r="Q432" s="303"/>
      <c r="R432" s="306"/>
      <c r="S432" s="306"/>
    </row>
    <row r="433" spans="2:19" customFormat="1" ht="15" customHeight="1">
      <c r="B433" s="91">
        <v>417</v>
      </c>
      <c r="C433" s="95" t="s">
        <v>2032</v>
      </c>
      <c r="D433" s="91" t="s">
        <v>471</v>
      </c>
      <c r="E433" s="713">
        <v>106261</v>
      </c>
      <c r="F433" s="95" t="s">
        <v>40</v>
      </c>
      <c r="G433" s="91">
        <v>512001</v>
      </c>
      <c r="H433" s="91" t="s">
        <v>72</v>
      </c>
      <c r="I433" s="109" t="s">
        <v>2192</v>
      </c>
      <c r="J433" s="385">
        <v>3</v>
      </c>
      <c r="K433" s="385">
        <v>1</v>
      </c>
      <c r="L433" s="404" t="s">
        <v>2010</v>
      </c>
      <c r="M433" s="385">
        <v>3</v>
      </c>
      <c r="N433" s="385">
        <v>1</v>
      </c>
      <c r="O433" s="95" t="s">
        <v>1864</v>
      </c>
      <c r="P433" s="230" t="s">
        <v>691</v>
      </c>
      <c r="Q433" s="303"/>
      <c r="R433" s="306"/>
      <c r="S433" s="306"/>
    </row>
    <row r="434" spans="2:19" customFormat="1" ht="15" customHeight="1">
      <c r="B434" s="513">
        <v>418</v>
      </c>
      <c r="C434" s="95" t="s">
        <v>2032</v>
      </c>
      <c r="D434" s="91" t="s">
        <v>471</v>
      </c>
      <c r="E434" s="713">
        <v>106261</v>
      </c>
      <c r="F434" s="95" t="s">
        <v>91</v>
      </c>
      <c r="G434" s="91">
        <v>722307</v>
      </c>
      <c r="H434" s="91" t="s">
        <v>74</v>
      </c>
      <c r="I434" s="109" t="s">
        <v>2189</v>
      </c>
      <c r="J434" s="565">
        <v>0</v>
      </c>
      <c r="K434" s="385">
        <v>0</v>
      </c>
      <c r="L434" s="445" t="s">
        <v>2012</v>
      </c>
      <c r="M434" s="385">
        <v>0</v>
      </c>
      <c r="N434" s="385">
        <v>0</v>
      </c>
      <c r="O434" s="278" t="s">
        <v>1054</v>
      </c>
      <c r="P434" s="230" t="s">
        <v>93</v>
      </c>
      <c r="Q434" s="303"/>
      <c r="R434" s="306"/>
      <c r="S434" s="306"/>
    </row>
    <row r="435" spans="2:19" customFormat="1" ht="15" customHeight="1">
      <c r="B435" s="30">
        <v>419</v>
      </c>
      <c r="C435" s="88" t="s">
        <v>1059</v>
      </c>
      <c r="D435" s="91" t="s">
        <v>204</v>
      </c>
      <c r="E435" s="713">
        <v>84234</v>
      </c>
      <c r="F435" s="95" t="s">
        <v>33</v>
      </c>
      <c r="G435" s="91">
        <v>514101</v>
      </c>
      <c r="H435" s="113" t="s">
        <v>68</v>
      </c>
      <c r="I435" s="109" t="s">
        <v>2238</v>
      </c>
      <c r="J435" s="279">
        <v>3</v>
      </c>
      <c r="K435" s="279">
        <v>2</v>
      </c>
      <c r="L435" s="295" t="s">
        <v>2012</v>
      </c>
      <c r="M435" s="279">
        <v>3</v>
      </c>
      <c r="N435" s="279">
        <v>2</v>
      </c>
      <c r="O435" s="394" t="s">
        <v>1061</v>
      </c>
      <c r="P435" s="230" t="s">
        <v>32</v>
      </c>
      <c r="Q435" s="303"/>
      <c r="R435" s="184"/>
      <c r="S435" s="306"/>
    </row>
    <row r="436" spans="2:19" customFormat="1" ht="15" customHeight="1">
      <c r="B436" s="91">
        <v>420</v>
      </c>
      <c r="C436" s="88" t="s">
        <v>1059</v>
      </c>
      <c r="D436" s="91" t="s">
        <v>204</v>
      </c>
      <c r="E436" s="713">
        <v>84234</v>
      </c>
      <c r="F436" s="95" t="s">
        <v>40</v>
      </c>
      <c r="G436" s="91">
        <v>512001</v>
      </c>
      <c r="H436" s="91" t="s">
        <v>72</v>
      </c>
      <c r="I436" s="109" t="s">
        <v>2192</v>
      </c>
      <c r="J436" s="279">
        <v>4</v>
      </c>
      <c r="K436" s="279">
        <v>2</v>
      </c>
      <c r="L436" s="295" t="s">
        <v>2012</v>
      </c>
      <c r="M436" s="279">
        <v>4</v>
      </c>
      <c r="N436" s="279">
        <v>2</v>
      </c>
      <c r="O436" s="278" t="s">
        <v>1061</v>
      </c>
      <c r="P436" s="230" t="s">
        <v>32</v>
      </c>
      <c r="Q436" s="303"/>
      <c r="R436" s="306"/>
      <c r="S436" s="306"/>
    </row>
    <row r="437" spans="2:19" customFormat="1" ht="15" customHeight="1">
      <c r="B437" s="513">
        <v>421</v>
      </c>
      <c r="C437" s="88" t="s">
        <v>1059</v>
      </c>
      <c r="D437" s="91" t="s">
        <v>204</v>
      </c>
      <c r="E437" s="713">
        <v>84234</v>
      </c>
      <c r="F437" s="95" t="s">
        <v>189</v>
      </c>
      <c r="G437" s="91">
        <v>711402</v>
      </c>
      <c r="H437" s="91" t="s">
        <v>681</v>
      </c>
      <c r="I437" s="109" t="s">
        <v>2245</v>
      </c>
      <c r="J437" s="279">
        <v>7</v>
      </c>
      <c r="K437" s="279">
        <v>0</v>
      </c>
      <c r="L437" s="295" t="s">
        <v>2012</v>
      </c>
      <c r="M437" s="279">
        <v>0</v>
      </c>
      <c r="N437" s="279">
        <v>0</v>
      </c>
      <c r="O437" s="232" t="s">
        <v>2242</v>
      </c>
      <c r="P437" s="230" t="s">
        <v>2243</v>
      </c>
      <c r="Q437" s="306"/>
      <c r="R437" s="415"/>
      <c r="S437" s="306"/>
    </row>
    <row r="438" spans="2:19" customFormat="1" ht="15" customHeight="1">
      <c r="B438" s="30">
        <v>422</v>
      </c>
      <c r="C438" s="88" t="s">
        <v>1059</v>
      </c>
      <c r="D438" s="91" t="s">
        <v>204</v>
      </c>
      <c r="E438" s="713">
        <v>84234</v>
      </c>
      <c r="F438" s="95" t="s">
        <v>35</v>
      </c>
      <c r="G438" s="91">
        <v>741103</v>
      </c>
      <c r="H438" s="91" t="s">
        <v>49</v>
      </c>
      <c r="I438" s="109" t="s">
        <v>2189</v>
      </c>
      <c r="J438" s="279">
        <v>1</v>
      </c>
      <c r="K438" s="279">
        <v>0</v>
      </c>
      <c r="L438" s="295" t="s">
        <v>2012</v>
      </c>
      <c r="M438" s="279">
        <v>1</v>
      </c>
      <c r="N438" s="279">
        <v>0</v>
      </c>
      <c r="O438" s="278" t="s">
        <v>1054</v>
      </c>
      <c r="P438" s="230" t="s">
        <v>93</v>
      </c>
      <c r="Q438" s="306"/>
      <c r="R438" s="306"/>
      <c r="S438" s="306"/>
    </row>
    <row r="439" spans="2:19" customFormat="1" ht="15" customHeight="1">
      <c r="B439" s="91">
        <v>423</v>
      </c>
      <c r="C439" s="88" t="s">
        <v>1059</v>
      </c>
      <c r="D439" s="91" t="s">
        <v>204</v>
      </c>
      <c r="E439" s="713">
        <v>84234</v>
      </c>
      <c r="F439" s="95" t="s">
        <v>2106</v>
      </c>
      <c r="G439" s="91">
        <v>816003</v>
      </c>
      <c r="H439" s="91" t="s">
        <v>1034</v>
      </c>
      <c r="I439" s="737" t="s">
        <v>2387</v>
      </c>
      <c r="J439" s="279">
        <v>2</v>
      </c>
      <c r="K439" s="279">
        <v>0</v>
      </c>
      <c r="L439" s="295" t="s">
        <v>2012</v>
      </c>
      <c r="M439" s="279">
        <v>2</v>
      </c>
      <c r="N439" s="279">
        <v>0</v>
      </c>
      <c r="O439" s="95" t="s">
        <v>1991</v>
      </c>
      <c r="P439" s="230" t="s">
        <v>679</v>
      </c>
      <c r="Q439" s="306"/>
      <c r="R439" s="416"/>
      <c r="S439" s="306"/>
    </row>
    <row r="440" spans="2:19" customFormat="1" ht="15" customHeight="1">
      <c r="B440" s="513">
        <v>424</v>
      </c>
      <c r="C440" s="88" t="s">
        <v>1059</v>
      </c>
      <c r="D440" s="91" t="s">
        <v>204</v>
      </c>
      <c r="E440" s="713">
        <v>84234</v>
      </c>
      <c r="F440" s="95" t="s">
        <v>52</v>
      </c>
      <c r="G440" s="91">
        <v>751204</v>
      </c>
      <c r="H440" s="91" t="s">
        <v>61</v>
      </c>
      <c r="I440" s="109" t="s">
        <v>2187</v>
      </c>
      <c r="J440" s="279">
        <v>2</v>
      </c>
      <c r="K440" s="279">
        <v>0</v>
      </c>
      <c r="L440" s="295" t="s">
        <v>2012</v>
      </c>
      <c r="M440" s="279">
        <v>2</v>
      </c>
      <c r="N440" s="279">
        <v>0</v>
      </c>
      <c r="O440" s="278" t="s">
        <v>1054</v>
      </c>
      <c r="P440" s="230" t="s">
        <v>93</v>
      </c>
      <c r="Q440" s="415"/>
      <c r="R440" s="415"/>
      <c r="S440" s="306"/>
    </row>
    <row r="441" spans="2:19" customFormat="1" ht="15" customHeight="1">
      <c r="B441" s="30">
        <v>425</v>
      </c>
      <c r="C441" s="88" t="s">
        <v>1059</v>
      </c>
      <c r="D441" s="91" t="s">
        <v>204</v>
      </c>
      <c r="E441" s="713">
        <v>84234</v>
      </c>
      <c r="F441" s="95" t="s">
        <v>41</v>
      </c>
      <c r="G441" s="91">
        <v>522301</v>
      </c>
      <c r="H441" s="91" t="s">
        <v>39</v>
      </c>
      <c r="I441" s="109" t="s">
        <v>2223</v>
      </c>
      <c r="J441" s="279">
        <v>5</v>
      </c>
      <c r="K441" s="279">
        <v>2</v>
      </c>
      <c r="L441" s="284" t="s">
        <v>2010</v>
      </c>
      <c r="M441" s="279">
        <v>5</v>
      </c>
      <c r="N441" s="279">
        <v>2</v>
      </c>
      <c r="O441" s="95" t="s">
        <v>1864</v>
      </c>
      <c r="P441" s="230" t="s">
        <v>691</v>
      </c>
      <c r="Q441" s="440"/>
      <c r="R441" s="440"/>
      <c r="S441" s="435"/>
    </row>
    <row r="442" spans="2:19" customFormat="1" ht="15" customHeight="1">
      <c r="B442" s="91">
        <v>426</v>
      </c>
      <c r="C442" s="88" t="s">
        <v>1059</v>
      </c>
      <c r="D442" s="91" t="s">
        <v>204</v>
      </c>
      <c r="E442" s="713">
        <v>84234</v>
      </c>
      <c r="F442" s="639" t="s">
        <v>31</v>
      </c>
      <c r="G442" s="640">
        <v>723103</v>
      </c>
      <c r="H442" s="641" t="s">
        <v>67</v>
      </c>
      <c r="I442" s="109"/>
      <c r="J442" s="646">
        <v>0</v>
      </c>
      <c r="K442" s="468">
        <v>0</v>
      </c>
      <c r="L442" s="642" t="s">
        <v>2012</v>
      </c>
      <c r="M442" s="468">
        <v>0</v>
      </c>
      <c r="N442" s="468">
        <v>0</v>
      </c>
      <c r="O442" s="278" t="s">
        <v>2186</v>
      </c>
      <c r="P442" s="230" t="s">
        <v>2243</v>
      </c>
      <c r="Q442" s="471"/>
      <c r="R442" s="471"/>
      <c r="S442" s="470"/>
    </row>
    <row r="443" spans="2:19" customFormat="1" ht="15" customHeight="1">
      <c r="B443" s="513">
        <v>427</v>
      </c>
      <c r="C443" s="88" t="s">
        <v>1059</v>
      </c>
      <c r="D443" s="91" t="s">
        <v>204</v>
      </c>
      <c r="E443" s="713">
        <v>84234</v>
      </c>
      <c r="F443" s="95" t="s">
        <v>41</v>
      </c>
      <c r="G443" s="91">
        <v>522301</v>
      </c>
      <c r="H443" s="91" t="s">
        <v>39</v>
      </c>
      <c r="I443" s="109" t="s">
        <v>2188</v>
      </c>
      <c r="J443" s="260">
        <v>0</v>
      </c>
      <c r="K443" s="279">
        <v>0</v>
      </c>
      <c r="L443" s="295" t="s">
        <v>2010</v>
      </c>
      <c r="M443" s="279">
        <v>0</v>
      </c>
      <c r="N443" s="279">
        <v>0</v>
      </c>
      <c r="O443" s="278" t="s">
        <v>1061</v>
      </c>
      <c r="P443" s="230" t="s">
        <v>32</v>
      </c>
      <c r="Q443" s="306"/>
      <c r="R443" s="306"/>
      <c r="S443" s="306"/>
    </row>
    <row r="444" spans="2:19" customFormat="1" ht="15" customHeight="1">
      <c r="B444" s="30">
        <v>428</v>
      </c>
      <c r="C444" s="643" t="s">
        <v>2044</v>
      </c>
      <c r="D444" s="196" t="s">
        <v>454</v>
      </c>
      <c r="E444" s="732">
        <v>13181</v>
      </c>
      <c r="F444" s="95" t="s">
        <v>1837</v>
      </c>
      <c r="G444" s="91">
        <v>711301</v>
      </c>
      <c r="H444" s="113" t="s">
        <v>455</v>
      </c>
      <c r="I444" s="109" t="s">
        <v>2191</v>
      </c>
      <c r="J444" s="279">
        <v>1</v>
      </c>
      <c r="K444" s="279">
        <v>0</v>
      </c>
      <c r="L444" s="295" t="s">
        <v>2012</v>
      </c>
      <c r="M444" s="279">
        <v>1</v>
      </c>
      <c r="N444" s="279">
        <v>0</v>
      </c>
      <c r="O444" s="297" t="s">
        <v>1989</v>
      </c>
      <c r="P444" s="230" t="s">
        <v>93</v>
      </c>
      <c r="Q444" s="416" t="s">
        <v>37</v>
      </c>
      <c r="R444" s="184"/>
      <c r="S444" s="306"/>
    </row>
    <row r="445" spans="2:19" customFormat="1" ht="15" customHeight="1">
      <c r="B445" s="91">
        <v>429</v>
      </c>
      <c r="C445" s="643" t="s">
        <v>2044</v>
      </c>
      <c r="D445" s="196" t="s">
        <v>454</v>
      </c>
      <c r="E445" s="732">
        <v>13181</v>
      </c>
      <c r="F445" s="95" t="s">
        <v>52</v>
      </c>
      <c r="G445" s="91">
        <v>751204</v>
      </c>
      <c r="H445" s="91" t="s">
        <v>61</v>
      </c>
      <c r="I445" s="109" t="s">
        <v>2187</v>
      </c>
      <c r="J445" s="279">
        <v>7</v>
      </c>
      <c r="K445" s="279">
        <v>0</v>
      </c>
      <c r="L445" s="295" t="s">
        <v>2012</v>
      </c>
      <c r="M445" s="279">
        <v>0</v>
      </c>
      <c r="N445" s="279">
        <v>0</v>
      </c>
      <c r="O445" s="278" t="s">
        <v>1054</v>
      </c>
      <c r="P445" s="230" t="s">
        <v>93</v>
      </c>
      <c r="Q445" s="303"/>
      <c r="R445" s="306"/>
      <c r="S445" s="306"/>
    </row>
    <row r="446" spans="2:19" customFormat="1" ht="15" customHeight="1">
      <c r="B446" s="513">
        <v>430</v>
      </c>
      <c r="C446" s="643" t="s">
        <v>2044</v>
      </c>
      <c r="D446" s="196" t="s">
        <v>454</v>
      </c>
      <c r="E446" s="732">
        <v>13181</v>
      </c>
      <c r="F446" s="95" t="s">
        <v>41</v>
      </c>
      <c r="G446" s="91">
        <v>522301</v>
      </c>
      <c r="H446" s="91" t="s">
        <v>39</v>
      </c>
      <c r="I446" s="427" t="s">
        <v>2190</v>
      </c>
      <c r="J446" s="279">
        <v>9</v>
      </c>
      <c r="K446" s="279">
        <v>6</v>
      </c>
      <c r="L446" s="295" t="s">
        <v>2012</v>
      </c>
      <c r="M446" s="279">
        <v>0</v>
      </c>
      <c r="N446" s="279">
        <v>0</v>
      </c>
      <c r="O446" s="394" t="s">
        <v>1054</v>
      </c>
      <c r="P446" s="230" t="s">
        <v>93</v>
      </c>
      <c r="Q446" s="303"/>
      <c r="R446" s="184"/>
      <c r="S446" s="306"/>
    </row>
    <row r="447" spans="2:19" customFormat="1" ht="15" customHeight="1">
      <c r="B447" s="30">
        <v>431</v>
      </c>
      <c r="C447" s="643" t="s">
        <v>2044</v>
      </c>
      <c r="D447" s="196" t="s">
        <v>454</v>
      </c>
      <c r="E447" s="732">
        <v>13181</v>
      </c>
      <c r="F447" s="95" t="s">
        <v>31</v>
      </c>
      <c r="G447" s="91">
        <v>723103</v>
      </c>
      <c r="H447" s="91" t="s">
        <v>67</v>
      </c>
      <c r="I447" s="427" t="s">
        <v>2190</v>
      </c>
      <c r="J447" s="279">
        <v>10</v>
      </c>
      <c r="K447" s="279">
        <v>0</v>
      </c>
      <c r="L447" s="295" t="s">
        <v>2012</v>
      </c>
      <c r="M447" s="279">
        <v>0</v>
      </c>
      <c r="N447" s="279">
        <v>0</v>
      </c>
      <c r="O447" s="394" t="s">
        <v>1054</v>
      </c>
      <c r="P447" s="230" t="s">
        <v>93</v>
      </c>
      <c r="Q447" s="303"/>
      <c r="R447" s="306"/>
      <c r="S447" s="306"/>
    </row>
    <row r="448" spans="2:19" customFormat="1" ht="15" customHeight="1">
      <c r="B448" s="91">
        <v>432</v>
      </c>
      <c r="C448" s="643" t="s">
        <v>2044</v>
      </c>
      <c r="D448" s="196" t="s">
        <v>454</v>
      </c>
      <c r="E448" s="732">
        <v>13181</v>
      </c>
      <c r="F448" s="95" t="s">
        <v>36</v>
      </c>
      <c r="G448" s="91">
        <v>711204</v>
      </c>
      <c r="H448" s="91" t="s">
        <v>94</v>
      </c>
      <c r="I448" s="109" t="s">
        <v>2187</v>
      </c>
      <c r="J448" s="279">
        <v>2</v>
      </c>
      <c r="K448" s="279">
        <v>0</v>
      </c>
      <c r="L448" s="295" t="s">
        <v>2012</v>
      </c>
      <c r="M448" s="279">
        <v>0</v>
      </c>
      <c r="N448" s="279">
        <v>0</v>
      </c>
      <c r="O448" s="394" t="s">
        <v>1054</v>
      </c>
      <c r="P448" s="230" t="s">
        <v>93</v>
      </c>
      <c r="Q448" s="303"/>
      <c r="R448" s="306"/>
      <c r="S448" s="306"/>
    </row>
    <row r="449" spans="2:19" customFormat="1" ht="15" customHeight="1">
      <c r="B449" s="513">
        <v>433</v>
      </c>
      <c r="C449" s="643" t="s">
        <v>2044</v>
      </c>
      <c r="D449" s="196" t="s">
        <v>454</v>
      </c>
      <c r="E449" s="732">
        <v>13181</v>
      </c>
      <c r="F449" s="95" t="s">
        <v>30</v>
      </c>
      <c r="G449" s="91">
        <v>752205</v>
      </c>
      <c r="H449" s="113" t="s">
        <v>62</v>
      </c>
      <c r="I449" s="109" t="s">
        <v>2191</v>
      </c>
      <c r="J449" s="279">
        <v>1</v>
      </c>
      <c r="K449" s="279">
        <v>0</v>
      </c>
      <c r="L449" s="295" t="s">
        <v>2012</v>
      </c>
      <c r="M449" s="279">
        <v>0</v>
      </c>
      <c r="N449" s="279">
        <v>0</v>
      </c>
      <c r="O449" s="394" t="s">
        <v>1054</v>
      </c>
      <c r="P449" s="230" t="s">
        <v>93</v>
      </c>
      <c r="Q449" s="303"/>
      <c r="R449" s="184"/>
      <c r="S449" s="306"/>
    </row>
    <row r="450" spans="2:19" customFormat="1" ht="15" customHeight="1">
      <c r="B450" s="30">
        <v>434</v>
      </c>
      <c r="C450" s="643" t="s">
        <v>2044</v>
      </c>
      <c r="D450" s="196" t="s">
        <v>454</v>
      </c>
      <c r="E450" s="732">
        <v>13181</v>
      </c>
      <c r="F450" s="95" t="s">
        <v>33</v>
      </c>
      <c r="G450" s="91">
        <v>514101</v>
      </c>
      <c r="H450" s="113" t="s">
        <v>68</v>
      </c>
      <c r="I450" s="427" t="s">
        <v>2194</v>
      </c>
      <c r="J450" s="279">
        <v>2</v>
      </c>
      <c r="K450" s="279">
        <v>2</v>
      </c>
      <c r="L450" s="295" t="s">
        <v>2012</v>
      </c>
      <c r="M450" s="279">
        <v>0</v>
      </c>
      <c r="N450" s="279">
        <v>0</v>
      </c>
      <c r="O450" s="278" t="s">
        <v>1054</v>
      </c>
      <c r="P450" s="230" t="s">
        <v>93</v>
      </c>
      <c r="Q450" s="303"/>
      <c r="R450" s="415"/>
      <c r="S450" s="306"/>
    </row>
    <row r="451" spans="2:19" customFormat="1" ht="15" customHeight="1">
      <c r="B451" s="91">
        <v>435</v>
      </c>
      <c r="C451" s="643" t="s">
        <v>2044</v>
      </c>
      <c r="D451" s="196" t="s">
        <v>454</v>
      </c>
      <c r="E451" s="732">
        <v>13181</v>
      </c>
      <c r="F451" s="95" t="s">
        <v>171</v>
      </c>
      <c r="G451" s="91">
        <v>712618</v>
      </c>
      <c r="H451" s="290" t="s">
        <v>77</v>
      </c>
      <c r="I451" s="427" t="s">
        <v>2192</v>
      </c>
      <c r="J451" s="279">
        <v>1</v>
      </c>
      <c r="K451" s="279">
        <v>0</v>
      </c>
      <c r="L451" s="91" t="s">
        <v>2012</v>
      </c>
      <c r="M451" s="279">
        <v>0</v>
      </c>
      <c r="N451" s="279">
        <v>0</v>
      </c>
      <c r="O451" s="278" t="s">
        <v>1054</v>
      </c>
      <c r="P451" s="230" t="s">
        <v>93</v>
      </c>
      <c r="Q451" s="303"/>
      <c r="R451" s="306"/>
      <c r="S451" s="306"/>
    </row>
    <row r="452" spans="2:19" customFormat="1" ht="15" customHeight="1">
      <c r="B452" s="513">
        <v>436</v>
      </c>
      <c r="C452" s="643" t="s">
        <v>2044</v>
      </c>
      <c r="D452" s="196" t="s">
        <v>454</v>
      </c>
      <c r="E452" s="732">
        <v>13181</v>
      </c>
      <c r="F452" s="95" t="s">
        <v>172</v>
      </c>
      <c r="G452" s="91">
        <v>722204</v>
      </c>
      <c r="H452" s="91" t="s">
        <v>164</v>
      </c>
      <c r="I452" s="109" t="s">
        <v>2190</v>
      </c>
      <c r="J452" s="279">
        <v>1</v>
      </c>
      <c r="K452" s="279">
        <v>0</v>
      </c>
      <c r="L452" s="91" t="s">
        <v>2012</v>
      </c>
      <c r="M452" s="279">
        <v>0</v>
      </c>
      <c r="N452" s="279">
        <v>0</v>
      </c>
      <c r="O452" s="394" t="s">
        <v>1054</v>
      </c>
      <c r="P452" s="230" t="s">
        <v>93</v>
      </c>
      <c r="Q452" s="303"/>
      <c r="R452" s="184"/>
      <c r="S452" s="306"/>
    </row>
    <row r="453" spans="2:19" customFormat="1" ht="15" customHeight="1">
      <c r="B453" s="30">
        <v>437</v>
      </c>
      <c r="C453" s="643" t="s">
        <v>2044</v>
      </c>
      <c r="D453" s="196" t="s">
        <v>454</v>
      </c>
      <c r="E453" s="732">
        <v>13181</v>
      </c>
      <c r="F453" s="95" t="s">
        <v>51</v>
      </c>
      <c r="G453" s="91">
        <v>712905</v>
      </c>
      <c r="H453" s="113" t="s">
        <v>60</v>
      </c>
      <c r="I453" s="109" t="s">
        <v>2190</v>
      </c>
      <c r="J453" s="279">
        <v>1</v>
      </c>
      <c r="K453" s="279">
        <v>0</v>
      </c>
      <c r="L453" s="91" t="s">
        <v>2012</v>
      </c>
      <c r="M453" s="279">
        <v>1</v>
      </c>
      <c r="N453" s="279">
        <v>0</v>
      </c>
      <c r="O453" s="88" t="s">
        <v>1991</v>
      </c>
      <c r="P453" s="175" t="s">
        <v>679</v>
      </c>
      <c r="Q453" s="303"/>
      <c r="R453" s="416"/>
      <c r="S453" s="306"/>
    </row>
    <row r="454" spans="2:19" customFormat="1" ht="15" customHeight="1">
      <c r="B454" s="91">
        <v>438</v>
      </c>
      <c r="C454" s="643" t="s">
        <v>2044</v>
      </c>
      <c r="D454" s="196" t="s">
        <v>454</v>
      </c>
      <c r="E454" s="732">
        <v>13181</v>
      </c>
      <c r="F454" s="132" t="s">
        <v>35</v>
      </c>
      <c r="G454" s="91">
        <v>741103</v>
      </c>
      <c r="H454" s="91" t="s">
        <v>49</v>
      </c>
      <c r="I454" s="109"/>
      <c r="J454" s="260">
        <v>0</v>
      </c>
      <c r="K454" s="279">
        <v>0</v>
      </c>
      <c r="L454" s="91" t="s">
        <v>2012</v>
      </c>
      <c r="M454" s="279">
        <v>0</v>
      </c>
      <c r="N454" s="279">
        <v>0</v>
      </c>
      <c r="O454" s="278" t="s">
        <v>1054</v>
      </c>
      <c r="P454" s="230" t="s">
        <v>93</v>
      </c>
      <c r="Q454" s="306"/>
      <c r="R454" s="306"/>
      <c r="S454" s="306"/>
    </row>
    <row r="455" spans="2:19" customFormat="1" ht="15" customHeight="1">
      <c r="B455" s="513">
        <v>439</v>
      </c>
      <c r="C455" s="643" t="s">
        <v>2044</v>
      </c>
      <c r="D455" s="196" t="s">
        <v>454</v>
      </c>
      <c r="E455" s="732">
        <v>13181</v>
      </c>
      <c r="F455" s="95" t="s">
        <v>40</v>
      </c>
      <c r="G455" s="91">
        <v>512001</v>
      </c>
      <c r="H455" s="91" t="s">
        <v>72</v>
      </c>
      <c r="I455" s="109" t="s">
        <v>2191</v>
      </c>
      <c r="J455" s="279">
        <v>5</v>
      </c>
      <c r="K455" s="279">
        <v>4</v>
      </c>
      <c r="L455" s="91" t="s">
        <v>2012</v>
      </c>
      <c r="M455" s="279">
        <v>0</v>
      </c>
      <c r="N455" s="279">
        <v>0</v>
      </c>
      <c r="O455" s="278" t="s">
        <v>1054</v>
      </c>
      <c r="P455" s="230" t="s">
        <v>93</v>
      </c>
      <c r="Q455" s="306"/>
      <c r="R455" s="306"/>
      <c r="S455" s="306"/>
    </row>
    <row r="456" spans="2:19" customFormat="1" ht="15" customHeight="1">
      <c r="B456" s="30">
        <v>440</v>
      </c>
      <c r="C456" s="492" t="s">
        <v>2013</v>
      </c>
      <c r="D456" s="301" t="s">
        <v>98</v>
      </c>
      <c r="E456" s="169">
        <v>79824</v>
      </c>
      <c r="F456" s="95" t="s">
        <v>40</v>
      </c>
      <c r="G456" s="91">
        <v>512001</v>
      </c>
      <c r="H456" s="113" t="s">
        <v>72</v>
      </c>
      <c r="I456" s="109"/>
      <c r="J456" s="260">
        <v>0</v>
      </c>
      <c r="K456" s="382">
        <v>0</v>
      </c>
      <c r="L456" s="91" t="s">
        <v>2012</v>
      </c>
      <c r="M456" s="382">
        <v>0</v>
      </c>
      <c r="N456" s="382">
        <v>0</v>
      </c>
      <c r="O456" s="278" t="s">
        <v>1054</v>
      </c>
      <c r="P456" s="230" t="s">
        <v>93</v>
      </c>
      <c r="Q456" s="306"/>
      <c r="R456" s="306"/>
      <c r="S456" s="306"/>
    </row>
    <row r="457" spans="2:19" customFormat="1" ht="15" customHeight="1">
      <c r="B457" s="91">
        <v>441</v>
      </c>
      <c r="C457" s="492" t="s">
        <v>2013</v>
      </c>
      <c r="D457" s="301" t="s">
        <v>98</v>
      </c>
      <c r="E457" s="169">
        <v>79824</v>
      </c>
      <c r="F457" s="95" t="s">
        <v>48</v>
      </c>
      <c r="G457" s="629">
        <v>741203</v>
      </c>
      <c r="H457" s="113" t="s">
        <v>57</v>
      </c>
      <c r="I457" s="109"/>
      <c r="J457" s="260">
        <v>0</v>
      </c>
      <c r="K457" s="382">
        <v>0</v>
      </c>
      <c r="L457" s="91" t="s">
        <v>2012</v>
      </c>
      <c r="M457" s="382">
        <v>0</v>
      </c>
      <c r="N457" s="382">
        <v>0</v>
      </c>
      <c r="O457" s="278" t="s">
        <v>1054</v>
      </c>
      <c r="P457" s="230" t="s">
        <v>93</v>
      </c>
      <c r="Q457" s="306"/>
      <c r="R457" s="306"/>
      <c r="S457" s="306"/>
    </row>
    <row r="458" spans="2:19" customFormat="1" ht="15" customHeight="1">
      <c r="B458" s="513">
        <v>442</v>
      </c>
      <c r="C458" s="492" t="s">
        <v>2013</v>
      </c>
      <c r="D458" s="301" t="s">
        <v>98</v>
      </c>
      <c r="E458" s="169">
        <v>79824</v>
      </c>
      <c r="F458" s="95" t="s">
        <v>53</v>
      </c>
      <c r="G458" s="91">
        <v>753402</v>
      </c>
      <c r="H458" s="91" t="s">
        <v>63</v>
      </c>
      <c r="I458" s="231"/>
      <c r="J458" s="260">
        <v>0</v>
      </c>
      <c r="K458" s="382">
        <v>0</v>
      </c>
      <c r="L458" s="91"/>
      <c r="M458" s="382">
        <v>0</v>
      </c>
      <c r="N458" s="382">
        <v>0</v>
      </c>
      <c r="O458" s="95" t="s">
        <v>101</v>
      </c>
      <c r="P458" s="230" t="s">
        <v>692</v>
      </c>
      <c r="Q458" s="303"/>
      <c r="R458" s="306"/>
      <c r="S458" s="306"/>
    </row>
    <row r="459" spans="2:19" customFormat="1" ht="15" customHeight="1">
      <c r="B459" s="30">
        <v>443</v>
      </c>
      <c r="C459" s="492" t="s">
        <v>2013</v>
      </c>
      <c r="D459" s="301" t="s">
        <v>98</v>
      </c>
      <c r="E459" s="169">
        <v>79824</v>
      </c>
      <c r="F459" s="132" t="s">
        <v>41</v>
      </c>
      <c r="G459" s="91">
        <v>522301</v>
      </c>
      <c r="H459" s="113" t="s">
        <v>39</v>
      </c>
      <c r="I459" s="109" t="s">
        <v>2190</v>
      </c>
      <c r="J459" s="382">
        <v>10</v>
      </c>
      <c r="K459" s="382">
        <v>8</v>
      </c>
      <c r="L459" s="91" t="s">
        <v>2012</v>
      </c>
      <c r="M459" s="382">
        <v>3</v>
      </c>
      <c r="N459" s="382">
        <v>3</v>
      </c>
      <c r="O459" s="278" t="s">
        <v>1061</v>
      </c>
      <c r="P459" s="230" t="s">
        <v>32</v>
      </c>
      <c r="Q459" s="303"/>
      <c r="R459" s="306"/>
      <c r="S459" s="306"/>
    </row>
    <row r="460" spans="2:19" customFormat="1" ht="15" customHeight="1">
      <c r="B460" s="91">
        <v>444</v>
      </c>
      <c r="C460" s="492" t="s">
        <v>2013</v>
      </c>
      <c r="D460" s="301" t="s">
        <v>98</v>
      </c>
      <c r="E460" s="169">
        <v>79824</v>
      </c>
      <c r="F460" s="95" t="s">
        <v>34</v>
      </c>
      <c r="G460" s="91">
        <v>751201</v>
      </c>
      <c r="H460" s="113" t="s">
        <v>162</v>
      </c>
      <c r="I460" s="109" t="s">
        <v>2188</v>
      </c>
      <c r="J460" s="382">
        <v>5</v>
      </c>
      <c r="K460" s="382">
        <v>5</v>
      </c>
      <c r="L460" s="91" t="s">
        <v>2012</v>
      </c>
      <c r="M460" s="382">
        <v>5</v>
      </c>
      <c r="N460" s="382">
        <v>5</v>
      </c>
      <c r="O460" s="278" t="s">
        <v>1054</v>
      </c>
      <c r="P460" s="230" t="s">
        <v>93</v>
      </c>
      <c r="Q460" s="303"/>
      <c r="R460" s="306"/>
      <c r="S460" s="306"/>
    </row>
    <row r="461" spans="2:19" customFormat="1" ht="15" customHeight="1">
      <c r="B461" s="513">
        <v>445</v>
      </c>
      <c r="C461" s="492" t="s">
        <v>2013</v>
      </c>
      <c r="D461" s="301" t="s">
        <v>98</v>
      </c>
      <c r="E461" s="169">
        <v>79824</v>
      </c>
      <c r="F461" s="95" t="s">
        <v>33</v>
      </c>
      <c r="G461" s="91">
        <v>514101</v>
      </c>
      <c r="H461" s="113" t="s">
        <v>68</v>
      </c>
      <c r="I461" s="109" t="s">
        <v>2238</v>
      </c>
      <c r="J461" s="382">
        <v>5</v>
      </c>
      <c r="K461" s="382">
        <v>5</v>
      </c>
      <c r="L461" s="91" t="s">
        <v>2012</v>
      </c>
      <c r="M461" s="382">
        <v>5</v>
      </c>
      <c r="N461" s="382">
        <v>5</v>
      </c>
      <c r="O461" s="278" t="s">
        <v>1061</v>
      </c>
      <c r="P461" s="230" t="s">
        <v>32</v>
      </c>
      <c r="Q461" s="303"/>
      <c r="R461" s="306"/>
      <c r="S461" s="306"/>
    </row>
    <row r="462" spans="2:19" customFormat="1" ht="15" customHeight="1">
      <c r="B462" s="30">
        <v>446</v>
      </c>
      <c r="C462" s="492" t="s">
        <v>2013</v>
      </c>
      <c r="D462" s="301" t="s">
        <v>98</v>
      </c>
      <c r="E462" s="169">
        <v>79824</v>
      </c>
      <c r="F462" s="95" t="s">
        <v>35</v>
      </c>
      <c r="G462" s="91">
        <v>741103</v>
      </c>
      <c r="H462" s="91" t="s">
        <v>49</v>
      </c>
      <c r="I462" s="109" t="s">
        <v>2192</v>
      </c>
      <c r="J462" s="382">
        <v>4</v>
      </c>
      <c r="K462" s="382">
        <v>0</v>
      </c>
      <c r="L462" s="91" t="s">
        <v>2010</v>
      </c>
      <c r="M462" s="382">
        <v>4</v>
      </c>
      <c r="N462" s="382">
        <v>0</v>
      </c>
      <c r="O462" s="95" t="s">
        <v>101</v>
      </c>
      <c r="P462" s="230" t="s">
        <v>692</v>
      </c>
      <c r="Q462" s="303"/>
      <c r="R462" s="306"/>
      <c r="S462" s="306"/>
    </row>
    <row r="463" spans="2:19" customFormat="1" ht="15" customHeight="1">
      <c r="B463" s="91">
        <v>447</v>
      </c>
      <c r="C463" s="492" t="s">
        <v>2013</v>
      </c>
      <c r="D463" s="301" t="s">
        <v>98</v>
      </c>
      <c r="E463" s="169">
        <v>79824</v>
      </c>
      <c r="F463" s="95" t="s">
        <v>30</v>
      </c>
      <c r="G463" s="91">
        <v>752205</v>
      </c>
      <c r="H463" s="91" t="s">
        <v>62</v>
      </c>
      <c r="I463" s="109" t="s">
        <v>2193</v>
      </c>
      <c r="J463" s="382">
        <v>1</v>
      </c>
      <c r="K463" s="382">
        <v>0</v>
      </c>
      <c r="L463" s="91" t="s">
        <v>2010</v>
      </c>
      <c r="M463" s="382">
        <v>1</v>
      </c>
      <c r="N463" s="382">
        <v>0</v>
      </c>
      <c r="O463" s="95" t="s">
        <v>101</v>
      </c>
      <c r="P463" s="230" t="s">
        <v>692</v>
      </c>
      <c r="Q463" s="303"/>
      <c r="R463" s="306"/>
      <c r="S463" s="306"/>
    </row>
    <row r="464" spans="2:19" customFormat="1" ht="15" customHeight="1">
      <c r="B464" s="513">
        <v>448</v>
      </c>
      <c r="C464" s="492" t="s">
        <v>2013</v>
      </c>
      <c r="D464" s="301" t="s">
        <v>98</v>
      </c>
      <c r="E464" s="169">
        <v>79824</v>
      </c>
      <c r="F464" s="95" t="s">
        <v>52</v>
      </c>
      <c r="G464" s="91">
        <v>751204</v>
      </c>
      <c r="H464" s="91" t="s">
        <v>61</v>
      </c>
      <c r="I464" s="109" t="s">
        <v>2194</v>
      </c>
      <c r="J464" s="382">
        <v>3</v>
      </c>
      <c r="K464" s="382">
        <v>0</v>
      </c>
      <c r="L464" s="91" t="s">
        <v>2010</v>
      </c>
      <c r="M464" s="382">
        <v>2</v>
      </c>
      <c r="N464" s="382">
        <v>0</v>
      </c>
      <c r="O464" s="95" t="s">
        <v>101</v>
      </c>
      <c r="P464" s="230" t="s">
        <v>692</v>
      </c>
      <c r="Q464" s="303"/>
      <c r="R464" s="306"/>
      <c r="S464" s="306"/>
    </row>
    <row r="465" spans="2:19" customFormat="1" ht="15" customHeight="1">
      <c r="B465" s="30">
        <v>449</v>
      </c>
      <c r="C465" s="95" t="s">
        <v>1937</v>
      </c>
      <c r="D465" s="91" t="s">
        <v>174</v>
      </c>
      <c r="E465" s="713">
        <v>82519</v>
      </c>
      <c r="F465" s="95" t="s">
        <v>31</v>
      </c>
      <c r="G465" s="91">
        <v>723103</v>
      </c>
      <c r="H465" s="91" t="s">
        <v>67</v>
      </c>
      <c r="I465" s="109" t="s">
        <v>2190</v>
      </c>
      <c r="J465" s="382">
        <v>8</v>
      </c>
      <c r="K465" s="382">
        <v>0</v>
      </c>
      <c r="L465" s="301" t="s">
        <v>2030</v>
      </c>
      <c r="M465" s="382">
        <v>0</v>
      </c>
      <c r="N465" s="382">
        <v>0</v>
      </c>
      <c r="O465" s="95" t="s">
        <v>101</v>
      </c>
      <c r="P465" s="239" t="s">
        <v>692</v>
      </c>
      <c r="Q465" s="303"/>
      <c r="R465" s="306"/>
      <c r="S465" s="306"/>
    </row>
    <row r="466" spans="2:19" customFormat="1" ht="15" customHeight="1">
      <c r="B466" s="91">
        <v>450</v>
      </c>
      <c r="C466" s="95" t="s">
        <v>1937</v>
      </c>
      <c r="D466" s="91" t="s">
        <v>174</v>
      </c>
      <c r="E466" s="713">
        <v>82519</v>
      </c>
      <c r="F466" s="95" t="s">
        <v>34</v>
      </c>
      <c r="G466" s="91">
        <v>751201</v>
      </c>
      <c r="H466" s="113" t="s">
        <v>162</v>
      </c>
      <c r="I466" s="109" t="s">
        <v>2192</v>
      </c>
      <c r="J466" s="382">
        <v>4</v>
      </c>
      <c r="K466" s="382">
        <v>3</v>
      </c>
      <c r="L466" s="301" t="s">
        <v>2010</v>
      </c>
      <c r="M466" s="382">
        <v>0</v>
      </c>
      <c r="N466" s="382">
        <v>0</v>
      </c>
      <c r="O466" s="95" t="s">
        <v>101</v>
      </c>
      <c r="P466" s="239" t="s">
        <v>692</v>
      </c>
      <c r="Q466" s="304"/>
      <c r="R466" s="184"/>
      <c r="S466" s="306"/>
    </row>
    <row r="467" spans="2:19" customFormat="1" ht="15" customHeight="1">
      <c r="B467" s="513">
        <v>451</v>
      </c>
      <c r="C467" s="95" t="s">
        <v>1937</v>
      </c>
      <c r="D467" s="91" t="s">
        <v>174</v>
      </c>
      <c r="E467" s="713">
        <v>82519</v>
      </c>
      <c r="F467" s="95" t="s">
        <v>206</v>
      </c>
      <c r="G467" s="91">
        <v>742117</v>
      </c>
      <c r="H467" s="91" t="s">
        <v>181</v>
      </c>
      <c r="I467" s="109" t="s">
        <v>2201</v>
      </c>
      <c r="J467" s="382">
        <v>1</v>
      </c>
      <c r="K467" s="382">
        <v>0</v>
      </c>
      <c r="L467" s="301" t="s">
        <v>2012</v>
      </c>
      <c r="M467" s="382">
        <v>1</v>
      </c>
      <c r="N467" s="382">
        <v>0</v>
      </c>
      <c r="O467" s="232" t="s">
        <v>1989</v>
      </c>
      <c r="P467" s="230" t="s">
        <v>37</v>
      </c>
      <c r="Q467" s="303"/>
      <c r="R467" s="184"/>
      <c r="S467" s="306"/>
    </row>
    <row r="468" spans="2:19" customFormat="1" ht="15" customHeight="1">
      <c r="B468" s="30">
        <v>452</v>
      </c>
      <c r="C468" s="95" t="s">
        <v>1937</v>
      </c>
      <c r="D468" s="91" t="s">
        <v>174</v>
      </c>
      <c r="E468" s="713">
        <v>82519</v>
      </c>
      <c r="F468" s="132" t="s">
        <v>35</v>
      </c>
      <c r="G468" s="91">
        <v>741103</v>
      </c>
      <c r="H468" s="91" t="s">
        <v>49</v>
      </c>
      <c r="I468" s="109" t="s">
        <v>2192</v>
      </c>
      <c r="J468" s="382">
        <v>6</v>
      </c>
      <c r="K468" s="382">
        <v>0</v>
      </c>
      <c r="L468" s="301" t="s">
        <v>2030</v>
      </c>
      <c r="M468" s="382">
        <v>0</v>
      </c>
      <c r="N468" s="382">
        <v>0</v>
      </c>
      <c r="O468" s="95" t="s">
        <v>101</v>
      </c>
      <c r="P468" s="239" t="s">
        <v>692</v>
      </c>
      <c r="Q468" s="303"/>
      <c r="R468" s="306"/>
      <c r="S468" s="306"/>
    </row>
    <row r="469" spans="2:19" ht="15" customHeight="1">
      <c r="B469" s="91">
        <v>453</v>
      </c>
      <c r="C469" s="95" t="s">
        <v>1937</v>
      </c>
      <c r="D469" s="91" t="s">
        <v>174</v>
      </c>
      <c r="E469" s="713">
        <v>82519</v>
      </c>
      <c r="F469" s="95" t="s">
        <v>33</v>
      </c>
      <c r="G469" s="91">
        <v>514101</v>
      </c>
      <c r="H469" s="113" t="s">
        <v>68</v>
      </c>
      <c r="I469" s="109" t="s">
        <v>2194</v>
      </c>
      <c r="J469" s="382">
        <v>12</v>
      </c>
      <c r="K469" s="382">
        <v>10</v>
      </c>
      <c r="L469" s="302" t="s">
        <v>2030</v>
      </c>
      <c r="M469" s="382">
        <v>0</v>
      </c>
      <c r="N469" s="382">
        <v>0</v>
      </c>
      <c r="O469" s="95" t="s">
        <v>101</v>
      </c>
      <c r="P469" s="239" t="s">
        <v>692</v>
      </c>
      <c r="Q469" s="303"/>
      <c r="R469" s="306"/>
      <c r="S469" s="306"/>
    </row>
    <row r="470" spans="2:19" ht="15" customHeight="1">
      <c r="B470" s="513">
        <v>454</v>
      </c>
      <c r="C470" s="95" t="s">
        <v>1937</v>
      </c>
      <c r="D470" s="91" t="s">
        <v>174</v>
      </c>
      <c r="E470" s="713">
        <v>82519</v>
      </c>
      <c r="F470" s="95" t="s">
        <v>40</v>
      </c>
      <c r="G470" s="91">
        <v>512001</v>
      </c>
      <c r="H470" s="91" t="s">
        <v>72</v>
      </c>
      <c r="I470" s="109" t="s">
        <v>2188</v>
      </c>
      <c r="J470" s="382">
        <v>1</v>
      </c>
      <c r="K470" s="382">
        <v>1</v>
      </c>
      <c r="L470" s="302" t="s">
        <v>2010</v>
      </c>
      <c r="M470" s="382">
        <v>0</v>
      </c>
      <c r="N470" s="382">
        <v>0</v>
      </c>
      <c r="O470" s="95" t="s">
        <v>101</v>
      </c>
      <c r="P470" s="239" t="s">
        <v>692</v>
      </c>
      <c r="Q470" s="303"/>
      <c r="R470" s="306"/>
      <c r="S470" s="306"/>
    </row>
    <row r="471" spans="2:19" customFormat="1" ht="15" customHeight="1">
      <c r="B471" s="30">
        <v>455</v>
      </c>
      <c r="C471" s="95" t="s">
        <v>1937</v>
      </c>
      <c r="D471" s="91" t="s">
        <v>174</v>
      </c>
      <c r="E471" s="713">
        <v>82519</v>
      </c>
      <c r="F471" s="95" t="s">
        <v>51</v>
      </c>
      <c r="G471" s="91">
        <v>712905</v>
      </c>
      <c r="H471" s="113" t="s">
        <v>60</v>
      </c>
      <c r="I471" s="109" t="s">
        <v>2191</v>
      </c>
      <c r="J471" s="382">
        <v>1</v>
      </c>
      <c r="K471" s="382">
        <v>0</v>
      </c>
      <c r="L471" s="302" t="s">
        <v>2010</v>
      </c>
      <c r="M471" s="382">
        <v>1</v>
      </c>
      <c r="N471" s="382">
        <v>0</v>
      </c>
      <c r="O471" s="95" t="s">
        <v>179</v>
      </c>
      <c r="P471" s="230" t="s">
        <v>680</v>
      </c>
      <c r="Q471" s="303"/>
      <c r="R471" s="306"/>
      <c r="S471" s="306"/>
    </row>
    <row r="472" spans="2:19" customFormat="1" ht="15" customHeight="1">
      <c r="B472" s="91">
        <v>456</v>
      </c>
      <c r="C472" s="95" t="s">
        <v>1937</v>
      </c>
      <c r="D472" s="91" t="s">
        <v>174</v>
      </c>
      <c r="E472" s="713">
        <v>82519</v>
      </c>
      <c r="F472" s="95" t="s">
        <v>41</v>
      </c>
      <c r="G472" s="91">
        <v>522301</v>
      </c>
      <c r="H472" s="91" t="s">
        <v>39</v>
      </c>
      <c r="I472" s="109" t="s">
        <v>2190</v>
      </c>
      <c r="J472" s="382">
        <v>18</v>
      </c>
      <c r="K472" s="382">
        <v>14</v>
      </c>
      <c r="L472" s="302" t="s">
        <v>2030</v>
      </c>
      <c r="M472" s="382">
        <v>0</v>
      </c>
      <c r="N472" s="382">
        <v>0</v>
      </c>
      <c r="O472" s="95" t="s">
        <v>101</v>
      </c>
      <c r="P472" s="239" t="s">
        <v>692</v>
      </c>
      <c r="Q472" s="303"/>
      <c r="R472" s="306"/>
      <c r="S472" s="306"/>
    </row>
    <row r="473" spans="2:19" customFormat="1" ht="15" customHeight="1">
      <c r="B473" s="513">
        <v>457</v>
      </c>
      <c r="C473" s="95" t="s">
        <v>1937</v>
      </c>
      <c r="D473" s="91" t="s">
        <v>174</v>
      </c>
      <c r="E473" s="713">
        <v>82519</v>
      </c>
      <c r="F473" s="95" t="s">
        <v>30</v>
      </c>
      <c r="G473" s="91">
        <v>752205</v>
      </c>
      <c r="H473" s="91" t="s">
        <v>62</v>
      </c>
      <c r="I473" s="109" t="s">
        <v>2192</v>
      </c>
      <c r="J473" s="382">
        <v>12</v>
      </c>
      <c r="K473" s="382">
        <v>0</v>
      </c>
      <c r="L473" s="302" t="s">
        <v>2030</v>
      </c>
      <c r="M473" s="382">
        <v>0</v>
      </c>
      <c r="N473" s="382">
        <v>0</v>
      </c>
      <c r="O473" s="95" t="s">
        <v>101</v>
      </c>
      <c r="P473" s="239" t="s">
        <v>692</v>
      </c>
      <c r="Q473" s="303"/>
      <c r="R473" s="306"/>
      <c r="S473" s="306"/>
    </row>
    <row r="474" spans="2:19" customFormat="1" ht="15" customHeight="1">
      <c r="B474" s="30">
        <v>458</v>
      </c>
      <c r="C474" s="95" t="s">
        <v>1937</v>
      </c>
      <c r="D474" s="91" t="s">
        <v>174</v>
      </c>
      <c r="E474" s="713">
        <v>82519</v>
      </c>
      <c r="F474" s="95" t="s">
        <v>172</v>
      </c>
      <c r="G474" s="91">
        <v>722204</v>
      </c>
      <c r="H474" s="91" t="s">
        <v>164</v>
      </c>
      <c r="I474" s="109" t="s">
        <v>2207</v>
      </c>
      <c r="J474" s="382">
        <v>2</v>
      </c>
      <c r="K474" s="382">
        <v>0</v>
      </c>
      <c r="L474" s="302" t="s">
        <v>2030</v>
      </c>
      <c r="M474" s="382">
        <v>4</v>
      </c>
      <c r="N474" s="382">
        <v>0</v>
      </c>
      <c r="O474" s="291" t="s">
        <v>179</v>
      </c>
      <c r="P474" s="230" t="s">
        <v>680</v>
      </c>
      <c r="Q474" s="303"/>
      <c r="R474" s="306"/>
      <c r="S474" s="306"/>
    </row>
    <row r="475" spans="2:19" customFormat="1" ht="15" customHeight="1">
      <c r="B475" s="91">
        <v>459</v>
      </c>
      <c r="C475" s="95" t="s">
        <v>1937</v>
      </c>
      <c r="D475" s="91" t="s">
        <v>174</v>
      </c>
      <c r="E475" s="713">
        <v>82519</v>
      </c>
      <c r="F475" s="95" t="s">
        <v>53</v>
      </c>
      <c r="G475" s="91">
        <v>741201</v>
      </c>
      <c r="H475" s="113" t="s">
        <v>63</v>
      </c>
      <c r="I475" s="109" t="s">
        <v>2187</v>
      </c>
      <c r="J475" s="382">
        <v>16</v>
      </c>
      <c r="K475" s="382">
        <v>0</v>
      </c>
      <c r="L475" s="302" t="s">
        <v>2030</v>
      </c>
      <c r="M475" s="382">
        <v>0</v>
      </c>
      <c r="N475" s="382">
        <v>0</v>
      </c>
      <c r="O475" s="95" t="s">
        <v>101</v>
      </c>
      <c r="P475" s="239" t="s">
        <v>692</v>
      </c>
      <c r="Q475" s="303"/>
      <c r="R475" s="306"/>
      <c r="S475" s="306"/>
    </row>
    <row r="476" spans="2:19" customFormat="1" ht="15" customHeight="1">
      <c r="B476" s="513">
        <v>460</v>
      </c>
      <c r="C476" s="95" t="s">
        <v>1875</v>
      </c>
      <c r="D476" s="91" t="s">
        <v>124</v>
      </c>
      <c r="E476" s="713">
        <v>22648</v>
      </c>
      <c r="F476" s="95" t="s">
        <v>33</v>
      </c>
      <c r="G476" s="91">
        <v>514101</v>
      </c>
      <c r="H476" s="113" t="s">
        <v>68</v>
      </c>
      <c r="I476" s="109" t="s">
        <v>2192</v>
      </c>
      <c r="J476" s="279">
        <v>1</v>
      </c>
      <c r="K476" s="279">
        <v>0</v>
      </c>
      <c r="L476" s="402" t="s">
        <v>2010</v>
      </c>
      <c r="M476" s="279">
        <v>1</v>
      </c>
      <c r="N476" s="279">
        <v>0</v>
      </c>
      <c r="O476" s="95" t="s">
        <v>1864</v>
      </c>
      <c r="P476" s="230" t="s">
        <v>691</v>
      </c>
      <c r="Q476" s="306"/>
      <c r="R476" s="306"/>
      <c r="S476" s="306"/>
    </row>
    <row r="477" spans="2:19" customFormat="1" ht="15" customHeight="1">
      <c r="B477" s="30">
        <v>461</v>
      </c>
      <c r="C477" s="95" t="s">
        <v>1875</v>
      </c>
      <c r="D477" s="91" t="s">
        <v>124</v>
      </c>
      <c r="E477" s="713">
        <v>22648</v>
      </c>
      <c r="F477" s="95" t="s">
        <v>41</v>
      </c>
      <c r="G477" s="91">
        <v>522301</v>
      </c>
      <c r="H477" s="91" t="s">
        <v>39</v>
      </c>
      <c r="I477" s="109" t="s">
        <v>2192</v>
      </c>
      <c r="J477" s="279">
        <v>5</v>
      </c>
      <c r="K477" s="279">
        <v>5</v>
      </c>
      <c r="L477" s="402" t="s">
        <v>2010</v>
      </c>
      <c r="M477" s="279">
        <v>5</v>
      </c>
      <c r="N477" s="279">
        <v>5</v>
      </c>
      <c r="O477" s="95" t="s">
        <v>1864</v>
      </c>
      <c r="P477" s="230" t="s">
        <v>691</v>
      </c>
      <c r="Q477" s="306"/>
      <c r="R477" s="306"/>
      <c r="S477" s="306"/>
    </row>
    <row r="478" spans="2:19" customFormat="1" ht="15" customHeight="1">
      <c r="B478" s="91">
        <v>462</v>
      </c>
      <c r="C478" s="95" t="s">
        <v>1875</v>
      </c>
      <c r="D478" s="91" t="s">
        <v>124</v>
      </c>
      <c r="E478" s="713">
        <v>22648</v>
      </c>
      <c r="F478" s="95" t="s">
        <v>34</v>
      </c>
      <c r="G478" s="91">
        <v>751201</v>
      </c>
      <c r="H478" s="113" t="s">
        <v>162</v>
      </c>
      <c r="I478" s="109" t="s">
        <v>2230</v>
      </c>
      <c r="J478" s="279">
        <v>2</v>
      </c>
      <c r="K478" s="279">
        <v>2</v>
      </c>
      <c r="L478" s="402" t="s">
        <v>2010</v>
      </c>
      <c r="M478" s="279">
        <v>2</v>
      </c>
      <c r="N478" s="279">
        <v>2</v>
      </c>
      <c r="O478" s="95" t="s">
        <v>1864</v>
      </c>
      <c r="P478" s="230" t="s">
        <v>691</v>
      </c>
      <c r="Q478" s="306"/>
      <c r="R478" s="306"/>
      <c r="S478" s="306"/>
    </row>
    <row r="479" spans="2:19" customFormat="1" ht="15" customHeight="1">
      <c r="B479" s="513">
        <v>463</v>
      </c>
      <c r="C479" s="95" t="s">
        <v>1875</v>
      </c>
      <c r="D479" s="91" t="s">
        <v>124</v>
      </c>
      <c r="E479" s="713">
        <v>22648</v>
      </c>
      <c r="F479" s="95" t="s">
        <v>31</v>
      </c>
      <c r="G479" s="91">
        <v>723103</v>
      </c>
      <c r="H479" s="91" t="s">
        <v>67</v>
      </c>
      <c r="I479" s="109" t="s">
        <v>2229</v>
      </c>
      <c r="J479" s="279">
        <v>2</v>
      </c>
      <c r="K479" s="279">
        <v>0</v>
      </c>
      <c r="L479" s="430" t="s">
        <v>2012</v>
      </c>
      <c r="M479" s="279">
        <v>2</v>
      </c>
      <c r="N479" s="279">
        <v>0</v>
      </c>
      <c r="O479" s="95" t="s">
        <v>1990</v>
      </c>
      <c r="P479" s="230" t="s">
        <v>190</v>
      </c>
      <c r="Q479" s="306"/>
      <c r="R479" s="306"/>
      <c r="S479" s="306"/>
    </row>
    <row r="480" spans="2:19" customFormat="1" ht="15" customHeight="1">
      <c r="B480" s="30">
        <v>464</v>
      </c>
      <c r="C480" s="95" t="s">
        <v>1875</v>
      </c>
      <c r="D480" s="91" t="s">
        <v>124</v>
      </c>
      <c r="E480" s="713">
        <v>22648</v>
      </c>
      <c r="F480" s="95" t="s">
        <v>171</v>
      </c>
      <c r="G480" s="91">
        <v>712618</v>
      </c>
      <c r="H480" s="91" t="s">
        <v>77</v>
      </c>
      <c r="I480" s="427" t="s">
        <v>2192</v>
      </c>
      <c r="J480" s="279">
        <v>2</v>
      </c>
      <c r="K480" s="279">
        <v>0</v>
      </c>
      <c r="L480" s="401" t="s">
        <v>2010</v>
      </c>
      <c r="M480" s="279">
        <v>2</v>
      </c>
      <c r="N480" s="279">
        <v>0</v>
      </c>
      <c r="O480" s="278" t="s">
        <v>1054</v>
      </c>
      <c r="P480" s="230" t="s">
        <v>93</v>
      </c>
      <c r="Q480" s="306"/>
      <c r="R480" s="306"/>
      <c r="S480" s="306"/>
    </row>
    <row r="481" spans="2:19" customFormat="1" ht="15" customHeight="1">
      <c r="B481" s="91">
        <v>465</v>
      </c>
      <c r="C481" s="95" t="s">
        <v>1875</v>
      </c>
      <c r="D481" s="91" t="s">
        <v>124</v>
      </c>
      <c r="E481" s="713">
        <v>22648</v>
      </c>
      <c r="F481" s="95" t="s">
        <v>35</v>
      </c>
      <c r="G481" s="91">
        <v>741103</v>
      </c>
      <c r="H481" s="91" t="s">
        <v>49</v>
      </c>
      <c r="I481" s="109" t="s">
        <v>2189</v>
      </c>
      <c r="J481" s="279">
        <v>1</v>
      </c>
      <c r="K481" s="279">
        <v>0</v>
      </c>
      <c r="L481" s="402" t="s">
        <v>2010</v>
      </c>
      <c r="M481" s="279">
        <v>1</v>
      </c>
      <c r="N481" s="279">
        <v>0</v>
      </c>
      <c r="O481" s="278" t="s">
        <v>1054</v>
      </c>
      <c r="P481" s="230" t="s">
        <v>93</v>
      </c>
      <c r="Q481" s="415"/>
      <c r="R481" s="415"/>
      <c r="S481" s="306"/>
    </row>
    <row r="482" spans="2:19" customFormat="1" ht="15" customHeight="1">
      <c r="B482" s="513">
        <v>466</v>
      </c>
      <c r="C482" s="95" t="s">
        <v>1875</v>
      </c>
      <c r="D482" s="91" t="s">
        <v>124</v>
      </c>
      <c r="E482" s="713">
        <v>22648</v>
      </c>
      <c r="F482" s="95" t="s">
        <v>30</v>
      </c>
      <c r="G482" s="91">
        <v>752205</v>
      </c>
      <c r="H482" s="113" t="s">
        <v>62</v>
      </c>
      <c r="I482" s="109" t="s">
        <v>2191</v>
      </c>
      <c r="J482" s="279">
        <v>1</v>
      </c>
      <c r="K482" s="279">
        <v>0</v>
      </c>
      <c r="L482" s="401" t="s">
        <v>2010</v>
      </c>
      <c r="M482" s="279">
        <v>1</v>
      </c>
      <c r="N482" s="279">
        <v>0</v>
      </c>
      <c r="O482" s="278" t="s">
        <v>1054</v>
      </c>
      <c r="P482" s="230" t="s">
        <v>93</v>
      </c>
      <c r="Q482" s="184"/>
      <c r="R482" s="306"/>
      <c r="S482" s="306"/>
    </row>
    <row r="483" spans="2:19" customFormat="1" ht="15" customHeight="1">
      <c r="B483" s="30">
        <v>467</v>
      </c>
      <c r="C483" s="95" t="s">
        <v>1862</v>
      </c>
      <c r="D483" s="91" t="s">
        <v>203</v>
      </c>
      <c r="E483" s="713">
        <v>12321</v>
      </c>
      <c r="F483" s="132" t="s">
        <v>1045</v>
      </c>
      <c r="G483" s="196">
        <v>712101</v>
      </c>
      <c r="H483" s="91" t="s">
        <v>163</v>
      </c>
      <c r="I483" s="109" t="s">
        <v>2202</v>
      </c>
      <c r="J483" s="260">
        <v>0</v>
      </c>
      <c r="K483" s="382">
        <v>0</v>
      </c>
      <c r="L483" s="302" t="s">
        <v>2012</v>
      </c>
      <c r="M483" s="382">
        <v>0</v>
      </c>
      <c r="N483" s="382">
        <v>0</v>
      </c>
      <c r="O483" s="232" t="s">
        <v>1989</v>
      </c>
      <c r="P483" s="230" t="s">
        <v>37</v>
      </c>
      <c r="Q483" s="416" t="s">
        <v>37</v>
      </c>
      <c r="R483" s="184"/>
      <c r="S483" s="306"/>
    </row>
    <row r="484" spans="2:19" customFormat="1" ht="15" customHeight="1">
      <c r="B484" s="91">
        <v>468</v>
      </c>
      <c r="C484" s="492" t="s">
        <v>2027</v>
      </c>
      <c r="D484" s="301" t="s">
        <v>203</v>
      </c>
      <c r="E484" s="169">
        <v>21715</v>
      </c>
      <c r="F484" s="95" t="s">
        <v>30</v>
      </c>
      <c r="G484" s="91">
        <v>752205</v>
      </c>
      <c r="H484" s="113" t="s">
        <v>62</v>
      </c>
      <c r="I484" s="109"/>
      <c r="J484" s="260">
        <v>0</v>
      </c>
      <c r="K484" s="382">
        <v>0</v>
      </c>
      <c r="L484" s="301" t="s">
        <v>2012</v>
      </c>
      <c r="M484" s="382">
        <v>0</v>
      </c>
      <c r="N484" s="382">
        <v>0</v>
      </c>
      <c r="O484" s="278" t="s">
        <v>1054</v>
      </c>
      <c r="P484" s="230" t="s">
        <v>93</v>
      </c>
      <c r="Q484" s="303"/>
      <c r="R484" s="306"/>
      <c r="S484" s="306"/>
    </row>
    <row r="485" spans="2:19" customFormat="1" ht="15" customHeight="1">
      <c r="B485" s="513">
        <v>469</v>
      </c>
      <c r="C485" s="492" t="s">
        <v>2026</v>
      </c>
      <c r="D485" s="301" t="s">
        <v>203</v>
      </c>
      <c r="E485" s="169">
        <v>21715</v>
      </c>
      <c r="F485" s="95" t="s">
        <v>47</v>
      </c>
      <c r="G485" s="91">
        <v>721306</v>
      </c>
      <c r="H485" s="113" t="s">
        <v>56</v>
      </c>
      <c r="I485" s="427" t="s">
        <v>2187</v>
      </c>
      <c r="J485" s="260">
        <v>0</v>
      </c>
      <c r="K485" s="382">
        <v>0</v>
      </c>
      <c r="L485" s="302" t="s">
        <v>2012</v>
      </c>
      <c r="M485" s="382">
        <v>0</v>
      </c>
      <c r="N485" s="382">
        <v>0</v>
      </c>
      <c r="O485" s="278" t="s">
        <v>1054</v>
      </c>
      <c r="P485" s="230" t="s">
        <v>93</v>
      </c>
      <c r="Q485" s="303"/>
      <c r="R485" s="306"/>
      <c r="S485" s="306"/>
    </row>
    <row r="486" spans="2:19" customFormat="1" ht="15" customHeight="1">
      <c r="B486" s="30">
        <v>470</v>
      </c>
      <c r="C486" s="492" t="s">
        <v>2027</v>
      </c>
      <c r="D486" s="301" t="s">
        <v>203</v>
      </c>
      <c r="E486" s="169">
        <v>21715</v>
      </c>
      <c r="F486" s="95" t="s">
        <v>48</v>
      </c>
      <c r="G486" s="91">
        <v>741203</v>
      </c>
      <c r="H486" s="113" t="s">
        <v>57</v>
      </c>
      <c r="I486" s="109"/>
      <c r="J486" s="260">
        <v>0</v>
      </c>
      <c r="K486" s="382">
        <v>0</v>
      </c>
      <c r="L486" s="301" t="s">
        <v>2012</v>
      </c>
      <c r="M486" s="382">
        <v>0</v>
      </c>
      <c r="N486" s="382">
        <v>0</v>
      </c>
      <c r="O486" s="278" t="s">
        <v>1054</v>
      </c>
      <c r="P486" s="230" t="s">
        <v>93</v>
      </c>
      <c r="Q486" s="303"/>
      <c r="R486" s="306"/>
      <c r="S486" s="306"/>
    </row>
    <row r="487" spans="2:19" customFormat="1" ht="15" customHeight="1">
      <c r="B487" s="91">
        <v>471</v>
      </c>
      <c r="C487" s="492" t="s">
        <v>2027</v>
      </c>
      <c r="D487" s="301" t="s">
        <v>203</v>
      </c>
      <c r="E487" s="169">
        <v>21715</v>
      </c>
      <c r="F487" s="95" t="s">
        <v>33</v>
      </c>
      <c r="G487" s="91">
        <v>514101</v>
      </c>
      <c r="H487" s="377" t="s">
        <v>68</v>
      </c>
      <c r="I487" s="427"/>
      <c r="J487" s="260">
        <v>0</v>
      </c>
      <c r="K487" s="382">
        <v>0</v>
      </c>
      <c r="L487" s="302" t="s">
        <v>2012</v>
      </c>
      <c r="M487" s="382">
        <v>0</v>
      </c>
      <c r="N487" s="382">
        <v>0</v>
      </c>
      <c r="O487" s="278" t="s">
        <v>1054</v>
      </c>
      <c r="P487" s="230" t="s">
        <v>93</v>
      </c>
      <c r="Q487" s="303"/>
      <c r="R487" s="306"/>
      <c r="S487" s="306"/>
    </row>
    <row r="488" spans="2:19" customFormat="1" ht="15" customHeight="1">
      <c r="B488" s="513">
        <v>472</v>
      </c>
      <c r="C488" s="95" t="s">
        <v>1862</v>
      </c>
      <c r="D488" s="91" t="s">
        <v>203</v>
      </c>
      <c r="E488" s="713">
        <v>12321</v>
      </c>
      <c r="F488" s="95" t="s">
        <v>171</v>
      </c>
      <c r="G488" s="91">
        <v>712618</v>
      </c>
      <c r="H488" s="91" t="s">
        <v>77</v>
      </c>
      <c r="I488" s="427"/>
      <c r="J488" s="260">
        <v>0</v>
      </c>
      <c r="K488" s="382">
        <v>0</v>
      </c>
      <c r="L488" s="301" t="s">
        <v>2012</v>
      </c>
      <c r="M488" s="382">
        <v>0</v>
      </c>
      <c r="N488" s="382">
        <v>0</v>
      </c>
      <c r="O488" s="278" t="s">
        <v>1054</v>
      </c>
      <c r="P488" s="230" t="s">
        <v>93</v>
      </c>
      <c r="Q488" s="303"/>
      <c r="R488" s="306"/>
      <c r="S488" s="306"/>
    </row>
    <row r="489" spans="2:19" customFormat="1" ht="15" customHeight="1">
      <c r="B489" s="30">
        <v>473</v>
      </c>
      <c r="C489" s="95" t="s">
        <v>1862</v>
      </c>
      <c r="D489" s="91" t="s">
        <v>203</v>
      </c>
      <c r="E489" s="713">
        <v>12321</v>
      </c>
      <c r="F489" s="95" t="s">
        <v>51</v>
      </c>
      <c r="G489" s="91">
        <v>712905</v>
      </c>
      <c r="H489" s="113" t="s">
        <v>60</v>
      </c>
      <c r="I489" s="109"/>
      <c r="J489" s="260">
        <v>0</v>
      </c>
      <c r="K489" s="382">
        <v>0</v>
      </c>
      <c r="L489" s="302" t="s">
        <v>2012</v>
      </c>
      <c r="M489" s="382">
        <v>0</v>
      </c>
      <c r="N489" s="382">
        <v>0</v>
      </c>
      <c r="O489" s="112" t="s">
        <v>1939</v>
      </c>
      <c r="P489" s="230" t="s">
        <v>688</v>
      </c>
      <c r="Q489" s="303"/>
      <c r="R489" s="306"/>
      <c r="S489" s="306"/>
    </row>
    <row r="490" spans="2:19" customFormat="1" ht="15" customHeight="1">
      <c r="B490" s="91">
        <v>474</v>
      </c>
      <c r="C490" s="95" t="s">
        <v>1862</v>
      </c>
      <c r="D490" s="91" t="s">
        <v>203</v>
      </c>
      <c r="E490" s="713">
        <v>12321</v>
      </c>
      <c r="F490" s="95" t="s">
        <v>42</v>
      </c>
      <c r="G490" s="240">
        <v>741201</v>
      </c>
      <c r="H490" s="196" t="s">
        <v>161</v>
      </c>
      <c r="I490" s="109"/>
      <c r="J490" s="260">
        <v>0</v>
      </c>
      <c r="K490" s="382">
        <v>0</v>
      </c>
      <c r="L490" s="301" t="s">
        <v>2012</v>
      </c>
      <c r="M490" s="382">
        <v>0</v>
      </c>
      <c r="N490" s="382">
        <v>0</v>
      </c>
      <c r="O490" s="95" t="s">
        <v>1991</v>
      </c>
      <c r="P490" s="230" t="s">
        <v>679</v>
      </c>
      <c r="Q490" s="304"/>
      <c r="R490" s="184"/>
      <c r="S490" s="306"/>
    </row>
    <row r="491" spans="2:19" customFormat="1" ht="15" customHeight="1">
      <c r="B491" s="513">
        <v>475</v>
      </c>
      <c r="C491" s="95" t="s">
        <v>1862</v>
      </c>
      <c r="D491" s="91" t="s">
        <v>203</v>
      </c>
      <c r="E491" s="713">
        <v>12321</v>
      </c>
      <c r="F491" s="132" t="s">
        <v>35</v>
      </c>
      <c r="G491" s="91">
        <v>741103</v>
      </c>
      <c r="H491" s="91" t="s">
        <v>49</v>
      </c>
      <c r="I491" s="109" t="s">
        <v>2189</v>
      </c>
      <c r="J491" s="279">
        <v>1</v>
      </c>
      <c r="K491" s="382">
        <v>0</v>
      </c>
      <c r="L491" s="302" t="s">
        <v>2012</v>
      </c>
      <c r="M491" s="382">
        <v>0</v>
      </c>
      <c r="N491" s="382">
        <v>0</v>
      </c>
      <c r="O491" s="278" t="s">
        <v>1054</v>
      </c>
      <c r="P491" s="230" t="s">
        <v>93</v>
      </c>
      <c r="Q491" s="304"/>
      <c r="R491" s="306"/>
      <c r="S491" s="306"/>
    </row>
    <row r="492" spans="2:19" customFormat="1" ht="15" customHeight="1">
      <c r="B492" s="30">
        <v>476</v>
      </c>
      <c r="C492" s="95" t="s">
        <v>1862</v>
      </c>
      <c r="D492" s="91" t="s">
        <v>203</v>
      </c>
      <c r="E492" s="713">
        <v>12321</v>
      </c>
      <c r="F492" s="95" t="s">
        <v>1833</v>
      </c>
      <c r="G492" s="91">
        <v>721301</v>
      </c>
      <c r="H492" s="113" t="s">
        <v>684</v>
      </c>
      <c r="I492" s="89"/>
      <c r="J492" s="260">
        <v>0</v>
      </c>
      <c r="K492" s="382">
        <v>0</v>
      </c>
      <c r="L492" s="302" t="s">
        <v>2012</v>
      </c>
      <c r="M492" s="382">
        <v>0</v>
      </c>
      <c r="N492" s="382">
        <v>0</v>
      </c>
      <c r="O492" s="278" t="s">
        <v>1054</v>
      </c>
      <c r="P492" s="230" t="s">
        <v>93</v>
      </c>
      <c r="Q492" s="304"/>
      <c r="R492" s="306"/>
      <c r="S492" s="306"/>
    </row>
    <row r="493" spans="2:19" customFormat="1" ht="15" customHeight="1">
      <c r="B493" s="91">
        <v>477</v>
      </c>
      <c r="C493" s="95" t="s">
        <v>1862</v>
      </c>
      <c r="D493" s="91" t="s">
        <v>203</v>
      </c>
      <c r="E493" s="713">
        <v>12321</v>
      </c>
      <c r="F493" s="95" t="s">
        <v>91</v>
      </c>
      <c r="G493" s="277">
        <v>722307</v>
      </c>
      <c r="H493" s="277" t="s">
        <v>74</v>
      </c>
      <c r="I493" s="109"/>
      <c r="J493" s="260">
        <v>0</v>
      </c>
      <c r="K493" s="382">
        <v>0</v>
      </c>
      <c r="L493" s="302" t="s">
        <v>2012</v>
      </c>
      <c r="M493" s="382">
        <v>0</v>
      </c>
      <c r="N493" s="382">
        <v>0</v>
      </c>
      <c r="O493" s="278" t="s">
        <v>1054</v>
      </c>
      <c r="P493" s="230" t="s">
        <v>93</v>
      </c>
      <c r="Q493" s="304"/>
      <c r="R493" s="306"/>
      <c r="S493" s="306"/>
    </row>
    <row r="494" spans="2:19" customFormat="1" ht="15" customHeight="1">
      <c r="B494" s="513">
        <v>478</v>
      </c>
      <c r="C494" s="95" t="s">
        <v>1862</v>
      </c>
      <c r="D494" s="91" t="s">
        <v>203</v>
      </c>
      <c r="E494" s="713">
        <v>12321</v>
      </c>
      <c r="F494" s="95" t="s">
        <v>47</v>
      </c>
      <c r="G494" s="91">
        <v>721306</v>
      </c>
      <c r="H494" s="113" t="s">
        <v>56</v>
      </c>
      <c r="I494" s="427"/>
      <c r="J494" s="260">
        <v>0</v>
      </c>
      <c r="K494" s="382">
        <v>0</v>
      </c>
      <c r="L494" s="301" t="s">
        <v>2012</v>
      </c>
      <c r="M494" s="382">
        <v>0</v>
      </c>
      <c r="N494" s="382">
        <v>0</v>
      </c>
      <c r="O494" s="394" t="s">
        <v>1054</v>
      </c>
      <c r="P494" s="230" t="s">
        <v>93</v>
      </c>
      <c r="Q494" s="304"/>
      <c r="R494" s="306"/>
      <c r="S494" s="306"/>
    </row>
    <row r="495" spans="2:19" customFormat="1" ht="15" customHeight="1">
      <c r="B495" s="30">
        <v>479</v>
      </c>
      <c r="C495" s="492" t="s">
        <v>2027</v>
      </c>
      <c r="D495" s="301" t="s">
        <v>203</v>
      </c>
      <c r="E495" s="169">
        <v>21715</v>
      </c>
      <c r="F495" s="95" t="s">
        <v>40</v>
      </c>
      <c r="G495" s="91">
        <v>512001</v>
      </c>
      <c r="H495" s="91" t="s">
        <v>72</v>
      </c>
      <c r="I495" s="109" t="s">
        <v>2193</v>
      </c>
      <c r="J495" s="382">
        <v>2</v>
      </c>
      <c r="K495" s="382">
        <v>1</v>
      </c>
      <c r="L495" s="301" t="s">
        <v>2012</v>
      </c>
      <c r="M495" s="382">
        <v>0</v>
      </c>
      <c r="N495" s="382">
        <v>0</v>
      </c>
      <c r="O495" s="394" t="s">
        <v>1054</v>
      </c>
      <c r="P495" s="230" t="s">
        <v>93</v>
      </c>
      <c r="Q495" s="303"/>
      <c r="R495" s="306"/>
      <c r="S495" s="306"/>
    </row>
    <row r="496" spans="2:19" customFormat="1" ht="15" customHeight="1">
      <c r="B496" s="91">
        <v>480</v>
      </c>
      <c r="C496" s="492" t="s">
        <v>2027</v>
      </c>
      <c r="D496" s="301" t="s">
        <v>203</v>
      </c>
      <c r="E496" s="169">
        <v>21715</v>
      </c>
      <c r="F496" s="95" t="s">
        <v>31</v>
      </c>
      <c r="G496" s="91">
        <v>723103</v>
      </c>
      <c r="H496" s="91" t="s">
        <v>67</v>
      </c>
      <c r="I496" s="427" t="s">
        <v>2194</v>
      </c>
      <c r="J496" s="382">
        <v>1</v>
      </c>
      <c r="K496" s="382">
        <v>0</v>
      </c>
      <c r="L496" s="301" t="s">
        <v>2012</v>
      </c>
      <c r="M496" s="382">
        <v>0</v>
      </c>
      <c r="N496" s="382">
        <v>0</v>
      </c>
      <c r="O496" s="394" t="s">
        <v>1054</v>
      </c>
      <c r="P496" s="230" t="s">
        <v>93</v>
      </c>
      <c r="Q496" s="303"/>
      <c r="R496" s="306"/>
      <c r="S496" s="306"/>
    </row>
    <row r="497" spans="2:19" customFormat="1" ht="15" customHeight="1">
      <c r="B497" s="513">
        <v>481</v>
      </c>
      <c r="C497" s="492" t="s">
        <v>2027</v>
      </c>
      <c r="D497" s="301" t="s">
        <v>203</v>
      </c>
      <c r="E497" s="169">
        <v>21715</v>
      </c>
      <c r="F497" s="95" t="s">
        <v>36</v>
      </c>
      <c r="G497" s="91">
        <v>711204</v>
      </c>
      <c r="H497" s="91" t="s">
        <v>94</v>
      </c>
      <c r="I497" s="109" t="s">
        <v>2187</v>
      </c>
      <c r="J497" s="260">
        <v>0</v>
      </c>
      <c r="K497" s="382">
        <v>0</v>
      </c>
      <c r="L497" s="301" t="s">
        <v>2012</v>
      </c>
      <c r="M497" s="382">
        <v>0</v>
      </c>
      <c r="N497" s="382">
        <v>0</v>
      </c>
      <c r="O497" s="394" t="s">
        <v>1054</v>
      </c>
      <c r="P497" s="230" t="s">
        <v>93</v>
      </c>
      <c r="Q497" s="303"/>
      <c r="R497" s="306"/>
      <c r="S497" s="306"/>
    </row>
    <row r="498" spans="2:19" customFormat="1" ht="15" customHeight="1">
      <c r="B498" s="30">
        <v>482</v>
      </c>
      <c r="C498" s="492" t="s">
        <v>2027</v>
      </c>
      <c r="D498" s="301" t="s">
        <v>203</v>
      </c>
      <c r="E498" s="169">
        <v>21715</v>
      </c>
      <c r="F498" s="95" t="s">
        <v>34</v>
      </c>
      <c r="G498" s="91">
        <v>751201</v>
      </c>
      <c r="H498" s="113" t="s">
        <v>162</v>
      </c>
      <c r="I498" s="109" t="s">
        <v>2188</v>
      </c>
      <c r="J498" s="382">
        <v>1</v>
      </c>
      <c r="K498" s="382">
        <v>0</v>
      </c>
      <c r="L498" s="301" t="s">
        <v>2012</v>
      </c>
      <c r="M498" s="382">
        <v>0</v>
      </c>
      <c r="N498" s="382">
        <v>0</v>
      </c>
      <c r="O498" s="278" t="s">
        <v>1054</v>
      </c>
      <c r="P498" s="230" t="s">
        <v>93</v>
      </c>
      <c r="Q498" s="303"/>
      <c r="R498" s="306"/>
      <c r="S498" s="306"/>
    </row>
    <row r="499" spans="2:19" customFormat="1" ht="15" customHeight="1">
      <c r="B499" s="91">
        <v>483</v>
      </c>
      <c r="C499" s="492" t="s">
        <v>2027</v>
      </c>
      <c r="D499" s="301" t="s">
        <v>203</v>
      </c>
      <c r="E499" s="169">
        <v>21715</v>
      </c>
      <c r="F499" s="95" t="s">
        <v>52</v>
      </c>
      <c r="G499" s="91">
        <v>751204</v>
      </c>
      <c r="H499" s="91" t="s">
        <v>61</v>
      </c>
      <c r="I499" s="109" t="s">
        <v>2187</v>
      </c>
      <c r="J499" s="568">
        <v>0</v>
      </c>
      <c r="K499" s="382">
        <v>0</v>
      </c>
      <c r="L499" s="301" t="s">
        <v>2012</v>
      </c>
      <c r="M499" s="382">
        <v>0</v>
      </c>
      <c r="N499" s="382">
        <v>0</v>
      </c>
      <c r="O499" s="278" t="s">
        <v>1054</v>
      </c>
      <c r="P499" s="230" t="s">
        <v>93</v>
      </c>
      <c r="Q499" s="303"/>
      <c r="R499" s="306"/>
      <c r="S499" s="306"/>
    </row>
    <row r="500" spans="2:19" customFormat="1" ht="15" customHeight="1">
      <c r="B500" s="513">
        <v>484</v>
      </c>
      <c r="C500" s="95" t="s">
        <v>1862</v>
      </c>
      <c r="D500" s="91" t="s">
        <v>203</v>
      </c>
      <c r="E500" s="713">
        <v>12321</v>
      </c>
      <c r="F500" s="95" t="s">
        <v>36</v>
      </c>
      <c r="G500" s="91">
        <v>711204</v>
      </c>
      <c r="H500" s="91" t="s">
        <v>94</v>
      </c>
      <c r="I500" s="109" t="s">
        <v>2187</v>
      </c>
      <c r="J500" s="382">
        <v>2</v>
      </c>
      <c r="K500" s="382">
        <v>0</v>
      </c>
      <c r="L500" s="301" t="s">
        <v>2012</v>
      </c>
      <c r="M500" s="382">
        <v>0</v>
      </c>
      <c r="N500" s="382">
        <v>0</v>
      </c>
      <c r="O500" s="394" t="s">
        <v>1054</v>
      </c>
      <c r="P500" s="230" t="s">
        <v>93</v>
      </c>
      <c r="Q500" s="304"/>
      <c r="R500" s="306"/>
      <c r="S500" s="306"/>
    </row>
    <row r="501" spans="2:19" customFormat="1" ht="15" customHeight="1">
      <c r="B501" s="30">
        <v>485</v>
      </c>
      <c r="C501" s="95" t="s">
        <v>1862</v>
      </c>
      <c r="D501" s="91" t="s">
        <v>203</v>
      </c>
      <c r="E501" s="713">
        <v>12321</v>
      </c>
      <c r="F501" s="95" t="s">
        <v>33</v>
      </c>
      <c r="G501" s="91">
        <v>514101</v>
      </c>
      <c r="H501" s="113" t="s">
        <v>68</v>
      </c>
      <c r="I501" s="427" t="s">
        <v>2192</v>
      </c>
      <c r="J501" s="382">
        <v>16</v>
      </c>
      <c r="K501" s="382">
        <v>13</v>
      </c>
      <c r="L501" s="301" t="s">
        <v>2012</v>
      </c>
      <c r="M501" s="382">
        <v>0</v>
      </c>
      <c r="N501" s="382">
        <v>0</v>
      </c>
      <c r="O501" s="394" t="s">
        <v>1054</v>
      </c>
      <c r="P501" s="230" t="s">
        <v>93</v>
      </c>
      <c r="Q501" s="304"/>
      <c r="R501" s="306"/>
      <c r="S501" s="306"/>
    </row>
    <row r="502" spans="2:19" customFormat="1" ht="15" customHeight="1">
      <c r="B502" s="91">
        <v>486</v>
      </c>
      <c r="C502" s="95" t="s">
        <v>1862</v>
      </c>
      <c r="D502" s="91" t="s">
        <v>203</v>
      </c>
      <c r="E502" s="713">
        <v>12321</v>
      </c>
      <c r="F502" s="95" t="s">
        <v>41</v>
      </c>
      <c r="G502" s="91">
        <v>522301</v>
      </c>
      <c r="H502" s="113" t="s">
        <v>39</v>
      </c>
      <c r="I502" s="109"/>
      <c r="J502" s="260">
        <v>0</v>
      </c>
      <c r="K502" s="382">
        <v>0</v>
      </c>
      <c r="L502" s="423" t="s">
        <v>2012</v>
      </c>
      <c r="M502" s="382">
        <v>0</v>
      </c>
      <c r="N502" s="382">
        <v>0</v>
      </c>
      <c r="O502" s="276" t="s">
        <v>1054</v>
      </c>
      <c r="P502" s="230" t="s">
        <v>93</v>
      </c>
      <c r="Q502" s="429"/>
      <c r="R502" s="429"/>
      <c r="S502" s="429"/>
    </row>
    <row r="503" spans="2:19" customFormat="1" ht="15" customHeight="1">
      <c r="B503" s="513">
        <v>487</v>
      </c>
      <c r="C503" s="95" t="s">
        <v>1862</v>
      </c>
      <c r="D503" s="91" t="s">
        <v>203</v>
      </c>
      <c r="E503" s="713">
        <v>12321</v>
      </c>
      <c r="F503" s="95" t="s">
        <v>41</v>
      </c>
      <c r="G503" s="91">
        <v>522301</v>
      </c>
      <c r="H503" s="91" t="s">
        <v>39</v>
      </c>
      <c r="I503" s="427" t="s">
        <v>2190</v>
      </c>
      <c r="J503" s="685">
        <v>16</v>
      </c>
      <c r="K503" s="685">
        <v>14</v>
      </c>
      <c r="L503" s="301" t="s">
        <v>2012</v>
      </c>
      <c r="M503" s="382">
        <v>0</v>
      </c>
      <c r="N503" s="382">
        <v>0</v>
      </c>
      <c r="O503" s="278" t="s">
        <v>1054</v>
      </c>
      <c r="P503" s="230" t="s">
        <v>93</v>
      </c>
      <c r="Q503" s="303"/>
      <c r="R503" s="184"/>
      <c r="S503" s="306"/>
    </row>
    <row r="504" spans="2:19" customFormat="1" ht="15" customHeight="1">
      <c r="B504" s="30">
        <v>488</v>
      </c>
      <c r="C504" s="95" t="s">
        <v>1862</v>
      </c>
      <c r="D504" s="91" t="s">
        <v>203</v>
      </c>
      <c r="E504" s="713">
        <v>12321</v>
      </c>
      <c r="F504" s="95" t="s">
        <v>40</v>
      </c>
      <c r="G504" s="91">
        <v>512001</v>
      </c>
      <c r="H504" s="91" t="s">
        <v>72</v>
      </c>
      <c r="I504" s="109" t="s">
        <v>2191</v>
      </c>
      <c r="J504" s="382">
        <v>7</v>
      </c>
      <c r="K504" s="382">
        <v>5</v>
      </c>
      <c r="L504" s="301" t="s">
        <v>2012</v>
      </c>
      <c r="M504" s="382">
        <v>0</v>
      </c>
      <c r="N504" s="382">
        <v>0</v>
      </c>
      <c r="O504" s="278" t="s">
        <v>1054</v>
      </c>
      <c r="P504" s="230" t="s">
        <v>93</v>
      </c>
      <c r="Q504" s="303"/>
      <c r="R504" s="306"/>
      <c r="S504" s="306"/>
    </row>
    <row r="505" spans="2:19" customFormat="1" ht="15" customHeight="1">
      <c r="B505" s="91">
        <v>489</v>
      </c>
      <c r="C505" s="95" t="s">
        <v>1862</v>
      </c>
      <c r="D505" s="91" t="s">
        <v>203</v>
      </c>
      <c r="E505" s="713">
        <v>12321</v>
      </c>
      <c r="F505" s="95" t="s">
        <v>172</v>
      </c>
      <c r="G505" s="91">
        <v>722204</v>
      </c>
      <c r="H505" s="91" t="s">
        <v>164</v>
      </c>
      <c r="I505" s="109" t="s">
        <v>2190</v>
      </c>
      <c r="J505" s="382">
        <v>2</v>
      </c>
      <c r="K505" s="382">
        <v>0</v>
      </c>
      <c r="L505" s="301" t="s">
        <v>2012</v>
      </c>
      <c r="M505" s="382">
        <v>0</v>
      </c>
      <c r="N505" s="382">
        <v>0</v>
      </c>
      <c r="O505" s="278" t="s">
        <v>1054</v>
      </c>
      <c r="P505" s="230" t="s">
        <v>93</v>
      </c>
      <c r="Q505" s="303"/>
      <c r="R505" s="306"/>
      <c r="S505" s="306"/>
    </row>
    <row r="506" spans="2:19" customFormat="1" ht="15" customHeight="1">
      <c r="B506" s="513">
        <v>490</v>
      </c>
      <c r="C506" s="95" t="s">
        <v>1862</v>
      </c>
      <c r="D506" s="91" t="s">
        <v>203</v>
      </c>
      <c r="E506" s="713">
        <v>12321</v>
      </c>
      <c r="F506" s="95" t="s">
        <v>48</v>
      </c>
      <c r="G506" s="91">
        <v>741203</v>
      </c>
      <c r="H506" s="113" t="s">
        <v>57</v>
      </c>
      <c r="I506" s="109" t="s">
        <v>2187</v>
      </c>
      <c r="J506" s="260">
        <v>0</v>
      </c>
      <c r="K506" s="382">
        <v>0</v>
      </c>
      <c r="L506" s="301" t="s">
        <v>2012</v>
      </c>
      <c r="M506" s="382">
        <v>0</v>
      </c>
      <c r="N506" s="382">
        <v>0</v>
      </c>
      <c r="O506" s="278" t="s">
        <v>1054</v>
      </c>
      <c r="P506" s="230" t="s">
        <v>93</v>
      </c>
      <c r="Q506" s="303"/>
      <c r="R506" s="306"/>
      <c r="S506" s="306"/>
    </row>
    <row r="507" spans="2:19" customFormat="1" ht="15" customHeight="1">
      <c r="B507" s="30">
        <v>491</v>
      </c>
      <c r="C507" s="95" t="s">
        <v>1862</v>
      </c>
      <c r="D507" s="91" t="s">
        <v>203</v>
      </c>
      <c r="E507" s="713">
        <v>12321</v>
      </c>
      <c r="F507" s="95" t="s">
        <v>1041</v>
      </c>
      <c r="G507" s="91">
        <v>713203</v>
      </c>
      <c r="H507" s="113" t="s">
        <v>59</v>
      </c>
      <c r="I507" s="109" t="s">
        <v>2189</v>
      </c>
      <c r="J507" s="384">
        <v>1</v>
      </c>
      <c r="K507" s="384">
        <v>0</v>
      </c>
      <c r="L507" s="410" t="s">
        <v>2012</v>
      </c>
      <c r="M507" s="384">
        <v>0</v>
      </c>
      <c r="N507" s="384">
        <v>0</v>
      </c>
      <c r="O507" s="394" t="s">
        <v>1054</v>
      </c>
      <c r="P507" s="230" t="s">
        <v>93</v>
      </c>
      <c r="Q507" s="303"/>
      <c r="R507" s="306"/>
      <c r="S507" s="306"/>
    </row>
    <row r="508" spans="2:19" customFormat="1" ht="15" customHeight="1">
      <c r="B508" s="91">
        <v>492</v>
      </c>
      <c r="C508" s="95" t="s">
        <v>1862</v>
      </c>
      <c r="D508" s="91" t="s">
        <v>203</v>
      </c>
      <c r="E508" s="713">
        <v>12321</v>
      </c>
      <c r="F508" s="95" t="s">
        <v>31</v>
      </c>
      <c r="G508" s="91">
        <v>723103</v>
      </c>
      <c r="H508" s="91" t="s">
        <v>67</v>
      </c>
      <c r="I508" s="427" t="s">
        <v>2190</v>
      </c>
      <c r="J508" s="384">
        <v>6</v>
      </c>
      <c r="K508" s="384">
        <v>0</v>
      </c>
      <c r="L508" s="403" t="s">
        <v>2012</v>
      </c>
      <c r="M508" s="384">
        <v>0</v>
      </c>
      <c r="N508" s="384">
        <v>0</v>
      </c>
      <c r="O508" s="394" t="s">
        <v>1054</v>
      </c>
      <c r="P508" s="230" t="s">
        <v>93</v>
      </c>
      <c r="Q508" s="303"/>
      <c r="R508" s="306"/>
      <c r="S508" s="306"/>
    </row>
    <row r="509" spans="2:19" customFormat="1" ht="15" customHeight="1">
      <c r="B509" s="513">
        <v>493</v>
      </c>
      <c r="C509" s="95" t="s">
        <v>1862</v>
      </c>
      <c r="D509" s="91" t="s">
        <v>203</v>
      </c>
      <c r="E509" s="713">
        <v>12321</v>
      </c>
      <c r="F509" s="95" t="s">
        <v>34</v>
      </c>
      <c r="G509" s="91">
        <v>751201</v>
      </c>
      <c r="H509" s="113" t="s">
        <v>162</v>
      </c>
      <c r="I509" s="109" t="s">
        <v>2188</v>
      </c>
      <c r="J509" s="384">
        <v>9</v>
      </c>
      <c r="K509" s="384">
        <v>6</v>
      </c>
      <c r="L509" s="403" t="s">
        <v>2012</v>
      </c>
      <c r="M509" s="384">
        <v>0</v>
      </c>
      <c r="N509" s="384">
        <v>0</v>
      </c>
      <c r="O509" s="394" t="s">
        <v>1054</v>
      </c>
      <c r="P509" s="230" t="s">
        <v>93</v>
      </c>
      <c r="Q509" s="303"/>
      <c r="R509" s="306"/>
      <c r="S509" s="306"/>
    </row>
    <row r="510" spans="2:19" customFormat="1" ht="15" customHeight="1">
      <c r="B510" s="30">
        <v>494</v>
      </c>
      <c r="C510" s="95" t="s">
        <v>1862</v>
      </c>
      <c r="D510" s="91" t="s">
        <v>203</v>
      </c>
      <c r="E510" s="713">
        <v>12321</v>
      </c>
      <c r="F510" s="95" t="s">
        <v>465</v>
      </c>
      <c r="G510" s="567">
        <v>432106</v>
      </c>
      <c r="H510" s="511" t="s">
        <v>217</v>
      </c>
      <c r="I510" s="109" t="s">
        <v>2194</v>
      </c>
      <c r="J510" s="400">
        <v>1</v>
      </c>
      <c r="K510" s="400">
        <v>1</v>
      </c>
      <c r="L510" s="425"/>
      <c r="M510" s="400">
        <v>1</v>
      </c>
      <c r="N510" s="400">
        <v>1</v>
      </c>
      <c r="O510" s="278" t="s">
        <v>1061</v>
      </c>
      <c r="P510" s="230" t="s">
        <v>32</v>
      </c>
      <c r="Q510" s="306"/>
      <c r="R510" s="306"/>
      <c r="S510" s="306"/>
    </row>
    <row r="511" spans="2:19" customFormat="1" ht="15" customHeight="1">
      <c r="B511" s="91">
        <v>495</v>
      </c>
      <c r="C511" s="95" t="s">
        <v>1862</v>
      </c>
      <c r="D511" s="91" t="s">
        <v>203</v>
      </c>
      <c r="E511" s="713">
        <v>12321</v>
      </c>
      <c r="F511" s="95" t="s">
        <v>52</v>
      </c>
      <c r="G511" s="91">
        <v>751204</v>
      </c>
      <c r="H511" s="91" t="s">
        <v>61</v>
      </c>
      <c r="I511" s="109" t="s">
        <v>2187</v>
      </c>
      <c r="J511" s="568">
        <v>0</v>
      </c>
      <c r="K511" s="384">
        <v>0</v>
      </c>
      <c r="L511" s="403" t="s">
        <v>2012</v>
      </c>
      <c r="M511" s="384">
        <v>0</v>
      </c>
      <c r="N511" s="384">
        <v>0</v>
      </c>
      <c r="O511" s="394" t="s">
        <v>1054</v>
      </c>
      <c r="P511" s="230" t="s">
        <v>93</v>
      </c>
      <c r="Q511" s="303"/>
      <c r="R511" s="306"/>
      <c r="S511" s="306"/>
    </row>
    <row r="512" spans="2:19" customFormat="1" ht="15" customHeight="1">
      <c r="B512" s="513">
        <v>496</v>
      </c>
      <c r="C512" s="492" t="s">
        <v>2027</v>
      </c>
      <c r="D512" s="301" t="s">
        <v>203</v>
      </c>
      <c r="E512" s="169">
        <v>21715</v>
      </c>
      <c r="F512" s="95" t="s">
        <v>171</v>
      </c>
      <c r="G512" s="290">
        <v>712618</v>
      </c>
      <c r="H512" s="644" t="s">
        <v>77</v>
      </c>
      <c r="I512" s="427" t="s">
        <v>2192</v>
      </c>
      <c r="J512" s="382">
        <v>1</v>
      </c>
      <c r="K512" s="382">
        <v>0</v>
      </c>
      <c r="L512" s="301" t="s">
        <v>2012</v>
      </c>
      <c r="M512" s="382">
        <v>0</v>
      </c>
      <c r="N512" s="382">
        <v>0</v>
      </c>
      <c r="O512" s="394" t="s">
        <v>1054</v>
      </c>
      <c r="P512" s="230" t="s">
        <v>93</v>
      </c>
      <c r="Q512" s="303"/>
      <c r="R512" s="306"/>
      <c r="S512" s="306"/>
    </row>
    <row r="513" spans="1:16371" customFormat="1" ht="15" customHeight="1">
      <c r="B513" s="30">
        <v>497</v>
      </c>
      <c r="C513" s="492" t="s">
        <v>2027</v>
      </c>
      <c r="D513" s="301" t="s">
        <v>203</v>
      </c>
      <c r="E513" s="169">
        <v>21715</v>
      </c>
      <c r="F513" s="95" t="s">
        <v>41</v>
      </c>
      <c r="G513" s="91">
        <v>522301</v>
      </c>
      <c r="H513" s="113" t="s">
        <v>39</v>
      </c>
      <c r="I513" s="109" t="s">
        <v>2191</v>
      </c>
      <c r="J513" s="382">
        <v>7</v>
      </c>
      <c r="K513" s="382">
        <v>5</v>
      </c>
      <c r="L513" s="423" t="s">
        <v>2012</v>
      </c>
      <c r="M513" s="382">
        <v>0</v>
      </c>
      <c r="N513" s="382">
        <v>0</v>
      </c>
      <c r="O513" s="276" t="s">
        <v>1054</v>
      </c>
      <c r="P513" s="230" t="s">
        <v>93</v>
      </c>
      <c r="Q513" s="429"/>
      <c r="R513" s="429"/>
      <c r="S513" s="429"/>
    </row>
    <row r="514" spans="1:16371" customFormat="1" ht="15" customHeight="1">
      <c r="B514" s="91">
        <v>498</v>
      </c>
      <c r="C514" s="492" t="s">
        <v>2027</v>
      </c>
      <c r="D514" s="301" t="s">
        <v>203</v>
      </c>
      <c r="E514" s="169">
        <v>21715</v>
      </c>
      <c r="F514" s="95" t="s">
        <v>172</v>
      </c>
      <c r="G514" s="91">
        <v>722204</v>
      </c>
      <c r="H514" s="91" t="s">
        <v>164</v>
      </c>
      <c r="I514" s="109" t="s">
        <v>2190</v>
      </c>
      <c r="J514" s="260">
        <v>0</v>
      </c>
      <c r="K514" s="382">
        <v>0</v>
      </c>
      <c r="L514" s="423" t="s">
        <v>2012</v>
      </c>
      <c r="M514" s="382">
        <v>0</v>
      </c>
      <c r="N514" s="382">
        <v>0</v>
      </c>
      <c r="O514" s="276" t="s">
        <v>1054</v>
      </c>
      <c r="P514" s="230" t="s">
        <v>93</v>
      </c>
      <c r="Q514" s="306"/>
      <c r="R514" s="306"/>
      <c r="S514" s="306"/>
    </row>
    <row r="515" spans="1:16371" s="160" customFormat="1" ht="15" customHeight="1">
      <c r="A515" s="57"/>
      <c r="B515" s="513">
        <v>499</v>
      </c>
      <c r="C515" s="95" t="s">
        <v>1862</v>
      </c>
      <c r="D515" s="91" t="s">
        <v>203</v>
      </c>
      <c r="E515" s="713">
        <v>12321</v>
      </c>
      <c r="F515" s="95" t="s">
        <v>30</v>
      </c>
      <c r="G515" s="91">
        <v>752205</v>
      </c>
      <c r="H515" s="113" t="s">
        <v>62</v>
      </c>
      <c r="I515" s="109" t="s">
        <v>2191</v>
      </c>
      <c r="J515" s="382">
        <v>1</v>
      </c>
      <c r="K515" s="382">
        <v>0</v>
      </c>
      <c r="L515" s="301" t="s">
        <v>2012</v>
      </c>
      <c r="M515" s="382">
        <v>0</v>
      </c>
      <c r="N515" s="382">
        <v>0</v>
      </c>
      <c r="O515" s="278" t="s">
        <v>1054</v>
      </c>
      <c r="P515" s="230" t="s">
        <v>93</v>
      </c>
      <c r="Q515" s="303"/>
      <c r="R515" s="306"/>
      <c r="S515" s="306"/>
      <c r="T515" s="57"/>
      <c r="U515" s="159"/>
      <c r="V515" s="57"/>
      <c r="W515" s="159"/>
      <c r="X515" s="57"/>
      <c r="Y515" s="159"/>
      <c r="Z515" s="57"/>
      <c r="AA515" s="159"/>
      <c r="AB515" s="57"/>
      <c r="AC515" s="159"/>
      <c r="AD515" s="57"/>
      <c r="AE515" s="159"/>
      <c r="AF515" s="57"/>
      <c r="AG515" s="159"/>
      <c r="AH515" s="57"/>
      <c r="AI515" s="159"/>
      <c r="AJ515" s="57"/>
      <c r="AK515" s="159"/>
      <c r="AL515" s="57"/>
      <c r="AM515" s="159"/>
      <c r="AN515" s="57"/>
      <c r="AO515" s="159"/>
      <c r="AP515" s="57"/>
      <c r="AQ515" s="159"/>
      <c r="AR515" s="57"/>
      <c r="AS515" s="159"/>
      <c r="AT515" s="57"/>
      <c r="AU515" s="159"/>
      <c r="AV515" s="57"/>
      <c r="AW515" s="159"/>
      <c r="AX515" s="57"/>
      <c r="AY515" s="159"/>
      <c r="AZ515" s="57"/>
      <c r="BA515" s="159"/>
      <c r="BB515" s="57"/>
      <c r="BC515" s="159"/>
      <c r="BD515" s="57"/>
      <c r="BE515" s="159"/>
      <c r="BF515" s="57"/>
      <c r="BG515" s="159"/>
      <c r="BH515" s="57"/>
      <c r="BI515" s="159"/>
      <c r="BJ515" s="57"/>
      <c r="BK515" s="159"/>
      <c r="BL515" s="57"/>
      <c r="BM515" s="159"/>
      <c r="BN515" s="57"/>
      <c r="BO515" s="159"/>
      <c r="BP515" s="57"/>
      <c r="BQ515" s="159"/>
      <c r="BR515" s="57"/>
      <c r="BS515" s="159"/>
      <c r="BT515" s="57"/>
      <c r="BU515" s="159"/>
      <c r="BV515" s="57"/>
      <c r="BW515" s="159"/>
      <c r="BX515" s="57"/>
      <c r="BY515" s="159"/>
      <c r="BZ515" s="57"/>
      <c r="CA515" s="159"/>
      <c r="CB515" s="57"/>
      <c r="CC515" s="159"/>
      <c r="CD515" s="57"/>
      <c r="CE515" s="159"/>
      <c r="CF515" s="57"/>
      <c r="CG515" s="159"/>
      <c r="CH515" s="57"/>
      <c r="CI515" s="159"/>
      <c r="CJ515" s="57"/>
      <c r="CK515" s="159"/>
      <c r="CL515" s="57"/>
      <c r="CM515" s="159"/>
      <c r="CN515" s="57"/>
      <c r="CO515" s="159"/>
      <c r="CP515" s="57"/>
      <c r="CQ515" s="159"/>
      <c r="CR515" s="57"/>
      <c r="CS515" s="159"/>
      <c r="CT515" s="57"/>
      <c r="CU515" s="159"/>
      <c r="CV515" s="57"/>
      <c r="CW515" s="159"/>
      <c r="CX515" s="57"/>
      <c r="CY515" s="159"/>
      <c r="CZ515" s="57"/>
      <c r="DA515" s="159"/>
      <c r="DB515" s="57"/>
      <c r="DC515" s="159"/>
      <c r="DD515" s="57"/>
      <c r="DE515" s="159"/>
      <c r="DF515" s="57"/>
      <c r="DG515" s="159"/>
      <c r="DH515" s="57"/>
      <c r="DI515" s="159"/>
      <c r="DJ515" s="57"/>
      <c r="DK515" s="159"/>
      <c r="DL515" s="57"/>
      <c r="DM515" s="159"/>
      <c r="DN515" s="57"/>
      <c r="DO515" s="159"/>
      <c r="DP515" s="57"/>
      <c r="DQ515" s="159"/>
      <c r="DR515" s="57"/>
      <c r="DS515" s="159"/>
      <c r="DT515" s="57"/>
      <c r="DU515" s="159"/>
      <c r="DV515" s="57"/>
      <c r="DW515" s="159"/>
      <c r="DX515" s="57"/>
      <c r="DY515" s="159"/>
      <c r="DZ515" s="57"/>
      <c r="EA515" s="159"/>
      <c r="EB515" s="57"/>
      <c r="EC515" s="159"/>
      <c r="ED515" s="57"/>
      <c r="EE515" s="159"/>
      <c r="EF515" s="57"/>
      <c r="EG515" s="159"/>
      <c r="EH515" s="57"/>
      <c r="EI515" s="159"/>
      <c r="EJ515" s="57"/>
      <c r="EK515" s="159"/>
      <c r="EL515" s="57"/>
      <c r="EM515" s="159"/>
      <c r="EN515" s="57"/>
      <c r="EO515" s="159"/>
      <c r="EP515" s="57"/>
      <c r="EQ515" s="159"/>
      <c r="ER515" s="57"/>
      <c r="ES515" s="159"/>
      <c r="ET515" s="57"/>
      <c r="EU515" s="159"/>
      <c r="EV515" s="57"/>
      <c r="EW515" s="159"/>
      <c r="EX515" s="57"/>
      <c r="EY515" s="159"/>
      <c r="EZ515" s="57"/>
      <c r="FA515" s="159"/>
      <c r="FB515" s="57"/>
      <c r="FC515" s="159"/>
      <c r="FD515" s="57"/>
      <c r="FE515" s="159"/>
      <c r="FF515" s="57"/>
      <c r="FG515" s="159"/>
      <c r="FH515" s="57"/>
      <c r="FI515" s="159"/>
      <c r="FJ515" s="57"/>
      <c r="FK515" s="159"/>
      <c r="FL515" s="57"/>
      <c r="FM515" s="159"/>
      <c r="FN515" s="57"/>
      <c r="FO515" s="159"/>
      <c r="FP515" s="57"/>
      <c r="FQ515" s="159"/>
      <c r="FR515" s="57"/>
      <c r="FS515" s="159"/>
      <c r="FT515" s="57"/>
      <c r="FU515" s="159"/>
      <c r="FV515" s="57"/>
      <c r="FW515" s="159"/>
      <c r="FX515" s="57"/>
      <c r="FY515" s="159"/>
      <c r="FZ515" s="57"/>
      <c r="GA515" s="159"/>
      <c r="GB515" s="57"/>
      <c r="GC515" s="159"/>
      <c r="GD515" s="57"/>
      <c r="GE515" s="159"/>
      <c r="GF515" s="57"/>
      <c r="GG515" s="159"/>
      <c r="GH515" s="57"/>
      <c r="GI515" s="159"/>
      <c r="GJ515" s="57"/>
      <c r="GK515" s="159"/>
      <c r="GL515" s="57"/>
      <c r="GM515" s="159"/>
      <c r="GN515" s="57"/>
      <c r="GO515" s="159"/>
      <c r="GP515" s="57"/>
      <c r="GQ515" s="159"/>
      <c r="GR515" s="57"/>
      <c r="GS515" s="159"/>
      <c r="GT515" s="57"/>
      <c r="GU515" s="159"/>
      <c r="GV515" s="57"/>
      <c r="GW515" s="159"/>
      <c r="GX515" s="57"/>
      <c r="GY515" s="159"/>
      <c r="GZ515" s="57"/>
      <c r="HA515" s="159"/>
      <c r="HB515" s="57"/>
      <c r="HC515" s="159"/>
      <c r="HD515" s="57"/>
      <c r="HE515" s="159"/>
      <c r="HF515" s="57"/>
      <c r="HG515" s="159"/>
      <c r="HH515" s="57"/>
      <c r="HI515" s="159"/>
      <c r="HJ515" s="57"/>
      <c r="HK515" s="159"/>
      <c r="HL515" s="57"/>
      <c r="HM515" s="159"/>
      <c r="HN515" s="57"/>
      <c r="HO515" s="159"/>
      <c r="HP515" s="57"/>
      <c r="HQ515" s="159"/>
      <c r="HR515" s="57"/>
      <c r="HS515" s="159"/>
      <c r="HT515" s="57"/>
      <c r="HU515" s="159"/>
      <c r="HV515" s="57"/>
      <c r="HW515" s="159"/>
      <c r="HX515" s="57"/>
      <c r="HY515" s="159"/>
      <c r="HZ515" s="57"/>
      <c r="IA515" s="159"/>
      <c r="IB515" s="57"/>
      <c r="IC515" s="159"/>
      <c r="ID515" s="57"/>
      <c r="IE515" s="159"/>
      <c r="IF515" s="57"/>
      <c r="IG515" s="159"/>
      <c r="IH515" s="57"/>
      <c r="II515" s="159"/>
      <c r="IJ515" s="57"/>
      <c r="IK515" s="159"/>
      <c r="IL515" s="57"/>
      <c r="IM515" s="159"/>
      <c r="IN515" s="57"/>
      <c r="IO515" s="159"/>
      <c r="IP515" s="57"/>
      <c r="IQ515" s="159"/>
      <c r="IR515" s="57"/>
      <c r="IS515" s="159"/>
      <c r="IT515" s="57"/>
      <c r="IU515" s="159"/>
      <c r="IV515" s="57"/>
      <c r="IW515" s="159"/>
      <c r="IX515" s="57"/>
      <c r="IY515" s="159"/>
      <c r="IZ515" s="57"/>
      <c r="JA515" s="159"/>
      <c r="JB515" s="57"/>
      <c r="JC515" s="159"/>
      <c r="JD515" s="57"/>
      <c r="JE515" s="159"/>
      <c r="JF515" s="57"/>
      <c r="JG515" s="159"/>
      <c r="JH515" s="57"/>
      <c r="JI515" s="159"/>
      <c r="JJ515" s="57"/>
      <c r="JK515" s="159"/>
      <c r="JL515" s="57"/>
      <c r="JM515" s="159"/>
      <c r="JN515" s="57"/>
      <c r="JO515" s="159"/>
      <c r="JP515" s="57"/>
      <c r="JQ515" s="159"/>
      <c r="JR515" s="57"/>
      <c r="JS515" s="159"/>
      <c r="JT515" s="57"/>
      <c r="JU515" s="159"/>
      <c r="JV515" s="57"/>
      <c r="JW515" s="159"/>
      <c r="JX515" s="57"/>
      <c r="JY515" s="159"/>
      <c r="JZ515" s="57"/>
      <c r="KA515" s="159"/>
      <c r="KB515" s="57"/>
      <c r="KC515" s="159"/>
      <c r="KD515" s="57"/>
      <c r="KE515" s="159"/>
      <c r="KF515" s="57"/>
      <c r="KG515" s="159"/>
      <c r="KH515" s="57"/>
      <c r="KI515" s="159"/>
      <c r="KJ515" s="57"/>
      <c r="KK515" s="159"/>
      <c r="KL515" s="57"/>
      <c r="KM515" s="159"/>
      <c r="KN515" s="57"/>
      <c r="KO515" s="159"/>
      <c r="KP515" s="57"/>
      <c r="KQ515" s="159"/>
      <c r="KR515" s="57"/>
      <c r="KS515" s="159"/>
      <c r="KT515" s="57"/>
      <c r="KU515" s="159"/>
      <c r="KV515" s="57"/>
      <c r="KW515" s="159"/>
      <c r="KX515" s="57"/>
      <c r="KY515" s="159"/>
      <c r="KZ515" s="57"/>
      <c r="LA515" s="159"/>
      <c r="LB515" s="57"/>
      <c r="LC515" s="159"/>
      <c r="LD515" s="57"/>
      <c r="LE515" s="159"/>
      <c r="LF515" s="57"/>
      <c r="LG515" s="159"/>
      <c r="LH515" s="57"/>
      <c r="LI515" s="159"/>
      <c r="LJ515" s="57"/>
      <c r="LK515" s="159"/>
      <c r="LL515" s="57"/>
      <c r="LM515" s="159"/>
      <c r="LN515" s="57"/>
      <c r="LO515" s="159"/>
      <c r="LP515" s="57"/>
      <c r="LQ515" s="159"/>
      <c r="LR515" s="57"/>
      <c r="LS515" s="159"/>
      <c r="LT515" s="57"/>
      <c r="LU515" s="159"/>
      <c r="LV515" s="57"/>
      <c r="LW515" s="159"/>
      <c r="LX515" s="57"/>
      <c r="LY515" s="159"/>
      <c r="LZ515" s="57"/>
      <c r="MA515" s="159"/>
      <c r="MB515" s="57"/>
      <c r="MC515" s="159"/>
      <c r="MD515" s="57"/>
      <c r="ME515" s="159"/>
      <c r="MF515" s="57"/>
      <c r="MG515" s="159"/>
      <c r="MH515" s="57"/>
      <c r="MI515" s="159"/>
      <c r="MJ515" s="57"/>
      <c r="MK515" s="159"/>
      <c r="ML515" s="57"/>
      <c r="MM515" s="159"/>
      <c r="MN515" s="57"/>
      <c r="MO515" s="159"/>
      <c r="MP515" s="57"/>
      <c r="MQ515" s="159"/>
      <c r="MR515" s="57"/>
      <c r="MS515" s="159"/>
      <c r="MT515" s="57"/>
      <c r="MU515" s="159"/>
      <c r="MV515" s="57"/>
      <c r="MW515" s="159"/>
      <c r="MX515" s="57"/>
      <c r="MY515" s="159"/>
      <c r="MZ515" s="57"/>
      <c r="NA515" s="159"/>
      <c r="NB515" s="57"/>
      <c r="NC515" s="159"/>
      <c r="ND515" s="57"/>
      <c r="NE515" s="159"/>
      <c r="NF515" s="57"/>
      <c r="NG515" s="159"/>
      <c r="NH515" s="57"/>
      <c r="NI515" s="159"/>
      <c r="NJ515" s="57"/>
      <c r="NK515" s="159"/>
      <c r="NL515" s="57"/>
      <c r="NM515" s="159"/>
      <c r="NN515" s="57"/>
      <c r="NO515" s="159"/>
      <c r="NP515" s="57"/>
      <c r="NQ515" s="159"/>
      <c r="NR515" s="57"/>
      <c r="NS515" s="159"/>
      <c r="NT515" s="57"/>
      <c r="NU515" s="159"/>
      <c r="NV515" s="57"/>
      <c r="NW515" s="159"/>
      <c r="NX515" s="57"/>
      <c r="NY515" s="159"/>
      <c r="NZ515" s="57"/>
      <c r="OA515" s="159"/>
      <c r="OB515" s="57"/>
      <c r="OC515" s="159"/>
      <c r="OD515" s="57"/>
      <c r="OE515" s="159"/>
      <c r="OF515" s="57"/>
      <c r="OG515" s="159"/>
      <c r="OH515" s="57"/>
      <c r="OI515" s="159"/>
      <c r="OJ515" s="57"/>
      <c r="OK515" s="159"/>
      <c r="OL515" s="57"/>
      <c r="OM515" s="159"/>
      <c r="ON515" s="57"/>
      <c r="OO515" s="159"/>
      <c r="OP515" s="57"/>
      <c r="OQ515" s="159"/>
      <c r="OR515" s="57"/>
      <c r="OS515" s="159"/>
      <c r="OT515" s="57"/>
      <c r="OU515" s="159"/>
      <c r="OV515" s="57"/>
      <c r="OW515" s="159"/>
      <c r="OX515" s="57"/>
      <c r="OY515" s="159"/>
      <c r="OZ515" s="57"/>
      <c r="PA515" s="159"/>
      <c r="PB515" s="57"/>
      <c r="PC515" s="159"/>
      <c r="PD515" s="57"/>
      <c r="PE515" s="159"/>
      <c r="PF515" s="57"/>
      <c r="PG515" s="159"/>
      <c r="PH515" s="57"/>
      <c r="PI515" s="159"/>
      <c r="PJ515" s="57"/>
      <c r="PK515" s="159"/>
      <c r="PL515" s="57"/>
      <c r="PM515" s="159"/>
      <c r="PN515" s="57"/>
      <c r="PO515" s="159"/>
      <c r="PP515" s="57"/>
      <c r="PQ515" s="159"/>
      <c r="PR515" s="57"/>
      <c r="PS515" s="159"/>
      <c r="PT515" s="57"/>
      <c r="PU515" s="159"/>
      <c r="PV515" s="57"/>
      <c r="PW515" s="159"/>
      <c r="PX515" s="57"/>
      <c r="PY515" s="159"/>
      <c r="PZ515" s="57"/>
      <c r="QA515" s="159"/>
      <c r="QB515" s="57"/>
      <c r="QC515" s="159"/>
      <c r="QD515" s="57"/>
      <c r="QE515" s="159"/>
      <c r="QF515" s="57"/>
      <c r="QG515" s="159"/>
      <c r="QH515" s="57"/>
      <c r="QI515" s="159"/>
      <c r="QJ515" s="57"/>
      <c r="QK515" s="159"/>
      <c r="QL515" s="57"/>
      <c r="QM515" s="159"/>
      <c r="QN515" s="57"/>
      <c r="QO515" s="159"/>
      <c r="QP515" s="57"/>
      <c r="QQ515" s="159"/>
      <c r="QR515" s="57"/>
      <c r="QS515" s="159"/>
      <c r="QT515" s="57"/>
      <c r="QU515" s="159"/>
      <c r="QV515" s="57"/>
      <c r="QW515" s="159"/>
      <c r="QX515" s="57"/>
      <c r="QY515" s="159"/>
      <c r="QZ515" s="57"/>
      <c r="RA515" s="159"/>
      <c r="RB515" s="57"/>
      <c r="RC515" s="159"/>
      <c r="RD515" s="57"/>
      <c r="RE515" s="159"/>
      <c r="RF515" s="57"/>
      <c r="RG515" s="159"/>
      <c r="RH515" s="57"/>
      <c r="RI515" s="159"/>
      <c r="RJ515" s="57"/>
      <c r="RK515" s="159"/>
      <c r="RL515" s="57"/>
      <c r="RM515" s="159"/>
      <c r="RN515" s="57"/>
      <c r="RO515" s="159"/>
      <c r="RP515" s="57"/>
      <c r="RQ515" s="159"/>
      <c r="RR515" s="57"/>
      <c r="RS515" s="159"/>
      <c r="RT515" s="57"/>
      <c r="RU515" s="159"/>
      <c r="RV515" s="57"/>
      <c r="RW515" s="159"/>
      <c r="RX515" s="57"/>
      <c r="RY515" s="159"/>
      <c r="RZ515" s="57"/>
      <c r="SA515" s="159"/>
      <c r="SB515" s="57"/>
      <c r="SC515" s="159"/>
      <c r="SD515" s="57"/>
      <c r="SE515" s="159"/>
      <c r="SF515" s="57"/>
      <c r="SG515" s="159"/>
      <c r="SH515" s="57"/>
      <c r="SI515" s="159"/>
      <c r="SJ515" s="57"/>
      <c r="SK515" s="159"/>
      <c r="SL515" s="57"/>
      <c r="SM515" s="159"/>
      <c r="SN515" s="57"/>
      <c r="SO515" s="159"/>
      <c r="SP515" s="57"/>
      <c r="SQ515" s="159"/>
      <c r="SR515" s="57"/>
      <c r="SS515" s="159"/>
      <c r="ST515" s="57"/>
      <c r="SU515" s="159"/>
      <c r="SV515" s="57"/>
      <c r="SW515" s="159"/>
      <c r="SX515" s="57"/>
      <c r="SY515" s="159"/>
      <c r="SZ515" s="57"/>
      <c r="TA515" s="159"/>
      <c r="TB515" s="57"/>
      <c r="TC515" s="159"/>
      <c r="TD515" s="57"/>
      <c r="TE515" s="159"/>
      <c r="TF515" s="57"/>
      <c r="TG515" s="159"/>
      <c r="TH515" s="57"/>
      <c r="TI515" s="159"/>
      <c r="TJ515" s="57"/>
      <c r="TK515" s="159"/>
      <c r="TL515" s="57"/>
      <c r="TM515" s="159"/>
      <c r="TN515" s="57"/>
      <c r="TO515" s="159"/>
      <c r="TP515" s="57"/>
      <c r="TQ515" s="159"/>
      <c r="TR515" s="57"/>
      <c r="TS515" s="159"/>
      <c r="TT515" s="57"/>
      <c r="TU515" s="159"/>
      <c r="TV515" s="57"/>
      <c r="TW515" s="159"/>
      <c r="TX515" s="57"/>
      <c r="TY515" s="159"/>
      <c r="TZ515" s="57"/>
      <c r="UA515" s="159"/>
      <c r="UB515" s="57"/>
      <c r="UC515" s="159"/>
      <c r="UD515" s="57"/>
      <c r="UE515" s="159"/>
      <c r="UF515" s="57"/>
      <c r="UG515" s="159"/>
      <c r="UH515" s="57"/>
      <c r="UI515" s="159"/>
      <c r="UJ515" s="57"/>
      <c r="UK515" s="159"/>
      <c r="UL515" s="57"/>
      <c r="UM515" s="159"/>
      <c r="UN515" s="57"/>
      <c r="UO515" s="159"/>
      <c r="UP515" s="57"/>
      <c r="UQ515" s="159"/>
      <c r="UR515" s="57"/>
      <c r="US515" s="159"/>
      <c r="UT515" s="57"/>
      <c r="UU515" s="159"/>
      <c r="UV515" s="57"/>
      <c r="UW515" s="159"/>
      <c r="UX515" s="57"/>
      <c r="UY515" s="159"/>
      <c r="UZ515" s="57"/>
      <c r="VA515" s="159"/>
      <c r="VB515" s="57"/>
      <c r="VC515" s="159"/>
      <c r="VD515" s="57"/>
      <c r="VE515" s="159"/>
      <c r="VF515" s="57"/>
      <c r="VG515" s="159"/>
      <c r="VH515" s="57"/>
      <c r="VI515" s="159"/>
      <c r="VJ515" s="57"/>
      <c r="VK515" s="159"/>
      <c r="VL515" s="57"/>
      <c r="VM515" s="159"/>
      <c r="VN515" s="57"/>
      <c r="VO515" s="159"/>
      <c r="VP515" s="57"/>
      <c r="VQ515" s="159"/>
      <c r="VR515" s="57"/>
      <c r="VS515" s="159"/>
      <c r="VT515" s="57"/>
      <c r="VU515" s="159"/>
      <c r="VV515" s="57"/>
      <c r="VW515" s="159"/>
      <c r="VX515" s="57"/>
      <c r="VY515" s="159"/>
      <c r="VZ515" s="57"/>
      <c r="WA515" s="159"/>
      <c r="WB515" s="57"/>
      <c r="WC515" s="159"/>
      <c r="WD515" s="57"/>
      <c r="WE515" s="159"/>
      <c r="WF515" s="57"/>
      <c r="WG515" s="159"/>
      <c r="WH515" s="57"/>
      <c r="WI515" s="159"/>
      <c r="WJ515" s="57"/>
      <c r="WK515" s="159"/>
      <c r="WL515" s="57"/>
      <c r="WM515" s="159"/>
      <c r="WN515" s="57"/>
      <c r="WO515" s="159"/>
      <c r="WP515" s="57"/>
      <c r="WQ515" s="159"/>
      <c r="WR515" s="57"/>
      <c r="WS515" s="159"/>
      <c r="WT515" s="57"/>
      <c r="WU515" s="159"/>
      <c r="WV515" s="57"/>
      <c r="WW515" s="159"/>
      <c r="WX515" s="57"/>
      <c r="WY515" s="159"/>
      <c r="WZ515" s="57"/>
      <c r="XA515" s="159"/>
      <c r="XB515" s="57"/>
      <c r="XC515" s="159"/>
      <c r="XD515" s="57"/>
      <c r="XE515" s="159"/>
      <c r="XF515" s="57"/>
      <c r="XG515" s="159"/>
      <c r="XH515" s="57"/>
      <c r="XI515" s="159"/>
      <c r="XJ515" s="57"/>
      <c r="XK515" s="159"/>
      <c r="XL515" s="57"/>
      <c r="XM515" s="159"/>
      <c r="XN515" s="57"/>
      <c r="XO515" s="159"/>
      <c r="XP515" s="57"/>
      <c r="XQ515" s="159"/>
      <c r="XR515" s="57"/>
      <c r="XS515" s="159"/>
      <c r="XT515" s="57"/>
      <c r="XU515" s="159"/>
      <c r="XV515" s="57"/>
      <c r="XW515" s="159"/>
      <c r="XX515" s="57"/>
      <c r="XY515" s="159"/>
      <c r="XZ515" s="57"/>
      <c r="YA515" s="159"/>
      <c r="YB515" s="57"/>
      <c r="YC515" s="159"/>
      <c r="YD515" s="57"/>
      <c r="YE515" s="159"/>
      <c r="YF515" s="57"/>
      <c r="YG515" s="159"/>
      <c r="YH515" s="57"/>
      <c r="YI515" s="159"/>
      <c r="YJ515" s="57"/>
      <c r="YK515" s="159"/>
      <c r="YL515" s="57"/>
      <c r="YM515" s="159"/>
      <c r="YN515" s="57"/>
      <c r="YO515" s="159"/>
      <c r="YP515" s="57"/>
      <c r="YQ515" s="159"/>
      <c r="YR515" s="57"/>
      <c r="YS515" s="159"/>
      <c r="YT515" s="57"/>
      <c r="YU515" s="159"/>
      <c r="YV515" s="57"/>
      <c r="YW515" s="159"/>
      <c r="YX515" s="57"/>
      <c r="YY515" s="159"/>
      <c r="YZ515" s="57"/>
      <c r="ZA515" s="159"/>
      <c r="ZB515" s="57"/>
      <c r="ZC515" s="159"/>
      <c r="ZD515" s="57"/>
      <c r="ZE515" s="159"/>
      <c r="ZF515" s="57"/>
      <c r="ZG515" s="159"/>
      <c r="ZH515" s="57"/>
      <c r="ZI515" s="159"/>
      <c r="ZJ515" s="57"/>
      <c r="ZK515" s="159"/>
      <c r="ZL515" s="57"/>
      <c r="ZM515" s="159"/>
      <c r="ZN515" s="57"/>
      <c r="ZO515" s="159"/>
      <c r="ZP515" s="57"/>
      <c r="ZQ515" s="159"/>
      <c r="ZR515" s="57"/>
      <c r="ZS515" s="159"/>
      <c r="ZT515" s="57"/>
      <c r="ZU515" s="159"/>
      <c r="ZV515" s="57"/>
      <c r="ZW515" s="159"/>
      <c r="ZX515" s="57"/>
      <c r="ZY515" s="159"/>
      <c r="ZZ515" s="57"/>
      <c r="AAA515" s="159"/>
      <c r="AAB515" s="57"/>
      <c r="AAC515" s="159"/>
      <c r="AAD515" s="57"/>
      <c r="AAE515" s="159"/>
      <c r="AAF515" s="57"/>
      <c r="AAG515" s="159"/>
      <c r="AAH515" s="57"/>
      <c r="AAI515" s="159"/>
      <c r="AAJ515" s="57"/>
      <c r="AAK515" s="159"/>
      <c r="AAL515" s="57"/>
      <c r="AAM515" s="159"/>
      <c r="AAN515" s="57"/>
      <c r="AAO515" s="159"/>
      <c r="AAP515" s="57"/>
      <c r="AAQ515" s="159"/>
      <c r="AAR515" s="57"/>
      <c r="AAS515" s="159"/>
      <c r="AAT515" s="57"/>
      <c r="AAU515" s="159"/>
      <c r="AAV515" s="57"/>
      <c r="AAW515" s="159"/>
      <c r="AAX515" s="57"/>
      <c r="AAY515" s="159"/>
      <c r="AAZ515" s="57"/>
      <c r="ABA515" s="159"/>
      <c r="ABB515" s="57"/>
      <c r="ABC515" s="159"/>
      <c r="ABD515" s="57"/>
      <c r="ABE515" s="159"/>
      <c r="ABF515" s="57"/>
      <c r="ABG515" s="159"/>
      <c r="ABH515" s="57"/>
      <c r="ABI515" s="159"/>
      <c r="ABJ515" s="57"/>
      <c r="ABK515" s="159"/>
      <c r="ABL515" s="57"/>
      <c r="ABM515" s="159"/>
      <c r="ABN515" s="57"/>
      <c r="ABO515" s="159"/>
      <c r="ABP515" s="57"/>
      <c r="ABQ515" s="159"/>
      <c r="ABR515" s="57"/>
      <c r="ABS515" s="159"/>
      <c r="ABT515" s="57"/>
      <c r="ABU515" s="159"/>
      <c r="ABV515" s="57"/>
      <c r="ABW515" s="159"/>
      <c r="ABX515" s="57"/>
      <c r="ABY515" s="159"/>
      <c r="ABZ515" s="57"/>
      <c r="ACA515" s="159"/>
      <c r="ACB515" s="57"/>
      <c r="ACC515" s="159"/>
      <c r="ACD515" s="57"/>
      <c r="ACE515" s="159"/>
      <c r="ACF515" s="57"/>
      <c r="ACG515" s="159"/>
      <c r="ACH515" s="57"/>
      <c r="ACI515" s="159"/>
      <c r="ACJ515" s="57"/>
      <c r="ACK515" s="159"/>
      <c r="ACL515" s="57"/>
      <c r="ACM515" s="159"/>
      <c r="ACN515" s="57"/>
      <c r="ACO515" s="159"/>
      <c r="ACP515" s="57"/>
      <c r="ACQ515" s="159"/>
      <c r="ACR515" s="57"/>
      <c r="ACS515" s="159"/>
      <c r="ACT515" s="57"/>
      <c r="ACU515" s="159"/>
      <c r="ACV515" s="57"/>
      <c r="ACW515" s="159"/>
      <c r="ACX515" s="57"/>
      <c r="ACY515" s="159"/>
      <c r="ACZ515" s="57"/>
      <c r="ADA515" s="159"/>
      <c r="ADB515" s="57"/>
      <c r="ADC515" s="159"/>
      <c r="ADD515" s="57"/>
      <c r="ADE515" s="159"/>
      <c r="ADF515" s="57"/>
      <c r="ADG515" s="159"/>
      <c r="ADH515" s="57"/>
      <c r="ADI515" s="159"/>
      <c r="ADJ515" s="57"/>
      <c r="ADK515" s="159"/>
      <c r="ADL515" s="57"/>
      <c r="ADM515" s="159"/>
      <c r="ADN515" s="57"/>
      <c r="ADO515" s="159"/>
      <c r="ADP515" s="57"/>
      <c r="ADQ515" s="159"/>
      <c r="ADR515" s="57"/>
      <c r="ADS515" s="159"/>
      <c r="ADT515" s="57"/>
      <c r="ADU515" s="159"/>
      <c r="ADV515" s="57"/>
      <c r="ADW515" s="159"/>
      <c r="ADX515" s="57"/>
      <c r="ADY515" s="159"/>
      <c r="ADZ515" s="57"/>
      <c r="AEA515" s="159"/>
      <c r="AEB515" s="57"/>
      <c r="AEC515" s="159"/>
      <c r="AED515" s="57"/>
      <c r="AEE515" s="159"/>
      <c r="AEF515" s="57"/>
      <c r="AEG515" s="159"/>
      <c r="AEH515" s="57"/>
      <c r="AEI515" s="159"/>
      <c r="AEJ515" s="57"/>
      <c r="AEK515" s="159"/>
      <c r="AEL515" s="57"/>
      <c r="AEM515" s="159"/>
      <c r="AEN515" s="57"/>
      <c r="AEO515" s="159"/>
      <c r="AEP515" s="57"/>
      <c r="AEQ515" s="159"/>
      <c r="AER515" s="57"/>
      <c r="AES515" s="159"/>
      <c r="AET515" s="57"/>
      <c r="AEU515" s="159"/>
      <c r="AEV515" s="57"/>
      <c r="AEW515" s="159"/>
      <c r="AEX515" s="57"/>
      <c r="AEY515" s="159"/>
      <c r="AEZ515" s="57"/>
      <c r="AFA515" s="159"/>
      <c r="AFB515" s="57"/>
      <c r="AFC515" s="159"/>
      <c r="AFD515" s="57"/>
      <c r="AFE515" s="159"/>
      <c r="AFF515" s="57"/>
      <c r="AFG515" s="159"/>
      <c r="AFH515" s="57"/>
      <c r="AFI515" s="159"/>
      <c r="AFJ515" s="57"/>
      <c r="AFK515" s="159"/>
      <c r="AFL515" s="57"/>
      <c r="AFM515" s="159"/>
      <c r="AFN515" s="57"/>
      <c r="AFO515" s="159"/>
      <c r="AFP515" s="57"/>
      <c r="AFQ515" s="159"/>
      <c r="AFR515" s="57"/>
      <c r="AFS515" s="159"/>
      <c r="AFT515" s="57"/>
      <c r="AFU515" s="159"/>
      <c r="AFV515" s="57"/>
      <c r="AFW515" s="159"/>
      <c r="AFX515" s="57"/>
      <c r="AFY515" s="159"/>
      <c r="AFZ515" s="57"/>
      <c r="AGA515" s="159"/>
      <c r="AGB515" s="57"/>
      <c r="AGC515" s="159"/>
      <c r="AGD515" s="57"/>
      <c r="AGE515" s="159"/>
      <c r="AGF515" s="57"/>
      <c r="AGG515" s="159"/>
      <c r="AGH515" s="57"/>
      <c r="AGI515" s="159"/>
      <c r="AGJ515" s="57"/>
      <c r="AGK515" s="159"/>
      <c r="AGL515" s="57"/>
      <c r="AGM515" s="159"/>
      <c r="AGN515" s="57"/>
      <c r="AGO515" s="159"/>
      <c r="AGP515" s="57"/>
      <c r="AGQ515" s="159"/>
      <c r="AGR515" s="57"/>
      <c r="AGS515" s="159"/>
      <c r="AGT515" s="57"/>
      <c r="AGU515" s="159"/>
      <c r="AGV515" s="57"/>
      <c r="AGW515" s="159"/>
      <c r="AGX515" s="57"/>
      <c r="AGY515" s="159"/>
      <c r="AGZ515" s="57"/>
      <c r="AHA515" s="159"/>
      <c r="AHB515" s="57"/>
      <c r="AHC515" s="159"/>
      <c r="AHD515" s="57"/>
      <c r="AHE515" s="159"/>
      <c r="AHF515" s="57"/>
      <c r="AHG515" s="159"/>
      <c r="AHH515" s="57"/>
      <c r="AHI515" s="159"/>
      <c r="AHJ515" s="57"/>
      <c r="AHK515" s="159"/>
      <c r="AHL515" s="57"/>
      <c r="AHM515" s="159"/>
      <c r="AHN515" s="57"/>
      <c r="AHO515" s="159"/>
      <c r="AHP515" s="57"/>
      <c r="AHQ515" s="159"/>
      <c r="AHR515" s="57"/>
      <c r="AHS515" s="159"/>
      <c r="AHT515" s="57"/>
      <c r="AHU515" s="159"/>
      <c r="AHV515" s="57"/>
      <c r="AHW515" s="159"/>
      <c r="AHX515" s="57"/>
      <c r="AHY515" s="159"/>
      <c r="AHZ515" s="57"/>
      <c r="AIA515" s="159"/>
      <c r="AIB515" s="57"/>
      <c r="AIC515" s="159"/>
      <c r="AID515" s="57"/>
      <c r="AIE515" s="159"/>
      <c r="AIF515" s="57"/>
      <c r="AIG515" s="159"/>
      <c r="AIH515" s="57"/>
      <c r="AII515" s="159"/>
      <c r="AIJ515" s="57"/>
      <c r="AIK515" s="159"/>
      <c r="AIL515" s="57"/>
      <c r="AIM515" s="159"/>
      <c r="AIN515" s="57"/>
      <c r="AIO515" s="159"/>
      <c r="AIP515" s="57"/>
      <c r="AIQ515" s="159"/>
      <c r="AIR515" s="57"/>
      <c r="AIS515" s="159"/>
      <c r="AIT515" s="57"/>
      <c r="AIU515" s="159"/>
      <c r="AIV515" s="57"/>
      <c r="AIW515" s="159"/>
      <c r="AIX515" s="57"/>
      <c r="AIY515" s="159"/>
      <c r="AIZ515" s="57"/>
      <c r="AJA515" s="159"/>
      <c r="AJB515" s="57"/>
      <c r="AJC515" s="159"/>
      <c r="AJD515" s="57"/>
      <c r="AJE515" s="159"/>
      <c r="AJF515" s="57"/>
      <c r="AJG515" s="159"/>
      <c r="AJH515" s="57"/>
      <c r="AJI515" s="159"/>
      <c r="AJJ515" s="57"/>
      <c r="AJK515" s="159"/>
      <c r="AJL515" s="57"/>
      <c r="AJM515" s="159"/>
      <c r="AJN515" s="57"/>
      <c r="AJO515" s="159"/>
      <c r="AJP515" s="57"/>
      <c r="AJQ515" s="159"/>
      <c r="AJR515" s="57"/>
      <c r="AJS515" s="159"/>
      <c r="AJT515" s="57"/>
      <c r="AJU515" s="159"/>
      <c r="AJV515" s="57"/>
      <c r="AJW515" s="159"/>
      <c r="AJX515" s="57"/>
      <c r="AJY515" s="159"/>
      <c r="AJZ515" s="57"/>
      <c r="AKA515" s="159"/>
      <c r="AKB515" s="57"/>
      <c r="AKC515" s="159"/>
      <c r="AKD515" s="57"/>
      <c r="AKE515" s="159"/>
      <c r="AKF515" s="57"/>
      <c r="AKG515" s="159"/>
      <c r="AKH515" s="57"/>
      <c r="AKI515" s="159"/>
      <c r="AKJ515" s="57"/>
      <c r="AKK515" s="159"/>
      <c r="AKL515" s="57"/>
      <c r="AKM515" s="159"/>
      <c r="AKN515" s="57"/>
      <c r="AKO515" s="159"/>
      <c r="AKP515" s="57"/>
      <c r="AKQ515" s="159"/>
      <c r="AKR515" s="57"/>
      <c r="AKS515" s="159"/>
      <c r="AKT515" s="57"/>
      <c r="AKU515" s="159"/>
      <c r="AKV515" s="57"/>
      <c r="AKW515" s="159"/>
      <c r="AKX515" s="57"/>
      <c r="AKY515" s="159"/>
      <c r="AKZ515" s="57"/>
      <c r="ALA515" s="159"/>
      <c r="ALB515" s="57"/>
      <c r="ALC515" s="159"/>
      <c r="ALD515" s="57"/>
      <c r="ALE515" s="159"/>
      <c r="ALF515" s="57"/>
      <c r="ALG515" s="159"/>
      <c r="ALH515" s="57"/>
      <c r="ALI515" s="159"/>
      <c r="ALJ515" s="57"/>
      <c r="ALK515" s="159"/>
      <c r="ALL515" s="57"/>
      <c r="ALM515" s="159"/>
      <c r="ALN515" s="57"/>
      <c r="ALO515" s="159"/>
      <c r="ALP515" s="57"/>
      <c r="ALQ515" s="159"/>
      <c r="ALR515" s="57"/>
      <c r="ALS515" s="159"/>
      <c r="ALT515" s="57"/>
      <c r="ALU515" s="159"/>
      <c r="ALV515" s="57"/>
      <c r="ALW515" s="159"/>
      <c r="ALX515" s="57"/>
      <c r="ALY515" s="159"/>
      <c r="ALZ515" s="57"/>
      <c r="AMA515" s="159"/>
      <c r="AMB515" s="57"/>
      <c r="AMC515" s="159"/>
      <c r="AMD515" s="57"/>
      <c r="AME515" s="159"/>
      <c r="AMF515" s="57"/>
      <c r="AMG515" s="159"/>
      <c r="AMH515" s="57"/>
      <c r="AMI515" s="159"/>
      <c r="AMJ515" s="57"/>
      <c r="AMK515" s="159"/>
      <c r="AML515" s="57"/>
      <c r="AMM515" s="159"/>
      <c r="AMN515" s="57"/>
      <c r="AMO515" s="159"/>
      <c r="AMP515" s="57"/>
      <c r="AMQ515" s="159"/>
      <c r="AMR515" s="57"/>
      <c r="AMS515" s="159"/>
      <c r="AMT515" s="57"/>
      <c r="AMU515" s="159"/>
      <c r="AMV515" s="57"/>
      <c r="AMW515" s="159"/>
      <c r="AMX515" s="57"/>
      <c r="AMY515" s="159"/>
      <c r="AMZ515" s="57"/>
      <c r="ANA515" s="159"/>
      <c r="ANB515" s="57"/>
      <c r="ANC515" s="159"/>
      <c r="AND515" s="57"/>
      <c r="ANE515" s="159"/>
      <c r="ANF515" s="57"/>
      <c r="ANG515" s="159"/>
      <c r="ANH515" s="57"/>
      <c r="ANI515" s="159"/>
      <c r="ANJ515" s="57"/>
      <c r="ANK515" s="159"/>
      <c r="ANL515" s="57"/>
      <c r="ANM515" s="159"/>
      <c r="ANN515" s="57"/>
      <c r="ANO515" s="159"/>
      <c r="ANP515" s="57"/>
      <c r="ANQ515" s="159"/>
      <c r="ANR515" s="57"/>
      <c r="ANS515" s="159"/>
      <c r="ANT515" s="57"/>
      <c r="ANU515" s="159"/>
      <c r="ANV515" s="57"/>
      <c r="ANW515" s="159"/>
      <c r="ANX515" s="57"/>
      <c r="ANY515" s="159"/>
      <c r="ANZ515" s="57"/>
      <c r="AOA515" s="159"/>
      <c r="AOB515" s="57"/>
      <c r="AOC515" s="159"/>
      <c r="AOD515" s="57"/>
      <c r="AOE515" s="159"/>
      <c r="AOF515" s="57"/>
      <c r="AOG515" s="159"/>
      <c r="AOH515" s="57"/>
      <c r="AOI515" s="159"/>
      <c r="AOJ515" s="57"/>
      <c r="AOK515" s="159"/>
      <c r="AOL515" s="57"/>
      <c r="AOM515" s="159"/>
      <c r="AON515" s="57"/>
      <c r="AOO515" s="159"/>
      <c r="AOP515" s="57"/>
      <c r="AOQ515" s="159"/>
      <c r="AOR515" s="57"/>
      <c r="AOS515" s="159"/>
      <c r="AOT515" s="57"/>
      <c r="AOU515" s="159"/>
      <c r="AOV515" s="57"/>
      <c r="AOW515" s="159"/>
      <c r="AOX515" s="57"/>
      <c r="AOY515" s="159"/>
      <c r="AOZ515" s="57"/>
      <c r="APA515" s="159"/>
      <c r="APB515" s="57"/>
      <c r="APC515" s="159"/>
      <c r="APD515" s="57"/>
      <c r="APE515" s="159"/>
      <c r="APF515" s="57"/>
      <c r="APG515" s="159"/>
      <c r="APH515" s="57"/>
      <c r="API515" s="159"/>
      <c r="APJ515" s="57"/>
      <c r="APK515" s="159"/>
      <c r="APL515" s="57"/>
      <c r="APM515" s="159"/>
      <c r="APN515" s="57"/>
      <c r="APO515" s="159"/>
      <c r="APP515" s="57"/>
      <c r="APQ515" s="159"/>
      <c r="APR515" s="57"/>
      <c r="APS515" s="159"/>
      <c r="APT515" s="57"/>
      <c r="APU515" s="159"/>
      <c r="APV515" s="57"/>
      <c r="APW515" s="159"/>
      <c r="APX515" s="57"/>
      <c r="APY515" s="159"/>
      <c r="APZ515" s="57"/>
      <c r="AQA515" s="159"/>
      <c r="AQB515" s="57"/>
      <c r="AQC515" s="159"/>
      <c r="AQD515" s="57"/>
      <c r="AQE515" s="159"/>
      <c r="AQF515" s="57"/>
      <c r="AQG515" s="159"/>
      <c r="AQH515" s="57"/>
      <c r="AQI515" s="159"/>
      <c r="AQJ515" s="57"/>
      <c r="AQK515" s="159"/>
      <c r="AQL515" s="57"/>
      <c r="AQM515" s="159"/>
      <c r="AQN515" s="57"/>
      <c r="AQO515" s="159"/>
      <c r="AQP515" s="57"/>
      <c r="AQQ515" s="159"/>
      <c r="AQR515" s="57"/>
      <c r="AQS515" s="159"/>
      <c r="AQT515" s="57"/>
      <c r="AQU515" s="159"/>
      <c r="AQV515" s="57"/>
      <c r="AQW515" s="159"/>
      <c r="AQX515" s="57"/>
      <c r="AQY515" s="159"/>
      <c r="AQZ515" s="57"/>
      <c r="ARA515" s="159"/>
      <c r="ARB515" s="57"/>
      <c r="ARC515" s="159"/>
      <c r="ARD515" s="57"/>
      <c r="ARE515" s="159"/>
      <c r="ARF515" s="57"/>
      <c r="ARG515" s="159"/>
      <c r="ARH515" s="57"/>
      <c r="ARI515" s="159"/>
      <c r="ARJ515" s="57"/>
      <c r="ARK515" s="159"/>
      <c r="ARL515" s="57"/>
      <c r="ARM515" s="159"/>
      <c r="ARN515" s="57"/>
      <c r="ARO515" s="159"/>
      <c r="ARP515" s="57"/>
      <c r="ARQ515" s="159"/>
      <c r="ARR515" s="57"/>
      <c r="ARS515" s="159"/>
      <c r="ART515" s="57"/>
      <c r="ARU515" s="159"/>
      <c r="ARV515" s="57"/>
      <c r="ARW515" s="159"/>
      <c r="ARX515" s="57"/>
      <c r="ARY515" s="159"/>
      <c r="ARZ515" s="57"/>
      <c r="ASA515" s="159"/>
      <c r="ASB515" s="57"/>
      <c r="ASC515" s="159"/>
      <c r="ASD515" s="57"/>
      <c r="ASE515" s="159"/>
      <c r="ASF515" s="57"/>
      <c r="ASG515" s="159"/>
      <c r="ASH515" s="57"/>
      <c r="ASI515" s="159"/>
      <c r="ASJ515" s="57"/>
      <c r="ASK515" s="159"/>
      <c r="ASL515" s="57"/>
      <c r="ASM515" s="159"/>
      <c r="ASN515" s="57"/>
      <c r="ASO515" s="159"/>
      <c r="ASP515" s="57"/>
      <c r="ASQ515" s="159"/>
      <c r="ASR515" s="57"/>
      <c r="ASS515" s="159"/>
      <c r="AST515" s="57"/>
      <c r="ASU515" s="159"/>
      <c r="ASV515" s="57"/>
      <c r="ASW515" s="159"/>
      <c r="ASX515" s="57"/>
      <c r="ASY515" s="159"/>
      <c r="ASZ515" s="57"/>
      <c r="ATA515" s="159"/>
      <c r="ATB515" s="57"/>
      <c r="ATC515" s="159"/>
      <c r="ATD515" s="57"/>
      <c r="ATE515" s="159"/>
      <c r="ATF515" s="57"/>
      <c r="ATG515" s="159"/>
      <c r="ATH515" s="57"/>
      <c r="ATI515" s="159"/>
      <c r="ATJ515" s="57"/>
      <c r="ATK515" s="159"/>
      <c r="ATL515" s="57"/>
      <c r="ATM515" s="159"/>
      <c r="ATN515" s="57"/>
      <c r="ATO515" s="159"/>
      <c r="ATP515" s="57"/>
      <c r="ATQ515" s="159"/>
      <c r="ATR515" s="57"/>
      <c r="ATS515" s="159"/>
      <c r="ATT515" s="57"/>
      <c r="ATU515" s="159"/>
      <c r="ATV515" s="57"/>
      <c r="ATW515" s="159"/>
      <c r="ATX515" s="57"/>
      <c r="ATY515" s="159"/>
      <c r="ATZ515" s="57"/>
      <c r="AUA515" s="159"/>
      <c r="AUB515" s="57"/>
      <c r="AUC515" s="159"/>
      <c r="AUD515" s="57"/>
      <c r="AUE515" s="159"/>
      <c r="AUF515" s="57"/>
      <c r="AUG515" s="159"/>
      <c r="AUH515" s="57"/>
      <c r="AUI515" s="159"/>
      <c r="AUJ515" s="57"/>
      <c r="AUK515" s="159"/>
      <c r="AUL515" s="57"/>
      <c r="AUM515" s="159"/>
      <c r="AUN515" s="57"/>
      <c r="AUO515" s="159"/>
      <c r="AUP515" s="57"/>
      <c r="AUQ515" s="159"/>
      <c r="AUR515" s="57"/>
      <c r="AUS515" s="159"/>
      <c r="AUT515" s="57"/>
      <c r="AUU515" s="159"/>
      <c r="AUV515" s="57"/>
      <c r="AUW515" s="159"/>
      <c r="AUX515" s="57"/>
      <c r="AUY515" s="159"/>
      <c r="AUZ515" s="57"/>
      <c r="AVA515" s="159"/>
      <c r="AVB515" s="57"/>
      <c r="AVC515" s="159"/>
      <c r="AVD515" s="57"/>
      <c r="AVE515" s="159"/>
      <c r="AVF515" s="57"/>
      <c r="AVG515" s="159"/>
      <c r="AVH515" s="57"/>
      <c r="AVI515" s="159"/>
      <c r="AVJ515" s="57"/>
      <c r="AVK515" s="159"/>
      <c r="AVL515" s="57"/>
      <c r="AVM515" s="159"/>
      <c r="AVN515" s="57"/>
      <c r="AVO515" s="159"/>
      <c r="AVP515" s="57"/>
      <c r="AVQ515" s="159"/>
      <c r="AVR515" s="57"/>
      <c r="AVS515" s="159"/>
      <c r="AVT515" s="57"/>
      <c r="AVU515" s="159"/>
      <c r="AVV515" s="57"/>
      <c r="AVW515" s="159"/>
      <c r="AVX515" s="57"/>
      <c r="AVY515" s="159"/>
      <c r="AVZ515" s="57"/>
      <c r="AWA515" s="159"/>
      <c r="AWB515" s="57"/>
      <c r="AWC515" s="159"/>
      <c r="AWD515" s="57"/>
      <c r="AWE515" s="159"/>
      <c r="AWF515" s="57"/>
      <c r="AWG515" s="159"/>
      <c r="AWH515" s="57"/>
      <c r="AWI515" s="159"/>
      <c r="AWJ515" s="57"/>
      <c r="AWK515" s="159"/>
      <c r="AWL515" s="57"/>
      <c r="AWM515" s="159"/>
      <c r="AWN515" s="57"/>
      <c r="AWO515" s="159"/>
      <c r="AWP515" s="57"/>
      <c r="AWQ515" s="159"/>
      <c r="AWR515" s="57"/>
      <c r="AWS515" s="159"/>
      <c r="AWT515" s="57"/>
      <c r="AWU515" s="159"/>
      <c r="AWV515" s="57"/>
      <c r="AWW515" s="159"/>
      <c r="AWX515" s="57"/>
      <c r="AWY515" s="159"/>
      <c r="AWZ515" s="57"/>
      <c r="AXA515" s="159"/>
      <c r="AXB515" s="57"/>
      <c r="AXC515" s="159"/>
      <c r="AXD515" s="57"/>
      <c r="AXE515" s="159"/>
      <c r="AXF515" s="57"/>
      <c r="AXG515" s="159"/>
      <c r="AXH515" s="57"/>
      <c r="AXI515" s="159"/>
      <c r="AXJ515" s="57"/>
      <c r="AXK515" s="159"/>
      <c r="AXL515" s="57"/>
      <c r="AXM515" s="159"/>
      <c r="AXN515" s="57"/>
      <c r="AXO515" s="159"/>
      <c r="AXP515" s="57"/>
      <c r="AXQ515" s="159"/>
      <c r="AXR515" s="57"/>
      <c r="AXS515" s="159"/>
      <c r="AXT515" s="57"/>
      <c r="AXU515" s="159"/>
      <c r="AXV515" s="57"/>
      <c r="AXW515" s="159"/>
      <c r="AXX515" s="57"/>
      <c r="AXY515" s="159"/>
      <c r="AXZ515" s="57"/>
      <c r="AYA515" s="159"/>
      <c r="AYB515" s="57"/>
      <c r="AYC515" s="159"/>
      <c r="AYD515" s="57"/>
      <c r="AYE515" s="159"/>
      <c r="AYF515" s="57"/>
      <c r="AYG515" s="159"/>
      <c r="AYH515" s="57"/>
      <c r="AYI515" s="159"/>
      <c r="AYJ515" s="57"/>
      <c r="AYK515" s="159"/>
      <c r="AYL515" s="57"/>
      <c r="AYM515" s="159"/>
      <c r="AYN515" s="57"/>
      <c r="AYO515" s="159"/>
      <c r="AYP515" s="57"/>
      <c r="AYQ515" s="159"/>
      <c r="AYR515" s="57"/>
      <c r="AYS515" s="159"/>
      <c r="AYT515" s="57"/>
      <c r="AYU515" s="159"/>
      <c r="AYV515" s="57"/>
      <c r="AYW515" s="159"/>
      <c r="AYX515" s="57"/>
      <c r="AYY515" s="159"/>
      <c r="AYZ515" s="57"/>
      <c r="AZA515" s="159"/>
      <c r="AZB515" s="57"/>
      <c r="AZC515" s="159"/>
      <c r="AZD515" s="57"/>
      <c r="AZE515" s="159"/>
      <c r="AZF515" s="57"/>
      <c r="AZG515" s="159"/>
      <c r="AZH515" s="57"/>
      <c r="AZI515" s="159"/>
      <c r="AZJ515" s="57"/>
      <c r="AZK515" s="159"/>
      <c r="AZL515" s="57"/>
      <c r="AZM515" s="159"/>
      <c r="AZN515" s="57"/>
      <c r="AZO515" s="159"/>
      <c r="AZP515" s="57"/>
      <c r="AZQ515" s="159"/>
      <c r="AZR515" s="57"/>
      <c r="AZS515" s="159"/>
      <c r="AZT515" s="57"/>
      <c r="AZU515" s="159"/>
      <c r="AZV515" s="57"/>
      <c r="AZW515" s="159"/>
      <c r="AZX515" s="57"/>
      <c r="AZY515" s="159"/>
      <c r="AZZ515" s="57"/>
      <c r="BAA515" s="159"/>
      <c r="BAB515" s="57"/>
      <c r="BAC515" s="159"/>
      <c r="BAD515" s="57"/>
      <c r="BAE515" s="159"/>
      <c r="BAF515" s="57"/>
      <c r="BAG515" s="159"/>
      <c r="BAH515" s="57"/>
      <c r="BAI515" s="159"/>
      <c r="BAJ515" s="57"/>
      <c r="BAK515" s="159"/>
      <c r="BAL515" s="57"/>
      <c r="BAM515" s="159"/>
      <c r="BAN515" s="57"/>
      <c r="BAO515" s="159"/>
      <c r="BAP515" s="57"/>
      <c r="BAQ515" s="159"/>
      <c r="BAR515" s="57"/>
      <c r="BAS515" s="159"/>
      <c r="BAT515" s="57"/>
      <c r="BAU515" s="159"/>
      <c r="BAV515" s="57"/>
      <c r="BAW515" s="159"/>
      <c r="BAX515" s="57"/>
      <c r="BAY515" s="159"/>
      <c r="BAZ515" s="57"/>
      <c r="BBA515" s="159"/>
      <c r="BBB515" s="57"/>
      <c r="BBC515" s="159"/>
      <c r="BBD515" s="57"/>
      <c r="BBE515" s="159"/>
      <c r="BBF515" s="57"/>
      <c r="BBG515" s="159"/>
      <c r="BBH515" s="57"/>
      <c r="BBI515" s="159"/>
      <c r="BBJ515" s="57"/>
      <c r="BBK515" s="159"/>
      <c r="BBL515" s="57"/>
      <c r="BBM515" s="159"/>
      <c r="BBN515" s="57"/>
      <c r="BBO515" s="159"/>
      <c r="BBP515" s="57"/>
      <c r="BBQ515" s="159"/>
      <c r="BBR515" s="57"/>
      <c r="BBS515" s="159"/>
      <c r="BBT515" s="57"/>
      <c r="BBU515" s="159"/>
      <c r="BBV515" s="57"/>
      <c r="BBW515" s="159"/>
      <c r="BBX515" s="57"/>
      <c r="BBY515" s="159"/>
      <c r="BBZ515" s="57"/>
      <c r="BCA515" s="159"/>
      <c r="BCB515" s="57"/>
      <c r="BCC515" s="159"/>
      <c r="BCD515" s="57"/>
      <c r="BCE515" s="159"/>
      <c r="BCF515" s="57"/>
      <c r="BCG515" s="159"/>
      <c r="BCH515" s="57"/>
      <c r="BCI515" s="159"/>
      <c r="BCJ515" s="57"/>
      <c r="BCK515" s="159"/>
      <c r="BCL515" s="57"/>
      <c r="BCM515" s="159"/>
      <c r="BCN515" s="57"/>
      <c r="BCO515" s="159"/>
      <c r="BCP515" s="57"/>
      <c r="BCQ515" s="159"/>
      <c r="BCR515" s="57"/>
      <c r="BCS515" s="159"/>
      <c r="BCT515" s="57"/>
      <c r="BCU515" s="159"/>
      <c r="BCV515" s="57"/>
      <c r="BCW515" s="159"/>
      <c r="BCX515" s="57"/>
      <c r="BCY515" s="159"/>
      <c r="BCZ515" s="57"/>
      <c r="BDA515" s="159"/>
      <c r="BDB515" s="57"/>
      <c r="BDC515" s="159"/>
      <c r="BDD515" s="57"/>
      <c r="BDE515" s="159"/>
      <c r="BDF515" s="57"/>
      <c r="BDG515" s="159"/>
      <c r="BDH515" s="57"/>
      <c r="BDI515" s="159"/>
      <c r="BDJ515" s="57"/>
      <c r="BDK515" s="159"/>
      <c r="BDL515" s="57"/>
      <c r="BDM515" s="159"/>
      <c r="BDN515" s="57"/>
      <c r="BDO515" s="159"/>
      <c r="BDP515" s="57"/>
      <c r="BDQ515" s="159"/>
      <c r="BDR515" s="57"/>
      <c r="BDS515" s="159"/>
      <c r="BDT515" s="57"/>
      <c r="BDU515" s="159"/>
      <c r="BDV515" s="57"/>
      <c r="BDW515" s="159"/>
      <c r="BDX515" s="57"/>
      <c r="BDY515" s="159"/>
      <c r="BDZ515" s="57"/>
      <c r="BEA515" s="159"/>
      <c r="BEB515" s="57"/>
      <c r="BEC515" s="159"/>
      <c r="BED515" s="57"/>
      <c r="BEE515" s="159"/>
      <c r="BEF515" s="57"/>
      <c r="BEG515" s="159"/>
      <c r="BEH515" s="57"/>
      <c r="BEI515" s="159"/>
      <c r="BEJ515" s="57"/>
      <c r="BEK515" s="159"/>
      <c r="BEL515" s="57"/>
      <c r="BEM515" s="159"/>
      <c r="BEN515" s="57"/>
      <c r="BEO515" s="159"/>
      <c r="BEP515" s="57"/>
      <c r="BEQ515" s="159"/>
      <c r="BER515" s="57"/>
      <c r="BES515" s="159"/>
      <c r="BET515" s="57"/>
      <c r="BEU515" s="159"/>
      <c r="BEV515" s="57"/>
      <c r="BEW515" s="159"/>
      <c r="BEX515" s="57"/>
      <c r="BEY515" s="159"/>
      <c r="BEZ515" s="57"/>
      <c r="BFA515" s="159"/>
      <c r="BFB515" s="57"/>
      <c r="BFC515" s="159"/>
      <c r="BFD515" s="57"/>
      <c r="BFE515" s="159"/>
      <c r="BFF515" s="57"/>
      <c r="BFG515" s="159"/>
      <c r="BFH515" s="57"/>
      <c r="BFI515" s="159"/>
      <c r="BFJ515" s="57"/>
      <c r="BFK515" s="159"/>
      <c r="BFL515" s="57"/>
      <c r="BFM515" s="159"/>
      <c r="BFN515" s="57"/>
      <c r="BFO515" s="159"/>
      <c r="BFP515" s="57"/>
      <c r="BFQ515" s="159"/>
      <c r="BFR515" s="57"/>
      <c r="BFS515" s="159"/>
      <c r="BFT515" s="57"/>
      <c r="BFU515" s="159"/>
      <c r="BFV515" s="57"/>
      <c r="BFW515" s="159"/>
      <c r="BFX515" s="57"/>
      <c r="BFY515" s="159"/>
      <c r="BFZ515" s="57"/>
      <c r="BGA515" s="159"/>
      <c r="BGB515" s="57"/>
      <c r="BGC515" s="159"/>
      <c r="BGD515" s="57"/>
      <c r="BGE515" s="159"/>
      <c r="BGF515" s="57"/>
      <c r="BGG515" s="159"/>
      <c r="BGH515" s="57"/>
      <c r="BGI515" s="159"/>
      <c r="BGJ515" s="57"/>
      <c r="BGK515" s="159"/>
      <c r="BGL515" s="57"/>
      <c r="BGM515" s="159"/>
      <c r="BGN515" s="57"/>
      <c r="BGO515" s="159"/>
      <c r="BGP515" s="57"/>
      <c r="BGQ515" s="159"/>
      <c r="BGR515" s="57"/>
      <c r="BGS515" s="159"/>
      <c r="BGT515" s="57"/>
      <c r="BGU515" s="159"/>
      <c r="BGV515" s="57"/>
      <c r="BGW515" s="159"/>
      <c r="BGX515" s="57"/>
      <c r="BGY515" s="159"/>
      <c r="BGZ515" s="57"/>
      <c r="BHA515" s="159"/>
      <c r="BHB515" s="57"/>
      <c r="BHC515" s="159"/>
      <c r="BHD515" s="57"/>
      <c r="BHE515" s="159"/>
      <c r="BHF515" s="57"/>
      <c r="BHG515" s="159"/>
      <c r="BHH515" s="57"/>
      <c r="BHI515" s="159"/>
      <c r="BHJ515" s="57"/>
      <c r="BHK515" s="159"/>
      <c r="BHL515" s="57"/>
      <c r="BHM515" s="159"/>
      <c r="BHN515" s="57"/>
      <c r="BHO515" s="159"/>
      <c r="BHP515" s="57"/>
      <c r="BHQ515" s="159"/>
      <c r="BHR515" s="57"/>
      <c r="BHS515" s="159"/>
      <c r="BHT515" s="57"/>
      <c r="BHU515" s="159"/>
      <c r="BHV515" s="57"/>
      <c r="BHW515" s="159"/>
      <c r="BHX515" s="57"/>
      <c r="BHY515" s="159"/>
      <c r="BHZ515" s="57"/>
      <c r="BIA515" s="159"/>
      <c r="BIB515" s="57"/>
      <c r="BIC515" s="159"/>
      <c r="BID515" s="57"/>
      <c r="BIE515" s="159"/>
      <c r="BIF515" s="57"/>
      <c r="BIG515" s="159"/>
      <c r="BIH515" s="57"/>
      <c r="BII515" s="159"/>
      <c r="BIJ515" s="57"/>
      <c r="BIK515" s="159"/>
      <c r="BIL515" s="57"/>
      <c r="BIM515" s="159"/>
      <c r="BIN515" s="57"/>
      <c r="BIO515" s="159"/>
      <c r="BIP515" s="57"/>
      <c r="BIQ515" s="159"/>
      <c r="BIR515" s="57"/>
      <c r="BIS515" s="159"/>
      <c r="BIT515" s="57"/>
      <c r="BIU515" s="159"/>
      <c r="BIV515" s="57"/>
      <c r="BIW515" s="159"/>
      <c r="BIX515" s="57"/>
      <c r="BIY515" s="159"/>
      <c r="BIZ515" s="57"/>
      <c r="BJA515" s="159"/>
      <c r="BJB515" s="57"/>
      <c r="BJC515" s="159"/>
      <c r="BJD515" s="57"/>
      <c r="BJE515" s="159"/>
      <c r="BJF515" s="57"/>
      <c r="BJG515" s="159"/>
      <c r="BJH515" s="57"/>
      <c r="BJI515" s="159"/>
      <c r="BJJ515" s="57"/>
      <c r="BJK515" s="159"/>
      <c r="BJL515" s="57"/>
      <c r="BJM515" s="159"/>
      <c r="BJN515" s="57"/>
      <c r="BJO515" s="159"/>
      <c r="BJP515" s="57"/>
      <c r="BJQ515" s="159"/>
      <c r="BJR515" s="57"/>
      <c r="BJS515" s="159"/>
      <c r="BJT515" s="57"/>
      <c r="BJU515" s="159"/>
      <c r="BJV515" s="57"/>
      <c r="BJW515" s="159"/>
      <c r="BJX515" s="57"/>
      <c r="BJY515" s="159"/>
      <c r="BJZ515" s="57"/>
      <c r="BKA515" s="159"/>
      <c r="BKB515" s="57"/>
      <c r="BKC515" s="159"/>
      <c r="BKD515" s="57"/>
      <c r="BKE515" s="159"/>
      <c r="BKF515" s="57"/>
      <c r="BKG515" s="159"/>
      <c r="BKH515" s="57"/>
      <c r="BKI515" s="159"/>
      <c r="BKJ515" s="57"/>
      <c r="BKK515" s="159"/>
      <c r="BKL515" s="57"/>
      <c r="BKM515" s="159"/>
      <c r="BKN515" s="57"/>
      <c r="BKO515" s="159"/>
      <c r="BKP515" s="57"/>
      <c r="BKQ515" s="159"/>
      <c r="BKR515" s="57"/>
      <c r="BKS515" s="159"/>
      <c r="BKT515" s="57"/>
      <c r="BKU515" s="159"/>
      <c r="BKV515" s="57"/>
      <c r="BKW515" s="159"/>
      <c r="BKX515" s="57"/>
      <c r="BKY515" s="159"/>
      <c r="BKZ515" s="57"/>
      <c r="BLA515" s="159"/>
      <c r="BLB515" s="57"/>
      <c r="BLC515" s="159"/>
      <c r="BLD515" s="57"/>
      <c r="BLE515" s="159"/>
      <c r="BLF515" s="57"/>
      <c r="BLG515" s="159"/>
      <c r="BLH515" s="57"/>
      <c r="BLI515" s="159"/>
      <c r="BLJ515" s="57"/>
      <c r="BLK515" s="159"/>
      <c r="BLL515" s="57"/>
      <c r="BLM515" s="159"/>
      <c r="BLN515" s="57"/>
      <c r="BLO515" s="159"/>
      <c r="BLP515" s="57"/>
      <c r="BLQ515" s="159"/>
      <c r="BLR515" s="57"/>
      <c r="BLS515" s="159"/>
      <c r="BLT515" s="57"/>
      <c r="BLU515" s="159"/>
      <c r="BLV515" s="57"/>
      <c r="BLW515" s="159"/>
      <c r="BLX515" s="57"/>
      <c r="BLY515" s="159"/>
      <c r="BLZ515" s="57"/>
      <c r="BMA515" s="159"/>
      <c r="BMB515" s="57"/>
      <c r="BMC515" s="159"/>
      <c r="BMD515" s="57"/>
      <c r="BME515" s="159"/>
      <c r="BMF515" s="57"/>
      <c r="BMG515" s="159"/>
      <c r="BMH515" s="57"/>
      <c r="BMI515" s="159"/>
      <c r="BMJ515" s="57"/>
      <c r="BMK515" s="159"/>
      <c r="BML515" s="57"/>
      <c r="BMM515" s="159"/>
      <c r="BMN515" s="57"/>
      <c r="BMO515" s="159"/>
      <c r="BMP515" s="57"/>
      <c r="BMQ515" s="159"/>
      <c r="BMR515" s="57"/>
      <c r="BMS515" s="159"/>
      <c r="BMT515" s="57"/>
      <c r="BMU515" s="159"/>
      <c r="BMV515" s="57"/>
      <c r="BMW515" s="159"/>
      <c r="BMX515" s="57"/>
      <c r="BMY515" s="159"/>
      <c r="BMZ515" s="57"/>
      <c r="BNA515" s="159"/>
      <c r="BNB515" s="57"/>
      <c r="BNC515" s="159"/>
      <c r="BND515" s="57"/>
      <c r="BNE515" s="159"/>
      <c r="BNF515" s="57"/>
      <c r="BNG515" s="159"/>
      <c r="BNH515" s="57"/>
      <c r="BNI515" s="159"/>
      <c r="BNJ515" s="57"/>
      <c r="BNK515" s="159"/>
      <c r="BNL515" s="57"/>
      <c r="BNM515" s="159"/>
      <c r="BNN515" s="57"/>
      <c r="BNO515" s="159"/>
      <c r="BNP515" s="57"/>
      <c r="BNQ515" s="159"/>
      <c r="BNR515" s="57"/>
      <c r="BNS515" s="159"/>
      <c r="BNT515" s="57"/>
      <c r="BNU515" s="159"/>
      <c r="BNV515" s="57"/>
      <c r="BNW515" s="159"/>
      <c r="BNX515" s="57"/>
      <c r="BNY515" s="159"/>
      <c r="BNZ515" s="57"/>
      <c r="BOA515" s="159"/>
      <c r="BOB515" s="57"/>
      <c r="BOC515" s="159"/>
      <c r="BOD515" s="57"/>
      <c r="BOE515" s="159"/>
      <c r="BOF515" s="57"/>
      <c r="BOG515" s="159"/>
      <c r="BOH515" s="57"/>
      <c r="BOI515" s="159"/>
      <c r="BOJ515" s="57"/>
      <c r="BOK515" s="159"/>
      <c r="BOL515" s="57"/>
      <c r="BOM515" s="159"/>
      <c r="BON515" s="57"/>
      <c r="BOO515" s="159"/>
      <c r="BOP515" s="57"/>
      <c r="BOQ515" s="159"/>
      <c r="BOR515" s="57"/>
      <c r="BOS515" s="159"/>
      <c r="BOT515" s="57"/>
      <c r="BOU515" s="159"/>
      <c r="BOV515" s="57"/>
      <c r="BOW515" s="159"/>
      <c r="BOX515" s="57"/>
      <c r="BOY515" s="159"/>
      <c r="BOZ515" s="57"/>
      <c r="BPA515" s="159"/>
      <c r="BPB515" s="57"/>
      <c r="BPC515" s="159"/>
      <c r="BPD515" s="57"/>
      <c r="BPE515" s="159"/>
      <c r="BPF515" s="57"/>
      <c r="BPG515" s="159"/>
      <c r="BPH515" s="57"/>
      <c r="BPI515" s="159"/>
      <c r="BPJ515" s="57"/>
      <c r="BPK515" s="159"/>
      <c r="BPL515" s="57"/>
      <c r="BPM515" s="159"/>
      <c r="BPN515" s="57"/>
      <c r="BPO515" s="159"/>
      <c r="BPP515" s="57"/>
      <c r="BPQ515" s="159"/>
      <c r="BPR515" s="57"/>
      <c r="BPS515" s="159"/>
      <c r="BPT515" s="57"/>
      <c r="BPU515" s="159"/>
      <c r="BPV515" s="57"/>
      <c r="BPW515" s="159"/>
      <c r="BPX515" s="57"/>
      <c r="BPY515" s="159"/>
      <c r="BPZ515" s="57"/>
      <c r="BQA515" s="159"/>
      <c r="BQB515" s="57"/>
      <c r="BQC515" s="159"/>
      <c r="BQD515" s="57"/>
      <c r="BQE515" s="159"/>
      <c r="BQF515" s="57"/>
      <c r="BQG515" s="159"/>
      <c r="BQH515" s="57"/>
      <c r="BQI515" s="159"/>
      <c r="BQJ515" s="57"/>
      <c r="BQK515" s="159"/>
      <c r="BQL515" s="57"/>
      <c r="BQM515" s="159"/>
      <c r="BQN515" s="57"/>
      <c r="BQO515" s="159"/>
      <c r="BQP515" s="57"/>
      <c r="BQQ515" s="159"/>
      <c r="BQR515" s="57"/>
      <c r="BQS515" s="159"/>
      <c r="BQT515" s="57"/>
      <c r="BQU515" s="159"/>
      <c r="BQV515" s="57"/>
      <c r="BQW515" s="159"/>
      <c r="BQX515" s="57"/>
      <c r="BQY515" s="159"/>
      <c r="BQZ515" s="57"/>
      <c r="BRA515" s="159"/>
      <c r="BRB515" s="57"/>
      <c r="BRC515" s="159"/>
      <c r="BRD515" s="57"/>
      <c r="BRE515" s="159"/>
      <c r="BRF515" s="57"/>
      <c r="BRG515" s="159"/>
      <c r="BRH515" s="57"/>
      <c r="BRI515" s="159"/>
      <c r="BRJ515" s="57"/>
      <c r="BRK515" s="159"/>
      <c r="BRL515" s="57"/>
      <c r="BRM515" s="159"/>
      <c r="BRN515" s="57"/>
      <c r="BRO515" s="159"/>
      <c r="BRP515" s="57"/>
      <c r="BRQ515" s="159"/>
      <c r="BRR515" s="57"/>
      <c r="BRS515" s="159"/>
      <c r="BRT515" s="57"/>
      <c r="BRU515" s="159"/>
      <c r="BRV515" s="57"/>
      <c r="BRW515" s="159"/>
      <c r="BRX515" s="57"/>
      <c r="BRY515" s="159"/>
      <c r="BRZ515" s="57"/>
      <c r="BSA515" s="159"/>
      <c r="BSB515" s="57"/>
      <c r="BSC515" s="159"/>
      <c r="BSD515" s="57"/>
      <c r="BSE515" s="159"/>
      <c r="BSF515" s="57"/>
      <c r="BSG515" s="159"/>
      <c r="BSH515" s="57"/>
      <c r="BSI515" s="159"/>
      <c r="BSJ515" s="57"/>
      <c r="BSK515" s="159"/>
      <c r="BSL515" s="57"/>
      <c r="BSM515" s="159"/>
      <c r="BSN515" s="57"/>
      <c r="BSO515" s="159"/>
      <c r="BSP515" s="57"/>
      <c r="BSQ515" s="159"/>
      <c r="BSR515" s="57"/>
      <c r="BSS515" s="159"/>
      <c r="BST515" s="57"/>
      <c r="BSU515" s="159"/>
      <c r="BSV515" s="57"/>
      <c r="BSW515" s="159"/>
      <c r="BSX515" s="57"/>
      <c r="BSY515" s="159"/>
      <c r="BSZ515" s="57"/>
      <c r="BTA515" s="159"/>
      <c r="BTB515" s="57"/>
      <c r="BTC515" s="159"/>
      <c r="BTD515" s="57"/>
      <c r="BTE515" s="159"/>
      <c r="BTF515" s="57"/>
      <c r="BTG515" s="159"/>
      <c r="BTH515" s="57"/>
      <c r="BTI515" s="159"/>
      <c r="BTJ515" s="57"/>
      <c r="BTK515" s="159"/>
      <c r="BTL515" s="57"/>
      <c r="BTM515" s="159"/>
      <c r="BTN515" s="57"/>
      <c r="BTO515" s="159"/>
      <c r="BTP515" s="57"/>
      <c r="BTQ515" s="159"/>
      <c r="BTR515" s="57"/>
      <c r="BTS515" s="159"/>
      <c r="BTT515" s="57"/>
      <c r="BTU515" s="159"/>
      <c r="BTV515" s="57"/>
      <c r="BTW515" s="159"/>
      <c r="BTX515" s="57"/>
      <c r="BTY515" s="159"/>
      <c r="BTZ515" s="57"/>
      <c r="BUA515" s="159"/>
      <c r="BUB515" s="57"/>
      <c r="BUC515" s="159"/>
      <c r="BUD515" s="57"/>
      <c r="BUE515" s="159"/>
      <c r="BUF515" s="57"/>
      <c r="BUG515" s="159"/>
      <c r="BUH515" s="57"/>
      <c r="BUI515" s="159"/>
      <c r="BUJ515" s="57"/>
      <c r="BUK515" s="159"/>
      <c r="BUL515" s="57"/>
      <c r="BUM515" s="159"/>
      <c r="BUN515" s="57"/>
      <c r="BUO515" s="159"/>
      <c r="BUP515" s="57"/>
      <c r="BUQ515" s="159"/>
      <c r="BUR515" s="57"/>
      <c r="BUS515" s="159"/>
      <c r="BUT515" s="57"/>
      <c r="BUU515" s="159"/>
      <c r="BUV515" s="57"/>
      <c r="BUW515" s="159"/>
      <c r="BUX515" s="57"/>
      <c r="BUY515" s="159"/>
      <c r="BUZ515" s="57"/>
      <c r="BVA515" s="159"/>
      <c r="BVB515" s="57"/>
      <c r="BVC515" s="159"/>
      <c r="BVD515" s="57"/>
      <c r="BVE515" s="159"/>
      <c r="BVF515" s="57"/>
      <c r="BVG515" s="159"/>
      <c r="BVH515" s="57"/>
      <c r="BVI515" s="159"/>
      <c r="BVJ515" s="57"/>
      <c r="BVK515" s="159"/>
      <c r="BVL515" s="57"/>
      <c r="BVM515" s="159"/>
      <c r="BVN515" s="57"/>
      <c r="BVO515" s="159"/>
      <c r="BVP515" s="57"/>
      <c r="BVQ515" s="159"/>
      <c r="BVR515" s="57"/>
      <c r="BVS515" s="159"/>
      <c r="BVT515" s="57"/>
      <c r="BVU515" s="159"/>
      <c r="BVV515" s="57"/>
      <c r="BVW515" s="159"/>
      <c r="BVX515" s="57"/>
      <c r="BVY515" s="159"/>
      <c r="BVZ515" s="57"/>
      <c r="BWA515" s="159"/>
      <c r="BWB515" s="57"/>
      <c r="BWC515" s="159"/>
      <c r="BWD515" s="57"/>
      <c r="BWE515" s="159"/>
      <c r="BWF515" s="57"/>
      <c r="BWG515" s="159"/>
      <c r="BWH515" s="57"/>
      <c r="BWI515" s="159"/>
      <c r="BWJ515" s="57"/>
      <c r="BWK515" s="159"/>
      <c r="BWL515" s="57"/>
      <c r="BWM515" s="159"/>
      <c r="BWN515" s="57"/>
      <c r="BWO515" s="159"/>
      <c r="BWP515" s="57"/>
      <c r="BWQ515" s="159"/>
      <c r="BWR515" s="57"/>
      <c r="BWS515" s="159"/>
      <c r="BWT515" s="57"/>
      <c r="BWU515" s="159"/>
      <c r="BWV515" s="57"/>
      <c r="BWW515" s="159"/>
      <c r="BWX515" s="57"/>
      <c r="BWY515" s="159"/>
      <c r="BWZ515" s="57"/>
      <c r="BXA515" s="159"/>
      <c r="BXB515" s="57"/>
      <c r="BXC515" s="159"/>
      <c r="BXD515" s="57"/>
      <c r="BXE515" s="159"/>
      <c r="BXF515" s="57"/>
      <c r="BXG515" s="159"/>
      <c r="BXH515" s="57"/>
      <c r="BXI515" s="159"/>
      <c r="BXJ515" s="57"/>
      <c r="BXK515" s="159"/>
      <c r="BXL515" s="57"/>
      <c r="BXM515" s="159"/>
      <c r="BXN515" s="57"/>
      <c r="BXO515" s="159"/>
      <c r="BXP515" s="57"/>
      <c r="BXQ515" s="159"/>
      <c r="BXR515" s="57"/>
      <c r="BXS515" s="159"/>
      <c r="BXT515" s="57"/>
      <c r="BXU515" s="159"/>
      <c r="BXV515" s="57"/>
      <c r="BXW515" s="159"/>
      <c r="BXX515" s="57"/>
      <c r="BXY515" s="159"/>
      <c r="BXZ515" s="57"/>
      <c r="BYA515" s="159"/>
      <c r="BYB515" s="57"/>
      <c r="BYC515" s="159"/>
      <c r="BYD515" s="57"/>
      <c r="BYE515" s="159"/>
      <c r="BYF515" s="57"/>
      <c r="BYG515" s="159"/>
      <c r="BYH515" s="57"/>
      <c r="BYI515" s="159"/>
      <c r="BYJ515" s="57"/>
      <c r="BYK515" s="159"/>
      <c r="BYL515" s="57"/>
      <c r="BYM515" s="159"/>
      <c r="BYN515" s="57"/>
      <c r="BYO515" s="159"/>
      <c r="BYP515" s="57"/>
      <c r="BYQ515" s="159"/>
      <c r="BYR515" s="57"/>
      <c r="BYS515" s="159"/>
      <c r="BYT515" s="57"/>
      <c r="BYU515" s="159"/>
      <c r="BYV515" s="57"/>
      <c r="BYW515" s="159"/>
      <c r="BYX515" s="57"/>
      <c r="BYY515" s="159"/>
      <c r="BYZ515" s="57"/>
      <c r="BZA515" s="159"/>
      <c r="BZB515" s="57"/>
      <c r="BZC515" s="159"/>
      <c r="BZD515" s="57"/>
      <c r="BZE515" s="159"/>
      <c r="BZF515" s="57"/>
      <c r="BZG515" s="159"/>
      <c r="BZH515" s="57"/>
      <c r="BZI515" s="159"/>
      <c r="BZJ515" s="57"/>
      <c r="BZK515" s="159"/>
      <c r="BZL515" s="57"/>
      <c r="BZM515" s="159"/>
      <c r="BZN515" s="57"/>
      <c r="BZO515" s="159"/>
      <c r="BZP515" s="57"/>
      <c r="BZQ515" s="159"/>
      <c r="BZR515" s="57"/>
      <c r="BZS515" s="159"/>
      <c r="BZT515" s="57"/>
      <c r="BZU515" s="159"/>
      <c r="BZV515" s="57"/>
      <c r="BZW515" s="159"/>
      <c r="BZX515" s="57"/>
      <c r="BZY515" s="159"/>
      <c r="BZZ515" s="57"/>
      <c r="CAA515" s="159"/>
      <c r="CAB515" s="57"/>
      <c r="CAC515" s="159"/>
      <c r="CAD515" s="57"/>
      <c r="CAE515" s="159"/>
      <c r="CAF515" s="57"/>
      <c r="CAG515" s="159"/>
      <c r="CAH515" s="57"/>
      <c r="CAI515" s="159"/>
      <c r="CAJ515" s="57"/>
      <c r="CAK515" s="159"/>
      <c r="CAL515" s="57"/>
      <c r="CAM515" s="159"/>
      <c r="CAN515" s="57"/>
      <c r="CAO515" s="159"/>
      <c r="CAP515" s="57"/>
      <c r="CAQ515" s="159"/>
      <c r="CAR515" s="57"/>
      <c r="CAS515" s="159"/>
      <c r="CAT515" s="57"/>
      <c r="CAU515" s="159"/>
      <c r="CAV515" s="57"/>
      <c r="CAW515" s="159"/>
      <c r="CAX515" s="57"/>
      <c r="CAY515" s="159"/>
      <c r="CAZ515" s="57"/>
      <c r="CBA515" s="159"/>
      <c r="CBB515" s="57"/>
      <c r="CBC515" s="159"/>
      <c r="CBD515" s="57"/>
      <c r="CBE515" s="159"/>
      <c r="CBF515" s="57"/>
      <c r="CBG515" s="159"/>
      <c r="CBH515" s="57"/>
      <c r="CBI515" s="159"/>
      <c r="CBJ515" s="57"/>
      <c r="CBK515" s="159"/>
      <c r="CBL515" s="57"/>
      <c r="CBM515" s="159"/>
      <c r="CBN515" s="57"/>
      <c r="CBO515" s="159"/>
      <c r="CBP515" s="57"/>
      <c r="CBQ515" s="159"/>
      <c r="CBR515" s="57"/>
      <c r="CBS515" s="159"/>
      <c r="CBT515" s="57"/>
      <c r="CBU515" s="159"/>
      <c r="CBV515" s="57"/>
      <c r="CBW515" s="159"/>
      <c r="CBX515" s="57"/>
      <c r="CBY515" s="159"/>
      <c r="CBZ515" s="57"/>
      <c r="CCA515" s="159"/>
      <c r="CCB515" s="57"/>
      <c r="CCC515" s="159"/>
      <c r="CCD515" s="57"/>
      <c r="CCE515" s="159"/>
      <c r="CCF515" s="57"/>
      <c r="CCG515" s="159"/>
      <c r="CCH515" s="57"/>
      <c r="CCI515" s="159"/>
      <c r="CCJ515" s="57"/>
      <c r="CCK515" s="159"/>
      <c r="CCL515" s="57"/>
      <c r="CCM515" s="159"/>
      <c r="CCN515" s="57"/>
      <c r="CCO515" s="159"/>
      <c r="CCP515" s="57"/>
      <c r="CCQ515" s="159"/>
      <c r="CCR515" s="57"/>
      <c r="CCS515" s="159"/>
      <c r="CCT515" s="57"/>
      <c r="CCU515" s="159"/>
      <c r="CCV515" s="57"/>
      <c r="CCW515" s="159"/>
      <c r="CCX515" s="57"/>
      <c r="CCY515" s="159"/>
      <c r="CCZ515" s="57"/>
      <c r="CDA515" s="159"/>
      <c r="CDB515" s="57"/>
      <c r="CDC515" s="159"/>
      <c r="CDD515" s="57"/>
      <c r="CDE515" s="159"/>
      <c r="CDF515" s="57"/>
      <c r="CDG515" s="159"/>
      <c r="CDH515" s="57"/>
      <c r="CDI515" s="159"/>
      <c r="CDJ515" s="57"/>
      <c r="CDK515" s="159"/>
      <c r="CDL515" s="57"/>
      <c r="CDM515" s="159"/>
      <c r="CDN515" s="57"/>
      <c r="CDO515" s="159"/>
      <c r="CDP515" s="57"/>
      <c r="CDQ515" s="159"/>
      <c r="CDR515" s="57"/>
      <c r="CDS515" s="159"/>
      <c r="CDT515" s="57"/>
      <c r="CDU515" s="159"/>
      <c r="CDV515" s="57"/>
      <c r="CDW515" s="159"/>
      <c r="CDX515" s="57"/>
      <c r="CDY515" s="159"/>
      <c r="CDZ515" s="57"/>
      <c r="CEA515" s="159"/>
      <c r="CEB515" s="57"/>
      <c r="CEC515" s="159"/>
      <c r="CED515" s="57"/>
      <c r="CEE515" s="159"/>
      <c r="CEF515" s="57"/>
      <c r="CEG515" s="159"/>
      <c r="CEH515" s="57"/>
      <c r="CEI515" s="159"/>
      <c r="CEJ515" s="57"/>
      <c r="CEK515" s="159"/>
      <c r="CEL515" s="57"/>
      <c r="CEM515" s="159"/>
      <c r="CEN515" s="57"/>
      <c r="CEO515" s="159"/>
      <c r="CEP515" s="57"/>
      <c r="CEQ515" s="159"/>
      <c r="CER515" s="57"/>
      <c r="CES515" s="159"/>
      <c r="CET515" s="57"/>
      <c r="CEU515" s="159"/>
      <c r="CEV515" s="57"/>
      <c r="CEW515" s="159"/>
      <c r="CEX515" s="57"/>
      <c r="CEY515" s="159"/>
      <c r="CEZ515" s="57"/>
      <c r="CFA515" s="159"/>
      <c r="CFB515" s="57"/>
      <c r="CFC515" s="159"/>
      <c r="CFD515" s="57"/>
      <c r="CFE515" s="159"/>
      <c r="CFF515" s="57"/>
      <c r="CFG515" s="159"/>
      <c r="CFH515" s="57"/>
      <c r="CFI515" s="159"/>
      <c r="CFJ515" s="57"/>
      <c r="CFK515" s="159"/>
      <c r="CFL515" s="57"/>
      <c r="CFM515" s="159"/>
      <c r="CFN515" s="57"/>
      <c r="CFO515" s="159"/>
      <c r="CFP515" s="57"/>
      <c r="CFQ515" s="159"/>
      <c r="CFR515" s="57"/>
      <c r="CFS515" s="159"/>
      <c r="CFT515" s="57"/>
      <c r="CFU515" s="159"/>
      <c r="CFV515" s="57"/>
      <c r="CFW515" s="159"/>
      <c r="CFX515" s="57"/>
      <c r="CFY515" s="159"/>
      <c r="CFZ515" s="57"/>
      <c r="CGA515" s="159"/>
      <c r="CGB515" s="57"/>
      <c r="CGC515" s="159"/>
      <c r="CGD515" s="57"/>
      <c r="CGE515" s="159"/>
      <c r="CGF515" s="57"/>
      <c r="CGG515" s="159"/>
      <c r="CGH515" s="57"/>
      <c r="CGI515" s="159"/>
      <c r="CGJ515" s="57"/>
      <c r="CGK515" s="159"/>
      <c r="CGL515" s="57"/>
      <c r="CGM515" s="159"/>
      <c r="CGN515" s="57"/>
      <c r="CGO515" s="159"/>
      <c r="CGP515" s="57"/>
      <c r="CGQ515" s="159"/>
      <c r="CGR515" s="57"/>
      <c r="CGS515" s="159"/>
      <c r="CGT515" s="57"/>
      <c r="CGU515" s="159"/>
      <c r="CGV515" s="57"/>
      <c r="CGW515" s="159"/>
      <c r="CGX515" s="57"/>
      <c r="CGY515" s="159"/>
      <c r="CGZ515" s="57"/>
      <c r="CHA515" s="159"/>
      <c r="CHB515" s="57"/>
      <c r="CHC515" s="159"/>
      <c r="CHD515" s="57"/>
      <c r="CHE515" s="159"/>
      <c r="CHF515" s="57"/>
      <c r="CHG515" s="159"/>
      <c r="CHH515" s="57"/>
      <c r="CHI515" s="159"/>
      <c r="CHJ515" s="57"/>
      <c r="CHK515" s="159"/>
      <c r="CHL515" s="57"/>
      <c r="CHM515" s="159"/>
      <c r="CHN515" s="57"/>
      <c r="CHO515" s="159"/>
      <c r="CHP515" s="57"/>
      <c r="CHQ515" s="159"/>
      <c r="CHR515" s="57"/>
      <c r="CHS515" s="159"/>
      <c r="CHT515" s="57"/>
      <c r="CHU515" s="159"/>
      <c r="CHV515" s="57"/>
      <c r="CHW515" s="159"/>
      <c r="CHX515" s="57"/>
      <c r="CHY515" s="159"/>
      <c r="CHZ515" s="57"/>
      <c r="CIA515" s="159"/>
      <c r="CIB515" s="57"/>
      <c r="CIC515" s="159"/>
      <c r="CID515" s="57"/>
      <c r="CIE515" s="159"/>
      <c r="CIF515" s="57"/>
      <c r="CIG515" s="159"/>
      <c r="CIH515" s="57"/>
      <c r="CII515" s="159"/>
      <c r="CIJ515" s="57"/>
      <c r="CIK515" s="159"/>
      <c r="CIL515" s="57"/>
      <c r="CIM515" s="159"/>
      <c r="CIN515" s="57"/>
      <c r="CIO515" s="159"/>
      <c r="CIP515" s="57"/>
      <c r="CIQ515" s="159"/>
      <c r="CIR515" s="57"/>
      <c r="CIS515" s="159"/>
      <c r="CIT515" s="57"/>
      <c r="CIU515" s="159"/>
      <c r="CIV515" s="57"/>
      <c r="CIW515" s="159"/>
      <c r="CIX515" s="57"/>
      <c r="CIY515" s="159"/>
      <c r="CIZ515" s="57"/>
      <c r="CJA515" s="159"/>
      <c r="CJB515" s="57"/>
      <c r="CJC515" s="159"/>
      <c r="CJD515" s="57"/>
      <c r="CJE515" s="159"/>
      <c r="CJF515" s="57"/>
      <c r="CJG515" s="159"/>
      <c r="CJH515" s="57"/>
      <c r="CJI515" s="159"/>
      <c r="CJJ515" s="57"/>
      <c r="CJK515" s="159"/>
      <c r="CJL515" s="57"/>
      <c r="CJM515" s="159"/>
      <c r="CJN515" s="57"/>
      <c r="CJO515" s="159"/>
      <c r="CJP515" s="57"/>
      <c r="CJQ515" s="159"/>
      <c r="CJR515" s="57"/>
      <c r="CJS515" s="159"/>
      <c r="CJT515" s="57"/>
      <c r="CJU515" s="159"/>
      <c r="CJV515" s="57"/>
      <c r="CJW515" s="159"/>
      <c r="CJX515" s="57"/>
      <c r="CJY515" s="159"/>
      <c r="CJZ515" s="57"/>
      <c r="CKA515" s="159"/>
      <c r="CKB515" s="57"/>
      <c r="CKC515" s="159"/>
      <c r="CKD515" s="57"/>
      <c r="CKE515" s="159"/>
      <c r="CKF515" s="57"/>
      <c r="CKG515" s="159"/>
      <c r="CKH515" s="57"/>
      <c r="CKI515" s="159"/>
      <c r="CKJ515" s="57"/>
      <c r="CKK515" s="159"/>
      <c r="CKL515" s="57"/>
      <c r="CKM515" s="159"/>
      <c r="CKN515" s="57"/>
      <c r="CKO515" s="159"/>
      <c r="CKP515" s="57"/>
      <c r="CKQ515" s="159"/>
      <c r="CKR515" s="57"/>
      <c r="CKS515" s="159"/>
      <c r="CKT515" s="57"/>
      <c r="CKU515" s="159"/>
      <c r="CKV515" s="57"/>
      <c r="CKW515" s="159"/>
      <c r="CKX515" s="57"/>
      <c r="CKY515" s="159"/>
      <c r="CKZ515" s="57"/>
      <c r="CLA515" s="159"/>
      <c r="CLB515" s="57"/>
      <c r="CLC515" s="159"/>
      <c r="CLD515" s="57"/>
      <c r="CLE515" s="159"/>
      <c r="CLF515" s="57"/>
      <c r="CLG515" s="159"/>
      <c r="CLH515" s="57"/>
      <c r="CLI515" s="159"/>
      <c r="CLJ515" s="57"/>
      <c r="CLK515" s="159"/>
      <c r="CLL515" s="57"/>
      <c r="CLM515" s="159"/>
      <c r="CLN515" s="57"/>
      <c r="CLO515" s="159"/>
      <c r="CLP515" s="57"/>
      <c r="CLQ515" s="159"/>
      <c r="CLR515" s="57"/>
      <c r="CLS515" s="159"/>
      <c r="CLT515" s="57"/>
      <c r="CLU515" s="159"/>
      <c r="CLV515" s="57"/>
      <c r="CLW515" s="159"/>
      <c r="CLX515" s="57"/>
      <c r="CLY515" s="159"/>
      <c r="CLZ515" s="57"/>
      <c r="CMA515" s="159"/>
      <c r="CMB515" s="57"/>
      <c r="CMC515" s="159"/>
      <c r="CMD515" s="57"/>
      <c r="CME515" s="159"/>
      <c r="CMF515" s="57"/>
      <c r="CMG515" s="159"/>
      <c r="CMH515" s="57"/>
      <c r="CMI515" s="159"/>
      <c r="CMJ515" s="57"/>
      <c r="CMK515" s="159"/>
      <c r="CML515" s="57"/>
      <c r="CMM515" s="159"/>
      <c r="CMN515" s="57"/>
      <c r="CMO515" s="159"/>
      <c r="CMP515" s="57"/>
      <c r="CMQ515" s="159"/>
      <c r="CMR515" s="57"/>
      <c r="CMS515" s="159"/>
      <c r="CMT515" s="57"/>
      <c r="CMU515" s="159"/>
      <c r="CMV515" s="57"/>
      <c r="CMW515" s="159"/>
      <c r="CMX515" s="57"/>
      <c r="CMY515" s="159"/>
      <c r="CMZ515" s="57"/>
      <c r="CNA515" s="159"/>
      <c r="CNB515" s="57"/>
      <c r="CNC515" s="159"/>
      <c r="CND515" s="57"/>
      <c r="CNE515" s="159"/>
      <c r="CNF515" s="57"/>
      <c r="CNG515" s="159"/>
      <c r="CNH515" s="57"/>
      <c r="CNI515" s="159"/>
      <c r="CNJ515" s="57"/>
      <c r="CNK515" s="159"/>
      <c r="CNL515" s="57"/>
      <c r="CNM515" s="159"/>
      <c r="CNN515" s="57"/>
      <c r="CNO515" s="159"/>
      <c r="CNP515" s="57"/>
      <c r="CNQ515" s="159"/>
      <c r="CNR515" s="57"/>
      <c r="CNS515" s="159"/>
      <c r="CNT515" s="57"/>
      <c r="CNU515" s="159"/>
      <c r="CNV515" s="57"/>
      <c r="CNW515" s="159"/>
      <c r="CNX515" s="57"/>
      <c r="CNY515" s="159"/>
      <c r="CNZ515" s="57"/>
      <c r="COA515" s="159"/>
      <c r="COB515" s="57"/>
      <c r="COC515" s="159"/>
      <c r="COD515" s="57"/>
      <c r="COE515" s="159"/>
      <c r="COF515" s="57"/>
      <c r="COG515" s="159"/>
      <c r="COH515" s="57"/>
      <c r="COI515" s="159"/>
      <c r="COJ515" s="57"/>
      <c r="COK515" s="159"/>
      <c r="COL515" s="57"/>
      <c r="COM515" s="159"/>
      <c r="CON515" s="57"/>
      <c r="COO515" s="159"/>
      <c r="COP515" s="57"/>
      <c r="COQ515" s="159"/>
      <c r="COR515" s="57"/>
      <c r="COS515" s="159"/>
      <c r="COT515" s="57"/>
      <c r="COU515" s="159"/>
      <c r="COV515" s="57"/>
      <c r="COW515" s="159"/>
      <c r="COX515" s="57"/>
      <c r="COY515" s="159"/>
      <c r="COZ515" s="57"/>
      <c r="CPA515" s="159"/>
      <c r="CPB515" s="57"/>
      <c r="CPC515" s="159"/>
      <c r="CPD515" s="57"/>
      <c r="CPE515" s="159"/>
      <c r="CPF515" s="57"/>
      <c r="CPG515" s="159"/>
      <c r="CPH515" s="57"/>
      <c r="CPI515" s="159"/>
      <c r="CPJ515" s="57"/>
      <c r="CPK515" s="159"/>
      <c r="CPL515" s="57"/>
      <c r="CPM515" s="159"/>
      <c r="CPN515" s="57"/>
      <c r="CPO515" s="159"/>
      <c r="CPP515" s="57"/>
      <c r="CPQ515" s="159"/>
      <c r="CPR515" s="57"/>
      <c r="CPS515" s="159"/>
      <c r="CPT515" s="57"/>
      <c r="CPU515" s="159"/>
      <c r="CPV515" s="57"/>
      <c r="CPW515" s="159"/>
      <c r="CPX515" s="57"/>
      <c r="CPY515" s="159"/>
      <c r="CPZ515" s="57"/>
      <c r="CQA515" s="159"/>
      <c r="CQB515" s="57"/>
      <c r="CQC515" s="159"/>
      <c r="CQD515" s="57"/>
      <c r="CQE515" s="159"/>
      <c r="CQF515" s="57"/>
      <c r="CQG515" s="159"/>
      <c r="CQH515" s="57"/>
      <c r="CQI515" s="159"/>
      <c r="CQJ515" s="57"/>
      <c r="CQK515" s="159"/>
      <c r="CQL515" s="57"/>
      <c r="CQM515" s="159"/>
      <c r="CQN515" s="57"/>
      <c r="CQO515" s="159"/>
      <c r="CQP515" s="57"/>
      <c r="CQQ515" s="159"/>
      <c r="CQR515" s="57"/>
      <c r="CQS515" s="159"/>
      <c r="CQT515" s="57"/>
      <c r="CQU515" s="159"/>
      <c r="CQV515" s="57"/>
      <c r="CQW515" s="159"/>
      <c r="CQX515" s="57"/>
      <c r="CQY515" s="159"/>
      <c r="CQZ515" s="57"/>
      <c r="CRA515" s="159"/>
      <c r="CRB515" s="57"/>
      <c r="CRC515" s="159"/>
      <c r="CRD515" s="57"/>
      <c r="CRE515" s="159"/>
      <c r="CRF515" s="57"/>
      <c r="CRG515" s="159"/>
      <c r="CRH515" s="57"/>
      <c r="CRI515" s="159"/>
      <c r="CRJ515" s="57"/>
      <c r="CRK515" s="159"/>
      <c r="CRL515" s="57"/>
      <c r="CRM515" s="159"/>
      <c r="CRN515" s="57"/>
      <c r="CRO515" s="159"/>
      <c r="CRP515" s="57"/>
      <c r="CRQ515" s="159"/>
      <c r="CRR515" s="57"/>
      <c r="CRS515" s="159"/>
      <c r="CRT515" s="57"/>
      <c r="CRU515" s="159"/>
      <c r="CRV515" s="57"/>
      <c r="CRW515" s="159"/>
      <c r="CRX515" s="57"/>
      <c r="CRY515" s="159"/>
      <c r="CRZ515" s="57"/>
      <c r="CSA515" s="159"/>
      <c r="CSB515" s="57"/>
      <c r="CSC515" s="159"/>
      <c r="CSD515" s="57"/>
      <c r="CSE515" s="159"/>
      <c r="CSF515" s="57"/>
      <c r="CSG515" s="159"/>
      <c r="CSH515" s="57"/>
      <c r="CSI515" s="159"/>
      <c r="CSJ515" s="57"/>
      <c r="CSK515" s="159"/>
      <c r="CSL515" s="57"/>
      <c r="CSM515" s="159"/>
      <c r="CSN515" s="57"/>
      <c r="CSO515" s="159"/>
      <c r="CSP515" s="57"/>
      <c r="CSQ515" s="159"/>
      <c r="CSR515" s="57"/>
      <c r="CSS515" s="159"/>
      <c r="CST515" s="57"/>
      <c r="CSU515" s="159"/>
      <c r="CSV515" s="57"/>
      <c r="CSW515" s="159"/>
      <c r="CSX515" s="57"/>
      <c r="CSY515" s="159"/>
      <c r="CSZ515" s="57"/>
      <c r="CTA515" s="159"/>
      <c r="CTB515" s="57"/>
      <c r="CTC515" s="159"/>
      <c r="CTD515" s="57"/>
      <c r="CTE515" s="159"/>
      <c r="CTF515" s="57"/>
      <c r="CTG515" s="159"/>
      <c r="CTH515" s="57"/>
      <c r="CTI515" s="159"/>
      <c r="CTJ515" s="57"/>
      <c r="CTK515" s="159"/>
      <c r="CTL515" s="57"/>
      <c r="CTM515" s="159"/>
      <c r="CTN515" s="57"/>
      <c r="CTO515" s="159"/>
      <c r="CTP515" s="57"/>
      <c r="CTQ515" s="159"/>
      <c r="CTR515" s="57"/>
      <c r="CTS515" s="159"/>
      <c r="CTT515" s="57"/>
      <c r="CTU515" s="159"/>
      <c r="CTV515" s="57"/>
      <c r="CTW515" s="159"/>
      <c r="CTX515" s="57"/>
      <c r="CTY515" s="159"/>
      <c r="CTZ515" s="57"/>
      <c r="CUA515" s="159"/>
      <c r="CUB515" s="57"/>
      <c r="CUC515" s="159"/>
      <c r="CUD515" s="57"/>
      <c r="CUE515" s="159"/>
      <c r="CUF515" s="57"/>
      <c r="CUG515" s="159"/>
      <c r="CUH515" s="57"/>
      <c r="CUI515" s="159"/>
      <c r="CUJ515" s="57"/>
      <c r="CUK515" s="159"/>
      <c r="CUL515" s="57"/>
      <c r="CUM515" s="159"/>
      <c r="CUN515" s="57"/>
      <c r="CUO515" s="159"/>
      <c r="CUP515" s="57"/>
      <c r="CUQ515" s="159"/>
      <c r="CUR515" s="57"/>
      <c r="CUS515" s="159"/>
      <c r="CUT515" s="57"/>
      <c r="CUU515" s="159"/>
      <c r="CUV515" s="57"/>
      <c r="CUW515" s="159"/>
      <c r="CUX515" s="57"/>
      <c r="CUY515" s="159"/>
      <c r="CUZ515" s="57"/>
      <c r="CVA515" s="159"/>
      <c r="CVB515" s="57"/>
      <c r="CVC515" s="159"/>
      <c r="CVD515" s="57"/>
      <c r="CVE515" s="159"/>
      <c r="CVF515" s="57"/>
      <c r="CVG515" s="159"/>
      <c r="CVH515" s="57"/>
      <c r="CVI515" s="159"/>
      <c r="CVJ515" s="57"/>
      <c r="CVK515" s="159"/>
      <c r="CVL515" s="57"/>
      <c r="CVM515" s="159"/>
      <c r="CVN515" s="57"/>
      <c r="CVO515" s="159"/>
      <c r="CVP515" s="57"/>
      <c r="CVQ515" s="159"/>
      <c r="CVR515" s="57"/>
      <c r="CVS515" s="159"/>
      <c r="CVT515" s="57"/>
      <c r="CVU515" s="159"/>
      <c r="CVV515" s="57"/>
      <c r="CVW515" s="159"/>
      <c r="CVX515" s="57"/>
      <c r="CVY515" s="159"/>
      <c r="CVZ515" s="57"/>
      <c r="CWA515" s="159"/>
      <c r="CWB515" s="57"/>
      <c r="CWC515" s="159"/>
      <c r="CWD515" s="57"/>
      <c r="CWE515" s="159"/>
      <c r="CWF515" s="57"/>
      <c r="CWG515" s="159"/>
      <c r="CWH515" s="57"/>
      <c r="CWI515" s="159"/>
      <c r="CWJ515" s="57"/>
      <c r="CWK515" s="159"/>
      <c r="CWL515" s="57"/>
      <c r="CWM515" s="159"/>
      <c r="CWN515" s="57"/>
      <c r="CWO515" s="159"/>
      <c r="CWP515" s="57"/>
      <c r="CWQ515" s="159"/>
      <c r="CWR515" s="57"/>
      <c r="CWS515" s="159"/>
      <c r="CWT515" s="57"/>
      <c r="CWU515" s="159"/>
      <c r="CWV515" s="57"/>
      <c r="CWW515" s="159"/>
      <c r="CWX515" s="57"/>
      <c r="CWY515" s="159"/>
      <c r="CWZ515" s="57"/>
      <c r="CXA515" s="159"/>
      <c r="CXB515" s="57"/>
      <c r="CXC515" s="159"/>
      <c r="CXD515" s="57"/>
      <c r="CXE515" s="159"/>
      <c r="CXF515" s="57"/>
      <c r="CXG515" s="159"/>
      <c r="CXH515" s="57"/>
      <c r="CXI515" s="159"/>
      <c r="CXJ515" s="57"/>
      <c r="CXK515" s="159"/>
      <c r="CXL515" s="57"/>
      <c r="CXM515" s="159"/>
      <c r="CXN515" s="57"/>
      <c r="CXO515" s="159"/>
      <c r="CXP515" s="57"/>
      <c r="CXQ515" s="159"/>
      <c r="CXR515" s="57"/>
      <c r="CXS515" s="159"/>
      <c r="CXT515" s="57"/>
      <c r="CXU515" s="159"/>
      <c r="CXV515" s="57"/>
      <c r="CXW515" s="159"/>
      <c r="CXX515" s="57"/>
      <c r="CXY515" s="159"/>
      <c r="CXZ515" s="57"/>
      <c r="CYA515" s="159"/>
      <c r="CYB515" s="57"/>
      <c r="CYC515" s="159"/>
      <c r="CYD515" s="57"/>
      <c r="CYE515" s="159"/>
      <c r="CYF515" s="57"/>
      <c r="CYG515" s="159"/>
      <c r="CYH515" s="57"/>
      <c r="CYI515" s="159"/>
      <c r="CYJ515" s="57"/>
      <c r="CYK515" s="159"/>
      <c r="CYL515" s="57"/>
      <c r="CYM515" s="159"/>
      <c r="CYN515" s="57"/>
      <c r="CYO515" s="159"/>
      <c r="CYP515" s="57"/>
      <c r="CYQ515" s="159"/>
      <c r="CYR515" s="57"/>
      <c r="CYS515" s="159"/>
      <c r="CYT515" s="57"/>
      <c r="CYU515" s="159"/>
      <c r="CYV515" s="57"/>
      <c r="CYW515" s="159"/>
      <c r="CYX515" s="57"/>
      <c r="CYY515" s="159"/>
      <c r="CYZ515" s="57"/>
      <c r="CZA515" s="159"/>
      <c r="CZB515" s="57"/>
      <c r="CZC515" s="159"/>
      <c r="CZD515" s="57"/>
      <c r="CZE515" s="159"/>
      <c r="CZF515" s="57"/>
      <c r="CZG515" s="159"/>
      <c r="CZH515" s="57"/>
      <c r="CZI515" s="159"/>
      <c r="CZJ515" s="57"/>
      <c r="CZK515" s="159"/>
      <c r="CZL515" s="57"/>
      <c r="CZM515" s="159"/>
      <c r="CZN515" s="57"/>
      <c r="CZO515" s="159"/>
      <c r="CZP515" s="57"/>
      <c r="CZQ515" s="159"/>
      <c r="CZR515" s="57"/>
      <c r="CZS515" s="159"/>
      <c r="CZT515" s="57"/>
      <c r="CZU515" s="159"/>
      <c r="CZV515" s="57"/>
      <c r="CZW515" s="159"/>
      <c r="CZX515" s="57"/>
      <c r="CZY515" s="159"/>
      <c r="CZZ515" s="57"/>
      <c r="DAA515" s="159"/>
      <c r="DAB515" s="57"/>
      <c r="DAC515" s="159"/>
      <c r="DAD515" s="57"/>
      <c r="DAE515" s="159"/>
      <c r="DAF515" s="57"/>
      <c r="DAG515" s="159"/>
      <c r="DAH515" s="57"/>
      <c r="DAI515" s="159"/>
      <c r="DAJ515" s="57"/>
      <c r="DAK515" s="159"/>
      <c r="DAL515" s="57"/>
      <c r="DAM515" s="159"/>
      <c r="DAN515" s="57"/>
      <c r="DAO515" s="159"/>
      <c r="DAP515" s="57"/>
      <c r="DAQ515" s="159"/>
      <c r="DAR515" s="57"/>
      <c r="DAS515" s="159"/>
      <c r="DAT515" s="57"/>
      <c r="DAU515" s="159"/>
      <c r="DAV515" s="57"/>
      <c r="DAW515" s="159"/>
      <c r="DAX515" s="57"/>
      <c r="DAY515" s="159"/>
      <c r="DAZ515" s="57"/>
      <c r="DBA515" s="159"/>
      <c r="DBB515" s="57"/>
      <c r="DBC515" s="159"/>
      <c r="DBD515" s="57"/>
      <c r="DBE515" s="159"/>
      <c r="DBF515" s="57"/>
      <c r="DBG515" s="159"/>
      <c r="DBH515" s="57"/>
      <c r="DBI515" s="159"/>
      <c r="DBJ515" s="57"/>
      <c r="DBK515" s="159"/>
      <c r="DBL515" s="57"/>
      <c r="DBM515" s="159"/>
      <c r="DBN515" s="57"/>
      <c r="DBO515" s="159"/>
      <c r="DBP515" s="57"/>
      <c r="DBQ515" s="159"/>
      <c r="DBR515" s="57"/>
      <c r="DBS515" s="159"/>
      <c r="DBT515" s="57"/>
      <c r="DBU515" s="159"/>
      <c r="DBV515" s="57"/>
      <c r="DBW515" s="159"/>
      <c r="DBX515" s="57"/>
      <c r="DBY515" s="159"/>
      <c r="DBZ515" s="57"/>
      <c r="DCA515" s="159"/>
      <c r="DCB515" s="57"/>
      <c r="DCC515" s="159"/>
      <c r="DCD515" s="57"/>
      <c r="DCE515" s="159"/>
      <c r="DCF515" s="57"/>
      <c r="DCG515" s="159"/>
      <c r="DCH515" s="57"/>
      <c r="DCI515" s="159"/>
      <c r="DCJ515" s="57"/>
      <c r="DCK515" s="159"/>
      <c r="DCL515" s="57"/>
      <c r="DCM515" s="159"/>
      <c r="DCN515" s="57"/>
      <c r="DCO515" s="159"/>
      <c r="DCP515" s="57"/>
      <c r="DCQ515" s="159"/>
      <c r="DCR515" s="57"/>
      <c r="DCS515" s="159"/>
      <c r="DCT515" s="57"/>
      <c r="DCU515" s="159"/>
      <c r="DCV515" s="57"/>
      <c r="DCW515" s="159"/>
      <c r="DCX515" s="57"/>
      <c r="DCY515" s="159"/>
      <c r="DCZ515" s="57"/>
      <c r="DDA515" s="159"/>
      <c r="DDB515" s="57"/>
      <c r="DDC515" s="159"/>
      <c r="DDD515" s="57"/>
      <c r="DDE515" s="159"/>
      <c r="DDF515" s="57"/>
      <c r="DDG515" s="159"/>
      <c r="DDH515" s="57"/>
      <c r="DDI515" s="159"/>
      <c r="DDJ515" s="57"/>
      <c r="DDK515" s="159"/>
      <c r="DDL515" s="57"/>
      <c r="DDM515" s="159"/>
      <c r="DDN515" s="57"/>
      <c r="DDO515" s="159"/>
      <c r="DDP515" s="57"/>
      <c r="DDQ515" s="159"/>
      <c r="DDR515" s="57"/>
      <c r="DDS515" s="159"/>
      <c r="DDT515" s="57"/>
      <c r="DDU515" s="159"/>
      <c r="DDV515" s="57"/>
      <c r="DDW515" s="159"/>
      <c r="DDX515" s="57"/>
      <c r="DDY515" s="159"/>
      <c r="DDZ515" s="57"/>
      <c r="DEA515" s="159"/>
      <c r="DEB515" s="57"/>
      <c r="DEC515" s="159"/>
      <c r="DED515" s="57"/>
      <c r="DEE515" s="159"/>
      <c r="DEF515" s="57"/>
      <c r="DEG515" s="159"/>
      <c r="DEH515" s="57"/>
      <c r="DEI515" s="159"/>
      <c r="DEJ515" s="57"/>
      <c r="DEK515" s="159"/>
      <c r="DEL515" s="57"/>
      <c r="DEM515" s="159"/>
      <c r="DEN515" s="57"/>
      <c r="DEO515" s="159"/>
      <c r="DEP515" s="57"/>
      <c r="DEQ515" s="159"/>
      <c r="DER515" s="57"/>
      <c r="DES515" s="159"/>
      <c r="DET515" s="57"/>
      <c r="DEU515" s="159"/>
      <c r="DEV515" s="57"/>
      <c r="DEW515" s="159"/>
      <c r="DEX515" s="57"/>
      <c r="DEY515" s="159"/>
      <c r="DEZ515" s="57"/>
      <c r="DFA515" s="159"/>
      <c r="DFB515" s="57"/>
      <c r="DFC515" s="159"/>
      <c r="DFD515" s="57"/>
      <c r="DFE515" s="159"/>
      <c r="DFF515" s="57"/>
      <c r="DFG515" s="159"/>
      <c r="DFH515" s="57"/>
      <c r="DFI515" s="159"/>
      <c r="DFJ515" s="57"/>
      <c r="DFK515" s="159"/>
      <c r="DFL515" s="57"/>
      <c r="DFM515" s="159"/>
      <c r="DFN515" s="57"/>
      <c r="DFO515" s="159"/>
      <c r="DFP515" s="57"/>
      <c r="DFQ515" s="159"/>
      <c r="DFR515" s="57"/>
      <c r="DFS515" s="159"/>
      <c r="DFT515" s="57"/>
      <c r="DFU515" s="159"/>
      <c r="DFV515" s="57"/>
      <c r="DFW515" s="159"/>
      <c r="DFX515" s="57"/>
      <c r="DFY515" s="159"/>
      <c r="DFZ515" s="57"/>
      <c r="DGA515" s="159"/>
      <c r="DGB515" s="57"/>
      <c r="DGC515" s="159"/>
      <c r="DGD515" s="57"/>
      <c r="DGE515" s="159"/>
      <c r="DGF515" s="57"/>
      <c r="DGG515" s="159"/>
      <c r="DGH515" s="57"/>
      <c r="DGI515" s="159"/>
      <c r="DGJ515" s="57"/>
      <c r="DGK515" s="159"/>
      <c r="DGL515" s="57"/>
      <c r="DGM515" s="159"/>
      <c r="DGN515" s="57"/>
      <c r="DGO515" s="159"/>
      <c r="DGP515" s="57"/>
      <c r="DGQ515" s="159"/>
      <c r="DGR515" s="57"/>
      <c r="DGS515" s="159"/>
      <c r="DGT515" s="57"/>
      <c r="DGU515" s="159"/>
      <c r="DGV515" s="57"/>
      <c r="DGW515" s="159"/>
      <c r="DGX515" s="57"/>
      <c r="DGY515" s="159"/>
      <c r="DGZ515" s="57"/>
      <c r="DHA515" s="159"/>
      <c r="DHB515" s="57"/>
      <c r="DHC515" s="159"/>
      <c r="DHD515" s="57"/>
      <c r="DHE515" s="159"/>
      <c r="DHF515" s="57"/>
      <c r="DHG515" s="159"/>
      <c r="DHH515" s="57"/>
      <c r="DHI515" s="159"/>
      <c r="DHJ515" s="57"/>
      <c r="DHK515" s="159"/>
      <c r="DHL515" s="57"/>
      <c r="DHM515" s="159"/>
      <c r="DHN515" s="57"/>
      <c r="DHO515" s="159"/>
      <c r="DHP515" s="57"/>
      <c r="DHQ515" s="159"/>
      <c r="DHR515" s="57"/>
      <c r="DHS515" s="159"/>
      <c r="DHT515" s="57"/>
      <c r="DHU515" s="159"/>
      <c r="DHV515" s="57"/>
      <c r="DHW515" s="159"/>
      <c r="DHX515" s="57"/>
      <c r="DHY515" s="159"/>
      <c r="DHZ515" s="57"/>
      <c r="DIA515" s="159"/>
      <c r="DIB515" s="57"/>
      <c r="DIC515" s="159"/>
      <c r="DID515" s="57"/>
      <c r="DIE515" s="159"/>
      <c r="DIF515" s="57"/>
      <c r="DIG515" s="159"/>
      <c r="DIH515" s="57"/>
      <c r="DII515" s="159"/>
      <c r="DIJ515" s="57"/>
      <c r="DIK515" s="159"/>
      <c r="DIL515" s="57"/>
      <c r="DIM515" s="159"/>
      <c r="DIN515" s="57"/>
      <c r="DIO515" s="159"/>
      <c r="DIP515" s="57"/>
      <c r="DIQ515" s="159"/>
      <c r="DIR515" s="57"/>
      <c r="DIS515" s="159"/>
      <c r="DIT515" s="57"/>
      <c r="DIU515" s="159"/>
      <c r="DIV515" s="57"/>
      <c r="DIW515" s="159"/>
      <c r="DIX515" s="57"/>
      <c r="DIY515" s="159"/>
      <c r="DIZ515" s="57"/>
      <c r="DJA515" s="159"/>
      <c r="DJB515" s="57"/>
      <c r="DJC515" s="159"/>
      <c r="DJD515" s="57"/>
      <c r="DJE515" s="159"/>
      <c r="DJF515" s="57"/>
      <c r="DJG515" s="159"/>
      <c r="DJH515" s="57"/>
      <c r="DJI515" s="159"/>
      <c r="DJJ515" s="57"/>
      <c r="DJK515" s="159"/>
      <c r="DJL515" s="57"/>
      <c r="DJM515" s="159"/>
      <c r="DJN515" s="57"/>
      <c r="DJO515" s="159"/>
      <c r="DJP515" s="57"/>
      <c r="DJQ515" s="159"/>
      <c r="DJR515" s="57"/>
      <c r="DJS515" s="159"/>
      <c r="DJT515" s="57"/>
      <c r="DJU515" s="159"/>
      <c r="DJV515" s="57"/>
      <c r="DJW515" s="159"/>
      <c r="DJX515" s="57"/>
      <c r="DJY515" s="159"/>
      <c r="DJZ515" s="57"/>
      <c r="DKA515" s="159"/>
      <c r="DKB515" s="57"/>
      <c r="DKC515" s="159"/>
      <c r="DKD515" s="57"/>
      <c r="DKE515" s="159"/>
      <c r="DKF515" s="57"/>
      <c r="DKG515" s="159"/>
      <c r="DKH515" s="57"/>
      <c r="DKI515" s="159"/>
      <c r="DKJ515" s="57"/>
      <c r="DKK515" s="159"/>
      <c r="DKL515" s="57"/>
      <c r="DKM515" s="159"/>
      <c r="DKN515" s="57"/>
      <c r="DKO515" s="159"/>
      <c r="DKP515" s="57"/>
      <c r="DKQ515" s="159"/>
      <c r="DKR515" s="57"/>
      <c r="DKS515" s="159"/>
      <c r="DKT515" s="57"/>
      <c r="DKU515" s="159"/>
      <c r="DKV515" s="57"/>
      <c r="DKW515" s="159"/>
      <c r="DKX515" s="57"/>
      <c r="DKY515" s="159"/>
      <c r="DKZ515" s="57"/>
      <c r="DLA515" s="159"/>
      <c r="DLB515" s="57"/>
      <c r="DLC515" s="159"/>
      <c r="DLD515" s="57"/>
      <c r="DLE515" s="159"/>
      <c r="DLF515" s="57"/>
      <c r="DLG515" s="159"/>
      <c r="DLH515" s="57"/>
      <c r="DLI515" s="159"/>
      <c r="DLJ515" s="57"/>
      <c r="DLK515" s="159"/>
      <c r="DLL515" s="57"/>
      <c r="DLM515" s="159"/>
      <c r="DLN515" s="57"/>
      <c r="DLO515" s="159"/>
      <c r="DLP515" s="57"/>
      <c r="DLQ515" s="159"/>
      <c r="DLR515" s="57"/>
      <c r="DLS515" s="159"/>
      <c r="DLT515" s="57"/>
      <c r="DLU515" s="159"/>
      <c r="DLV515" s="57"/>
      <c r="DLW515" s="159"/>
      <c r="DLX515" s="57"/>
      <c r="DLY515" s="159"/>
      <c r="DLZ515" s="57"/>
      <c r="DMA515" s="159"/>
      <c r="DMB515" s="57"/>
      <c r="DMC515" s="159"/>
      <c r="DMD515" s="57"/>
      <c r="DME515" s="159"/>
      <c r="DMF515" s="57"/>
      <c r="DMG515" s="159"/>
      <c r="DMH515" s="57"/>
      <c r="DMI515" s="159"/>
      <c r="DMJ515" s="57"/>
      <c r="DMK515" s="159"/>
      <c r="DML515" s="57"/>
      <c r="DMM515" s="159"/>
      <c r="DMN515" s="57"/>
      <c r="DMO515" s="159"/>
      <c r="DMP515" s="57"/>
      <c r="DMQ515" s="159"/>
      <c r="DMR515" s="57"/>
      <c r="DMS515" s="159"/>
      <c r="DMT515" s="57"/>
      <c r="DMU515" s="159"/>
      <c r="DMV515" s="57"/>
      <c r="DMW515" s="159"/>
      <c r="DMX515" s="57"/>
      <c r="DMY515" s="159"/>
      <c r="DMZ515" s="57"/>
      <c r="DNA515" s="159"/>
      <c r="DNB515" s="57"/>
      <c r="DNC515" s="159"/>
      <c r="DND515" s="57"/>
      <c r="DNE515" s="159"/>
      <c r="DNF515" s="57"/>
      <c r="DNG515" s="159"/>
      <c r="DNH515" s="57"/>
      <c r="DNI515" s="159"/>
      <c r="DNJ515" s="57"/>
      <c r="DNK515" s="159"/>
      <c r="DNL515" s="57"/>
      <c r="DNM515" s="159"/>
      <c r="DNN515" s="57"/>
      <c r="DNO515" s="159"/>
      <c r="DNP515" s="57"/>
      <c r="DNQ515" s="159"/>
      <c r="DNR515" s="57"/>
      <c r="DNS515" s="159"/>
      <c r="DNT515" s="57"/>
      <c r="DNU515" s="159"/>
      <c r="DNV515" s="57"/>
      <c r="DNW515" s="159"/>
      <c r="DNX515" s="57"/>
      <c r="DNY515" s="159"/>
      <c r="DNZ515" s="57"/>
      <c r="DOA515" s="159"/>
      <c r="DOB515" s="57"/>
      <c r="DOC515" s="159"/>
      <c r="DOD515" s="57"/>
      <c r="DOE515" s="159"/>
      <c r="DOF515" s="57"/>
      <c r="DOG515" s="159"/>
      <c r="DOH515" s="57"/>
      <c r="DOI515" s="159"/>
      <c r="DOJ515" s="57"/>
      <c r="DOK515" s="159"/>
      <c r="DOL515" s="57"/>
      <c r="DOM515" s="159"/>
      <c r="DON515" s="57"/>
      <c r="DOO515" s="159"/>
      <c r="DOP515" s="57"/>
      <c r="DOQ515" s="159"/>
      <c r="DOR515" s="57"/>
      <c r="DOS515" s="159"/>
      <c r="DOT515" s="57"/>
      <c r="DOU515" s="159"/>
      <c r="DOV515" s="57"/>
      <c r="DOW515" s="159"/>
      <c r="DOX515" s="57"/>
      <c r="DOY515" s="159"/>
      <c r="DOZ515" s="57"/>
      <c r="DPA515" s="159"/>
      <c r="DPB515" s="57"/>
      <c r="DPC515" s="159"/>
      <c r="DPD515" s="57"/>
      <c r="DPE515" s="159"/>
      <c r="DPF515" s="57"/>
      <c r="DPG515" s="159"/>
      <c r="DPH515" s="57"/>
      <c r="DPI515" s="159"/>
      <c r="DPJ515" s="57"/>
      <c r="DPK515" s="159"/>
      <c r="DPL515" s="57"/>
      <c r="DPM515" s="159"/>
      <c r="DPN515" s="57"/>
      <c r="DPO515" s="159"/>
      <c r="DPP515" s="57"/>
      <c r="DPQ515" s="159"/>
      <c r="DPR515" s="57"/>
      <c r="DPS515" s="159"/>
      <c r="DPT515" s="57"/>
      <c r="DPU515" s="159"/>
      <c r="DPV515" s="57"/>
      <c r="DPW515" s="159"/>
      <c r="DPX515" s="57"/>
      <c r="DPY515" s="159"/>
      <c r="DPZ515" s="57"/>
      <c r="DQA515" s="159"/>
      <c r="DQB515" s="57"/>
      <c r="DQC515" s="159"/>
      <c r="DQD515" s="57"/>
      <c r="DQE515" s="159"/>
      <c r="DQF515" s="57"/>
      <c r="DQG515" s="159"/>
      <c r="DQH515" s="57"/>
      <c r="DQI515" s="159"/>
      <c r="DQJ515" s="57"/>
      <c r="DQK515" s="159"/>
      <c r="DQL515" s="57"/>
      <c r="DQM515" s="159"/>
      <c r="DQN515" s="57"/>
      <c r="DQO515" s="159"/>
      <c r="DQP515" s="57"/>
      <c r="DQQ515" s="159"/>
      <c r="DQR515" s="57"/>
      <c r="DQS515" s="159"/>
      <c r="DQT515" s="57"/>
      <c r="DQU515" s="159"/>
      <c r="DQV515" s="57"/>
      <c r="DQW515" s="159"/>
      <c r="DQX515" s="57"/>
      <c r="DQY515" s="159"/>
      <c r="DQZ515" s="57"/>
      <c r="DRA515" s="159"/>
      <c r="DRB515" s="57"/>
      <c r="DRC515" s="159"/>
      <c r="DRD515" s="57"/>
      <c r="DRE515" s="159"/>
      <c r="DRF515" s="57"/>
      <c r="DRG515" s="159"/>
      <c r="DRH515" s="57"/>
      <c r="DRI515" s="159"/>
      <c r="DRJ515" s="57"/>
      <c r="DRK515" s="159"/>
      <c r="DRL515" s="57"/>
      <c r="DRM515" s="159"/>
      <c r="DRN515" s="57"/>
      <c r="DRO515" s="159"/>
      <c r="DRP515" s="57"/>
      <c r="DRQ515" s="159"/>
      <c r="DRR515" s="57"/>
      <c r="DRS515" s="159"/>
      <c r="DRT515" s="57"/>
      <c r="DRU515" s="159"/>
      <c r="DRV515" s="57"/>
      <c r="DRW515" s="159"/>
      <c r="DRX515" s="57"/>
      <c r="DRY515" s="159"/>
      <c r="DRZ515" s="57"/>
      <c r="DSA515" s="159"/>
      <c r="DSB515" s="57"/>
      <c r="DSC515" s="159"/>
      <c r="DSD515" s="57"/>
      <c r="DSE515" s="159"/>
      <c r="DSF515" s="57"/>
      <c r="DSG515" s="159"/>
      <c r="DSH515" s="57"/>
      <c r="DSI515" s="159"/>
      <c r="DSJ515" s="57"/>
      <c r="DSK515" s="159"/>
      <c r="DSL515" s="57"/>
      <c r="DSM515" s="159"/>
      <c r="DSN515" s="57"/>
      <c r="DSO515" s="159"/>
      <c r="DSP515" s="57"/>
      <c r="DSQ515" s="159"/>
      <c r="DSR515" s="57"/>
      <c r="DSS515" s="159"/>
      <c r="DST515" s="57"/>
      <c r="DSU515" s="159"/>
      <c r="DSV515" s="57"/>
      <c r="DSW515" s="159"/>
      <c r="DSX515" s="57"/>
      <c r="DSY515" s="159"/>
      <c r="DSZ515" s="57"/>
      <c r="DTA515" s="159"/>
      <c r="DTB515" s="57"/>
      <c r="DTC515" s="159"/>
      <c r="DTD515" s="57"/>
      <c r="DTE515" s="159"/>
      <c r="DTF515" s="57"/>
      <c r="DTG515" s="159"/>
      <c r="DTH515" s="57"/>
      <c r="DTI515" s="159"/>
      <c r="DTJ515" s="57"/>
      <c r="DTK515" s="159"/>
      <c r="DTL515" s="57"/>
      <c r="DTM515" s="159"/>
      <c r="DTN515" s="57"/>
      <c r="DTO515" s="159"/>
      <c r="DTP515" s="57"/>
      <c r="DTQ515" s="159"/>
      <c r="DTR515" s="57"/>
      <c r="DTS515" s="159"/>
      <c r="DTT515" s="57"/>
      <c r="DTU515" s="159"/>
      <c r="DTV515" s="57"/>
      <c r="DTW515" s="159"/>
      <c r="DTX515" s="57"/>
      <c r="DTY515" s="159"/>
      <c r="DTZ515" s="57"/>
      <c r="DUA515" s="159"/>
      <c r="DUB515" s="57"/>
      <c r="DUC515" s="159"/>
      <c r="DUD515" s="57"/>
      <c r="DUE515" s="159"/>
      <c r="DUF515" s="57"/>
      <c r="DUG515" s="159"/>
      <c r="DUH515" s="57"/>
      <c r="DUI515" s="159"/>
      <c r="DUJ515" s="57"/>
      <c r="DUK515" s="159"/>
      <c r="DUL515" s="57"/>
      <c r="DUM515" s="159"/>
      <c r="DUN515" s="57"/>
      <c r="DUO515" s="159"/>
      <c r="DUP515" s="57"/>
      <c r="DUQ515" s="159"/>
      <c r="DUR515" s="57"/>
      <c r="DUS515" s="159"/>
      <c r="DUT515" s="57"/>
      <c r="DUU515" s="159"/>
      <c r="DUV515" s="57"/>
      <c r="DUW515" s="159"/>
      <c r="DUX515" s="57"/>
      <c r="DUY515" s="159"/>
      <c r="DUZ515" s="57"/>
      <c r="DVA515" s="159"/>
      <c r="DVB515" s="57"/>
      <c r="DVC515" s="159"/>
      <c r="DVD515" s="57"/>
      <c r="DVE515" s="159"/>
      <c r="DVF515" s="57"/>
      <c r="DVG515" s="159"/>
      <c r="DVH515" s="57"/>
      <c r="DVI515" s="159"/>
      <c r="DVJ515" s="57"/>
      <c r="DVK515" s="159"/>
      <c r="DVL515" s="57"/>
      <c r="DVM515" s="159"/>
      <c r="DVN515" s="57"/>
      <c r="DVO515" s="159"/>
      <c r="DVP515" s="57"/>
      <c r="DVQ515" s="159"/>
      <c r="DVR515" s="57"/>
      <c r="DVS515" s="159"/>
      <c r="DVT515" s="57"/>
      <c r="DVU515" s="159"/>
      <c r="DVV515" s="57"/>
      <c r="DVW515" s="159"/>
      <c r="DVX515" s="57"/>
      <c r="DVY515" s="159"/>
      <c r="DVZ515" s="57"/>
      <c r="DWA515" s="159"/>
      <c r="DWB515" s="57"/>
      <c r="DWC515" s="159"/>
      <c r="DWD515" s="57"/>
      <c r="DWE515" s="159"/>
      <c r="DWF515" s="57"/>
      <c r="DWG515" s="159"/>
      <c r="DWH515" s="57"/>
      <c r="DWI515" s="159"/>
      <c r="DWJ515" s="57"/>
      <c r="DWK515" s="159"/>
      <c r="DWL515" s="57"/>
      <c r="DWM515" s="159"/>
      <c r="DWN515" s="57"/>
      <c r="DWO515" s="159"/>
      <c r="DWP515" s="57"/>
      <c r="DWQ515" s="159"/>
      <c r="DWR515" s="57"/>
      <c r="DWS515" s="159"/>
      <c r="DWT515" s="57"/>
      <c r="DWU515" s="159"/>
      <c r="DWV515" s="57"/>
      <c r="DWW515" s="159"/>
      <c r="DWX515" s="57"/>
      <c r="DWY515" s="159"/>
      <c r="DWZ515" s="57"/>
      <c r="DXA515" s="159"/>
      <c r="DXB515" s="57"/>
      <c r="DXC515" s="159"/>
      <c r="DXD515" s="57"/>
      <c r="DXE515" s="159"/>
      <c r="DXF515" s="57"/>
      <c r="DXG515" s="159"/>
      <c r="DXH515" s="57"/>
      <c r="DXI515" s="159"/>
      <c r="DXJ515" s="57"/>
      <c r="DXK515" s="159"/>
      <c r="DXL515" s="57"/>
      <c r="DXM515" s="159"/>
      <c r="DXN515" s="57"/>
      <c r="DXO515" s="159"/>
      <c r="DXP515" s="57"/>
      <c r="DXQ515" s="159"/>
      <c r="DXR515" s="57"/>
      <c r="DXS515" s="159"/>
      <c r="DXT515" s="57"/>
      <c r="DXU515" s="159"/>
      <c r="DXV515" s="57"/>
      <c r="DXW515" s="159"/>
      <c r="DXX515" s="57"/>
      <c r="DXY515" s="159"/>
      <c r="DXZ515" s="57"/>
      <c r="DYA515" s="159"/>
      <c r="DYB515" s="57"/>
      <c r="DYC515" s="159"/>
      <c r="DYD515" s="57"/>
      <c r="DYE515" s="159"/>
      <c r="DYF515" s="57"/>
      <c r="DYG515" s="159"/>
      <c r="DYH515" s="57"/>
      <c r="DYI515" s="159"/>
      <c r="DYJ515" s="57"/>
      <c r="DYK515" s="159"/>
      <c r="DYL515" s="57"/>
      <c r="DYM515" s="159"/>
      <c r="DYN515" s="57"/>
      <c r="DYO515" s="159"/>
      <c r="DYP515" s="57"/>
      <c r="DYQ515" s="159"/>
      <c r="DYR515" s="57"/>
      <c r="DYS515" s="159"/>
      <c r="DYT515" s="57"/>
      <c r="DYU515" s="159"/>
      <c r="DYV515" s="57"/>
      <c r="DYW515" s="159"/>
      <c r="DYX515" s="57"/>
      <c r="DYY515" s="159"/>
      <c r="DYZ515" s="57"/>
      <c r="DZA515" s="159"/>
      <c r="DZB515" s="57"/>
      <c r="DZC515" s="159"/>
      <c r="DZD515" s="57"/>
      <c r="DZE515" s="159"/>
      <c r="DZF515" s="57"/>
      <c r="DZG515" s="159"/>
      <c r="DZH515" s="57"/>
      <c r="DZI515" s="159"/>
      <c r="DZJ515" s="57"/>
      <c r="DZK515" s="159"/>
      <c r="DZL515" s="57"/>
      <c r="DZM515" s="159"/>
      <c r="DZN515" s="57"/>
      <c r="DZO515" s="159"/>
      <c r="DZP515" s="57"/>
      <c r="DZQ515" s="159"/>
      <c r="DZR515" s="57"/>
      <c r="DZS515" s="159"/>
      <c r="DZT515" s="57"/>
      <c r="DZU515" s="159"/>
      <c r="DZV515" s="57"/>
      <c r="DZW515" s="159"/>
      <c r="DZX515" s="57"/>
      <c r="DZY515" s="159"/>
      <c r="DZZ515" s="57"/>
      <c r="EAA515" s="159"/>
      <c r="EAB515" s="57"/>
      <c r="EAC515" s="159"/>
      <c r="EAD515" s="57"/>
      <c r="EAE515" s="159"/>
      <c r="EAF515" s="57"/>
      <c r="EAG515" s="159"/>
      <c r="EAH515" s="57"/>
      <c r="EAI515" s="159"/>
      <c r="EAJ515" s="57"/>
      <c r="EAK515" s="159"/>
      <c r="EAL515" s="57"/>
      <c r="EAM515" s="159"/>
      <c r="EAN515" s="57"/>
      <c r="EAO515" s="159"/>
      <c r="EAP515" s="57"/>
      <c r="EAQ515" s="159"/>
      <c r="EAR515" s="57"/>
      <c r="EAS515" s="159"/>
      <c r="EAT515" s="57"/>
      <c r="EAU515" s="159"/>
      <c r="EAV515" s="57"/>
      <c r="EAW515" s="159"/>
      <c r="EAX515" s="57"/>
      <c r="EAY515" s="159"/>
      <c r="EAZ515" s="57"/>
      <c r="EBA515" s="159"/>
      <c r="EBB515" s="57"/>
      <c r="EBC515" s="159"/>
      <c r="EBD515" s="57"/>
      <c r="EBE515" s="159"/>
      <c r="EBF515" s="57"/>
      <c r="EBG515" s="159"/>
      <c r="EBH515" s="57"/>
      <c r="EBI515" s="159"/>
      <c r="EBJ515" s="57"/>
      <c r="EBK515" s="159"/>
      <c r="EBL515" s="57"/>
      <c r="EBM515" s="159"/>
      <c r="EBN515" s="57"/>
      <c r="EBO515" s="159"/>
      <c r="EBP515" s="57"/>
      <c r="EBQ515" s="159"/>
      <c r="EBR515" s="57"/>
      <c r="EBS515" s="159"/>
      <c r="EBT515" s="57"/>
      <c r="EBU515" s="159"/>
      <c r="EBV515" s="57"/>
      <c r="EBW515" s="159"/>
      <c r="EBX515" s="57"/>
      <c r="EBY515" s="159"/>
      <c r="EBZ515" s="57"/>
      <c r="ECA515" s="159"/>
      <c r="ECB515" s="57"/>
      <c r="ECC515" s="159"/>
      <c r="ECD515" s="57"/>
      <c r="ECE515" s="159"/>
      <c r="ECF515" s="57"/>
      <c r="ECG515" s="159"/>
      <c r="ECH515" s="57"/>
      <c r="ECI515" s="159"/>
      <c r="ECJ515" s="57"/>
      <c r="ECK515" s="159"/>
      <c r="ECL515" s="57"/>
      <c r="ECM515" s="159"/>
      <c r="ECN515" s="57"/>
      <c r="ECO515" s="159"/>
      <c r="ECP515" s="57"/>
      <c r="ECQ515" s="159"/>
      <c r="ECR515" s="57"/>
      <c r="ECS515" s="159"/>
      <c r="ECT515" s="57"/>
      <c r="ECU515" s="159"/>
      <c r="ECV515" s="57"/>
      <c r="ECW515" s="159"/>
      <c r="ECX515" s="57"/>
      <c r="ECY515" s="159"/>
      <c r="ECZ515" s="57"/>
      <c r="EDA515" s="159"/>
      <c r="EDB515" s="57"/>
      <c r="EDC515" s="159"/>
      <c r="EDD515" s="57"/>
      <c r="EDE515" s="159"/>
      <c r="EDF515" s="57"/>
      <c r="EDG515" s="159"/>
      <c r="EDH515" s="57"/>
      <c r="EDI515" s="159"/>
      <c r="EDJ515" s="57"/>
      <c r="EDK515" s="159"/>
      <c r="EDL515" s="57"/>
      <c r="EDM515" s="159"/>
      <c r="EDN515" s="57"/>
      <c r="EDO515" s="159"/>
      <c r="EDP515" s="57"/>
      <c r="EDQ515" s="159"/>
      <c r="EDR515" s="57"/>
      <c r="EDS515" s="159"/>
      <c r="EDT515" s="57"/>
      <c r="EDU515" s="159"/>
      <c r="EDV515" s="57"/>
      <c r="EDW515" s="159"/>
      <c r="EDX515" s="57"/>
      <c r="EDY515" s="159"/>
      <c r="EDZ515" s="57"/>
      <c r="EEA515" s="159"/>
      <c r="EEB515" s="57"/>
      <c r="EEC515" s="159"/>
      <c r="EED515" s="57"/>
      <c r="EEE515" s="159"/>
      <c r="EEF515" s="57"/>
      <c r="EEG515" s="159"/>
      <c r="EEH515" s="57"/>
      <c r="EEI515" s="159"/>
      <c r="EEJ515" s="57"/>
      <c r="EEK515" s="159"/>
      <c r="EEL515" s="57"/>
      <c r="EEM515" s="159"/>
      <c r="EEN515" s="57"/>
      <c r="EEO515" s="159"/>
      <c r="EEP515" s="57"/>
      <c r="EEQ515" s="159"/>
      <c r="EER515" s="57"/>
      <c r="EES515" s="159"/>
      <c r="EET515" s="57"/>
      <c r="EEU515" s="159"/>
      <c r="EEV515" s="57"/>
      <c r="EEW515" s="159"/>
      <c r="EEX515" s="57"/>
      <c r="EEY515" s="159"/>
      <c r="EEZ515" s="57"/>
      <c r="EFA515" s="159"/>
      <c r="EFB515" s="57"/>
      <c r="EFC515" s="159"/>
      <c r="EFD515" s="57"/>
      <c r="EFE515" s="159"/>
      <c r="EFF515" s="57"/>
      <c r="EFG515" s="159"/>
      <c r="EFH515" s="57"/>
      <c r="EFI515" s="159"/>
      <c r="EFJ515" s="57"/>
      <c r="EFK515" s="159"/>
      <c r="EFL515" s="57"/>
      <c r="EFM515" s="159"/>
      <c r="EFN515" s="57"/>
      <c r="EFO515" s="159"/>
      <c r="EFP515" s="57"/>
      <c r="EFQ515" s="159"/>
      <c r="EFR515" s="57"/>
      <c r="EFS515" s="159"/>
      <c r="EFT515" s="57"/>
      <c r="EFU515" s="159"/>
      <c r="EFV515" s="57"/>
      <c r="EFW515" s="159"/>
      <c r="EFX515" s="57"/>
      <c r="EFY515" s="159"/>
      <c r="EFZ515" s="57"/>
      <c r="EGA515" s="159"/>
      <c r="EGB515" s="57"/>
      <c r="EGC515" s="159"/>
      <c r="EGD515" s="57"/>
      <c r="EGE515" s="159"/>
      <c r="EGF515" s="57"/>
      <c r="EGG515" s="159"/>
      <c r="EGH515" s="57"/>
      <c r="EGI515" s="159"/>
      <c r="EGJ515" s="57"/>
      <c r="EGK515" s="159"/>
      <c r="EGL515" s="57"/>
      <c r="EGM515" s="159"/>
      <c r="EGN515" s="57"/>
      <c r="EGO515" s="159"/>
      <c r="EGP515" s="57"/>
      <c r="EGQ515" s="159"/>
      <c r="EGR515" s="57"/>
      <c r="EGS515" s="159"/>
      <c r="EGT515" s="57"/>
      <c r="EGU515" s="159"/>
      <c r="EGV515" s="57"/>
      <c r="EGW515" s="159"/>
      <c r="EGX515" s="57"/>
      <c r="EGY515" s="159"/>
      <c r="EGZ515" s="57"/>
      <c r="EHA515" s="159"/>
      <c r="EHB515" s="57"/>
      <c r="EHC515" s="159"/>
      <c r="EHD515" s="57"/>
      <c r="EHE515" s="159"/>
      <c r="EHF515" s="57"/>
      <c r="EHG515" s="159"/>
      <c r="EHH515" s="57"/>
      <c r="EHI515" s="159"/>
      <c r="EHJ515" s="57"/>
      <c r="EHK515" s="159"/>
      <c r="EHL515" s="57"/>
      <c r="EHM515" s="159"/>
      <c r="EHN515" s="57"/>
      <c r="EHO515" s="159"/>
      <c r="EHP515" s="57"/>
      <c r="EHQ515" s="159"/>
      <c r="EHR515" s="57"/>
      <c r="EHS515" s="159"/>
      <c r="EHT515" s="57"/>
      <c r="EHU515" s="159"/>
      <c r="EHV515" s="57"/>
      <c r="EHW515" s="159"/>
      <c r="EHX515" s="57"/>
      <c r="EHY515" s="159"/>
      <c r="EHZ515" s="57"/>
      <c r="EIA515" s="159"/>
      <c r="EIB515" s="57"/>
      <c r="EIC515" s="159"/>
      <c r="EID515" s="57"/>
      <c r="EIE515" s="159"/>
      <c r="EIF515" s="57"/>
      <c r="EIG515" s="159"/>
      <c r="EIH515" s="57"/>
      <c r="EII515" s="159"/>
      <c r="EIJ515" s="57"/>
      <c r="EIK515" s="159"/>
      <c r="EIL515" s="57"/>
      <c r="EIM515" s="159"/>
      <c r="EIN515" s="57"/>
      <c r="EIO515" s="159"/>
      <c r="EIP515" s="57"/>
      <c r="EIQ515" s="159"/>
      <c r="EIR515" s="57"/>
      <c r="EIS515" s="159"/>
      <c r="EIT515" s="57"/>
      <c r="EIU515" s="159"/>
      <c r="EIV515" s="57"/>
      <c r="EIW515" s="159"/>
      <c r="EIX515" s="57"/>
      <c r="EIY515" s="159"/>
      <c r="EIZ515" s="57"/>
      <c r="EJA515" s="159"/>
      <c r="EJB515" s="57"/>
      <c r="EJC515" s="159"/>
      <c r="EJD515" s="57"/>
      <c r="EJE515" s="159"/>
      <c r="EJF515" s="57"/>
      <c r="EJG515" s="159"/>
      <c r="EJH515" s="57"/>
      <c r="EJI515" s="159"/>
      <c r="EJJ515" s="57"/>
      <c r="EJK515" s="159"/>
      <c r="EJL515" s="57"/>
      <c r="EJM515" s="159"/>
      <c r="EJN515" s="57"/>
      <c r="EJO515" s="159"/>
      <c r="EJP515" s="57"/>
      <c r="EJQ515" s="159"/>
      <c r="EJR515" s="57"/>
      <c r="EJS515" s="159"/>
      <c r="EJT515" s="57"/>
      <c r="EJU515" s="159"/>
      <c r="EJV515" s="57"/>
      <c r="EJW515" s="159"/>
      <c r="EJX515" s="57"/>
      <c r="EJY515" s="159"/>
      <c r="EJZ515" s="57"/>
      <c r="EKA515" s="159"/>
      <c r="EKB515" s="57"/>
      <c r="EKC515" s="159"/>
      <c r="EKD515" s="57"/>
      <c r="EKE515" s="159"/>
      <c r="EKF515" s="57"/>
      <c r="EKG515" s="159"/>
      <c r="EKH515" s="57"/>
      <c r="EKI515" s="159"/>
      <c r="EKJ515" s="57"/>
      <c r="EKK515" s="159"/>
      <c r="EKL515" s="57"/>
      <c r="EKM515" s="159"/>
      <c r="EKN515" s="57"/>
      <c r="EKO515" s="159"/>
      <c r="EKP515" s="57"/>
      <c r="EKQ515" s="159"/>
      <c r="EKR515" s="57"/>
      <c r="EKS515" s="159"/>
      <c r="EKT515" s="57"/>
      <c r="EKU515" s="159"/>
      <c r="EKV515" s="57"/>
      <c r="EKW515" s="159"/>
      <c r="EKX515" s="57"/>
      <c r="EKY515" s="159"/>
      <c r="EKZ515" s="57"/>
      <c r="ELA515" s="159"/>
      <c r="ELB515" s="57"/>
      <c r="ELC515" s="159"/>
      <c r="ELD515" s="57"/>
      <c r="ELE515" s="159"/>
      <c r="ELF515" s="57"/>
      <c r="ELG515" s="159"/>
      <c r="ELH515" s="57"/>
      <c r="ELI515" s="159"/>
      <c r="ELJ515" s="57"/>
      <c r="ELK515" s="159"/>
      <c r="ELL515" s="57"/>
      <c r="ELM515" s="159"/>
      <c r="ELN515" s="57"/>
      <c r="ELO515" s="159"/>
      <c r="ELP515" s="57"/>
      <c r="ELQ515" s="159"/>
      <c r="ELR515" s="57"/>
      <c r="ELS515" s="159"/>
      <c r="ELT515" s="57"/>
      <c r="ELU515" s="159"/>
      <c r="ELV515" s="57"/>
      <c r="ELW515" s="159"/>
      <c r="ELX515" s="57"/>
      <c r="ELY515" s="159"/>
      <c r="ELZ515" s="57"/>
      <c r="EMA515" s="159"/>
      <c r="EMB515" s="57"/>
      <c r="EMC515" s="159"/>
      <c r="EMD515" s="57"/>
      <c r="EME515" s="159"/>
      <c r="EMF515" s="57"/>
      <c r="EMG515" s="159"/>
      <c r="EMH515" s="57"/>
      <c r="EMI515" s="159"/>
      <c r="EMJ515" s="57"/>
      <c r="EMK515" s="159"/>
      <c r="EML515" s="57"/>
      <c r="EMM515" s="159"/>
      <c r="EMN515" s="57"/>
      <c r="EMO515" s="159"/>
      <c r="EMP515" s="57"/>
      <c r="EMQ515" s="159"/>
      <c r="EMR515" s="57"/>
      <c r="EMS515" s="159"/>
      <c r="EMT515" s="57"/>
      <c r="EMU515" s="159"/>
      <c r="EMV515" s="57"/>
      <c r="EMW515" s="159"/>
      <c r="EMX515" s="57"/>
      <c r="EMY515" s="159"/>
      <c r="EMZ515" s="57"/>
      <c r="ENA515" s="159"/>
      <c r="ENB515" s="57"/>
      <c r="ENC515" s="159"/>
      <c r="END515" s="57"/>
      <c r="ENE515" s="159"/>
      <c r="ENF515" s="57"/>
      <c r="ENG515" s="159"/>
      <c r="ENH515" s="57"/>
      <c r="ENI515" s="159"/>
      <c r="ENJ515" s="57"/>
      <c r="ENK515" s="159"/>
      <c r="ENL515" s="57"/>
      <c r="ENM515" s="159"/>
      <c r="ENN515" s="57"/>
      <c r="ENO515" s="159"/>
      <c r="ENP515" s="57"/>
      <c r="ENQ515" s="159"/>
      <c r="ENR515" s="57"/>
      <c r="ENS515" s="159"/>
      <c r="ENT515" s="57"/>
      <c r="ENU515" s="159"/>
      <c r="ENV515" s="57"/>
      <c r="ENW515" s="159"/>
      <c r="ENX515" s="57"/>
      <c r="ENY515" s="159"/>
      <c r="ENZ515" s="57"/>
      <c r="EOA515" s="159"/>
      <c r="EOB515" s="57"/>
      <c r="EOC515" s="159"/>
      <c r="EOD515" s="57"/>
      <c r="EOE515" s="159"/>
      <c r="EOF515" s="57"/>
      <c r="EOG515" s="159"/>
      <c r="EOH515" s="57"/>
      <c r="EOI515" s="159"/>
      <c r="EOJ515" s="57"/>
      <c r="EOK515" s="159"/>
      <c r="EOL515" s="57"/>
      <c r="EOM515" s="159"/>
      <c r="EON515" s="57"/>
      <c r="EOO515" s="159"/>
      <c r="EOP515" s="57"/>
      <c r="EOQ515" s="159"/>
      <c r="EOR515" s="57"/>
      <c r="EOS515" s="159"/>
      <c r="EOT515" s="57"/>
      <c r="EOU515" s="159"/>
      <c r="EOV515" s="57"/>
      <c r="EOW515" s="159"/>
      <c r="EOX515" s="57"/>
      <c r="EOY515" s="159"/>
      <c r="EOZ515" s="57"/>
      <c r="EPA515" s="159"/>
      <c r="EPB515" s="57"/>
      <c r="EPC515" s="159"/>
      <c r="EPD515" s="57"/>
      <c r="EPE515" s="159"/>
      <c r="EPF515" s="57"/>
      <c r="EPG515" s="159"/>
      <c r="EPH515" s="57"/>
      <c r="EPI515" s="159"/>
      <c r="EPJ515" s="57"/>
      <c r="EPK515" s="159"/>
      <c r="EPL515" s="57"/>
      <c r="EPM515" s="159"/>
      <c r="EPN515" s="57"/>
      <c r="EPO515" s="159"/>
      <c r="EPP515" s="57"/>
      <c r="EPQ515" s="159"/>
      <c r="EPR515" s="57"/>
      <c r="EPS515" s="159"/>
      <c r="EPT515" s="57"/>
      <c r="EPU515" s="159"/>
      <c r="EPV515" s="57"/>
      <c r="EPW515" s="159"/>
      <c r="EPX515" s="57"/>
      <c r="EPY515" s="159"/>
      <c r="EPZ515" s="57"/>
      <c r="EQA515" s="159"/>
      <c r="EQB515" s="57"/>
      <c r="EQC515" s="159"/>
      <c r="EQD515" s="57"/>
      <c r="EQE515" s="159"/>
      <c r="EQF515" s="57"/>
      <c r="EQG515" s="159"/>
      <c r="EQH515" s="57"/>
      <c r="EQI515" s="159"/>
      <c r="EQJ515" s="57"/>
      <c r="EQK515" s="159"/>
      <c r="EQL515" s="57"/>
      <c r="EQM515" s="159"/>
      <c r="EQN515" s="57"/>
      <c r="EQO515" s="159"/>
      <c r="EQP515" s="57"/>
      <c r="EQQ515" s="159"/>
      <c r="EQR515" s="57"/>
      <c r="EQS515" s="159"/>
      <c r="EQT515" s="57"/>
      <c r="EQU515" s="159"/>
      <c r="EQV515" s="57"/>
      <c r="EQW515" s="159"/>
      <c r="EQX515" s="57"/>
      <c r="EQY515" s="159"/>
      <c r="EQZ515" s="57"/>
      <c r="ERA515" s="159"/>
      <c r="ERB515" s="57"/>
      <c r="ERC515" s="159"/>
      <c r="ERD515" s="57"/>
      <c r="ERE515" s="159"/>
      <c r="ERF515" s="57"/>
      <c r="ERG515" s="159"/>
      <c r="ERH515" s="57"/>
      <c r="ERI515" s="159"/>
      <c r="ERJ515" s="57"/>
      <c r="ERK515" s="159"/>
      <c r="ERL515" s="57"/>
      <c r="ERM515" s="159"/>
      <c r="ERN515" s="57"/>
      <c r="ERO515" s="159"/>
      <c r="ERP515" s="57"/>
      <c r="ERQ515" s="159"/>
      <c r="ERR515" s="57"/>
      <c r="ERS515" s="159"/>
      <c r="ERT515" s="57"/>
      <c r="ERU515" s="159"/>
      <c r="ERV515" s="57"/>
      <c r="ERW515" s="159"/>
      <c r="ERX515" s="57"/>
      <c r="ERY515" s="159"/>
      <c r="ERZ515" s="57"/>
      <c r="ESA515" s="159"/>
      <c r="ESB515" s="57"/>
      <c r="ESC515" s="159"/>
      <c r="ESD515" s="57"/>
      <c r="ESE515" s="159"/>
      <c r="ESF515" s="57"/>
      <c r="ESG515" s="159"/>
      <c r="ESH515" s="57"/>
      <c r="ESI515" s="159"/>
      <c r="ESJ515" s="57"/>
      <c r="ESK515" s="159"/>
      <c r="ESL515" s="57"/>
      <c r="ESM515" s="159"/>
      <c r="ESN515" s="57"/>
      <c r="ESO515" s="159"/>
      <c r="ESP515" s="57"/>
      <c r="ESQ515" s="159"/>
      <c r="ESR515" s="57"/>
      <c r="ESS515" s="159"/>
      <c r="EST515" s="57"/>
      <c r="ESU515" s="159"/>
      <c r="ESV515" s="57"/>
      <c r="ESW515" s="159"/>
      <c r="ESX515" s="57"/>
      <c r="ESY515" s="159"/>
      <c r="ESZ515" s="57"/>
      <c r="ETA515" s="159"/>
      <c r="ETB515" s="57"/>
      <c r="ETC515" s="159"/>
      <c r="ETD515" s="57"/>
      <c r="ETE515" s="159"/>
      <c r="ETF515" s="57"/>
      <c r="ETG515" s="159"/>
      <c r="ETH515" s="57"/>
      <c r="ETI515" s="159"/>
      <c r="ETJ515" s="57"/>
      <c r="ETK515" s="159"/>
      <c r="ETL515" s="57"/>
      <c r="ETM515" s="159"/>
      <c r="ETN515" s="57"/>
      <c r="ETO515" s="159"/>
      <c r="ETP515" s="57"/>
      <c r="ETQ515" s="159"/>
      <c r="ETR515" s="57"/>
      <c r="ETS515" s="159"/>
      <c r="ETT515" s="57"/>
      <c r="ETU515" s="159"/>
      <c r="ETV515" s="57"/>
      <c r="ETW515" s="159"/>
      <c r="ETX515" s="57"/>
      <c r="ETY515" s="159"/>
      <c r="ETZ515" s="57"/>
      <c r="EUA515" s="159"/>
      <c r="EUB515" s="57"/>
      <c r="EUC515" s="159"/>
      <c r="EUD515" s="57"/>
      <c r="EUE515" s="159"/>
      <c r="EUF515" s="57"/>
      <c r="EUG515" s="159"/>
      <c r="EUH515" s="57"/>
      <c r="EUI515" s="159"/>
      <c r="EUJ515" s="57"/>
      <c r="EUK515" s="159"/>
      <c r="EUL515" s="57"/>
      <c r="EUM515" s="159"/>
      <c r="EUN515" s="57"/>
      <c r="EUO515" s="159"/>
      <c r="EUP515" s="57"/>
      <c r="EUQ515" s="159"/>
      <c r="EUR515" s="57"/>
      <c r="EUS515" s="159"/>
      <c r="EUT515" s="57"/>
      <c r="EUU515" s="159"/>
      <c r="EUV515" s="57"/>
      <c r="EUW515" s="159"/>
      <c r="EUX515" s="57"/>
      <c r="EUY515" s="159"/>
      <c r="EUZ515" s="57"/>
      <c r="EVA515" s="159"/>
      <c r="EVB515" s="57"/>
      <c r="EVC515" s="159"/>
      <c r="EVD515" s="57"/>
      <c r="EVE515" s="159"/>
      <c r="EVF515" s="57"/>
      <c r="EVG515" s="159"/>
      <c r="EVH515" s="57"/>
      <c r="EVI515" s="159"/>
      <c r="EVJ515" s="57"/>
      <c r="EVK515" s="159"/>
      <c r="EVL515" s="57"/>
      <c r="EVM515" s="159"/>
      <c r="EVN515" s="57"/>
      <c r="EVO515" s="159"/>
      <c r="EVP515" s="57"/>
      <c r="EVQ515" s="159"/>
      <c r="EVR515" s="57"/>
      <c r="EVS515" s="159"/>
      <c r="EVT515" s="57"/>
      <c r="EVU515" s="159"/>
      <c r="EVV515" s="57"/>
      <c r="EVW515" s="159"/>
      <c r="EVX515" s="57"/>
      <c r="EVY515" s="159"/>
      <c r="EVZ515" s="57"/>
      <c r="EWA515" s="159"/>
      <c r="EWB515" s="57"/>
      <c r="EWC515" s="159"/>
      <c r="EWD515" s="57"/>
      <c r="EWE515" s="159"/>
      <c r="EWF515" s="57"/>
      <c r="EWG515" s="159"/>
      <c r="EWH515" s="57"/>
      <c r="EWI515" s="159"/>
      <c r="EWJ515" s="57"/>
      <c r="EWK515" s="159"/>
      <c r="EWL515" s="57"/>
      <c r="EWM515" s="159"/>
      <c r="EWN515" s="57"/>
      <c r="EWO515" s="159"/>
      <c r="EWP515" s="57"/>
      <c r="EWQ515" s="159"/>
      <c r="EWR515" s="57"/>
      <c r="EWS515" s="159"/>
      <c r="EWT515" s="57"/>
      <c r="EWU515" s="159"/>
      <c r="EWV515" s="57"/>
      <c r="EWW515" s="159"/>
      <c r="EWX515" s="57"/>
      <c r="EWY515" s="159"/>
      <c r="EWZ515" s="57"/>
      <c r="EXA515" s="159"/>
      <c r="EXB515" s="57"/>
      <c r="EXC515" s="159"/>
      <c r="EXD515" s="57"/>
      <c r="EXE515" s="159"/>
      <c r="EXF515" s="57"/>
      <c r="EXG515" s="159"/>
      <c r="EXH515" s="57"/>
      <c r="EXI515" s="159"/>
      <c r="EXJ515" s="57"/>
      <c r="EXK515" s="159"/>
      <c r="EXL515" s="57"/>
      <c r="EXM515" s="159"/>
      <c r="EXN515" s="57"/>
      <c r="EXO515" s="159"/>
      <c r="EXP515" s="57"/>
      <c r="EXQ515" s="159"/>
      <c r="EXR515" s="57"/>
      <c r="EXS515" s="159"/>
      <c r="EXT515" s="57"/>
      <c r="EXU515" s="159"/>
      <c r="EXV515" s="57"/>
      <c r="EXW515" s="159"/>
      <c r="EXX515" s="57"/>
      <c r="EXY515" s="159"/>
      <c r="EXZ515" s="57"/>
      <c r="EYA515" s="159"/>
      <c r="EYB515" s="57"/>
      <c r="EYC515" s="159"/>
      <c r="EYD515" s="57"/>
      <c r="EYE515" s="159"/>
      <c r="EYF515" s="57"/>
      <c r="EYG515" s="159"/>
      <c r="EYH515" s="57"/>
      <c r="EYI515" s="159"/>
      <c r="EYJ515" s="57"/>
      <c r="EYK515" s="159"/>
      <c r="EYL515" s="57"/>
      <c r="EYM515" s="159"/>
      <c r="EYN515" s="57"/>
      <c r="EYO515" s="159"/>
      <c r="EYP515" s="57"/>
      <c r="EYQ515" s="159"/>
      <c r="EYR515" s="57"/>
      <c r="EYS515" s="159"/>
      <c r="EYT515" s="57"/>
      <c r="EYU515" s="159"/>
      <c r="EYV515" s="57"/>
      <c r="EYW515" s="159"/>
      <c r="EYX515" s="57"/>
      <c r="EYY515" s="159"/>
      <c r="EYZ515" s="57"/>
      <c r="EZA515" s="159"/>
      <c r="EZB515" s="57"/>
      <c r="EZC515" s="159"/>
      <c r="EZD515" s="57"/>
      <c r="EZE515" s="159"/>
      <c r="EZF515" s="57"/>
      <c r="EZG515" s="159"/>
      <c r="EZH515" s="57"/>
      <c r="EZI515" s="159"/>
      <c r="EZJ515" s="57"/>
      <c r="EZK515" s="159"/>
      <c r="EZL515" s="57"/>
      <c r="EZM515" s="159"/>
      <c r="EZN515" s="57"/>
      <c r="EZO515" s="159"/>
      <c r="EZP515" s="57"/>
      <c r="EZQ515" s="159"/>
      <c r="EZR515" s="57"/>
      <c r="EZS515" s="159"/>
      <c r="EZT515" s="57"/>
      <c r="EZU515" s="159"/>
      <c r="EZV515" s="57"/>
      <c r="EZW515" s="159"/>
      <c r="EZX515" s="57"/>
      <c r="EZY515" s="159"/>
      <c r="EZZ515" s="57"/>
      <c r="FAA515" s="159"/>
      <c r="FAB515" s="57"/>
      <c r="FAC515" s="159"/>
      <c r="FAD515" s="57"/>
      <c r="FAE515" s="159"/>
      <c r="FAF515" s="57"/>
      <c r="FAG515" s="159"/>
      <c r="FAH515" s="57"/>
      <c r="FAI515" s="159"/>
      <c r="FAJ515" s="57"/>
      <c r="FAK515" s="159"/>
      <c r="FAL515" s="57"/>
      <c r="FAM515" s="159"/>
      <c r="FAN515" s="57"/>
      <c r="FAO515" s="159"/>
      <c r="FAP515" s="57"/>
      <c r="FAQ515" s="159"/>
      <c r="FAR515" s="57"/>
      <c r="FAS515" s="159"/>
      <c r="FAT515" s="57"/>
      <c r="FAU515" s="159"/>
      <c r="FAV515" s="57"/>
      <c r="FAW515" s="159"/>
      <c r="FAX515" s="57"/>
      <c r="FAY515" s="159"/>
      <c r="FAZ515" s="57"/>
      <c r="FBA515" s="159"/>
      <c r="FBB515" s="57"/>
      <c r="FBC515" s="159"/>
      <c r="FBD515" s="57"/>
      <c r="FBE515" s="159"/>
      <c r="FBF515" s="57"/>
      <c r="FBG515" s="159"/>
      <c r="FBH515" s="57"/>
      <c r="FBI515" s="159"/>
      <c r="FBJ515" s="57"/>
      <c r="FBK515" s="159"/>
      <c r="FBL515" s="57"/>
      <c r="FBM515" s="159"/>
      <c r="FBN515" s="57"/>
      <c r="FBO515" s="159"/>
      <c r="FBP515" s="57"/>
      <c r="FBQ515" s="159"/>
      <c r="FBR515" s="57"/>
      <c r="FBS515" s="159"/>
      <c r="FBT515" s="57"/>
      <c r="FBU515" s="159"/>
      <c r="FBV515" s="57"/>
      <c r="FBW515" s="159"/>
      <c r="FBX515" s="57"/>
      <c r="FBY515" s="159"/>
      <c r="FBZ515" s="57"/>
      <c r="FCA515" s="159"/>
      <c r="FCB515" s="57"/>
      <c r="FCC515" s="159"/>
      <c r="FCD515" s="57"/>
      <c r="FCE515" s="159"/>
      <c r="FCF515" s="57"/>
      <c r="FCG515" s="159"/>
      <c r="FCH515" s="57"/>
      <c r="FCI515" s="159"/>
      <c r="FCJ515" s="57"/>
      <c r="FCK515" s="159"/>
      <c r="FCL515" s="57"/>
      <c r="FCM515" s="159"/>
      <c r="FCN515" s="57"/>
      <c r="FCO515" s="159"/>
      <c r="FCP515" s="57"/>
      <c r="FCQ515" s="159"/>
      <c r="FCR515" s="57"/>
      <c r="FCS515" s="159"/>
      <c r="FCT515" s="57"/>
      <c r="FCU515" s="159"/>
      <c r="FCV515" s="57"/>
      <c r="FCW515" s="159"/>
      <c r="FCX515" s="57"/>
      <c r="FCY515" s="159"/>
      <c r="FCZ515" s="57"/>
      <c r="FDA515" s="159"/>
      <c r="FDB515" s="57"/>
      <c r="FDC515" s="159"/>
      <c r="FDD515" s="57"/>
      <c r="FDE515" s="159"/>
      <c r="FDF515" s="57"/>
      <c r="FDG515" s="159"/>
      <c r="FDH515" s="57"/>
      <c r="FDI515" s="159"/>
      <c r="FDJ515" s="57"/>
      <c r="FDK515" s="159"/>
      <c r="FDL515" s="57"/>
      <c r="FDM515" s="159"/>
      <c r="FDN515" s="57"/>
      <c r="FDO515" s="159"/>
      <c r="FDP515" s="57"/>
      <c r="FDQ515" s="159"/>
      <c r="FDR515" s="57"/>
      <c r="FDS515" s="159"/>
      <c r="FDT515" s="57"/>
      <c r="FDU515" s="159"/>
      <c r="FDV515" s="57"/>
      <c r="FDW515" s="159"/>
      <c r="FDX515" s="57"/>
      <c r="FDY515" s="159"/>
      <c r="FDZ515" s="57"/>
      <c r="FEA515" s="159"/>
      <c r="FEB515" s="57"/>
      <c r="FEC515" s="159"/>
      <c r="FED515" s="57"/>
      <c r="FEE515" s="159"/>
      <c r="FEF515" s="57"/>
      <c r="FEG515" s="159"/>
      <c r="FEH515" s="57"/>
      <c r="FEI515" s="159"/>
      <c r="FEJ515" s="57"/>
      <c r="FEK515" s="159"/>
      <c r="FEL515" s="57"/>
      <c r="FEM515" s="159"/>
      <c r="FEN515" s="57"/>
      <c r="FEO515" s="159"/>
      <c r="FEP515" s="57"/>
      <c r="FEQ515" s="159"/>
      <c r="FER515" s="57"/>
      <c r="FES515" s="159"/>
      <c r="FET515" s="57"/>
      <c r="FEU515" s="159"/>
      <c r="FEV515" s="57"/>
      <c r="FEW515" s="159"/>
      <c r="FEX515" s="57"/>
      <c r="FEY515" s="159"/>
      <c r="FEZ515" s="57"/>
      <c r="FFA515" s="159"/>
      <c r="FFB515" s="57"/>
      <c r="FFC515" s="159"/>
      <c r="FFD515" s="57"/>
      <c r="FFE515" s="159"/>
      <c r="FFF515" s="57"/>
      <c r="FFG515" s="159"/>
      <c r="FFH515" s="57"/>
      <c r="FFI515" s="159"/>
      <c r="FFJ515" s="57"/>
      <c r="FFK515" s="159"/>
      <c r="FFL515" s="57"/>
      <c r="FFM515" s="159"/>
      <c r="FFN515" s="57"/>
      <c r="FFO515" s="159"/>
      <c r="FFP515" s="57"/>
      <c r="FFQ515" s="159"/>
      <c r="FFR515" s="57"/>
      <c r="FFS515" s="159"/>
      <c r="FFT515" s="57"/>
      <c r="FFU515" s="159"/>
      <c r="FFV515" s="57"/>
      <c r="FFW515" s="159"/>
      <c r="FFX515" s="57"/>
      <c r="FFY515" s="159"/>
      <c r="FFZ515" s="57"/>
      <c r="FGA515" s="159"/>
      <c r="FGB515" s="57"/>
      <c r="FGC515" s="159"/>
      <c r="FGD515" s="57"/>
      <c r="FGE515" s="159"/>
      <c r="FGF515" s="57"/>
      <c r="FGG515" s="159"/>
      <c r="FGH515" s="57"/>
      <c r="FGI515" s="159"/>
      <c r="FGJ515" s="57"/>
      <c r="FGK515" s="159"/>
      <c r="FGL515" s="57"/>
      <c r="FGM515" s="159"/>
      <c r="FGN515" s="57"/>
      <c r="FGO515" s="159"/>
      <c r="FGP515" s="57"/>
      <c r="FGQ515" s="159"/>
      <c r="FGR515" s="57"/>
      <c r="FGS515" s="159"/>
      <c r="FGT515" s="57"/>
      <c r="FGU515" s="159"/>
      <c r="FGV515" s="57"/>
      <c r="FGW515" s="159"/>
      <c r="FGX515" s="57"/>
      <c r="FGY515" s="159"/>
      <c r="FGZ515" s="57"/>
      <c r="FHA515" s="159"/>
      <c r="FHB515" s="57"/>
      <c r="FHC515" s="159"/>
      <c r="FHD515" s="57"/>
      <c r="FHE515" s="159"/>
      <c r="FHF515" s="57"/>
      <c r="FHG515" s="159"/>
      <c r="FHH515" s="57"/>
      <c r="FHI515" s="159"/>
      <c r="FHJ515" s="57"/>
      <c r="FHK515" s="159"/>
      <c r="FHL515" s="57"/>
      <c r="FHM515" s="159"/>
      <c r="FHN515" s="57"/>
      <c r="FHO515" s="159"/>
      <c r="FHP515" s="57"/>
      <c r="FHQ515" s="159"/>
      <c r="FHR515" s="57"/>
      <c r="FHS515" s="159"/>
      <c r="FHT515" s="57"/>
      <c r="FHU515" s="159"/>
      <c r="FHV515" s="57"/>
      <c r="FHW515" s="159"/>
      <c r="FHX515" s="57"/>
      <c r="FHY515" s="159"/>
      <c r="FHZ515" s="57"/>
      <c r="FIA515" s="159"/>
      <c r="FIB515" s="57"/>
      <c r="FIC515" s="159"/>
      <c r="FID515" s="57"/>
      <c r="FIE515" s="159"/>
      <c r="FIF515" s="57"/>
      <c r="FIG515" s="159"/>
      <c r="FIH515" s="57"/>
      <c r="FII515" s="159"/>
      <c r="FIJ515" s="57"/>
      <c r="FIK515" s="159"/>
      <c r="FIL515" s="57"/>
      <c r="FIM515" s="159"/>
      <c r="FIN515" s="57"/>
      <c r="FIO515" s="159"/>
      <c r="FIP515" s="57"/>
      <c r="FIQ515" s="159"/>
      <c r="FIR515" s="57"/>
      <c r="FIS515" s="159"/>
      <c r="FIT515" s="57"/>
      <c r="FIU515" s="159"/>
      <c r="FIV515" s="57"/>
      <c r="FIW515" s="159"/>
      <c r="FIX515" s="57"/>
      <c r="FIY515" s="159"/>
      <c r="FIZ515" s="57"/>
      <c r="FJA515" s="159"/>
      <c r="FJB515" s="57"/>
      <c r="FJC515" s="159"/>
      <c r="FJD515" s="57"/>
      <c r="FJE515" s="159"/>
      <c r="FJF515" s="57"/>
      <c r="FJG515" s="159"/>
      <c r="FJH515" s="57"/>
      <c r="FJI515" s="159"/>
      <c r="FJJ515" s="57"/>
      <c r="FJK515" s="159"/>
      <c r="FJL515" s="57"/>
      <c r="FJM515" s="159"/>
      <c r="FJN515" s="57"/>
      <c r="FJO515" s="159"/>
      <c r="FJP515" s="57"/>
      <c r="FJQ515" s="159"/>
      <c r="FJR515" s="57"/>
      <c r="FJS515" s="159"/>
      <c r="FJT515" s="57"/>
      <c r="FJU515" s="159"/>
      <c r="FJV515" s="57"/>
      <c r="FJW515" s="159"/>
      <c r="FJX515" s="57"/>
      <c r="FJY515" s="159"/>
      <c r="FJZ515" s="57"/>
      <c r="FKA515" s="159"/>
      <c r="FKB515" s="57"/>
      <c r="FKC515" s="159"/>
      <c r="FKD515" s="57"/>
      <c r="FKE515" s="159"/>
      <c r="FKF515" s="57"/>
      <c r="FKG515" s="159"/>
      <c r="FKH515" s="57"/>
      <c r="FKI515" s="159"/>
      <c r="FKJ515" s="57"/>
      <c r="FKK515" s="159"/>
      <c r="FKL515" s="57"/>
      <c r="FKM515" s="159"/>
      <c r="FKN515" s="57"/>
      <c r="FKO515" s="159"/>
      <c r="FKP515" s="57"/>
      <c r="FKQ515" s="159"/>
      <c r="FKR515" s="57"/>
      <c r="FKS515" s="159"/>
      <c r="FKT515" s="57"/>
      <c r="FKU515" s="159"/>
      <c r="FKV515" s="57"/>
      <c r="FKW515" s="159"/>
      <c r="FKX515" s="57"/>
      <c r="FKY515" s="159"/>
      <c r="FKZ515" s="57"/>
      <c r="FLA515" s="159"/>
      <c r="FLB515" s="57"/>
      <c r="FLC515" s="159"/>
      <c r="FLD515" s="57"/>
      <c r="FLE515" s="159"/>
      <c r="FLF515" s="57"/>
      <c r="FLG515" s="159"/>
      <c r="FLH515" s="57"/>
      <c r="FLI515" s="159"/>
      <c r="FLJ515" s="57"/>
      <c r="FLK515" s="159"/>
      <c r="FLL515" s="57"/>
      <c r="FLM515" s="159"/>
      <c r="FLN515" s="57"/>
      <c r="FLO515" s="159"/>
      <c r="FLP515" s="57"/>
      <c r="FLQ515" s="159"/>
      <c r="FLR515" s="57"/>
      <c r="FLS515" s="159"/>
      <c r="FLT515" s="57"/>
      <c r="FLU515" s="159"/>
      <c r="FLV515" s="57"/>
      <c r="FLW515" s="159"/>
      <c r="FLX515" s="57"/>
      <c r="FLY515" s="159"/>
      <c r="FLZ515" s="57"/>
      <c r="FMA515" s="159"/>
      <c r="FMB515" s="57"/>
      <c r="FMC515" s="159"/>
      <c r="FMD515" s="57"/>
      <c r="FME515" s="159"/>
      <c r="FMF515" s="57"/>
      <c r="FMG515" s="159"/>
      <c r="FMH515" s="57"/>
      <c r="FMI515" s="159"/>
      <c r="FMJ515" s="57"/>
      <c r="FMK515" s="159"/>
      <c r="FML515" s="57"/>
      <c r="FMM515" s="159"/>
      <c r="FMN515" s="57"/>
      <c r="FMO515" s="159"/>
      <c r="FMP515" s="57"/>
      <c r="FMQ515" s="159"/>
      <c r="FMR515" s="57"/>
      <c r="FMS515" s="159"/>
      <c r="FMT515" s="57"/>
      <c r="FMU515" s="159"/>
      <c r="FMV515" s="57"/>
      <c r="FMW515" s="159"/>
      <c r="FMX515" s="57"/>
      <c r="FMY515" s="159"/>
      <c r="FMZ515" s="57"/>
      <c r="FNA515" s="159"/>
      <c r="FNB515" s="57"/>
      <c r="FNC515" s="159"/>
      <c r="FND515" s="57"/>
      <c r="FNE515" s="159"/>
      <c r="FNF515" s="57"/>
      <c r="FNG515" s="159"/>
      <c r="FNH515" s="57"/>
      <c r="FNI515" s="159"/>
      <c r="FNJ515" s="57"/>
      <c r="FNK515" s="159"/>
      <c r="FNL515" s="57"/>
      <c r="FNM515" s="159"/>
      <c r="FNN515" s="57"/>
      <c r="FNO515" s="159"/>
      <c r="FNP515" s="57"/>
      <c r="FNQ515" s="159"/>
      <c r="FNR515" s="57"/>
      <c r="FNS515" s="159"/>
      <c r="FNT515" s="57"/>
      <c r="FNU515" s="159"/>
      <c r="FNV515" s="57"/>
      <c r="FNW515" s="159"/>
      <c r="FNX515" s="57"/>
      <c r="FNY515" s="159"/>
      <c r="FNZ515" s="57"/>
      <c r="FOA515" s="159"/>
      <c r="FOB515" s="57"/>
      <c r="FOC515" s="159"/>
      <c r="FOD515" s="57"/>
      <c r="FOE515" s="159"/>
      <c r="FOF515" s="57"/>
      <c r="FOG515" s="159"/>
      <c r="FOH515" s="57"/>
      <c r="FOI515" s="159"/>
      <c r="FOJ515" s="57"/>
      <c r="FOK515" s="159"/>
      <c r="FOL515" s="57"/>
      <c r="FOM515" s="159"/>
      <c r="FON515" s="57"/>
      <c r="FOO515" s="159"/>
      <c r="FOP515" s="57"/>
      <c r="FOQ515" s="159"/>
      <c r="FOR515" s="57"/>
      <c r="FOS515" s="159"/>
      <c r="FOT515" s="57"/>
      <c r="FOU515" s="159"/>
      <c r="FOV515" s="57"/>
      <c r="FOW515" s="159"/>
      <c r="FOX515" s="57"/>
      <c r="FOY515" s="159"/>
      <c r="FOZ515" s="57"/>
      <c r="FPA515" s="159"/>
      <c r="FPB515" s="57"/>
      <c r="FPC515" s="159"/>
      <c r="FPD515" s="57"/>
      <c r="FPE515" s="159"/>
      <c r="FPF515" s="57"/>
      <c r="FPG515" s="159"/>
      <c r="FPH515" s="57"/>
      <c r="FPI515" s="159"/>
      <c r="FPJ515" s="57"/>
      <c r="FPK515" s="159"/>
      <c r="FPL515" s="57"/>
      <c r="FPM515" s="159"/>
      <c r="FPN515" s="57"/>
      <c r="FPO515" s="159"/>
      <c r="FPP515" s="57"/>
      <c r="FPQ515" s="159"/>
      <c r="FPR515" s="57"/>
      <c r="FPS515" s="159"/>
      <c r="FPT515" s="57"/>
      <c r="FPU515" s="159"/>
      <c r="FPV515" s="57"/>
      <c r="FPW515" s="159"/>
      <c r="FPX515" s="57"/>
      <c r="FPY515" s="159"/>
      <c r="FPZ515" s="57"/>
      <c r="FQA515" s="159"/>
      <c r="FQB515" s="57"/>
      <c r="FQC515" s="159"/>
      <c r="FQD515" s="57"/>
      <c r="FQE515" s="159"/>
      <c r="FQF515" s="57"/>
      <c r="FQG515" s="159"/>
      <c r="FQH515" s="57"/>
      <c r="FQI515" s="159"/>
      <c r="FQJ515" s="57"/>
      <c r="FQK515" s="159"/>
      <c r="FQL515" s="57"/>
      <c r="FQM515" s="159"/>
      <c r="FQN515" s="57"/>
      <c r="FQO515" s="159"/>
      <c r="FQP515" s="57"/>
      <c r="FQQ515" s="159"/>
      <c r="FQR515" s="57"/>
      <c r="FQS515" s="159"/>
      <c r="FQT515" s="57"/>
      <c r="FQU515" s="159"/>
      <c r="FQV515" s="57"/>
      <c r="FQW515" s="159"/>
      <c r="FQX515" s="57"/>
      <c r="FQY515" s="159"/>
      <c r="FQZ515" s="57"/>
      <c r="FRA515" s="159"/>
      <c r="FRB515" s="57"/>
      <c r="FRC515" s="159"/>
      <c r="FRD515" s="57"/>
      <c r="FRE515" s="159"/>
      <c r="FRF515" s="57"/>
      <c r="FRG515" s="159"/>
      <c r="FRH515" s="57"/>
      <c r="FRI515" s="159"/>
      <c r="FRJ515" s="57"/>
      <c r="FRK515" s="159"/>
      <c r="FRL515" s="57"/>
      <c r="FRM515" s="159"/>
      <c r="FRN515" s="57"/>
      <c r="FRO515" s="159"/>
      <c r="FRP515" s="57"/>
      <c r="FRQ515" s="159"/>
      <c r="FRR515" s="57"/>
      <c r="FRS515" s="159"/>
      <c r="FRT515" s="57"/>
      <c r="FRU515" s="159"/>
      <c r="FRV515" s="57"/>
      <c r="FRW515" s="159"/>
      <c r="FRX515" s="57"/>
      <c r="FRY515" s="159"/>
      <c r="FRZ515" s="57"/>
      <c r="FSA515" s="159"/>
      <c r="FSB515" s="57"/>
      <c r="FSC515" s="159"/>
      <c r="FSD515" s="57"/>
      <c r="FSE515" s="159"/>
      <c r="FSF515" s="57"/>
      <c r="FSG515" s="159"/>
      <c r="FSH515" s="57"/>
      <c r="FSI515" s="159"/>
      <c r="FSJ515" s="57"/>
      <c r="FSK515" s="159"/>
      <c r="FSL515" s="57"/>
      <c r="FSM515" s="159"/>
      <c r="FSN515" s="57"/>
      <c r="FSO515" s="159"/>
      <c r="FSP515" s="57"/>
      <c r="FSQ515" s="159"/>
      <c r="FSR515" s="57"/>
      <c r="FSS515" s="159"/>
      <c r="FST515" s="57"/>
      <c r="FSU515" s="159"/>
      <c r="FSV515" s="57"/>
      <c r="FSW515" s="159"/>
      <c r="FSX515" s="57"/>
      <c r="FSY515" s="159"/>
      <c r="FSZ515" s="57"/>
      <c r="FTA515" s="159"/>
      <c r="FTB515" s="57"/>
      <c r="FTC515" s="159"/>
      <c r="FTD515" s="57"/>
      <c r="FTE515" s="159"/>
      <c r="FTF515" s="57"/>
      <c r="FTG515" s="159"/>
      <c r="FTH515" s="57"/>
      <c r="FTI515" s="159"/>
      <c r="FTJ515" s="57"/>
      <c r="FTK515" s="159"/>
      <c r="FTL515" s="57"/>
      <c r="FTM515" s="159"/>
      <c r="FTN515" s="57"/>
      <c r="FTO515" s="159"/>
      <c r="FTP515" s="57"/>
      <c r="FTQ515" s="159"/>
      <c r="FTR515" s="57"/>
      <c r="FTS515" s="159"/>
      <c r="FTT515" s="57"/>
      <c r="FTU515" s="159"/>
      <c r="FTV515" s="57"/>
      <c r="FTW515" s="159"/>
      <c r="FTX515" s="57"/>
      <c r="FTY515" s="159"/>
      <c r="FTZ515" s="57"/>
      <c r="FUA515" s="159"/>
      <c r="FUB515" s="57"/>
      <c r="FUC515" s="159"/>
      <c r="FUD515" s="57"/>
      <c r="FUE515" s="159"/>
      <c r="FUF515" s="57"/>
      <c r="FUG515" s="159"/>
      <c r="FUH515" s="57"/>
      <c r="FUI515" s="159"/>
      <c r="FUJ515" s="57"/>
      <c r="FUK515" s="159"/>
      <c r="FUL515" s="57"/>
      <c r="FUM515" s="159"/>
      <c r="FUN515" s="57"/>
      <c r="FUO515" s="159"/>
      <c r="FUP515" s="57"/>
      <c r="FUQ515" s="159"/>
      <c r="FUR515" s="57"/>
      <c r="FUS515" s="159"/>
      <c r="FUT515" s="57"/>
      <c r="FUU515" s="159"/>
      <c r="FUV515" s="57"/>
      <c r="FUW515" s="159"/>
      <c r="FUX515" s="57"/>
      <c r="FUY515" s="159"/>
      <c r="FUZ515" s="57"/>
      <c r="FVA515" s="159"/>
      <c r="FVB515" s="57"/>
      <c r="FVC515" s="159"/>
      <c r="FVD515" s="57"/>
      <c r="FVE515" s="159"/>
      <c r="FVF515" s="57"/>
      <c r="FVG515" s="159"/>
      <c r="FVH515" s="57"/>
      <c r="FVI515" s="159"/>
      <c r="FVJ515" s="57"/>
      <c r="FVK515" s="159"/>
      <c r="FVL515" s="57"/>
      <c r="FVM515" s="159"/>
      <c r="FVN515" s="57"/>
      <c r="FVO515" s="159"/>
      <c r="FVP515" s="57"/>
      <c r="FVQ515" s="159"/>
      <c r="FVR515" s="57"/>
      <c r="FVS515" s="159"/>
      <c r="FVT515" s="57"/>
      <c r="FVU515" s="159"/>
      <c r="FVV515" s="57"/>
      <c r="FVW515" s="159"/>
      <c r="FVX515" s="57"/>
      <c r="FVY515" s="159"/>
      <c r="FVZ515" s="57"/>
      <c r="FWA515" s="159"/>
      <c r="FWB515" s="57"/>
      <c r="FWC515" s="159"/>
      <c r="FWD515" s="57"/>
      <c r="FWE515" s="159"/>
      <c r="FWF515" s="57"/>
      <c r="FWG515" s="159"/>
      <c r="FWH515" s="57"/>
      <c r="FWI515" s="159"/>
      <c r="FWJ515" s="57"/>
      <c r="FWK515" s="159"/>
      <c r="FWL515" s="57"/>
      <c r="FWM515" s="159"/>
      <c r="FWN515" s="57"/>
      <c r="FWO515" s="159"/>
      <c r="FWP515" s="57"/>
      <c r="FWQ515" s="159"/>
      <c r="FWR515" s="57"/>
      <c r="FWS515" s="159"/>
      <c r="FWT515" s="57"/>
      <c r="FWU515" s="159"/>
      <c r="FWV515" s="57"/>
      <c r="FWW515" s="159"/>
      <c r="FWX515" s="57"/>
      <c r="FWY515" s="159"/>
      <c r="FWZ515" s="57"/>
      <c r="FXA515" s="159"/>
      <c r="FXB515" s="57"/>
      <c r="FXC515" s="159"/>
      <c r="FXD515" s="57"/>
      <c r="FXE515" s="159"/>
      <c r="FXF515" s="57"/>
      <c r="FXG515" s="159"/>
      <c r="FXH515" s="57"/>
      <c r="FXI515" s="159"/>
      <c r="FXJ515" s="57"/>
      <c r="FXK515" s="159"/>
      <c r="FXL515" s="57"/>
      <c r="FXM515" s="159"/>
      <c r="FXN515" s="57"/>
      <c r="FXO515" s="159"/>
      <c r="FXP515" s="57"/>
      <c r="FXQ515" s="159"/>
      <c r="FXR515" s="57"/>
      <c r="FXS515" s="159"/>
      <c r="FXT515" s="57"/>
      <c r="FXU515" s="159"/>
      <c r="FXV515" s="57"/>
      <c r="FXW515" s="159"/>
      <c r="FXX515" s="57"/>
      <c r="FXY515" s="159"/>
      <c r="FXZ515" s="57"/>
      <c r="FYA515" s="159"/>
      <c r="FYB515" s="57"/>
      <c r="FYC515" s="159"/>
      <c r="FYD515" s="57"/>
      <c r="FYE515" s="159"/>
      <c r="FYF515" s="57"/>
      <c r="FYG515" s="159"/>
      <c r="FYH515" s="57"/>
      <c r="FYI515" s="159"/>
      <c r="FYJ515" s="57"/>
      <c r="FYK515" s="159"/>
      <c r="FYL515" s="57"/>
      <c r="FYM515" s="159"/>
      <c r="FYN515" s="57"/>
      <c r="FYO515" s="159"/>
      <c r="FYP515" s="57"/>
      <c r="FYQ515" s="159"/>
      <c r="FYR515" s="57"/>
      <c r="FYS515" s="159"/>
      <c r="FYT515" s="57"/>
      <c r="FYU515" s="159"/>
      <c r="FYV515" s="57"/>
      <c r="FYW515" s="159"/>
      <c r="FYX515" s="57"/>
      <c r="FYY515" s="159"/>
      <c r="FYZ515" s="57"/>
      <c r="FZA515" s="159"/>
      <c r="FZB515" s="57"/>
      <c r="FZC515" s="159"/>
      <c r="FZD515" s="57"/>
      <c r="FZE515" s="159"/>
      <c r="FZF515" s="57"/>
      <c r="FZG515" s="159"/>
      <c r="FZH515" s="57"/>
      <c r="FZI515" s="159"/>
      <c r="FZJ515" s="57"/>
      <c r="FZK515" s="159"/>
      <c r="FZL515" s="57"/>
      <c r="FZM515" s="159"/>
      <c r="FZN515" s="57"/>
      <c r="FZO515" s="159"/>
      <c r="FZP515" s="57"/>
      <c r="FZQ515" s="159"/>
      <c r="FZR515" s="57"/>
      <c r="FZS515" s="159"/>
      <c r="FZT515" s="57"/>
      <c r="FZU515" s="159"/>
      <c r="FZV515" s="57"/>
      <c r="FZW515" s="159"/>
      <c r="FZX515" s="57"/>
      <c r="FZY515" s="159"/>
      <c r="FZZ515" s="57"/>
      <c r="GAA515" s="159"/>
      <c r="GAB515" s="57"/>
      <c r="GAC515" s="159"/>
      <c r="GAD515" s="57"/>
      <c r="GAE515" s="159"/>
      <c r="GAF515" s="57"/>
      <c r="GAG515" s="159"/>
      <c r="GAH515" s="57"/>
      <c r="GAI515" s="159"/>
      <c r="GAJ515" s="57"/>
      <c r="GAK515" s="159"/>
      <c r="GAL515" s="57"/>
      <c r="GAM515" s="159"/>
      <c r="GAN515" s="57"/>
      <c r="GAO515" s="159"/>
      <c r="GAP515" s="57"/>
      <c r="GAQ515" s="159"/>
      <c r="GAR515" s="57"/>
      <c r="GAS515" s="159"/>
      <c r="GAT515" s="57"/>
      <c r="GAU515" s="159"/>
      <c r="GAV515" s="57"/>
      <c r="GAW515" s="159"/>
      <c r="GAX515" s="57"/>
      <c r="GAY515" s="159"/>
      <c r="GAZ515" s="57"/>
      <c r="GBA515" s="159"/>
      <c r="GBB515" s="57"/>
      <c r="GBC515" s="159"/>
      <c r="GBD515" s="57"/>
      <c r="GBE515" s="159"/>
      <c r="GBF515" s="57"/>
      <c r="GBG515" s="159"/>
      <c r="GBH515" s="57"/>
      <c r="GBI515" s="159"/>
      <c r="GBJ515" s="57"/>
      <c r="GBK515" s="159"/>
      <c r="GBL515" s="57"/>
      <c r="GBM515" s="159"/>
      <c r="GBN515" s="57"/>
      <c r="GBO515" s="159"/>
      <c r="GBP515" s="57"/>
      <c r="GBQ515" s="159"/>
      <c r="GBR515" s="57"/>
      <c r="GBS515" s="159"/>
      <c r="GBT515" s="57"/>
      <c r="GBU515" s="159"/>
      <c r="GBV515" s="57"/>
      <c r="GBW515" s="159"/>
      <c r="GBX515" s="57"/>
      <c r="GBY515" s="159"/>
      <c r="GBZ515" s="57"/>
      <c r="GCA515" s="159"/>
      <c r="GCB515" s="57"/>
      <c r="GCC515" s="159"/>
      <c r="GCD515" s="57"/>
      <c r="GCE515" s="159"/>
      <c r="GCF515" s="57"/>
      <c r="GCG515" s="159"/>
      <c r="GCH515" s="57"/>
      <c r="GCI515" s="159"/>
      <c r="GCJ515" s="57"/>
      <c r="GCK515" s="159"/>
      <c r="GCL515" s="57"/>
      <c r="GCM515" s="159"/>
      <c r="GCN515" s="57"/>
      <c r="GCO515" s="159"/>
      <c r="GCP515" s="57"/>
      <c r="GCQ515" s="159"/>
      <c r="GCR515" s="57"/>
      <c r="GCS515" s="159"/>
      <c r="GCT515" s="57"/>
      <c r="GCU515" s="159"/>
      <c r="GCV515" s="57"/>
      <c r="GCW515" s="159"/>
      <c r="GCX515" s="57"/>
      <c r="GCY515" s="159"/>
      <c r="GCZ515" s="57"/>
      <c r="GDA515" s="159"/>
      <c r="GDB515" s="57"/>
      <c r="GDC515" s="159"/>
      <c r="GDD515" s="57"/>
      <c r="GDE515" s="159"/>
      <c r="GDF515" s="57"/>
      <c r="GDG515" s="159"/>
      <c r="GDH515" s="57"/>
      <c r="GDI515" s="159"/>
      <c r="GDJ515" s="57"/>
      <c r="GDK515" s="159"/>
      <c r="GDL515" s="57"/>
      <c r="GDM515" s="159"/>
      <c r="GDN515" s="57"/>
      <c r="GDO515" s="159"/>
      <c r="GDP515" s="57"/>
      <c r="GDQ515" s="159"/>
      <c r="GDR515" s="57"/>
      <c r="GDS515" s="159"/>
      <c r="GDT515" s="57"/>
      <c r="GDU515" s="159"/>
      <c r="GDV515" s="57"/>
      <c r="GDW515" s="159"/>
      <c r="GDX515" s="57"/>
      <c r="GDY515" s="159"/>
      <c r="GDZ515" s="57"/>
      <c r="GEA515" s="159"/>
      <c r="GEB515" s="57"/>
      <c r="GEC515" s="159"/>
      <c r="GED515" s="57"/>
      <c r="GEE515" s="159"/>
      <c r="GEF515" s="57"/>
      <c r="GEG515" s="159"/>
      <c r="GEH515" s="57"/>
      <c r="GEI515" s="159"/>
      <c r="GEJ515" s="57"/>
      <c r="GEK515" s="159"/>
      <c r="GEL515" s="57"/>
      <c r="GEM515" s="159"/>
      <c r="GEN515" s="57"/>
      <c r="GEO515" s="159"/>
      <c r="GEP515" s="57"/>
      <c r="GEQ515" s="159"/>
      <c r="GER515" s="57"/>
      <c r="GES515" s="159"/>
      <c r="GET515" s="57"/>
      <c r="GEU515" s="159"/>
      <c r="GEV515" s="57"/>
      <c r="GEW515" s="159"/>
      <c r="GEX515" s="57"/>
      <c r="GEY515" s="159"/>
      <c r="GEZ515" s="57"/>
      <c r="GFA515" s="159"/>
      <c r="GFB515" s="57"/>
      <c r="GFC515" s="159"/>
      <c r="GFD515" s="57"/>
      <c r="GFE515" s="159"/>
      <c r="GFF515" s="57"/>
      <c r="GFG515" s="159"/>
      <c r="GFH515" s="57"/>
      <c r="GFI515" s="159"/>
      <c r="GFJ515" s="57"/>
      <c r="GFK515" s="159"/>
      <c r="GFL515" s="57"/>
      <c r="GFM515" s="159"/>
      <c r="GFN515" s="57"/>
      <c r="GFO515" s="159"/>
      <c r="GFP515" s="57"/>
      <c r="GFQ515" s="159"/>
      <c r="GFR515" s="57"/>
      <c r="GFS515" s="159"/>
      <c r="GFT515" s="57"/>
      <c r="GFU515" s="159"/>
      <c r="GFV515" s="57"/>
      <c r="GFW515" s="159"/>
      <c r="GFX515" s="57"/>
      <c r="GFY515" s="159"/>
      <c r="GFZ515" s="57"/>
      <c r="GGA515" s="159"/>
      <c r="GGB515" s="57"/>
      <c r="GGC515" s="159"/>
      <c r="GGD515" s="57"/>
      <c r="GGE515" s="159"/>
      <c r="GGF515" s="57"/>
      <c r="GGG515" s="159"/>
      <c r="GGH515" s="57"/>
      <c r="GGI515" s="159"/>
      <c r="GGJ515" s="57"/>
      <c r="GGK515" s="159"/>
      <c r="GGL515" s="57"/>
      <c r="GGM515" s="159"/>
      <c r="GGN515" s="57"/>
      <c r="GGO515" s="159"/>
      <c r="GGP515" s="57"/>
      <c r="GGQ515" s="159"/>
      <c r="GGR515" s="57"/>
      <c r="GGS515" s="159"/>
      <c r="GGT515" s="57"/>
      <c r="GGU515" s="159"/>
      <c r="GGV515" s="57"/>
      <c r="GGW515" s="159"/>
      <c r="GGX515" s="57"/>
      <c r="GGY515" s="159"/>
      <c r="GGZ515" s="57"/>
      <c r="GHA515" s="159"/>
      <c r="GHB515" s="57"/>
      <c r="GHC515" s="159"/>
      <c r="GHD515" s="57"/>
      <c r="GHE515" s="159"/>
      <c r="GHF515" s="57"/>
      <c r="GHG515" s="159"/>
      <c r="GHH515" s="57"/>
      <c r="GHI515" s="159"/>
      <c r="GHJ515" s="57"/>
      <c r="GHK515" s="159"/>
      <c r="GHL515" s="57"/>
      <c r="GHM515" s="159"/>
      <c r="GHN515" s="57"/>
      <c r="GHO515" s="159"/>
      <c r="GHP515" s="57"/>
      <c r="GHQ515" s="159"/>
      <c r="GHR515" s="57"/>
      <c r="GHS515" s="159"/>
      <c r="GHT515" s="57"/>
      <c r="GHU515" s="159"/>
      <c r="GHV515" s="57"/>
      <c r="GHW515" s="159"/>
      <c r="GHX515" s="57"/>
      <c r="GHY515" s="159"/>
      <c r="GHZ515" s="57"/>
      <c r="GIA515" s="159"/>
      <c r="GIB515" s="57"/>
      <c r="GIC515" s="159"/>
      <c r="GID515" s="57"/>
      <c r="GIE515" s="159"/>
      <c r="GIF515" s="57"/>
      <c r="GIG515" s="159"/>
      <c r="GIH515" s="57"/>
      <c r="GII515" s="159"/>
      <c r="GIJ515" s="57"/>
      <c r="GIK515" s="159"/>
      <c r="GIL515" s="57"/>
      <c r="GIM515" s="159"/>
      <c r="GIN515" s="57"/>
      <c r="GIO515" s="159"/>
      <c r="GIP515" s="57"/>
      <c r="GIQ515" s="159"/>
      <c r="GIR515" s="57"/>
      <c r="GIS515" s="159"/>
      <c r="GIT515" s="57"/>
      <c r="GIU515" s="159"/>
      <c r="GIV515" s="57"/>
      <c r="GIW515" s="159"/>
      <c r="GIX515" s="57"/>
      <c r="GIY515" s="159"/>
      <c r="GIZ515" s="57"/>
      <c r="GJA515" s="159"/>
      <c r="GJB515" s="57"/>
      <c r="GJC515" s="159"/>
      <c r="GJD515" s="57"/>
      <c r="GJE515" s="159"/>
      <c r="GJF515" s="57"/>
      <c r="GJG515" s="159"/>
      <c r="GJH515" s="57"/>
      <c r="GJI515" s="159"/>
      <c r="GJJ515" s="57"/>
      <c r="GJK515" s="159"/>
      <c r="GJL515" s="57"/>
      <c r="GJM515" s="159"/>
      <c r="GJN515" s="57"/>
      <c r="GJO515" s="159"/>
      <c r="GJP515" s="57"/>
      <c r="GJQ515" s="159"/>
      <c r="GJR515" s="57"/>
      <c r="GJS515" s="159"/>
      <c r="GJT515" s="57"/>
      <c r="GJU515" s="159"/>
      <c r="GJV515" s="57"/>
      <c r="GJW515" s="159"/>
      <c r="GJX515" s="57"/>
      <c r="GJY515" s="159"/>
      <c r="GJZ515" s="57"/>
      <c r="GKA515" s="159"/>
      <c r="GKB515" s="57"/>
      <c r="GKC515" s="159"/>
      <c r="GKD515" s="57"/>
      <c r="GKE515" s="159"/>
      <c r="GKF515" s="57"/>
      <c r="GKG515" s="159"/>
      <c r="GKH515" s="57"/>
      <c r="GKI515" s="159"/>
      <c r="GKJ515" s="57"/>
      <c r="GKK515" s="159"/>
      <c r="GKL515" s="57"/>
      <c r="GKM515" s="159"/>
      <c r="GKN515" s="57"/>
      <c r="GKO515" s="159"/>
      <c r="GKP515" s="57"/>
      <c r="GKQ515" s="159"/>
      <c r="GKR515" s="57"/>
      <c r="GKS515" s="159"/>
      <c r="GKT515" s="57"/>
      <c r="GKU515" s="159"/>
      <c r="GKV515" s="57"/>
      <c r="GKW515" s="159"/>
      <c r="GKX515" s="57"/>
      <c r="GKY515" s="159"/>
      <c r="GKZ515" s="57"/>
      <c r="GLA515" s="159"/>
      <c r="GLB515" s="57"/>
      <c r="GLC515" s="159"/>
      <c r="GLD515" s="57"/>
      <c r="GLE515" s="159"/>
      <c r="GLF515" s="57"/>
      <c r="GLG515" s="159"/>
      <c r="GLH515" s="57"/>
      <c r="GLI515" s="159"/>
      <c r="GLJ515" s="57"/>
      <c r="GLK515" s="159"/>
      <c r="GLL515" s="57"/>
      <c r="GLM515" s="159"/>
      <c r="GLN515" s="57"/>
      <c r="GLO515" s="159"/>
      <c r="GLP515" s="57"/>
      <c r="GLQ515" s="159"/>
      <c r="GLR515" s="57"/>
      <c r="GLS515" s="159"/>
      <c r="GLT515" s="57"/>
      <c r="GLU515" s="159"/>
      <c r="GLV515" s="57"/>
      <c r="GLW515" s="159"/>
      <c r="GLX515" s="57"/>
      <c r="GLY515" s="159"/>
      <c r="GLZ515" s="57"/>
      <c r="GMA515" s="159"/>
      <c r="GMB515" s="57"/>
      <c r="GMC515" s="159"/>
      <c r="GMD515" s="57"/>
      <c r="GME515" s="159"/>
      <c r="GMF515" s="57"/>
      <c r="GMG515" s="159"/>
      <c r="GMH515" s="57"/>
      <c r="GMI515" s="159"/>
      <c r="GMJ515" s="57"/>
      <c r="GMK515" s="159"/>
      <c r="GML515" s="57"/>
      <c r="GMM515" s="159"/>
      <c r="GMN515" s="57"/>
      <c r="GMO515" s="159"/>
      <c r="GMP515" s="57"/>
      <c r="GMQ515" s="159"/>
      <c r="GMR515" s="57"/>
      <c r="GMS515" s="159"/>
      <c r="GMT515" s="57"/>
      <c r="GMU515" s="159"/>
      <c r="GMV515" s="57"/>
      <c r="GMW515" s="159"/>
      <c r="GMX515" s="57"/>
      <c r="GMY515" s="159"/>
      <c r="GMZ515" s="57"/>
      <c r="GNA515" s="159"/>
      <c r="GNB515" s="57"/>
      <c r="GNC515" s="159"/>
      <c r="GND515" s="57"/>
      <c r="GNE515" s="159"/>
      <c r="GNF515" s="57"/>
      <c r="GNG515" s="159"/>
      <c r="GNH515" s="57"/>
      <c r="GNI515" s="159"/>
      <c r="GNJ515" s="57"/>
      <c r="GNK515" s="159"/>
      <c r="GNL515" s="57"/>
      <c r="GNM515" s="159"/>
      <c r="GNN515" s="57"/>
      <c r="GNO515" s="159"/>
      <c r="GNP515" s="57"/>
      <c r="GNQ515" s="159"/>
      <c r="GNR515" s="57"/>
      <c r="GNS515" s="159"/>
      <c r="GNT515" s="57"/>
      <c r="GNU515" s="159"/>
      <c r="GNV515" s="57"/>
      <c r="GNW515" s="159"/>
      <c r="GNX515" s="57"/>
      <c r="GNY515" s="159"/>
      <c r="GNZ515" s="57"/>
      <c r="GOA515" s="159"/>
      <c r="GOB515" s="57"/>
      <c r="GOC515" s="159"/>
      <c r="GOD515" s="57"/>
      <c r="GOE515" s="159"/>
      <c r="GOF515" s="57"/>
      <c r="GOG515" s="159"/>
      <c r="GOH515" s="57"/>
      <c r="GOI515" s="159"/>
      <c r="GOJ515" s="57"/>
      <c r="GOK515" s="159"/>
      <c r="GOL515" s="57"/>
      <c r="GOM515" s="159"/>
      <c r="GON515" s="57"/>
      <c r="GOO515" s="159"/>
      <c r="GOP515" s="57"/>
      <c r="GOQ515" s="159"/>
      <c r="GOR515" s="57"/>
      <c r="GOS515" s="159"/>
      <c r="GOT515" s="57"/>
      <c r="GOU515" s="159"/>
      <c r="GOV515" s="57"/>
      <c r="GOW515" s="159"/>
      <c r="GOX515" s="57"/>
      <c r="GOY515" s="159"/>
      <c r="GOZ515" s="57"/>
      <c r="GPA515" s="159"/>
      <c r="GPB515" s="57"/>
      <c r="GPC515" s="159"/>
      <c r="GPD515" s="57"/>
      <c r="GPE515" s="159"/>
      <c r="GPF515" s="57"/>
      <c r="GPG515" s="159"/>
      <c r="GPH515" s="57"/>
      <c r="GPI515" s="159"/>
      <c r="GPJ515" s="57"/>
      <c r="GPK515" s="159"/>
      <c r="GPL515" s="57"/>
      <c r="GPM515" s="159"/>
      <c r="GPN515" s="57"/>
      <c r="GPO515" s="159"/>
      <c r="GPP515" s="57"/>
      <c r="GPQ515" s="159"/>
      <c r="GPR515" s="57"/>
      <c r="GPS515" s="159"/>
      <c r="GPT515" s="57"/>
      <c r="GPU515" s="159"/>
      <c r="GPV515" s="57"/>
      <c r="GPW515" s="159"/>
      <c r="GPX515" s="57"/>
      <c r="GPY515" s="159"/>
      <c r="GPZ515" s="57"/>
      <c r="GQA515" s="159"/>
      <c r="GQB515" s="57"/>
      <c r="GQC515" s="159"/>
      <c r="GQD515" s="57"/>
      <c r="GQE515" s="159"/>
      <c r="GQF515" s="57"/>
      <c r="GQG515" s="159"/>
      <c r="GQH515" s="57"/>
      <c r="GQI515" s="159"/>
      <c r="GQJ515" s="57"/>
      <c r="GQK515" s="159"/>
      <c r="GQL515" s="57"/>
      <c r="GQM515" s="159"/>
      <c r="GQN515" s="57"/>
      <c r="GQO515" s="159"/>
      <c r="GQP515" s="57"/>
      <c r="GQQ515" s="159"/>
      <c r="GQR515" s="57"/>
      <c r="GQS515" s="159"/>
      <c r="GQT515" s="57"/>
      <c r="GQU515" s="159"/>
      <c r="GQV515" s="57"/>
      <c r="GQW515" s="159"/>
      <c r="GQX515" s="57"/>
      <c r="GQY515" s="159"/>
      <c r="GQZ515" s="57"/>
      <c r="GRA515" s="159"/>
      <c r="GRB515" s="57"/>
      <c r="GRC515" s="159"/>
      <c r="GRD515" s="57"/>
      <c r="GRE515" s="159"/>
      <c r="GRF515" s="57"/>
      <c r="GRG515" s="159"/>
      <c r="GRH515" s="57"/>
      <c r="GRI515" s="159"/>
      <c r="GRJ515" s="57"/>
      <c r="GRK515" s="159"/>
      <c r="GRL515" s="57"/>
      <c r="GRM515" s="159"/>
      <c r="GRN515" s="57"/>
      <c r="GRO515" s="159"/>
      <c r="GRP515" s="57"/>
      <c r="GRQ515" s="159"/>
      <c r="GRR515" s="57"/>
      <c r="GRS515" s="159"/>
      <c r="GRT515" s="57"/>
      <c r="GRU515" s="159"/>
      <c r="GRV515" s="57"/>
      <c r="GRW515" s="159"/>
      <c r="GRX515" s="57"/>
      <c r="GRY515" s="159"/>
      <c r="GRZ515" s="57"/>
      <c r="GSA515" s="159"/>
      <c r="GSB515" s="57"/>
      <c r="GSC515" s="159"/>
      <c r="GSD515" s="57"/>
      <c r="GSE515" s="159"/>
      <c r="GSF515" s="57"/>
      <c r="GSG515" s="159"/>
      <c r="GSH515" s="57"/>
      <c r="GSI515" s="159"/>
      <c r="GSJ515" s="57"/>
      <c r="GSK515" s="159"/>
      <c r="GSL515" s="57"/>
      <c r="GSM515" s="159"/>
      <c r="GSN515" s="57"/>
      <c r="GSO515" s="159"/>
      <c r="GSP515" s="57"/>
      <c r="GSQ515" s="159"/>
      <c r="GSR515" s="57"/>
      <c r="GSS515" s="159"/>
      <c r="GST515" s="57"/>
      <c r="GSU515" s="159"/>
      <c r="GSV515" s="57"/>
      <c r="GSW515" s="159"/>
      <c r="GSX515" s="57"/>
      <c r="GSY515" s="159"/>
      <c r="GSZ515" s="57"/>
      <c r="GTA515" s="159"/>
      <c r="GTB515" s="57"/>
      <c r="GTC515" s="159"/>
      <c r="GTD515" s="57"/>
      <c r="GTE515" s="159"/>
      <c r="GTF515" s="57"/>
      <c r="GTG515" s="159"/>
      <c r="GTH515" s="57"/>
      <c r="GTI515" s="159"/>
      <c r="GTJ515" s="57"/>
      <c r="GTK515" s="159"/>
      <c r="GTL515" s="57"/>
      <c r="GTM515" s="159"/>
      <c r="GTN515" s="57"/>
      <c r="GTO515" s="159"/>
      <c r="GTP515" s="57"/>
      <c r="GTQ515" s="159"/>
      <c r="GTR515" s="57"/>
      <c r="GTS515" s="159"/>
      <c r="GTT515" s="57"/>
      <c r="GTU515" s="159"/>
      <c r="GTV515" s="57"/>
      <c r="GTW515" s="159"/>
      <c r="GTX515" s="57"/>
      <c r="GTY515" s="159"/>
      <c r="GTZ515" s="57"/>
      <c r="GUA515" s="159"/>
      <c r="GUB515" s="57"/>
      <c r="GUC515" s="159"/>
      <c r="GUD515" s="57"/>
      <c r="GUE515" s="159"/>
      <c r="GUF515" s="57"/>
      <c r="GUG515" s="159"/>
      <c r="GUH515" s="57"/>
      <c r="GUI515" s="159"/>
      <c r="GUJ515" s="57"/>
      <c r="GUK515" s="159"/>
      <c r="GUL515" s="57"/>
      <c r="GUM515" s="159"/>
      <c r="GUN515" s="57"/>
      <c r="GUO515" s="159"/>
      <c r="GUP515" s="57"/>
      <c r="GUQ515" s="159"/>
      <c r="GUR515" s="57"/>
      <c r="GUS515" s="159"/>
      <c r="GUT515" s="57"/>
      <c r="GUU515" s="159"/>
      <c r="GUV515" s="57"/>
      <c r="GUW515" s="159"/>
      <c r="GUX515" s="57"/>
      <c r="GUY515" s="159"/>
      <c r="GUZ515" s="57"/>
      <c r="GVA515" s="159"/>
      <c r="GVB515" s="57"/>
      <c r="GVC515" s="159"/>
      <c r="GVD515" s="57"/>
      <c r="GVE515" s="159"/>
      <c r="GVF515" s="57"/>
      <c r="GVG515" s="159"/>
      <c r="GVH515" s="57"/>
      <c r="GVI515" s="159"/>
      <c r="GVJ515" s="57"/>
      <c r="GVK515" s="159"/>
      <c r="GVL515" s="57"/>
      <c r="GVM515" s="159"/>
      <c r="GVN515" s="57"/>
      <c r="GVO515" s="159"/>
      <c r="GVP515" s="57"/>
      <c r="GVQ515" s="159"/>
      <c r="GVR515" s="57"/>
      <c r="GVS515" s="159"/>
      <c r="GVT515" s="57"/>
      <c r="GVU515" s="159"/>
      <c r="GVV515" s="57"/>
      <c r="GVW515" s="159"/>
      <c r="GVX515" s="57"/>
      <c r="GVY515" s="159"/>
      <c r="GVZ515" s="57"/>
      <c r="GWA515" s="159"/>
      <c r="GWB515" s="57"/>
      <c r="GWC515" s="159"/>
      <c r="GWD515" s="57"/>
      <c r="GWE515" s="159"/>
      <c r="GWF515" s="57"/>
      <c r="GWG515" s="159"/>
      <c r="GWH515" s="57"/>
      <c r="GWI515" s="159"/>
      <c r="GWJ515" s="57"/>
      <c r="GWK515" s="159"/>
      <c r="GWL515" s="57"/>
      <c r="GWM515" s="159"/>
      <c r="GWN515" s="57"/>
      <c r="GWO515" s="159"/>
      <c r="GWP515" s="57"/>
      <c r="GWQ515" s="159"/>
      <c r="GWR515" s="57"/>
      <c r="GWS515" s="159"/>
      <c r="GWT515" s="57"/>
      <c r="GWU515" s="159"/>
      <c r="GWV515" s="57"/>
      <c r="GWW515" s="159"/>
      <c r="GWX515" s="57"/>
      <c r="GWY515" s="159"/>
      <c r="GWZ515" s="57"/>
      <c r="GXA515" s="159"/>
      <c r="GXB515" s="57"/>
      <c r="GXC515" s="159"/>
      <c r="GXD515" s="57"/>
      <c r="GXE515" s="159"/>
      <c r="GXF515" s="57"/>
      <c r="GXG515" s="159"/>
      <c r="GXH515" s="57"/>
      <c r="GXI515" s="159"/>
      <c r="GXJ515" s="57"/>
      <c r="GXK515" s="159"/>
      <c r="GXL515" s="57"/>
      <c r="GXM515" s="159"/>
      <c r="GXN515" s="57"/>
      <c r="GXO515" s="159"/>
      <c r="GXP515" s="57"/>
      <c r="GXQ515" s="159"/>
      <c r="GXR515" s="57"/>
      <c r="GXS515" s="159"/>
      <c r="GXT515" s="57"/>
      <c r="GXU515" s="159"/>
      <c r="GXV515" s="57"/>
      <c r="GXW515" s="159"/>
      <c r="GXX515" s="57"/>
      <c r="GXY515" s="159"/>
      <c r="GXZ515" s="57"/>
      <c r="GYA515" s="159"/>
      <c r="GYB515" s="57"/>
      <c r="GYC515" s="159"/>
      <c r="GYD515" s="57"/>
      <c r="GYE515" s="159"/>
      <c r="GYF515" s="57"/>
      <c r="GYG515" s="159"/>
      <c r="GYH515" s="57"/>
      <c r="GYI515" s="159"/>
      <c r="GYJ515" s="57"/>
      <c r="GYK515" s="159"/>
      <c r="GYL515" s="57"/>
      <c r="GYM515" s="159"/>
      <c r="GYN515" s="57"/>
      <c r="GYO515" s="159"/>
      <c r="GYP515" s="57"/>
      <c r="GYQ515" s="159"/>
      <c r="GYR515" s="57"/>
      <c r="GYS515" s="159"/>
      <c r="GYT515" s="57"/>
      <c r="GYU515" s="159"/>
      <c r="GYV515" s="57"/>
      <c r="GYW515" s="159"/>
      <c r="GYX515" s="57"/>
      <c r="GYY515" s="159"/>
      <c r="GYZ515" s="57"/>
      <c r="GZA515" s="159"/>
      <c r="GZB515" s="57"/>
      <c r="GZC515" s="159"/>
      <c r="GZD515" s="57"/>
      <c r="GZE515" s="159"/>
      <c r="GZF515" s="57"/>
      <c r="GZG515" s="159"/>
      <c r="GZH515" s="57"/>
      <c r="GZI515" s="159"/>
      <c r="GZJ515" s="57"/>
      <c r="GZK515" s="159"/>
      <c r="GZL515" s="57"/>
      <c r="GZM515" s="159"/>
      <c r="GZN515" s="57"/>
      <c r="GZO515" s="159"/>
      <c r="GZP515" s="57"/>
      <c r="GZQ515" s="159"/>
      <c r="GZR515" s="57"/>
      <c r="GZS515" s="159"/>
      <c r="GZT515" s="57"/>
      <c r="GZU515" s="159"/>
      <c r="GZV515" s="57"/>
      <c r="GZW515" s="159"/>
      <c r="GZX515" s="57"/>
      <c r="GZY515" s="159"/>
      <c r="GZZ515" s="57"/>
      <c r="HAA515" s="159"/>
      <c r="HAB515" s="57"/>
      <c r="HAC515" s="159"/>
      <c r="HAD515" s="57"/>
      <c r="HAE515" s="159"/>
      <c r="HAF515" s="57"/>
      <c r="HAG515" s="159"/>
      <c r="HAH515" s="57"/>
      <c r="HAI515" s="159"/>
      <c r="HAJ515" s="57"/>
      <c r="HAK515" s="159"/>
      <c r="HAL515" s="57"/>
      <c r="HAM515" s="159"/>
      <c r="HAN515" s="57"/>
      <c r="HAO515" s="159"/>
      <c r="HAP515" s="57"/>
      <c r="HAQ515" s="159"/>
      <c r="HAR515" s="57"/>
      <c r="HAS515" s="159"/>
      <c r="HAT515" s="57"/>
      <c r="HAU515" s="159"/>
      <c r="HAV515" s="57"/>
      <c r="HAW515" s="159"/>
      <c r="HAX515" s="57"/>
      <c r="HAY515" s="159"/>
      <c r="HAZ515" s="57"/>
      <c r="HBA515" s="159"/>
      <c r="HBB515" s="57"/>
      <c r="HBC515" s="159"/>
      <c r="HBD515" s="57"/>
      <c r="HBE515" s="159"/>
      <c r="HBF515" s="57"/>
      <c r="HBG515" s="159"/>
      <c r="HBH515" s="57"/>
      <c r="HBI515" s="159"/>
      <c r="HBJ515" s="57"/>
      <c r="HBK515" s="159"/>
      <c r="HBL515" s="57"/>
      <c r="HBM515" s="159"/>
      <c r="HBN515" s="57"/>
      <c r="HBO515" s="159"/>
      <c r="HBP515" s="57"/>
      <c r="HBQ515" s="159"/>
      <c r="HBR515" s="57"/>
      <c r="HBS515" s="159"/>
      <c r="HBT515" s="57"/>
      <c r="HBU515" s="159"/>
      <c r="HBV515" s="57"/>
      <c r="HBW515" s="159"/>
      <c r="HBX515" s="57"/>
      <c r="HBY515" s="159"/>
      <c r="HBZ515" s="57"/>
      <c r="HCA515" s="159"/>
      <c r="HCB515" s="57"/>
      <c r="HCC515" s="159"/>
      <c r="HCD515" s="57"/>
      <c r="HCE515" s="159"/>
      <c r="HCF515" s="57"/>
      <c r="HCG515" s="159"/>
      <c r="HCH515" s="57"/>
      <c r="HCI515" s="159"/>
      <c r="HCJ515" s="57"/>
      <c r="HCK515" s="159"/>
      <c r="HCL515" s="57"/>
      <c r="HCM515" s="159"/>
      <c r="HCN515" s="57"/>
      <c r="HCO515" s="159"/>
      <c r="HCP515" s="57"/>
      <c r="HCQ515" s="159"/>
      <c r="HCR515" s="57"/>
      <c r="HCS515" s="159"/>
      <c r="HCT515" s="57"/>
      <c r="HCU515" s="159"/>
      <c r="HCV515" s="57"/>
      <c r="HCW515" s="159"/>
      <c r="HCX515" s="57"/>
      <c r="HCY515" s="159"/>
      <c r="HCZ515" s="57"/>
      <c r="HDA515" s="159"/>
      <c r="HDB515" s="57"/>
      <c r="HDC515" s="159"/>
      <c r="HDD515" s="57"/>
      <c r="HDE515" s="159"/>
      <c r="HDF515" s="57"/>
      <c r="HDG515" s="159"/>
      <c r="HDH515" s="57"/>
      <c r="HDI515" s="159"/>
      <c r="HDJ515" s="57"/>
      <c r="HDK515" s="159"/>
      <c r="HDL515" s="57"/>
      <c r="HDM515" s="159"/>
      <c r="HDN515" s="57"/>
      <c r="HDO515" s="159"/>
      <c r="HDP515" s="57"/>
      <c r="HDQ515" s="159"/>
      <c r="HDR515" s="57"/>
      <c r="HDS515" s="159"/>
      <c r="HDT515" s="57"/>
      <c r="HDU515" s="159"/>
      <c r="HDV515" s="57"/>
      <c r="HDW515" s="159"/>
      <c r="HDX515" s="57"/>
      <c r="HDY515" s="159"/>
      <c r="HDZ515" s="57"/>
      <c r="HEA515" s="159"/>
      <c r="HEB515" s="57"/>
      <c r="HEC515" s="159"/>
      <c r="HED515" s="57"/>
      <c r="HEE515" s="159"/>
      <c r="HEF515" s="57"/>
      <c r="HEG515" s="159"/>
      <c r="HEH515" s="57"/>
      <c r="HEI515" s="159"/>
      <c r="HEJ515" s="57"/>
      <c r="HEK515" s="159"/>
      <c r="HEL515" s="57"/>
      <c r="HEM515" s="159"/>
      <c r="HEN515" s="57"/>
      <c r="HEO515" s="159"/>
      <c r="HEP515" s="57"/>
      <c r="HEQ515" s="159"/>
      <c r="HER515" s="57"/>
      <c r="HES515" s="159"/>
      <c r="HET515" s="57"/>
      <c r="HEU515" s="159"/>
      <c r="HEV515" s="57"/>
      <c r="HEW515" s="159"/>
      <c r="HEX515" s="57"/>
      <c r="HEY515" s="159"/>
      <c r="HEZ515" s="57"/>
      <c r="HFA515" s="159"/>
      <c r="HFB515" s="57"/>
      <c r="HFC515" s="159"/>
      <c r="HFD515" s="57"/>
      <c r="HFE515" s="159"/>
      <c r="HFF515" s="57"/>
      <c r="HFG515" s="159"/>
      <c r="HFH515" s="57"/>
      <c r="HFI515" s="159"/>
      <c r="HFJ515" s="57"/>
      <c r="HFK515" s="159"/>
      <c r="HFL515" s="57"/>
      <c r="HFM515" s="159"/>
      <c r="HFN515" s="57"/>
      <c r="HFO515" s="159"/>
      <c r="HFP515" s="57"/>
      <c r="HFQ515" s="159"/>
      <c r="HFR515" s="57"/>
      <c r="HFS515" s="159"/>
      <c r="HFT515" s="57"/>
      <c r="HFU515" s="159"/>
      <c r="HFV515" s="57"/>
      <c r="HFW515" s="159"/>
      <c r="HFX515" s="57"/>
      <c r="HFY515" s="159"/>
      <c r="HFZ515" s="57"/>
      <c r="HGA515" s="159"/>
      <c r="HGB515" s="57"/>
      <c r="HGC515" s="159"/>
      <c r="HGD515" s="57"/>
      <c r="HGE515" s="159"/>
      <c r="HGF515" s="57"/>
      <c r="HGG515" s="159"/>
      <c r="HGH515" s="57"/>
      <c r="HGI515" s="159"/>
      <c r="HGJ515" s="57"/>
      <c r="HGK515" s="159"/>
      <c r="HGL515" s="57"/>
      <c r="HGM515" s="159"/>
      <c r="HGN515" s="57"/>
      <c r="HGO515" s="159"/>
      <c r="HGP515" s="57"/>
      <c r="HGQ515" s="159"/>
      <c r="HGR515" s="57"/>
      <c r="HGS515" s="159"/>
      <c r="HGT515" s="57"/>
      <c r="HGU515" s="159"/>
      <c r="HGV515" s="57"/>
      <c r="HGW515" s="159"/>
      <c r="HGX515" s="57"/>
      <c r="HGY515" s="159"/>
      <c r="HGZ515" s="57"/>
      <c r="HHA515" s="159"/>
      <c r="HHB515" s="57"/>
      <c r="HHC515" s="159"/>
      <c r="HHD515" s="57"/>
      <c r="HHE515" s="159"/>
      <c r="HHF515" s="57"/>
      <c r="HHG515" s="159"/>
      <c r="HHH515" s="57"/>
      <c r="HHI515" s="159"/>
      <c r="HHJ515" s="57"/>
      <c r="HHK515" s="159"/>
      <c r="HHL515" s="57"/>
      <c r="HHM515" s="159"/>
      <c r="HHN515" s="57"/>
      <c r="HHO515" s="159"/>
      <c r="HHP515" s="57"/>
      <c r="HHQ515" s="159"/>
      <c r="HHR515" s="57"/>
      <c r="HHS515" s="159"/>
      <c r="HHT515" s="57"/>
      <c r="HHU515" s="159"/>
      <c r="HHV515" s="57"/>
      <c r="HHW515" s="159"/>
      <c r="HHX515" s="57"/>
      <c r="HHY515" s="159"/>
      <c r="HHZ515" s="57"/>
      <c r="HIA515" s="159"/>
      <c r="HIB515" s="57"/>
      <c r="HIC515" s="159"/>
      <c r="HID515" s="57"/>
      <c r="HIE515" s="159"/>
      <c r="HIF515" s="57"/>
      <c r="HIG515" s="159"/>
      <c r="HIH515" s="57"/>
      <c r="HII515" s="159"/>
      <c r="HIJ515" s="57"/>
      <c r="HIK515" s="159"/>
      <c r="HIL515" s="57"/>
      <c r="HIM515" s="159"/>
      <c r="HIN515" s="57"/>
      <c r="HIO515" s="159"/>
      <c r="HIP515" s="57"/>
      <c r="HIQ515" s="159"/>
      <c r="HIR515" s="57"/>
      <c r="HIS515" s="159"/>
      <c r="HIT515" s="57"/>
      <c r="HIU515" s="159"/>
      <c r="HIV515" s="57"/>
      <c r="HIW515" s="159"/>
      <c r="HIX515" s="57"/>
      <c r="HIY515" s="159"/>
      <c r="HIZ515" s="57"/>
      <c r="HJA515" s="159"/>
      <c r="HJB515" s="57"/>
      <c r="HJC515" s="159"/>
      <c r="HJD515" s="57"/>
      <c r="HJE515" s="159"/>
      <c r="HJF515" s="57"/>
      <c r="HJG515" s="159"/>
      <c r="HJH515" s="57"/>
      <c r="HJI515" s="159"/>
      <c r="HJJ515" s="57"/>
      <c r="HJK515" s="159"/>
      <c r="HJL515" s="57"/>
      <c r="HJM515" s="159"/>
      <c r="HJN515" s="57"/>
      <c r="HJO515" s="159"/>
      <c r="HJP515" s="57"/>
      <c r="HJQ515" s="159"/>
      <c r="HJR515" s="57"/>
      <c r="HJS515" s="159"/>
      <c r="HJT515" s="57"/>
      <c r="HJU515" s="159"/>
      <c r="HJV515" s="57"/>
      <c r="HJW515" s="159"/>
      <c r="HJX515" s="57"/>
      <c r="HJY515" s="159"/>
      <c r="HJZ515" s="57"/>
      <c r="HKA515" s="159"/>
      <c r="HKB515" s="57"/>
      <c r="HKC515" s="159"/>
      <c r="HKD515" s="57"/>
      <c r="HKE515" s="159"/>
      <c r="HKF515" s="57"/>
      <c r="HKG515" s="159"/>
      <c r="HKH515" s="57"/>
      <c r="HKI515" s="159"/>
      <c r="HKJ515" s="57"/>
      <c r="HKK515" s="159"/>
      <c r="HKL515" s="57"/>
      <c r="HKM515" s="159"/>
      <c r="HKN515" s="57"/>
      <c r="HKO515" s="159"/>
      <c r="HKP515" s="57"/>
      <c r="HKQ515" s="159"/>
      <c r="HKR515" s="57"/>
      <c r="HKS515" s="159"/>
      <c r="HKT515" s="57"/>
      <c r="HKU515" s="159"/>
      <c r="HKV515" s="57"/>
      <c r="HKW515" s="159"/>
      <c r="HKX515" s="57"/>
      <c r="HKY515" s="159"/>
      <c r="HKZ515" s="57"/>
      <c r="HLA515" s="159"/>
      <c r="HLB515" s="57"/>
      <c r="HLC515" s="159"/>
      <c r="HLD515" s="57"/>
      <c r="HLE515" s="159"/>
      <c r="HLF515" s="57"/>
      <c r="HLG515" s="159"/>
      <c r="HLH515" s="57"/>
      <c r="HLI515" s="159"/>
      <c r="HLJ515" s="57"/>
      <c r="HLK515" s="159"/>
      <c r="HLL515" s="57"/>
      <c r="HLM515" s="159"/>
      <c r="HLN515" s="57"/>
      <c r="HLO515" s="159"/>
      <c r="HLP515" s="57"/>
      <c r="HLQ515" s="159"/>
      <c r="HLR515" s="57"/>
      <c r="HLS515" s="159"/>
      <c r="HLT515" s="57"/>
      <c r="HLU515" s="159"/>
      <c r="HLV515" s="57"/>
      <c r="HLW515" s="159"/>
      <c r="HLX515" s="57"/>
      <c r="HLY515" s="159"/>
      <c r="HLZ515" s="57"/>
      <c r="HMA515" s="159"/>
      <c r="HMB515" s="57"/>
      <c r="HMC515" s="159"/>
      <c r="HMD515" s="57"/>
      <c r="HME515" s="159"/>
      <c r="HMF515" s="57"/>
      <c r="HMG515" s="159"/>
      <c r="HMH515" s="57"/>
      <c r="HMI515" s="159"/>
      <c r="HMJ515" s="57"/>
      <c r="HMK515" s="159"/>
      <c r="HML515" s="57"/>
      <c r="HMM515" s="159"/>
      <c r="HMN515" s="57"/>
      <c r="HMO515" s="159"/>
      <c r="HMP515" s="57"/>
      <c r="HMQ515" s="159"/>
      <c r="HMR515" s="57"/>
      <c r="HMS515" s="159"/>
      <c r="HMT515" s="57"/>
      <c r="HMU515" s="159"/>
      <c r="HMV515" s="57"/>
      <c r="HMW515" s="159"/>
      <c r="HMX515" s="57"/>
      <c r="HMY515" s="159"/>
      <c r="HMZ515" s="57"/>
      <c r="HNA515" s="159"/>
      <c r="HNB515" s="57"/>
      <c r="HNC515" s="159"/>
      <c r="HND515" s="57"/>
      <c r="HNE515" s="159"/>
      <c r="HNF515" s="57"/>
      <c r="HNG515" s="159"/>
      <c r="HNH515" s="57"/>
      <c r="HNI515" s="159"/>
      <c r="HNJ515" s="57"/>
      <c r="HNK515" s="159"/>
      <c r="HNL515" s="57"/>
      <c r="HNM515" s="159"/>
      <c r="HNN515" s="57"/>
      <c r="HNO515" s="159"/>
      <c r="HNP515" s="57"/>
      <c r="HNQ515" s="159"/>
      <c r="HNR515" s="57"/>
      <c r="HNS515" s="159"/>
      <c r="HNT515" s="57"/>
      <c r="HNU515" s="159"/>
      <c r="HNV515" s="57"/>
      <c r="HNW515" s="159"/>
      <c r="HNX515" s="57"/>
      <c r="HNY515" s="159"/>
      <c r="HNZ515" s="57"/>
      <c r="HOA515" s="159"/>
      <c r="HOB515" s="57"/>
      <c r="HOC515" s="159"/>
      <c r="HOD515" s="57"/>
      <c r="HOE515" s="159"/>
      <c r="HOF515" s="57"/>
      <c r="HOG515" s="159"/>
      <c r="HOH515" s="57"/>
      <c r="HOI515" s="159"/>
      <c r="HOJ515" s="57"/>
      <c r="HOK515" s="159"/>
      <c r="HOL515" s="57"/>
      <c r="HOM515" s="159"/>
      <c r="HON515" s="57"/>
      <c r="HOO515" s="159"/>
      <c r="HOP515" s="57"/>
      <c r="HOQ515" s="159"/>
      <c r="HOR515" s="57"/>
      <c r="HOS515" s="159"/>
      <c r="HOT515" s="57"/>
      <c r="HOU515" s="159"/>
      <c r="HOV515" s="57"/>
      <c r="HOW515" s="159"/>
      <c r="HOX515" s="57"/>
      <c r="HOY515" s="159"/>
      <c r="HOZ515" s="57"/>
      <c r="HPA515" s="159"/>
      <c r="HPB515" s="57"/>
      <c r="HPC515" s="159"/>
      <c r="HPD515" s="57"/>
      <c r="HPE515" s="159"/>
      <c r="HPF515" s="57"/>
      <c r="HPG515" s="159"/>
      <c r="HPH515" s="57"/>
      <c r="HPI515" s="159"/>
      <c r="HPJ515" s="57"/>
      <c r="HPK515" s="159"/>
      <c r="HPL515" s="57"/>
      <c r="HPM515" s="159"/>
      <c r="HPN515" s="57"/>
      <c r="HPO515" s="159"/>
      <c r="HPP515" s="57"/>
      <c r="HPQ515" s="159"/>
      <c r="HPR515" s="57"/>
      <c r="HPS515" s="159"/>
      <c r="HPT515" s="57"/>
      <c r="HPU515" s="159"/>
      <c r="HPV515" s="57"/>
      <c r="HPW515" s="159"/>
      <c r="HPX515" s="57"/>
      <c r="HPY515" s="159"/>
      <c r="HPZ515" s="57"/>
      <c r="HQA515" s="159"/>
      <c r="HQB515" s="57"/>
      <c r="HQC515" s="159"/>
      <c r="HQD515" s="57"/>
      <c r="HQE515" s="159"/>
      <c r="HQF515" s="57"/>
      <c r="HQG515" s="159"/>
      <c r="HQH515" s="57"/>
      <c r="HQI515" s="159"/>
      <c r="HQJ515" s="57"/>
      <c r="HQK515" s="159"/>
      <c r="HQL515" s="57"/>
      <c r="HQM515" s="159"/>
      <c r="HQN515" s="57"/>
      <c r="HQO515" s="159"/>
      <c r="HQP515" s="57"/>
      <c r="HQQ515" s="159"/>
      <c r="HQR515" s="57"/>
      <c r="HQS515" s="159"/>
      <c r="HQT515" s="57"/>
      <c r="HQU515" s="159"/>
      <c r="HQV515" s="57"/>
      <c r="HQW515" s="159"/>
      <c r="HQX515" s="57"/>
      <c r="HQY515" s="159"/>
      <c r="HQZ515" s="57"/>
      <c r="HRA515" s="159"/>
      <c r="HRB515" s="57"/>
      <c r="HRC515" s="159"/>
      <c r="HRD515" s="57"/>
      <c r="HRE515" s="159"/>
      <c r="HRF515" s="57"/>
      <c r="HRG515" s="159"/>
      <c r="HRH515" s="57"/>
      <c r="HRI515" s="159"/>
      <c r="HRJ515" s="57"/>
      <c r="HRK515" s="159"/>
      <c r="HRL515" s="57"/>
      <c r="HRM515" s="159"/>
      <c r="HRN515" s="57"/>
      <c r="HRO515" s="159"/>
      <c r="HRP515" s="57"/>
      <c r="HRQ515" s="159"/>
      <c r="HRR515" s="57"/>
      <c r="HRS515" s="159"/>
      <c r="HRT515" s="57"/>
      <c r="HRU515" s="159"/>
      <c r="HRV515" s="57"/>
      <c r="HRW515" s="159"/>
      <c r="HRX515" s="57"/>
      <c r="HRY515" s="159"/>
      <c r="HRZ515" s="57"/>
      <c r="HSA515" s="159"/>
      <c r="HSB515" s="57"/>
      <c r="HSC515" s="159"/>
      <c r="HSD515" s="57"/>
      <c r="HSE515" s="159"/>
      <c r="HSF515" s="57"/>
      <c r="HSG515" s="159"/>
      <c r="HSH515" s="57"/>
      <c r="HSI515" s="159"/>
      <c r="HSJ515" s="57"/>
      <c r="HSK515" s="159"/>
      <c r="HSL515" s="57"/>
      <c r="HSM515" s="159"/>
      <c r="HSN515" s="57"/>
      <c r="HSO515" s="159"/>
      <c r="HSP515" s="57"/>
      <c r="HSQ515" s="159"/>
      <c r="HSR515" s="57"/>
      <c r="HSS515" s="159"/>
      <c r="HST515" s="57"/>
      <c r="HSU515" s="159"/>
      <c r="HSV515" s="57"/>
      <c r="HSW515" s="159"/>
      <c r="HSX515" s="57"/>
      <c r="HSY515" s="159"/>
      <c r="HSZ515" s="57"/>
      <c r="HTA515" s="159"/>
      <c r="HTB515" s="57"/>
      <c r="HTC515" s="159"/>
      <c r="HTD515" s="57"/>
      <c r="HTE515" s="159"/>
      <c r="HTF515" s="57"/>
      <c r="HTG515" s="159"/>
      <c r="HTH515" s="57"/>
      <c r="HTI515" s="159"/>
      <c r="HTJ515" s="57"/>
      <c r="HTK515" s="159"/>
      <c r="HTL515" s="57"/>
      <c r="HTM515" s="159"/>
      <c r="HTN515" s="57"/>
      <c r="HTO515" s="159"/>
      <c r="HTP515" s="57"/>
      <c r="HTQ515" s="159"/>
      <c r="HTR515" s="57"/>
      <c r="HTS515" s="159"/>
      <c r="HTT515" s="57"/>
      <c r="HTU515" s="159"/>
      <c r="HTV515" s="57"/>
      <c r="HTW515" s="159"/>
      <c r="HTX515" s="57"/>
      <c r="HTY515" s="159"/>
      <c r="HTZ515" s="57"/>
      <c r="HUA515" s="159"/>
      <c r="HUB515" s="57"/>
      <c r="HUC515" s="159"/>
      <c r="HUD515" s="57"/>
      <c r="HUE515" s="159"/>
      <c r="HUF515" s="57"/>
      <c r="HUG515" s="159"/>
      <c r="HUH515" s="57"/>
      <c r="HUI515" s="159"/>
      <c r="HUJ515" s="57"/>
      <c r="HUK515" s="159"/>
      <c r="HUL515" s="57"/>
      <c r="HUM515" s="159"/>
      <c r="HUN515" s="57"/>
      <c r="HUO515" s="159"/>
      <c r="HUP515" s="57"/>
      <c r="HUQ515" s="159"/>
      <c r="HUR515" s="57"/>
      <c r="HUS515" s="159"/>
      <c r="HUT515" s="57"/>
      <c r="HUU515" s="159"/>
      <c r="HUV515" s="57"/>
      <c r="HUW515" s="159"/>
      <c r="HUX515" s="57"/>
      <c r="HUY515" s="159"/>
      <c r="HUZ515" s="57"/>
      <c r="HVA515" s="159"/>
      <c r="HVB515" s="57"/>
      <c r="HVC515" s="159"/>
      <c r="HVD515" s="57"/>
      <c r="HVE515" s="159"/>
      <c r="HVF515" s="57"/>
      <c r="HVG515" s="159"/>
      <c r="HVH515" s="57"/>
      <c r="HVI515" s="159"/>
      <c r="HVJ515" s="57"/>
      <c r="HVK515" s="159"/>
      <c r="HVL515" s="57"/>
      <c r="HVM515" s="159"/>
      <c r="HVN515" s="57"/>
      <c r="HVO515" s="159"/>
      <c r="HVP515" s="57"/>
      <c r="HVQ515" s="159"/>
      <c r="HVR515" s="57"/>
      <c r="HVS515" s="159"/>
      <c r="HVT515" s="57"/>
      <c r="HVU515" s="159"/>
      <c r="HVV515" s="57"/>
      <c r="HVW515" s="159"/>
      <c r="HVX515" s="57"/>
      <c r="HVY515" s="159"/>
      <c r="HVZ515" s="57"/>
      <c r="HWA515" s="159"/>
      <c r="HWB515" s="57"/>
      <c r="HWC515" s="159"/>
      <c r="HWD515" s="57"/>
      <c r="HWE515" s="159"/>
      <c r="HWF515" s="57"/>
      <c r="HWG515" s="159"/>
      <c r="HWH515" s="57"/>
      <c r="HWI515" s="159"/>
      <c r="HWJ515" s="57"/>
      <c r="HWK515" s="159"/>
      <c r="HWL515" s="57"/>
      <c r="HWM515" s="159"/>
      <c r="HWN515" s="57"/>
      <c r="HWO515" s="159"/>
      <c r="HWP515" s="57"/>
      <c r="HWQ515" s="159"/>
      <c r="HWR515" s="57"/>
      <c r="HWS515" s="159"/>
      <c r="HWT515" s="57"/>
      <c r="HWU515" s="159"/>
      <c r="HWV515" s="57"/>
      <c r="HWW515" s="159"/>
      <c r="HWX515" s="57"/>
      <c r="HWY515" s="159"/>
      <c r="HWZ515" s="57"/>
      <c r="HXA515" s="159"/>
      <c r="HXB515" s="57"/>
      <c r="HXC515" s="159"/>
      <c r="HXD515" s="57"/>
      <c r="HXE515" s="159"/>
      <c r="HXF515" s="57"/>
      <c r="HXG515" s="159"/>
      <c r="HXH515" s="57"/>
      <c r="HXI515" s="159"/>
      <c r="HXJ515" s="57"/>
      <c r="HXK515" s="159"/>
      <c r="HXL515" s="57"/>
      <c r="HXM515" s="159"/>
      <c r="HXN515" s="57"/>
      <c r="HXO515" s="159"/>
      <c r="HXP515" s="57"/>
      <c r="HXQ515" s="159"/>
      <c r="HXR515" s="57"/>
      <c r="HXS515" s="159"/>
      <c r="HXT515" s="57"/>
      <c r="HXU515" s="159"/>
      <c r="HXV515" s="57"/>
      <c r="HXW515" s="159"/>
      <c r="HXX515" s="57"/>
      <c r="HXY515" s="159"/>
      <c r="HXZ515" s="57"/>
      <c r="HYA515" s="159"/>
      <c r="HYB515" s="57"/>
      <c r="HYC515" s="159"/>
      <c r="HYD515" s="57"/>
      <c r="HYE515" s="159"/>
      <c r="HYF515" s="57"/>
      <c r="HYG515" s="159"/>
      <c r="HYH515" s="57"/>
      <c r="HYI515" s="159"/>
      <c r="HYJ515" s="57"/>
      <c r="HYK515" s="159"/>
      <c r="HYL515" s="57"/>
      <c r="HYM515" s="159"/>
      <c r="HYN515" s="57"/>
      <c r="HYO515" s="159"/>
      <c r="HYP515" s="57"/>
      <c r="HYQ515" s="159"/>
      <c r="HYR515" s="57"/>
      <c r="HYS515" s="159"/>
      <c r="HYT515" s="57"/>
      <c r="HYU515" s="159"/>
      <c r="HYV515" s="57"/>
      <c r="HYW515" s="159"/>
      <c r="HYX515" s="57"/>
      <c r="HYY515" s="159"/>
      <c r="HYZ515" s="57"/>
      <c r="HZA515" s="159"/>
      <c r="HZB515" s="57"/>
      <c r="HZC515" s="159"/>
      <c r="HZD515" s="57"/>
      <c r="HZE515" s="159"/>
      <c r="HZF515" s="57"/>
      <c r="HZG515" s="159"/>
      <c r="HZH515" s="57"/>
      <c r="HZI515" s="159"/>
      <c r="HZJ515" s="57"/>
      <c r="HZK515" s="159"/>
      <c r="HZL515" s="57"/>
      <c r="HZM515" s="159"/>
      <c r="HZN515" s="57"/>
      <c r="HZO515" s="159"/>
      <c r="HZP515" s="57"/>
      <c r="HZQ515" s="159"/>
      <c r="HZR515" s="57"/>
      <c r="HZS515" s="159"/>
      <c r="HZT515" s="57"/>
      <c r="HZU515" s="159"/>
      <c r="HZV515" s="57"/>
      <c r="HZW515" s="159"/>
      <c r="HZX515" s="57"/>
      <c r="HZY515" s="159"/>
      <c r="HZZ515" s="57"/>
      <c r="IAA515" s="159"/>
      <c r="IAB515" s="57"/>
      <c r="IAC515" s="159"/>
      <c r="IAD515" s="57"/>
      <c r="IAE515" s="159"/>
      <c r="IAF515" s="57"/>
      <c r="IAG515" s="159"/>
      <c r="IAH515" s="57"/>
      <c r="IAI515" s="159"/>
      <c r="IAJ515" s="57"/>
      <c r="IAK515" s="159"/>
      <c r="IAL515" s="57"/>
      <c r="IAM515" s="159"/>
      <c r="IAN515" s="57"/>
      <c r="IAO515" s="159"/>
      <c r="IAP515" s="57"/>
      <c r="IAQ515" s="159"/>
      <c r="IAR515" s="57"/>
      <c r="IAS515" s="159"/>
      <c r="IAT515" s="57"/>
      <c r="IAU515" s="159"/>
      <c r="IAV515" s="57"/>
      <c r="IAW515" s="159"/>
      <c r="IAX515" s="57"/>
      <c r="IAY515" s="159"/>
      <c r="IAZ515" s="57"/>
      <c r="IBA515" s="159"/>
      <c r="IBB515" s="57"/>
      <c r="IBC515" s="159"/>
      <c r="IBD515" s="57"/>
      <c r="IBE515" s="159"/>
      <c r="IBF515" s="57"/>
      <c r="IBG515" s="159"/>
      <c r="IBH515" s="57"/>
      <c r="IBI515" s="159"/>
      <c r="IBJ515" s="57"/>
      <c r="IBK515" s="159"/>
      <c r="IBL515" s="57"/>
      <c r="IBM515" s="159"/>
      <c r="IBN515" s="57"/>
      <c r="IBO515" s="159"/>
      <c r="IBP515" s="57"/>
      <c r="IBQ515" s="159"/>
      <c r="IBR515" s="57"/>
      <c r="IBS515" s="159"/>
      <c r="IBT515" s="57"/>
      <c r="IBU515" s="159"/>
      <c r="IBV515" s="57"/>
      <c r="IBW515" s="159"/>
      <c r="IBX515" s="57"/>
      <c r="IBY515" s="159"/>
      <c r="IBZ515" s="57"/>
      <c r="ICA515" s="159"/>
      <c r="ICB515" s="57"/>
      <c r="ICC515" s="159"/>
      <c r="ICD515" s="57"/>
      <c r="ICE515" s="159"/>
      <c r="ICF515" s="57"/>
      <c r="ICG515" s="159"/>
      <c r="ICH515" s="57"/>
      <c r="ICI515" s="159"/>
      <c r="ICJ515" s="57"/>
      <c r="ICK515" s="159"/>
      <c r="ICL515" s="57"/>
      <c r="ICM515" s="159"/>
      <c r="ICN515" s="57"/>
      <c r="ICO515" s="159"/>
      <c r="ICP515" s="57"/>
      <c r="ICQ515" s="159"/>
      <c r="ICR515" s="57"/>
      <c r="ICS515" s="159"/>
      <c r="ICT515" s="57"/>
      <c r="ICU515" s="159"/>
      <c r="ICV515" s="57"/>
      <c r="ICW515" s="159"/>
      <c r="ICX515" s="57"/>
      <c r="ICY515" s="159"/>
      <c r="ICZ515" s="57"/>
      <c r="IDA515" s="159"/>
      <c r="IDB515" s="57"/>
      <c r="IDC515" s="159"/>
      <c r="IDD515" s="57"/>
      <c r="IDE515" s="159"/>
      <c r="IDF515" s="57"/>
      <c r="IDG515" s="159"/>
      <c r="IDH515" s="57"/>
      <c r="IDI515" s="159"/>
      <c r="IDJ515" s="57"/>
      <c r="IDK515" s="159"/>
      <c r="IDL515" s="57"/>
      <c r="IDM515" s="159"/>
      <c r="IDN515" s="57"/>
      <c r="IDO515" s="159"/>
      <c r="IDP515" s="57"/>
      <c r="IDQ515" s="159"/>
      <c r="IDR515" s="57"/>
      <c r="IDS515" s="159"/>
      <c r="IDT515" s="57"/>
      <c r="IDU515" s="159"/>
      <c r="IDV515" s="57"/>
      <c r="IDW515" s="159"/>
      <c r="IDX515" s="57"/>
      <c r="IDY515" s="159"/>
      <c r="IDZ515" s="57"/>
      <c r="IEA515" s="159"/>
      <c r="IEB515" s="57"/>
      <c r="IEC515" s="159"/>
      <c r="IED515" s="57"/>
      <c r="IEE515" s="159"/>
      <c r="IEF515" s="57"/>
      <c r="IEG515" s="159"/>
      <c r="IEH515" s="57"/>
      <c r="IEI515" s="159"/>
      <c r="IEJ515" s="57"/>
      <c r="IEK515" s="159"/>
      <c r="IEL515" s="57"/>
      <c r="IEM515" s="159"/>
      <c r="IEN515" s="57"/>
      <c r="IEO515" s="159"/>
      <c r="IEP515" s="57"/>
      <c r="IEQ515" s="159"/>
      <c r="IER515" s="57"/>
      <c r="IES515" s="159"/>
      <c r="IET515" s="57"/>
      <c r="IEU515" s="159"/>
      <c r="IEV515" s="57"/>
      <c r="IEW515" s="159"/>
      <c r="IEX515" s="57"/>
      <c r="IEY515" s="159"/>
      <c r="IEZ515" s="57"/>
      <c r="IFA515" s="159"/>
      <c r="IFB515" s="57"/>
      <c r="IFC515" s="159"/>
      <c r="IFD515" s="57"/>
      <c r="IFE515" s="159"/>
      <c r="IFF515" s="57"/>
      <c r="IFG515" s="159"/>
      <c r="IFH515" s="57"/>
      <c r="IFI515" s="159"/>
      <c r="IFJ515" s="57"/>
      <c r="IFK515" s="159"/>
      <c r="IFL515" s="57"/>
      <c r="IFM515" s="159"/>
      <c r="IFN515" s="57"/>
      <c r="IFO515" s="159"/>
      <c r="IFP515" s="57"/>
      <c r="IFQ515" s="159"/>
      <c r="IFR515" s="57"/>
      <c r="IFS515" s="159"/>
      <c r="IFT515" s="57"/>
      <c r="IFU515" s="159"/>
      <c r="IFV515" s="57"/>
      <c r="IFW515" s="159"/>
      <c r="IFX515" s="57"/>
      <c r="IFY515" s="159"/>
      <c r="IFZ515" s="57"/>
      <c r="IGA515" s="159"/>
      <c r="IGB515" s="57"/>
      <c r="IGC515" s="159"/>
      <c r="IGD515" s="57"/>
      <c r="IGE515" s="159"/>
      <c r="IGF515" s="57"/>
      <c r="IGG515" s="159"/>
      <c r="IGH515" s="57"/>
      <c r="IGI515" s="159"/>
      <c r="IGJ515" s="57"/>
      <c r="IGK515" s="159"/>
      <c r="IGL515" s="57"/>
      <c r="IGM515" s="159"/>
      <c r="IGN515" s="57"/>
      <c r="IGO515" s="159"/>
      <c r="IGP515" s="57"/>
      <c r="IGQ515" s="159"/>
      <c r="IGR515" s="57"/>
      <c r="IGS515" s="159"/>
      <c r="IGT515" s="57"/>
      <c r="IGU515" s="159"/>
      <c r="IGV515" s="57"/>
      <c r="IGW515" s="159"/>
      <c r="IGX515" s="57"/>
      <c r="IGY515" s="159"/>
      <c r="IGZ515" s="57"/>
      <c r="IHA515" s="159"/>
      <c r="IHB515" s="57"/>
      <c r="IHC515" s="159"/>
      <c r="IHD515" s="57"/>
      <c r="IHE515" s="159"/>
      <c r="IHF515" s="57"/>
      <c r="IHG515" s="159"/>
      <c r="IHH515" s="57"/>
      <c r="IHI515" s="159"/>
      <c r="IHJ515" s="57"/>
      <c r="IHK515" s="159"/>
      <c r="IHL515" s="57"/>
      <c r="IHM515" s="159"/>
      <c r="IHN515" s="57"/>
      <c r="IHO515" s="159"/>
      <c r="IHP515" s="57"/>
      <c r="IHQ515" s="159"/>
      <c r="IHR515" s="57"/>
      <c r="IHS515" s="159"/>
      <c r="IHT515" s="57"/>
      <c r="IHU515" s="159"/>
      <c r="IHV515" s="57"/>
      <c r="IHW515" s="159"/>
      <c r="IHX515" s="57"/>
      <c r="IHY515" s="159"/>
      <c r="IHZ515" s="57"/>
      <c r="IIA515" s="159"/>
      <c r="IIB515" s="57"/>
      <c r="IIC515" s="159"/>
      <c r="IID515" s="57"/>
      <c r="IIE515" s="159"/>
      <c r="IIF515" s="57"/>
      <c r="IIG515" s="159"/>
      <c r="IIH515" s="57"/>
      <c r="III515" s="159"/>
      <c r="IIJ515" s="57"/>
      <c r="IIK515" s="159"/>
      <c r="IIL515" s="57"/>
      <c r="IIM515" s="159"/>
      <c r="IIN515" s="57"/>
      <c r="IIO515" s="159"/>
      <c r="IIP515" s="57"/>
      <c r="IIQ515" s="159"/>
      <c r="IIR515" s="57"/>
      <c r="IIS515" s="159"/>
      <c r="IIT515" s="57"/>
      <c r="IIU515" s="159"/>
      <c r="IIV515" s="57"/>
      <c r="IIW515" s="159"/>
      <c r="IIX515" s="57"/>
      <c r="IIY515" s="159"/>
      <c r="IIZ515" s="57"/>
      <c r="IJA515" s="159"/>
      <c r="IJB515" s="57"/>
      <c r="IJC515" s="159"/>
      <c r="IJD515" s="57"/>
      <c r="IJE515" s="159"/>
      <c r="IJF515" s="57"/>
      <c r="IJG515" s="159"/>
      <c r="IJH515" s="57"/>
      <c r="IJI515" s="159"/>
      <c r="IJJ515" s="57"/>
      <c r="IJK515" s="159"/>
      <c r="IJL515" s="57"/>
      <c r="IJM515" s="159"/>
      <c r="IJN515" s="57"/>
      <c r="IJO515" s="159"/>
      <c r="IJP515" s="57"/>
      <c r="IJQ515" s="159"/>
      <c r="IJR515" s="57"/>
      <c r="IJS515" s="159"/>
      <c r="IJT515" s="57"/>
      <c r="IJU515" s="159"/>
      <c r="IJV515" s="57"/>
      <c r="IJW515" s="159"/>
      <c r="IJX515" s="57"/>
      <c r="IJY515" s="159"/>
      <c r="IJZ515" s="57"/>
      <c r="IKA515" s="159"/>
      <c r="IKB515" s="57"/>
      <c r="IKC515" s="159"/>
      <c r="IKD515" s="57"/>
      <c r="IKE515" s="159"/>
      <c r="IKF515" s="57"/>
      <c r="IKG515" s="159"/>
      <c r="IKH515" s="57"/>
      <c r="IKI515" s="159"/>
      <c r="IKJ515" s="57"/>
      <c r="IKK515" s="159"/>
      <c r="IKL515" s="57"/>
      <c r="IKM515" s="159"/>
      <c r="IKN515" s="57"/>
      <c r="IKO515" s="159"/>
      <c r="IKP515" s="57"/>
      <c r="IKQ515" s="159"/>
      <c r="IKR515" s="57"/>
      <c r="IKS515" s="159"/>
      <c r="IKT515" s="57"/>
      <c r="IKU515" s="159"/>
      <c r="IKV515" s="57"/>
      <c r="IKW515" s="159"/>
      <c r="IKX515" s="57"/>
      <c r="IKY515" s="159"/>
      <c r="IKZ515" s="57"/>
      <c r="ILA515" s="159"/>
      <c r="ILB515" s="57"/>
      <c r="ILC515" s="159"/>
      <c r="ILD515" s="57"/>
      <c r="ILE515" s="159"/>
      <c r="ILF515" s="57"/>
      <c r="ILG515" s="159"/>
      <c r="ILH515" s="57"/>
      <c r="ILI515" s="159"/>
      <c r="ILJ515" s="57"/>
      <c r="ILK515" s="159"/>
      <c r="ILL515" s="57"/>
      <c r="ILM515" s="159"/>
      <c r="ILN515" s="57"/>
      <c r="ILO515" s="159"/>
      <c r="ILP515" s="57"/>
      <c r="ILQ515" s="159"/>
      <c r="ILR515" s="57"/>
      <c r="ILS515" s="159"/>
      <c r="ILT515" s="57"/>
      <c r="ILU515" s="159"/>
      <c r="ILV515" s="57"/>
      <c r="ILW515" s="159"/>
      <c r="ILX515" s="57"/>
      <c r="ILY515" s="159"/>
      <c r="ILZ515" s="57"/>
      <c r="IMA515" s="159"/>
      <c r="IMB515" s="57"/>
      <c r="IMC515" s="159"/>
      <c r="IMD515" s="57"/>
      <c r="IME515" s="159"/>
      <c r="IMF515" s="57"/>
      <c r="IMG515" s="159"/>
      <c r="IMH515" s="57"/>
      <c r="IMI515" s="159"/>
      <c r="IMJ515" s="57"/>
      <c r="IMK515" s="159"/>
      <c r="IML515" s="57"/>
      <c r="IMM515" s="159"/>
      <c r="IMN515" s="57"/>
      <c r="IMO515" s="159"/>
      <c r="IMP515" s="57"/>
      <c r="IMQ515" s="159"/>
      <c r="IMR515" s="57"/>
      <c r="IMS515" s="159"/>
      <c r="IMT515" s="57"/>
      <c r="IMU515" s="159"/>
      <c r="IMV515" s="57"/>
      <c r="IMW515" s="159"/>
      <c r="IMX515" s="57"/>
      <c r="IMY515" s="159"/>
      <c r="IMZ515" s="57"/>
      <c r="INA515" s="159"/>
      <c r="INB515" s="57"/>
      <c r="INC515" s="159"/>
      <c r="IND515" s="57"/>
      <c r="INE515" s="159"/>
      <c r="INF515" s="57"/>
      <c r="ING515" s="159"/>
      <c r="INH515" s="57"/>
      <c r="INI515" s="159"/>
      <c r="INJ515" s="57"/>
      <c r="INK515" s="159"/>
      <c r="INL515" s="57"/>
      <c r="INM515" s="159"/>
      <c r="INN515" s="57"/>
      <c r="INO515" s="159"/>
      <c r="INP515" s="57"/>
      <c r="INQ515" s="159"/>
      <c r="INR515" s="57"/>
      <c r="INS515" s="159"/>
      <c r="INT515" s="57"/>
      <c r="INU515" s="159"/>
      <c r="INV515" s="57"/>
      <c r="INW515" s="159"/>
      <c r="INX515" s="57"/>
      <c r="INY515" s="159"/>
      <c r="INZ515" s="57"/>
      <c r="IOA515" s="159"/>
      <c r="IOB515" s="57"/>
      <c r="IOC515" s="159"/>
      <c r="IOD515" s="57"/>
      <c r="IOE515" s="159"/>
      <c r="IOF515" s="57"/>
      <c r="IOG515" s="159"/>
      <c r="IOH515" s="57"/>
      <c r="IOI515" s="159"/>
      <c r="IOJ515" s="57"/>
      <c r="IOK515" s="159"/>
      <c r="IOL515" s="57"/>
      <c r="IOM515" s="159"/>
      <c r="ION515" s="57"/>
      <c r="IOO515" s="159"/>
      <c r="IOP515" s="57"/>
      <c r="IOQ515" s="159"/>
      <c r="IOR515" s="57"/>
      <c r="IOS515" s="159"/>
      <c r="IOT515" s="57"/>
      <c r="IOU515" s="159"/>
      <c r="IOV515" s="57"/>
      <c r="IOW515" s="159"/>
      <c r="IOX515" s="57"/>
      <c r="IOY515" s="159"/>
      <c r="IOZ515" s="57"/>
      <c r="IPA515" s="159"/>
      <c r="IPB515" s="57"/>
      <c r="IPC515" s="159"/>
      <c r="IPD515" s="57"/>
      <c r="IPE515" s="159"/>
      <c r="IPF515" s="57"/>
      <c r="IPG515" s="159"/>
      <c r="IPH515" s="57"/>
      <c r="IPI515" s="159"/>
      <c r="IPJ515" s="57"/>
      <c r="IPK515" s="159"/>
      <c r="IPL515" s="57"/>
      <c r="IPM515" s="159"/>
      <c r="IPN515" s="57"/>
      <c r="IPO515" s="159"/>
      <c r="IPP515" s="57"/>
      <c r="IPQ515" s="159"/>
      <c r="IPR515" s="57"/>
      <c r="IPS515" s="159"/>
      <c r="IPT515" s="57"/>
      <c r="IPU515" s="159"/>
      <c r="IPV515" s="57"/>
      <c r="IPW515" s="159"/>
      <c r="IPX515" s="57"/>
      <c r="IPY515" s="159"/>
      <c r="IPZ515" s="57"/>
      <c r="IQA515" s="159"/>
      <c r="IQB515" s="57"/>
      <c r="IQC515" s="159"/>
      <c r="IQD515" s="57"/>
      <c r="IQE515" s="159"/>
      <c r="IQF515" s="57"/>
      <c r="IQG515" s="159"/>
      <c r="IQH515" s="57"/>
      <c r="IQI515" s="159"/>
      <c r="IQJ515" s="57"/>
      <c r="IQK515" s="159"/>
      <c r="IQL515" s="57"/>
      <c r="IQM515" s="159"/>
      <c r="IQN515" s="57"/>
      <c r="IQO515" s="159"/>
      <c r="IQP515" s="57"/>
      <c r="IQQ515" s="159"/>
      <c r="IQR515" s="57"/>
      <c r="IQS515" s="159"/>
      <c r="IQT515" s="57"/>
      <c r="IQU515" s="159"/>
      <c r="IQV515" s="57"/>
      <c r="IQW515" s="159"/>
      <c r="IQX515" s="57"/>
      <c r="IQY515" s="159"/>
      <c r="IQZ515" s="57"/>
      <c r="IRA515" s="159"/>
      <c r="IRB515" s="57"/>
      <c r="IRC515" s="159"/>
      <c r="IRD515" s="57"/>
      <c r="IRE515" s="159"/>
      <c r="IRF515" s="57"/>
      <c r="IRG515" s="159"/>
      <c r="IRH515" s="57"/>
      <c r="IRI515" s="159"/>
      <c r="IRJ515" s="57"/>
      <c r="IRK515" s="159"/>
      <c r="IRL515" s="57"/>
      <c r="IRM515" s="159"/>
      <c r="IRN515" s="57"/>
      <c r="IRO515" s="159"/>
      <c r="IRP515" s="57"/>
      <c r="IRQ515" s="159"/>
      <c r="IRR515" s="57"/>
      <c r="IRS515" s="159"/>
      <c r="IRT515" s="57"/>
      <c r="IRU515" s="159"/>
      <c r="IRV515" s="57"/>
      <c r="IRW515" s="159"/>
      <c r="IRX515" s="57"/>
      <c r="IRY515" s="159"/>
      <c r="IRZ515" s="57"/>
      <c r="ISA515" s="159"/>
      <c r="ISB515" s="57"/>
      <c r="ISC515" s="159"/>
      <c r="ISD515" s="57"/>
      <c r="ISE515" s="159"/>
      <c r="ISF515" s="57"/>
      <c r="ISG515" s="159"/>
      <c r="ISH515" s="57"/>
      <c r="ISI515" s="159"/>
      <c r="ISJ515" s="57"/>
      <c r="ISK515" s="159"/>
      <c r="ISL515" s="57"/>
      <c r="ISM515" s="159"/>
      <c r="ISN515" s="57"/>
      <c r="ISO515" s="159"/>
      <c r="ISP515" s="57"/>
      <c r="ISQ515" s="159"/>
      <c r="ISR515" s="57"/>
      <c r="ISS515" s="159"/>
      <c r="IST515" s="57"/>
      <c r="ISU515" s="159"/>
      <c r="ISV515" s="57"/>
      <c r="ISW515" s="159"/>
      <c r="ISX515" s="57"/>
      <c r="ISY515" s="159"/>
      <c r="ISZ515" s="57"/>
      <c r="ITA515" s="159"/>
      <c r="ITB515" s="57"/>
      <c r="ITC515" s="159"/>
      <c r="ITD515" s="57"/>
      <c r="ITE515" s="159"/>
      <c r="ITF515" s="57"/>
      <c r="ITG515" s="159"/>
      <c r="ITH515" s="57"/>
      <c r="ITI515" s="159"/>
      <c r="ITJ515" s="57"/>
      <c r="ITK515" s="159"/>
      <c r="ITL515" s="57"/>
      <c r="ITM515" s="159"/>
      <c r="ITN515" s="57"/>
      <c r="ITO515" s="159"/>
      <c r="ITP515" s="57"/>
      <c r="ITQ515" s="159"/>
      <c r="ITR515" s="57"/>
      <c r="ITS515" s="159"/>
      <c r="ITT515" s="57"/>
      <c r="ITU515" s="159"/>
      <c r="ITV515" s="57"/>
      <c r="ITW515" s="159"/>
      <c r="ITX515" s="57"/>
      <c r="ITY515" s="159"/>
      <c r="ITZ515" s="57"/>
      <c r="IUA515" s="159"/>
      <c r="IUB515" s="57"/>
      <c r="IUC515" s="159"/>
      <c r="IUD515" s="57"/>
      <c r="IUE515" s="159"/>
      <c r="IUF515" s="57"/>
      <c r="IUG515" s="159"/>
      <c r="IUH515" s="57"/>
      <c r="IUI515" s="159"/>
      <c r="IUJ515" s="57"/>
      <c r="IUK515" s="159"/>
      <c r="IUL515" s="57"/>
      <c r="IUM515" s="159"/>
      <c r="IUN515" s="57"/>
      <c r="IUO515" s="159"/>
      <c r="IUP515" s="57"/>
      <c r="IUQ515" s="159"/>
      <c r="IUR515" s="57"/>
      <c r="IUS515" s="159"/>
      <c r="IUT515" s="57"/>
      <c r="IUU515" s="159"/>
      <c r="IUV515" s="57"/>
      <c r="IUW515" s="159"/>
      <c r="IUX515" s="57"/>
      <c r="IUY515" s="159"/>
      <c r="IUZ515" s="57"/>
      <c r="IVA515" s="159"/>
      <c r="IVB515" s="57"/>
      <c r="IVC515" s="159"/>
      <c r="IVD515" s="57"/>
      <c r="IVE515" s="159"/>
      <c r="IVF515" s="57"/>
      <c r="IVG515" s="159"/>
      <c r="IVH515" s="57"/>
      <c r="IVI515" s="159"/>
      <c r="IVJ515" s="57"/>
      <c r="IVK515" s="159"/>
      <c r="IVL515" s="57"/>
      <c r="IVM515" s="159"/>
      <c r="IVN515" s="57"/>
      <c r="IVO515" s="159"/>
      <c r="IVP515" s="57"/>
      <c r="IVQ515" s="159"/>
      <c r="IVR515" s="57"/>
      <c r="IVS515" s="159"/>
      <c r="IVT515" s="57"/>
      <c r="IVU515" s="159"/>
      <c r="IVV515" s="57"/>
      <c r="IVW515" s="159"/>
      <c r="IVX515" s="57"/>
      <c r="IVY515" s="159"/>
      <c r="IVZ515" s="57"/>
      <c r="IWA515" s="159"/>
      <c r="IWB515" s="57"/>
      <c r="IWC515" s="159"/>
      <c r="IWD515" s="57"/>
      <c r="IWE515" s="159"/>
      <c r="IWF515" s="57"/>
      <c r="IWG515" s="159"/>
      <c r="IWH515" s="57"/>
      <c r="IWI515" s="159"/>
      <c r="IWJ515" s="57"/>
      <c r="IWK515" s="159"/>
      <c r="IWL515" s="57"/>
      <c r="IWM515" s="159"/>
      <c r="IWN515" s="57"/>
      <c r="IWO515" s="159"/>
      <c r="IWP515" s="57"/>
      <c r="IWQ515" s="159"/>
      <c r="IWR515" s="57"/>
      <c r="IWS515" s="159"/>
      <c r="IWT515" s="57"/>
      <c r="IWU515" s="159"/>
      <c r="IWV515" s="57"/>
      <c r="IWW515" s="159"/>
      <c r="IWX515" s="57"/>
      <c r="IWY515" s="159"/>
      <c r="IWZ515" s="57"/>
      <c r="IXA515" s="159"/>
      <c r="IXB515" s="57"/>
      <c r="IXC515" s="159"/>
      <c r="IXD515" s="57"/>
      <c r="IXE515" s="159"/>
      <c r="IXF515" s="57"/>
      <c r="IXG515" s="159"/>
      <c r="IXH515" s="57"/>
      <c r="IXI515" s="159"/>
      <c r="IXJ515" s="57"/>
      <c r="IXK515" s="159"/>
      <c r="IXL515" s="57"/>
      <c r="IXM515" s="159"/>
      <c r="IXN515" s="57"/>
      <c r="IXO515" s="159"/>
      <c r="IXP515" s="57"/>
      <c r="IXQ515" s="159"/>
      <c r="IXR515" s="57"/>
      <c r="IXS515" s="159"/>
      <c r="IXT515" s="57"/>
      <c r="IXU515" s="159"/>
      <c r="IXV515" s="57"/>
      <c r="IXW515" s="159"/>
      <c r="IXX515" s="57"/>
      <c r="IXY515" s="159"/>
      <c r="IXZ515" s="57"/>
      <c r="IYA515" s="159"/>
      <c r="IYB515" s="57"/>
      <c r="IYC515" s="159"/>
      <c r="IYD515" s="57"/>
      <c r="IYE515" s="159"/>
      <c r="IYF515" s="57"/>
      <c r="IYG515" s="159"/>
      <c r="IYH515" s="57"/>
      <c r="IYI515" s="159"/>
      <c r="IYJ515" s="57"/>
      <c r="IYK515" s="159"/>
      <c r="IYL515" s="57"/>
      <c r="IYM515" s="159"/>
      <c r="IYN515" s="57"/>
      <c r="IYO515" s="159"/>
      <c r="IYP515" s="57"/>
      <c r="IYQ515" s="159"/>
      <c r="IYR515" s="57"/>
      <c r="IYS515" s="159"/>
      <c r="IYT515" s="57"/>
      <c r="IYU515" s="159"/>
      <c r="IYV515" s="57"/>
      <c r="IYW515" s="159"/>
      <c r="IYX515" s="57"/>
      <c r="IYY515" s="159"/>
      <c r="IYZ515" s="57"/>
      <c r="IZA515" s="159"/>
      <c r="IZB515" s="57"/>
      <c r="IZC515" s="159"/>
      <c r="IZD515" s="57"/>
      <c r="IZE515" s="159"/>
      <c r="IZF515" s="57"/>
      <c r="IZG515" s="159"/>
      <c r="IZH515" s="57"/>
      <c r="IZI515" s="159"/>
      <c r="IZJ515" s="57"/>
      <c r="IZK515" s="159"/>
      <c r="IZL515" s="57"/>
      <c r="IZM515" s="159"/>
      <c r="IZN515" s="57"/>
      <c r="IZO515" s="159"/>
      <c r="IZP515" s="57"/>
      <c r="IZQ515" s="159"/>
      <c r="IZR515" s="57"/>
      <c r="IZS515" s="159"/>
      <c r="IZT515" s="57"/>
      <c r="IZU515" s="159"/>
      <c r="IZV515" s="57"/>
      <c r="IZW515" s="159"/>
      <c r="IZX515" s="57"/>
      <c r="IZY515" s="159"/>
      <c r="IZZ515" s="57"/>
      <c r="JAA515" s="159"/>
      <c r="JAB515" s="57"/>
      <c r="JAC515" s="159"/>
      <c r="JAD515" s="57"/>
      <c r="JAE515" s="159"/>
      <c r="JAF515" s="57"/>
      <c r="JAG515" s="159"/>
      <c r="JAH515" s="57"/>
      <c r="JAI515" s="159"/>
      <c r="JAJ515" s="57"/>
      <c r="JAK515" s="159"/>
      <c r="JAL515" s="57"/>
      <c r="JAM515" s="159"/>
      <c r="JAN515" s="57"/>
      <c r="JAO515" s="159"/>
      <c r="JAP515" s="57"/>
      <c r="JAQ515" s="159"/>
      <c r="JAR515" s="57"/>
      <c r="JAS515" s="159"/>
      <c r="JAT515" s="57"/>
      <c r="JAU515" s="159"/>
      <c r="JAV515" s="57"/>
      <c r="JAW515" s="159"/>
      <c r="JAX515" s="57"/>
      <c r="JAY515" s="159"/>
      <c r="JAZ515" s="57"/>
      <c r="JBA515" s="159"/>
      <c r="JBB515" s="57"/>
      <c r="JBC515" s="159"/>
      <c r="JBD515" s="57"/>
      <c r="JBE515" s="159"/>
      <c r="JBF515" s="57"/>
      <c r="JBG515" s="159"/>
      <c r="JBH515" s="57"/>
      <c r="JBI515" s="159"/>
      <c r="JBJ515" s="57"/>
      <c r="JBK515" s="159"/>
      <c r="JBL515" s="57"/>
      <c r="JBM515" s="159"/>
      <c r="JBN515" s="57"/>
      <c r="JBO515" s="159"/>
      <c r="JBP515" s="57"/>
      <c r="JBQ515" s="159"/>
      <c r="JBR515" s="57"/>
      <c r="JBS515" s="159"/>
      <c r="JBT515" s="57"/>
      <c r="JBU515" s="159"/>
      <c r="JBV515" s="57"/>
      <c r="JBW515" s="159"/>
      <c r="JBX515" s="57"/>
      <c r="JBY515" s="159"/>
      <c r="JBZ515" s="57"/>
      <c r="JCA515" s="159"/>
      <c r="JCB515" s="57"/>
      <c r="JCC515" s="159"/>
      <c r="JCD515" s="57"/>
      <c r="JCE515" s="159"/>
      <c r="JCF515" s="57"/>
      <c r="JCG515" s="159"/>
      <c r="JCH515" s="57"/>
      <c r="JCI515" s="159"/>
      <c r="JCJ515" s="57"/>
      <c r="JCK515" s="159"/>
      <c r="JCL515" s="57"/>
      <c r="JCM515" s="159"/>
      <c r="JCN515" s="57"/>
      <c r="JCO515" s="159"/>
      <c r="JCP515" s="57"/>
      <c r="JCQ515" s="159"/>
      <c r="JCR515" s="57"/>
      <c r="JCS515" s="159"/>
      <c r="JCT515" s="57"/>
      <c r="JCU515" s="159"/>
      <c r="JCV515" s="57"/>
      <c r="JCW515" s="159"/>
      <c r="JCX515" s="57"/>
      <c r="JCY515" s="159"/>
      <c r="JCZ515" s="57"/>
      <c r="JDA515" s="159"/>
      <c r="JDB515" s="57"/>
      <c r="JDC515" s="159"/>
      <c r="JDD515" s="57"/>
      <c r="JDE515" s="159"/>
      <c r="JDF515" s="57"/>
      <c r="JDG515" s="159"/>
      <c r="JDH515" s="57"/>
      <c r="JDI515" s="159"/>
      <c r="JDJ515" s="57"/>
      <c r="JDK515" s="159"/>
      <c r="JDL515" s="57"/>
      <c r="JDM515" s="159"/>
      <c r="JDN515" s="57"/>
      <c r="JDO515" s="159"/>
      <c r="JDP515" s="57"/>
      <c r="JDQ515" s="159"/>
      <c r="JDR515" s="57"/>
      <c r="JDS515" s="159"/>
      <c r="JDT515" s="57"/>
      <c r="JDU515" s="159"/>
      <c r="JDV515" s="57"/>
      <c r="JDW515" s="159"/>
      <c r="JDX515" s="57"/>
      <c r="JDY515" s="159"/>
      <c r="JDZ515" s="57"/>
      <c r="JEA515" s="159"/>
      <c r="JEB515" s="57"/>
      <c r="JEC515" s="159"/>
      <c r="JED515" s="57"/>
      <c r="JEE515" s="159"/>
      <c r="JEF515" s="57"/>
      <c r="JEG515" s="159"/>
      <c r="JEH515" s="57"/>
      <c r="JEI515" s="159"/>
      <c r="JEJ515" s="57"/>
      <c r="JEK515" s="159"/>
      <c r="JEL515" s="57"/>
      <c r="JEM515" s="159"/>
      <c r="JEN515" s="57"/>
      <c r="JEO515" s="159"/>
      <c r="JEP515" s="57"/>
      <c r="JEQ515" s="159"/>
      <c r="JER515" s="57"/>
      <c r="JES515" s="159"/>
      <c r="JET515" s="57"/>
      <c r="JEU515" s="159"/>
      <c r="JEV515" s="57"/>
      <c r="JEW515" s="159"/>
      <c r="JEX515" s="57"/>
      <c r="JEY515" s="159"/>
      <c r="JEZ515" s="57"/>
      <c r="JFA515" s="159"/>
      <c r="JFB515" s="57"/>
      <c r="JFC515" s="159"/>
      <c r="JFD515" s="57"/>
      <c r="JFE515" s="159"/>
      <c r="JFF515" s="57"/>
      <c r="JFG515" s="159"/>
      <c r="JFH515" s="57"/>
      <c r="JFI515" s="159"/>
      <c r="JFJ515" s="57"/>
      <c r="JFK515" s="159"/>
      <c r="JFL515" s="57"/>
      <c r="JFM515" s="159"/>
      <c r="JFN515" s="57"/>
      <c r="JFO515" s="159"/>
      <c r="JFP515" s="57"/>
      <c r="JFQ515" s="159"/>
      <c r="JFR515" s="57"/>
      <c r="JFS515" s="159"/>
      <c r="JFT515" s="57"/>
      <c r="JFU515" s="159"/>
      <c r="JFV515" s="57"/>
      <c r="JFW515" s="159"/>
      <c r="JFX515" s="57"/>
      <c r="JFY515" s="159"/>
      <c r="JFZ515" s="57"/>
      <c r="JGA515" s="159"/>
      <c r="JGB515" s="57"/>
      <c r="JGC515" s="159"/>
      <c r="JGD515" s="57"/>
      <c r="JGE515" s="159"/>
      <c r="JGF515" s="57"/>
      <c r="JGG515" s="159"/>
      <c r="JGH515" s="57"/>
      <c r="JGI515" s="159"/>
      <c r="JGJ515" s="57"/>
      <c r="JGK515" s="159"/>
      <c r="JGL515" s="57"/>
      <c r="JGM515" s="159"/>
      <c r="JGN515" s="57"/>
      <c r="JGO515" s="159"/>
      <c r="JGP515" s="57"/>
      <c r="JGQ515" s="159"/>
      <c r="JGR515" s="57"/>
      <c r="JGS515" s="159"/>
      <c r="JGT515" s="57"/>
      <c r="JGU515" s="159"/>
      <c r="JGV515" s="57"/>
      <c r="JGW515" s="159"/>
      <c r="JGX515" s="57"/>
      <c r="JGY515" s="159"/>
      <c r="JGZ515" s="57"/>
      <c r="JHA515" s="159"/>
      <c r="JHB515" s="57"/>
      <c r="JHC515" s="159"/>
      <c r="JHD515" s="57"/>
      <c r="JHE515" s="159"/>
      <c r="JHF515" s="57"/>
      <c r="JHG515" s="159"/>
      <c r="JHH515" s="57"/>
      <c r="JHI515" s="159"/>
      <c r="JHJ515" s="57"/>
      <c r="JHK515" s="159"/>
      <c r="JHL515" s="57"/>
      <c r="JHM515" s="159"/>
      <c r="JHN515" s="57"/>
      <c r="JHO515" s="159"/>
      <c r="JHP515" s="57"/>
      <c r="JHQ515" s="159"/>
      <c r="JHR515" s="57"/>
      <c r="JHS515" s="159"/>
      <c r="JHT515" s="57"/>
      <c r="JHU515" s="159"/>
      <c r="JHV515" s="57"/>
      <c r="JHW515" s="159"/>
      <c r="JHX515" s="57"/>
      <c r="JHY515" s="159"/>
      <c r="JHZ515" s="57"/>
      <c r="JIA515" s="159"/>
      <c r="JIB515" s="57"/>
      <c r="JIC515" s="159"/>
      <c r="JID515" s="57"/>
      <c r="JIE515" s="159"/>
      <c r="JIF515" s="57"/>
      <c r="JIG515" s="159"/>
      <c r="JIH515" s="57"/>
      <c r="JII515" s="159"/>
      <c r="JIJ515" s="57"/>
      <c r="JIK515" s="159"/>
      <c r="JIL515" s="57"/>
      <c r="JIM515" s="159"/>
      <c r="JIN515" s="57"/>
      <c r="JIO515" s="159"/>
      <c r="JIP515" s="57"/>
      <c r="JIQ515" s="159"/>
      <c r="JIR515" s="57"/>
      <c r="JIS515" s="159"/>
      <c r="JIT515" s="57"/>
      <c r="JIU515" s="159"/>
      <c r="JIV515" s="57"/>
      <c r="JIW515" s="159"/>
      <c r="JIX515" s="57"/>
      <c r="JIY515" s="159"/>
      <c r="JIZ515" s="57"/>
      <c r="JJA515" s="159"/>
      <c r="JJB515" s="57"/>
      <c r="JJC515" s="159"/>
      <c r="JJD515" s="57"/>
      <c r="JJE515" s="159"/>
      <c r="JJF515" s="57"/>
      <c r="JJG515" s="159"/>
      <c r="JJH515" s="57"/>
      <c r="JJI515" s="159"/>
      <c r="JJJ515" s="57"/>
      <c r="JJK515" s="159"/>
      <c r="JJL515" s="57"/>
      <c r="JJM515" s="159"/>
      <c r="JJN515" s="57"/>
      <c r="JJO515" s="159"/>
      <c r="JJP515" s="57"/>
      <c r="JJQ515" s="159"/>
      <c r="JJR515" s="57"/>
      <c r="JJS515" s="159"/>
      <c r="JJT515" s="57"/>
      <c r="JJU515" s="159"/>
      <c r="JJV515" s="57"/>
      <c r="JJW515" s="159"/>
      <c r="JJX515" s="57"/>
      <c r="JJY515" s="159"/>
      <c r="JJZ515" s="57"/>
      <c r="JKA515" s="159"/>
      <c r="JKB515" s="57"/>
      <c r="JKC515" s="159"/>
      <c r="JKD515" s="57"/>
      <c r="JKE515" s="159"/>
      <c r="JKF515" s="57"/>
      <c r="JKG515" s="159"/>
      <c r="JKH515" s="57"/>
      <c r="JKI515" s="159"/>
      <c r="JKJ515" s="57"/>
      <c r="JKK515" s="159"/>
      <c r="JKL515" s="57"/>
      <c r="JKM515" s="159"/>
      <c r="JKN515" s="57"/>
      <c r="JKO515" s="159"/>
      <c r="JKP515" s="57"/>
      <c r="JKQ515" s="159"/>
      <c r="JKR515" s="57"/>
      <c r="JKS515" s="159"/>
      <c r="JKT515" s="57"/>
      <c r="JKU515" s="159"/>
      <c r="JKV515" s="57"/>
      <c r="JKW515" s="159"/>
      <c r="JKX515" s="57"/>
      <c r="JKY515" s="159"/>
      <c r="JKZ515" s="57"/>
      <c r="JLA515" s="159"/>
      <c r="JLB515" s="57"/>
      <c r="JLC515" s="159"/>
      <c r="JLD515" s="57"/>
      <c r="JLE515" s="159"/>
      <c r="JLF515" s="57"/>
      <c r="JLG515" s="159"/>
      <c r="JLH515" s="57"/>
      <c r="JLI515" s="159"/>
      <c r="JLJ515" s="57"/>
      <c r="JLK515" s="159"/>
      <c r="JLL515" s="57"/>
      <c r="JLM515" s="159"/>
      <c r="JLN515" s="57"/>
      <c r="JLO515" s="159"/>
      <c r="JLP515" s="57"/>
      <c r="JLQ515" s="159"/>
      <c r="JLR515" s="57"/>
      <c r="JLS515" s="159"/>
      <c r="JLT515" s="57"/>
      <c r="JLU515" s="159"/>
      <c r="JLV515" s="57"/>
      <c r="JLW515" s="159"/>
      <c r="JLX515" s="57"/>
      <c r="JLY515" s="159"/>
      <c r="JLZ515" s="57"/>
      <c r="JMA515" s="159"/>
      <c r="JMB515" s="57"/>
      <c r="JMC515" s="159"/>
      <c r="JMD515" s="57"/>
      <c r="JME515" s="159"/>
      <c r="JMF515" s="57"/>
      <c r="JMG515" s="159"/>
      <c r="JMH515" s="57"/>
      <c r="JMI515" s="159"/>
      <c r="JMJ515" s="57"/>
      <c r="JMK515" s="159"/>
      <c r="JML515" s="57"/>
      <c r="JMM515" s="159"/>
      <c r="JMN515" s="57"/>
      <c r="JMO515" s="159"/>
      <c r="JMP515" s="57"/>
      <c r="JMQ515" s="159"/>
      <c r="JMR515" s="57"/>
      <c r="JMS515" s="159"/>
      <c r="JMT515" s="57"/>
      <c r="JMU515" s="159"/>
      <c r="JMV515" s="57"/>
      <c r="JMW515" s="159"/>
      <c r="JMX515" s="57"/>
      <c r="JMY515" s="159"/>
      <c r="JMZ515" s="57"/>
      <c r="JNA515" s="159"/>
      <c r="JNB515" s="57"/>
      <c r="JNC515" s="159"/>
      <c r="JND515" s="57"/>
      <c r="JNE515" s="159"/>
      <c r="JNF515" s="57"/>
      <c r="JNG515" s="159"/>
      <c r="JNH515" s="57"/>
      <c r="JNI515" s="159"/>
      <c r="JNJ515" s="57"/>
      <c r="JNK515" s="159"/>
      <c r="JNL515" s="57"/>
      <c r="JNM515" s="159"/>
      <c r="JNN515" s="57"/>
      <c r="JNO515" s="159"/>
      <c r="JNP515" s="57"/>
      <c r="JNQ515" s="159"/>
      <c r="JNR515" s="57"/>
      <c r="JNS515" s="159"/>
      <c r="JNT515" s="57"/>
      <c r="JNU515" s="159"/>
      <c r="JNV515" s="57"/>
      <c r="JNW515" s="159"/>
      <c r="JNX515" s="57"/>
      <c r="JNY515" s="159"/>
      <c r="JNZ515" s="57"/>
      <c r="JOA515" s="159"/>
      <c r="JOB515" s="57"/>
      <c r="JOC515" s="159"/>
      <c r="JOD515" s="57"/>
      <c r="JOE515" s="159"/>
      <c r="JOF515" s="57"/>
      <c r="JOG515" s="159"/>
      <c r="JOH515" s="57"/>
      <c r="JOI515" s="159"/>
      <c r="JOJ515" s="57"/>
      <c r="JOK515" s="159"/>
      <c r="JOL515" s="57"/>
      <c r="JOM515" s="159"/>
      <c r="JON515" s="57"/>
      <c r="JOO515" s="159"/>
      <c r="JOP515" s="57"/>
      <c r="JOQ515" s="159"/>
      <c r="JOR515" s="57"/>
      <c r="JOS515" s="159"/>
      <c r="JOT515" s="57"/>
      <c r="JOU515" s="159"/>
      <c r="JOV515" s="57"/>
      <c r="JOW515" s="159"/>
      <c r="JOX515" s="57"/>
      <c r="JOY515" s="159"/>
      <c r="JOZ515" s="57"/>
      <c r="JPA515" s="159"/>
      <c r="JPB515" s="57"/>
      <c r="JPC515" s="159"/>
      <c r="JPD515" s="57"/>
      <c r="JPE515" s="159"/>
      <c r="JPF515" s="57"/>
      <c r="JPG515" s="159"/>
      <c r="JPH515" s="57"/>
      <c r="JPI515" s="159"/>
      <c r="JPJ515" s="57"/>
      <c r="JPK515" s="159"/>
      <c r="JPL515" s="57"/>
      <c r="JPM515" s="159"/>
      <c r="JPN515" s="57"/>
      <c r="JPO515" s="159"/>
      <c r="JPP515" s="57"/>
      <c r="JPQ515" s="159"/>
      <c r="JPR515" s="57"/>
      <c r="JPS515" s="159"/>
      <c r="JPT515" s="57"/>
      <c r="JPU515" s="159"/>
      <c r="JPV515" s="57"/>
      <c r="JPW515" s="159"/>
      <c r="JPX515" s="57"/>
      <c r="JPY515" s="159"/>
      <c r="JPZ515" s="57"/>
      <c r="JQA515" s="159"/>
      <c r="JQB515" s="57"/>
      <c r="JQC515" s="159"/>
      <c r="JQD515" s="57"/>
      <c r="JQE515" s="159"/>
      <c r="JQF515" s="57"/>
      <c r="JQG515" s="159"/>
      <c r="JQH515" s="57"/>
      <c r="JQI515" s="159"/>
      <c r="JQJ515" s="57"/>
      <c r="JQK515" s="159"/>
      <c r="JQL515" s="57"/>
      <c r="JQM515" s="159"/>
      <c r="JQN515" s="57"/>
      <c r="JQO515" s="159"/>
      <c r="JQP515" s="57"/>
      <c r="JQQ515" s="159"/>
      <c r="JQR515" s="57"/>
      <c r="JQS515" s="159"/>
      <c r="JQT515" s="57"/>
      <c r="JQU515" s="159"/>
      <c r="JQV515" s="57"/>
      <c r="JQW515" s="159"/>
      <c r="JQX515" s="57"/>
      <c r="JQY515" s="159"/>
      <c r="JQZ515" s="57"/>
      <c r="JRA515" s="159"/>
      <c r="JRB515" s="57"/>
      <c r="JRC515" s="159"/>
      <c r="JRD515" s="57"/>
      <c r="JRE515" s="159"/>
      <c r="JRF515" s="57"/>
      <c r="JRG515" s="159"/>
      <c r="JRH515" s="57"/>
      <c r="JRI515" s="159"/>
      <c r="JRJ515" s="57"/>
      <c r="JRK515" s="159"/>
      <c r="JRL515" s="57"/>
      <c r="JRM515" s="159"/>
      <c r="JRN515" s="57"/>
      <c r="JRO515" s="159"/>
      <c r="JRP515" s="57"/>
      <c r="JRQ515" s="159"/>
      <c r="JRR515" s="57"/>
      <c r="JRS515" s="159"/>
      <c r="JRT515" s="57"/>
      <c r="JRU515" s="159"/>
      <c r="JRV515" s="57"/>
      <c r="JRW515" s="159"/>
      <c r="JRX515" s="57"/>
      <c r="JRY515" s="159"/>
      <c r="JRZ515" s="57"/>
      <c r="JSA515" s="159"/>
      <c r="JSB515" s="57"/>
      <c r="JSC515" s="159"/>
      <c r="JSD515" s="57"/>
      <c r="JSE515" s="159"/>
      <c r="JSF515" s="57"/>
      <c r="JSG515" s="159"/>
      <c r="JSH515" s="57"/>
      <c r="JSI515" s="159"/>
      <c r="JSJ515" s="57"/>
      <c r="JSK515" s="159"/>
      <c r="JSL515" s="57"/>
      <c r="JSM515" s="159"/>
      <c r="JSN515" s="57"/>
      <c r="JSO515" s="159"/>
      <c r="JSP515" s="57"/>
      <c r="JSQ515" s="159"/>
      <c r="JSR515" s="57"/>
      <c r="JSS515" s="159"/>
      <c r="JST515" s="57"/>
      <c r="JSU515" s="159"/>
      <c r="JSV515" s="57"/>
      <c r="JSW515" s="159"/>
      <c r="JSX515" s="57"/>
      <c r="JSY515" s="159"/>
      <c r="JSZ515" s="57"/>
      <c r="JTA515" s="159"/>
      <c r="JTB515" s="57"/>
      <c r="JTC515" s="159"/>
      <c r="JTD515" s="57"/>
      <c r="JTE515" s="159"/>
      <c r="JTF515" s="57"/>
      <c r="JTG515" s="159"/>
      <c r="JTH515" s="57"/>
      <c r="JTI515" s="159"/>
      <c r="JTJ515" s="57"/>
      <c r="JTK515" s="159"/>
      <c r="JTL515" s="57"/>
      <c r="JTM515" s="159"/>
      <c r="JTN515" s="57"/>
      <c r="JTO515" s="159"/>
      <c r="JTP515" s="57"/>
      <c r="JTQ515" s="159"/>
      <c r="JTR515" s="57"/>
      <c r="JTS515" s="159"/>
      <c r="JTT515" s="57"/>
      <c r="JTU515" s="159"/>
      <c r="JTV515" s="57"/>
      <c r="JTW515" s="159"/>
      <c r="JTX515" s="57"/>
      <c r="JTY515" s="159"/>
      <c r="JTZ515" s="57"/>
      <c r="JUA515" s="159"/>
      <c r="JUB515" s="57"/>
      <c r="JUC515" s="159"/>
      <c r="JUD515" s="57"/>
      <c r="JUE515" s="159"/>
      <c r="JUF515" s="57"/>
      <c r="JUG515" s="159"/>
      <c r="JUH515" s="57"/>
      <c r="JUI515" s="159"/>
      <c r="JUJ515" s="57"/>
      <c r="JUK515" s="159"/>
      <c r="JUL515" s="57"/>
      <c r="JUM515" s="159"/>
      <c r="JUN515" s="57"/>
      <c r="JUO515" s="159"/>
      <c r="JUP515" s="57"/>
      <c r="JUQ515" s="159"/>
      <c r="JUR515" s="57"/>
      <c r="JUS515" s="159"/>
      <c r="JUT515" s="57"/>
      <c r="JUU515" s="159"/>
      <c r="JUV515" s="57"/>
      <c r="JUW515" s="159"/>
      <c r="JUX515" s="57"/>
      <c r="JUY515" s="159"/>
      <c r="JUZ515" s="57"/>
      <c r="JVA515" s="159"/>
      <c r="JVB515" s="57"/>
      <c r="JVC515" s="159"/>
      <c r="JVD515" s="57"/>
      <c r="JVE515" s="159"/>
      <c r="JVF515" s="57"/>
      <c r="JVG515" s="159"/>
      <c r="JVH515" s="57"/>
      <c r="JVI515" s="159"/>
      <c r="JVJ515" s="57"/>
      <c r="JVK515" s="159"/>
      <c r="JVL515" s="57"/>
      <c r="JVM515" s="159"/>
      <c r="JVN515" s="57"/>
      <c r="JVO515" s="159"/>
      <c r="JVP515" s="57"/>
      <c r="JVQ515" s="159"/>
      <c r="JVR515" s="57"/>
      <c r="JVS515" s="159"/>
      <c r="JVT515" s="57"/>
      <c r="JVU515" s="159"/>
      <c r="JVV515" s="57"/>
      <c r="JVW515" s="159"/>
      <c r="JVX515" s="57"/>
      <c r="JVY515" s="159"/>
      <c r="JVZ515" s="57"/>
      <c r="JWA515" s="159"/>
      <c r="JWB515" s="57"/>
      <c r="JWC515" s="159"/>
      <c r="JWD515" s="57"/>
      <c r="JWE515" s="159"/>
      <c r="JWF515" s="57"/>
      <c r="JWG515" s="159"/>
      <c r="JWH515" s="57"/>
      <c r="JWI515" s="159"/>
      <c r="JWJ515" s="57"/>
      <c r="JWK515" s="159"/>
      <c r="JWL515" s="57"/>
      <c r="JWM515" s="159"/>
      <c r="JWN515" s="57"/>
      <c r="JWO515" s="159"/>
      <c r="JWP515" s="57"/>
      <c r="JWQ515" s="159"/>
      <c r="JWR515" s="57"/>
      <c r="JWS515" s="159"/>
      <c r="JWT515" s="57"/>
      <c r="JWU515" s="159"/>
      <c r="JWV515" s="57"/>
      <c r="JWW515" s="159"/>
      <c r="JWX515" s="57"/>
      <c r="JWY515" s="159"/>
      <c r="JWZ515" s="57"/>
      <c r="JXA515" s="159"/>
      <c r="JXB515" s="57"/>
      <c r="JXC515" s="159"/>
      <c r="JXD515" s="57"/>
      <c r="JXE515" s="159"/>
      <c r="JXF515" s="57"/>
      <c r="JXG515" s="159"/>
      <c r="JXH515" s="57"/>
      <c r="JXI515" s="159"/>
      <c r="JXJ515" s="57"/>
      <c r="JXK515" s="159"/>
      <c r="JXL515" s="57"/>
      <c r="JXM515" s="159"/>
      <c r="JXN515" s="57"/>
      <c r="JXO515" s="159"/>
      <c r="JXP515" s="57"/>
      <c r="JXQ515" s="159"/>
      <c r="JXR515" s="57"/>
      <c r="JXS515" s="159"/>
      <c r="JXT515" s="57"/>
      <c r="JXU515" s="159"/>
      <c r="JXV515" s="57"/>
      <c r="JXW515" s="159"/>
      <c r="JXX515" s="57"/>
      <c r="JXY515" s="159"/>
      <c r="JXZ515" s="57"/>
      <c r="JYA515" s="159"/>
      <c r="JYB515" s="57"/>
      <c r="JYC515" s="159"/>
      <c r="JYD515" s="57"/>
      <c r="JYE515" s="159"/>
      <c r="JYF515" s="57"/>
      <c r="JYG515" s="159"/>
      <c r="JYH515" s="57"/>
      <c r="JYI515" s="159"/>
      <c r="JYJ515" s="57"/>
      <c r="JYK515" s="159"/>
      <c r="JYL515" s="57"/>
      <c r="JYM515" s="159"/>
      <c r="JYN515" s="57"/>
      <c r="JYO515" s="159"/>
      <c r="JYP515" s="57"/>
      <c r="JYQ515" s="159"/>
      <c r="JYR515" s="57"/>
      <c r="JYS515" s="159"/>
      <c r="JYT515" s="57"/>
      <c r="JYU515" s="159"/>
      <c r="JYV515" s="57"/>
      <c r="JYW515" s="159"/>
      <c r="JYX515" s="57"/>
      <c r="JYY515" s="159"/>
      <c r="JYZ515" s="57"/>
      <c r="JZA515" s="159"/>
      <c r="JZB515" s="57"/>
      <c r="JZC515" s="159"/>
      <c r="JZD515" s="57"/>
      <c r="JZE515" s="159"/>
      <c r="JZF515" s="57"/>
      <c r="JZG515" s="159"/>
      <c r="JZH515" s="57"/>
      <c r="JZI515" s="159"/>
      <c r="JZJ515" s="57"/>
      <c r="JZK515" s="159"/>
      <c r="JZL515" s="57"/>
      <c r="JZM515" s="159"/>
      <c r="JZN515" s="57"/>
      <c r="JZO515" s="159"/>
      <c r="JZP515" s="57"/>
      <c r="JZQ515" s="159"/>
      <c r="JZR515" s="57"/>
      <c r="JZS515" s="159"/>
      <c r="JZT515" s="57"/>
      <c r="JZU515" s="159"/>
      <c r="JZV515" s="57"/>
      <c r="JZW515" s="159"/>
      <c r="JZX515" s="57"/>
      <c r="JZY515" s="159"/>
      <c r="JZZ515" s="57"/>
      <c r="KAA515" s="159"/>
      <c r="KAB515" s="57"/>
      <c r="KAC515" s="159"/>
      <c r="KAD515" s="57"/>
      <c r="KAE515" s="159"/>
      <c r="KAF515" s="57"/>
      <c r="KAG515" s="159"/>
      <c r="KAH515" s="57"/>
      <c r="KAI515" s="159"/>
      <c r="KAJ515" s="57"/>
      <c r="KAK515" s="159"/>
      <c r="KAL515" s="57"/>
      <c r="KAM515" s="159"/>
      <c r="KAN515" s="57"/>
      <c r="KAO515" s="159"/>
      <c r="KAP515" s="57"/>
      <c r="KAQ515" s="159"/>
      <c r="KAR515" s="57"/>
      <c r="KAS515" s="159"/>
      <c r="KAT515" s="57"/>
      <c r="KAU515" s="159"/>
      <c r="KAV515" s="57"/>
      <c r="KAW515" s="159"/>
      <c r="KAX515" s="57"/>
      <c r="KAY515" s="159"/>
      <c r="KAZ515" s="57"/>
      <c r="KBA515" s="159"/>
      <c r="KBB515" s="57"/>
      <c r="KBC515" s="159"/>
      <c r="KBD515" s="57"/>
      <c r="KBE515" s="159"/>
      <c r="KBF515" s="57"/>
      <c r="KBG515" s="159"/>
      <c r="KBH515" s="57"/>
      <c r="KBI515" s="159"/>
      <c r="KBJ515" s="57"/>
      <c r="KBK515" s="159"/>
      <c r="KBL515" s="57"/>
      <c r="KBM515" s="159"/>
      <c r="KBN515" s="57"/>
      <c r="KBO515" s="159"/>
      <c r="KBP515" s="57"/>
      <c r="KBQ515" s="159"/>
      <c r="KBR515" s="57"/>
      <c r="KBS515" s="159"/>
      <c r="KBT515" s="57"/>
      <c r="KBU515" s="159"/>
      <c r="KBV515" s="57"/>
      <c r="KBW515" s="159"/>
      <c r="KBX515" s="57"/>
      <c r="KBY515" s="159"/>
      <c r="KBZ515" s="57"/>
      <c r="KCA515" s="159"/>
      <c r="KCB515" s="57"/>
      <c r="KCC515" s="159"/>
      <c r="KCD515" s="57"/>
      <c r="KCE515" s="159"/>
      <c r="KCF515" s="57"/>
      <c r="KCG515" s="159"/>
      <c r="KCH515" s="57"/>
      <c r="KCI515" s="159"/>
      <c r="KCJ515" s="57"/>
      <c r="KCK515" s="159"/>
      <c r="KCL515" s="57"/>
      <c r="KCM515" s="159"/>
      <c r="KCN515" s="57"/>
      <c r="KCO515" s="159"/>
      <c r="KCP515" s="57"/>
      <c r="KCQ515" s="159"/>
      <c r="KCR515" s="57"/>
      <c r="KCS515" s="159"/>
      <c r="KCT515" s="57"/>
      <c r="KCU515" s="159"/>
      <c r="KCV515" s="57"/>
      <c r="KCW515" s="159"/>
      <c r="KCX515" s="57"/>
      <c r="KCY515" s="159"/>
      <c r="KCZ515" s="57"/>
      <c r="KDA515" s="159"/>
      <c r="KDB515" s="57"/>
      <c r="KDC515" s="159"/>
      <c r="KDD515" s="57"/>
      <c r="KDE515" s="159"/>
      <c r="KDF515" s="57"/>
      <c r="KDG515" s="159"/>
      <c r="KDH515" s="57"/>
      <c r="KDI515" s="159"/>
      <c r="KDJ515" s="57"/>
      <c r="KDK515" s="159"/>
      <c r="KDL515" s="57"/>
      <c r="KDM515" s="159"/>
      <c r="KDN515" s="57"/>
      <c r="KDO515" s="159"/>
      <c r="KDP515" s="57"/>
      <c r="KDQ515" s="159"/>
      <c r="KDR515" s="57"/>
      <c r="KDS515" s="159"/>
      <c r="KDT515" s="57"/>
      <c r="KDU515" s="159"/>
      <c r="KDV515" s="57"/>
      <c r="KDW515" s="159"/>
      <c r="KDX515" s="57"/>
      <c r="KDY515" s="159"/>
      <c r="KDZ515" s="57"/>
      <c r="KEA515" s="159"/>
      <c r="KEB515" s="57"/>
      <c r="KEC515" s="159"/>
      <c r="KED515" s="57"/>
      <c r="KEE515" s="159"/>
      <c r="KEF515" s="57"/>
      <c r="KEG515" s="159"/>
      <c r="KEH515" s="57"/>
      <c r="KEI515" s="159"/>
      <c r="KEJ515" s="57"/>
      <c r="KEK515" s="159"/>
      <c r="KEL515" s="57"/>
      <c r="KEM515" s="159"/>
      <c r="KEN515" s="57"/>
      <c r="KEO515" s="159"/>
      <c r="KEP515" s="57"/>
      <c r="KEQ515" s="159"/>
      <c r="KER515" s="57"/>
      <c r="KES515" s="159"/>
      <c r="KET515" s="57"/>
      <c r="KEU515" s="159"/>
      <c r="KEV515" s="57"/>
      <c r="KEW515" s="159"/>
      <c r="KEX515" s="57"/>
      <c r="KEY515" s="159"/>
      <c r="KEZ515" s="57"/>
      <c r="KFA515" s="159"/>
      <c r="KFB515" s="57"/>
      <c r="KFC515" s="159"/>
      <c r="KFD515" s="57"/>
      <c r="KFE515" s="159"/>
      <c r="KFF515" s="57"/>
      <c r="KFG515" s="159"/>
      <c r="KFH515" s="57"/>
      <c r="KFI515" s="159"/>
      <c r="KFJ515" s="57"/>
      <c r="KFK515" s="159"/>
      <c r="KFL515" s="57"/>
      <c r="KFM515" s="159"/>
      <c r="KFN515" s="57"/>
      <c r="KFO515" s="159"/>
      <c r="KFP515" s="57"/>
      <c r="KFQ515" s="159"/>
      <c r="KFR515" s="57"/>
      <c r="KFS515" s="159"/>
      <c r="KFT515" s="57"/>
      <c r="KFU515" s="159"/>
      <c r="KFV515" s="57"/>
      <c r="KFW515" s="159"/>
      <c r="KFX515" s="57"/>
      <c r="KFY515" s="159"/>
      <c r="KFZ515" s="57"/>
      <c r="KGA515" s="159"/>
      <c r="KGB515" s="57"/>
      <c r="KGC515" s="159"/>
      <c r="KGD515" s="57"/>
      <c r="KGE515" s="159"/>
      <c r="KGF515" s="57"/>
      <c r="KGG515" s="159"/>
      <c r="KGH515" s="57"/>
      <c r="KGI515" s="159"/>
      <c r="KGJ515" s="57"/>
      <c r="KGK515" s="159"/>
      <c r="KGL515" s="57"/>
      <c r="KGM515" s="159"/>
      <c r="KGN515" s="57"/>
      <c r="KGO515" s="159"/>
      <c r="KGP515" s="57"/>
      <c r="KGQ515" s="159"/>
      <c r="KGR515" s="57"/>
      <c r="KGS515" s="159"/>
      <c r="KGT515" s="57"/>
      <c r="KGU515" s="159"/>
      <c r="KGV515" s="57"/>
      <c r="KGW515" s="159"/>
      <c r="KGX515" s="57"/>
      <c r="KGY515" s="159"/>
      <c r="KGZ515" s="57"/>
      <c r="KHA515" s="159"/>
      <c r="KHB515" s="57"/>
      <c r="KHC515" s="159"/>
      <c r="KHD515" s="57"/>
      <c r="KHE515" s="159"/>
      <c r="KHF515" s="57"/>
      <c r="KHG515" s="159"/>
      <c r="KHH515" s="57"/>
      <c r="KHI515" s="159"/>
      <c r="KHJ515" s="57"/>
      <c r="KHK515" s="159"/>
      <c r="KHL515" s="57"/>
      <c r="KHM515" s="159"/>
      <c r="KHN515" s="57"/>
      <c r="KHO515" s="159"/>
      <c r="KHP515" s="57"/>
      <c r="KHQ515" s="159"/>
      <c r="KHR515" s="57"/>
      <c r="KHS515" s="159"/>
      <c r="KHT515" s="57"/>
      <c r="KHU515" s="159"/>
      <c r="KHV515" s="57"/>
      <c r="KHW515" s="159"/>
      <c r="KHX515" s="57"/>
      <c r="KHY515" s="159"/>
      <c r="KHZ515" s="57"/>
      <c r="KIA515" s="159"/>
      <c r="KIB515" s="57"/>
      <c r="KIC515" s="159"/>
      <c r="KID515" s="57"/>
      <c r="KIE515" s="159"/>
      <c r="KIF515" s="57"/>
      <c r="KIG515" s="159"/>
      <c r="KIH515" s="57"/>
      <c r="KII515" s="159"/>
      <c r="KIJ515" s="57"/>
      <c r="KIK515" s="159"/>
      <c r="KIL515" s="57"/>
      <c r="KIM515" s="159"/>
      <c r="KIN515" s="57"/>
      <c r="KIO515" s="159"/>
      <c r="KIP515" s="57"/>
      <c r="KIQ515" s="159"/>
      <c r="KIR515" s="57"/>
      <c r="KIS515" s="159"/>
      <c r="KIT515" s="57"/>
      <c r="KIU515" s="159"/>
      <c r="KIV515" s="57"/>
      <c r="KIW515" s="159"/>
      <c r="KIX515" s="57"/>
      <c r="KIY515" s="159"/>
      <c r="KIZ515" s="57"/>
      <c r="KJA515" s="159"/>
      <c r="KJB515" s="57"/>
      <c r="KJC515" s="159"/>
      <c r="KJD515" s="57"/>
      <c r="KJE515" s="159"/>
      <c r="KJF515" s="57"/>
      <c r="KJG515" s="159"/>
      <c r="KJH515" s="57"/>
      <c r="KJI515" s="159"/>
      <c r="KJJ515" s="57"/>
      <c r="KJK515" s="159"/>
      <c r="KJL515" s="57"/>
      <c r="KJM515" s="159"/>
      <c r="KJN515" s="57"/>
      <c r="KJO515" s="159"/>
      <c r="KJP515" s="57"/>
      <c r="KJQ515" s="159"/>
      <c r="KJR515" s="57"/>
      <c r="KJS515" s="159"/>
      <c r="KJT515" s="57"/>
      <c r="KJU515" s="159"/>
      <c r="KJV515" s="57"/>
      <c r="KJW515" s="159"/>
      <c r="KJX515" s="57"/>
      <c r="KJY515" s="159"/>
      <c r="KJZ515" s="57"/>
      <c r="KKA515" s="159"/>
      <c r="KKB515" s="57"/>
      <c r="KKC515" s="159"/>
      <c r="KKD515" s="57"/>
      <c r="KKE515" s="159"/>
      <c r="KKF515" s="57"/>
      <c r="KKG515" s="159"/>
      <c r="KKH515" s="57"/>
      <c r="KKI515" s="159"/>
      <c r="KKJ515" s="57"/>
      <c r="KKK515" s="159"/>
      <c r="KKL515" s="57"/>
      <c r="KKM515" s="159"/>
      <c r="KKN515" s="57"/>
      <c r="KKO515" s="159"/>
      <c r="KKP515" s="57"/>
      <c r="KKQ515" s="159"/>
      <c r="KKR515" s="57"/>
      <c r="KKS515" s="159"/>
      <c r="KKT515" s="57"/>
      <c r="KKU515" s="159"/>
      <c r="KKV515" s="57"/>
      <c r="KKW515" s="159"/>
      <c r="KKX515" s="57"/>
      <c r="KKY515" s="159"/>
      <c r="KKZ515" s="57"/>
      <c r="KLA515" s="159"/>
      <c r="KLB515" s="57"/>
      <c r="KLC515" s="159"/>
      <c r="KLD515" s="57"/>
      <c r="KLE515" s="159"/>
      <c r="KLF515" s="57"/>
      <c r="KLG515" s="159"/>
      <c r="KLH515" s="57"/>
      <c r="KLI515" s="159"/>
      <c r="KLJ515" s="57"/>
      <c r="KLK515" s="159"/>
      <c r="KLL515" s="57"/>
      <c r="KLM515" s="159"/>
      <c r="KLN515" s="57"/>
      <c r="KLO515" s="159"/>
      <c r="KLP515" s="57"/>
      <c r="KLQ515" s="159"/>
      <c r="KLR515" s="57"/>
      <c r="KLS515" s="159"/>
      <c r="KLT515" s="57"/>
      <c r="KLU515" s="159"/>
      <c r="KLV515" s="57"/>
      <c r="KLW515" s="159"/>
      <c r="KLX515" s="57"/>
      <c r="KLY515" s="159"/>
      <c r="KLZ515" s="57"/>
      <c r="KMA515" s="159"/>
      <c r="KMB515" s="57"/>
      <c r="KMC515" s="159"/>
      <c r="KMD515" s="57"/>
      <c r="KME515" s="159"/>
      <c r="KMF515" s="57"/>
      <c r="KMG515" s="159"/>
      <c r="KMH515" s="57"/>
      <c r="KMI515" s="159"/>
      <c r="KMJ515" s="57"/>
      <c r="KMK515" s="159"/>
      <c r="KML515" s="57"/>
      <c r="KMM515" s="159"/>
      <c r="KMN515" s="57"/>
      <c r="KMO515" s="159"/>
      <c r="KMP515" s="57"/>
      <c r="KMQ515" s="159"/>
      <c r="KMR515" s="57"/>
      <c r="KMS515" s="159"/>
      <c r="KMT515" s="57"/>
      <c r="KMU515" s="159"/>
      <c r="KMV515" s="57"/>
      <c r="KMW515" s="159"/>
      <c r="KMX515" s="57"/>
      <c r="KMY515" s="159"/>
      <c r="KMZ515" s="57"/>
      <c r="KNA515" s="159"/>
      <c r="KNB515" s="57"/>
      <c r="KNC515" s="159"/>
      <c r="KND515" s="57"/>
      <c r="KNE515" s="159"/>
      <c r="KNF515" s="57"/>
      <c r="KNG515" s="159"/>
      <c r="KNH515" s="57"/>
      <c r="KNI515" s="159"/>
      <c r="KNJ515" s="57"/>
      <c r="KNK515" s="159"/>
      <c r="KNL515" s="57"/>
      <c r="KNM515" s="159"/>
      <c r="KNN515" s="57"/>
      <c r="KNO515" s="159"/>
      <c r="KNP515" s="57"/>
      <c r="KNQ515" s="159"/>
      <c r="KNR515" s="57"/>
      <c r="KNS515" s="159"/>
      <c r="KNT515" s="57"/>
      <c r="KNU515" s="159"/>
      <c r="KNV515" s="57"/>
      <c r="KNW515" s="159"/>
      <c r="KNX515" s="57"/>
      <c r="KNY515" s="159"/>
      <c r="KNZ515" s="57"/>
      <c r="KOA515" s="159"/>
      <c r="KOB515" s="57"/>
      <c r="KOC515" s="159"/>
      <c r="KOD515" s="57"/>
      <c r="KOE515" s="159"/>
      <c r="KOF515" s="57"/>
      <c r="KOG515" s="159"/>
      <c r="KOH515" s="57"/>
      <c r="KOI515" s="159"/>
      <c r="KOJ515" s="57"/>
      <c r="KOK515" s="159"/>
      <c r="KOL515" s="57"/>
      <c r="KOM515" s="159"/>
      <c r="KON515" s="57"/>
      <c r="KOO515" s="159"/>
      <c r="KOP515" s="57"/>
      <c r="KOQ515" s="159"/>
      <c r="KOR515" s="57"/>
      <c r="KOS515" s="159"/>
      <c r="KOT515" s="57"/>
      <c r="KOU515" s="159"/>
      <c r="KOV515" s="57"/>
      <c r="KOW515" s="159"/>
      <c r="KOX515" s="57"/>
      <c r="KOY515" s="159"/>
      <c r="KOZ515" s="57"/>
      <c r="KPA515" s="159"/>
      <c r="KPB515" s="57"/>
      <c r="KPC515" s="159"/>
      <c r="KPD515" s="57"/>
      <c r="KPE515" s="159"/>
      <c r="KPF515" s="57"/>
      <c r="KPG515" s="159"/>
      <c r="KPH515" s="57"/>
      <c r="KPI515" s="159"/>
      <c r="KPJ515" s="57"/>
      <c r="KPK515" s="159"/>
      <c r="KPL515" s="57"/>
      <c r="KPM515" s="159"/>
      <c r="KPN515" s="57"/>
      <c r="KPO515" s="159"/>
      <c r="KPP515" s="57"/>
      <c r="KPQ515" s="159"/>
      <c r="KPR515" s="57"/>
      <c r="KPS515" s="159"/>
      <c r="KPT515" s="57"/>
      <c r="KPU515" s="159"/>
      <c r="KPV515" s="57"/>
      <c r="KPW515" s="159"/>
      <c r="KPX515" s="57"/>
      <c r="KPY515" s="159"/>
      <c r="KPZ515" s="57"/>
      <c r="KQA515" s="159"/>
      <c r="KQB515" s="57"/>
      <c r="KQC515" s="159"/>
      <c r="KQD515" s="57"/>
      <c r="KQE515" s="159"/>
      <c r="KQF515" s="57"/>
      <c r="KQG515" s="159"/>
      <c r="KQH515" s="57"/>
      <c r="KQI515" s="159"/>
      <c r="KQJ515" s="57"/>
      <c r="KQK515" s="159"/>
      <c r="KQL515" s="57"/>
      <c r="KQM515" s="159"/>
      <c r="KQN515" s="57"/>
      <c r="KQO515" s="159"/>
      <c r="KQP515" s="57"/>
      <c r="KQQ515" s="159"/>
      <c r="KQR515" s="57"/>
      <c r="KQS515" s="159"/>
      <c r="KQT515" s="57"/>
      <c r="KQU515" s="159"/>
      <c r="KQV515" s="57"/>
      <c r="KQW515" s="159"/>
      <c r="KQX515" s="57"/>
      <c r="KQY515" s="159"/>
      <c r="KQZ515" s="57"/>
      <c r="KRA515" s="159"/>
      <c r="KRB515" s="57"/>
      <c r="KRC515" s="159"/>
      <c r="KRD515" s="57"/>
      <c r="KRE515" s="159"/>
      <c r="KRF515" s="57"/>
      <c r="KRG515" s="159"/>
      <c r="KRH515" s="57"/>
      <c r="KRI515" s="159"/>
      <c r="KRJ515" s="57"/>
      <c r="KRK515" s="159"/>
      <c r="KRL515" s="57"/>
      <c r="KRM515" s="159"/>
      <c r="KRN515" s="57"/>
      <c r="KRO515" s="159"/>
      <c r="KRP515" s="57"/>
      <c r="KRQ515" s="159"/>
      <c r="KRR515" s="57"/>
      <c r="KRS515" s="159"/>
      <c r="KRT515" s="57"/>
      <c r="KRU515" s="159"/>
      <c r="KRV515" s="57"/>
      <c r="KRW515" s="159"/>
      <c r="KRX515" s="57"/>
      <c r="KRY515" s="159"/>
      <c r="KRZ515" s="57"/>
      <c r="KSA515" s="159"/>
      <c r="KSB515" s="57"/>
      <c r="KSC515" s="159"/>
      <c r="KSD515" s="57"/>
      <c r="KSE515" s="159"/>
      <c r="KSF515" s="57"/>
      <c r="KSG515" s="159"/>
      <c r="KSH515" s="57"/>
      <c r="KSI515" s="159"/>
      <c r="KSJ515" s="57"/>
      <c r="KSK515" s="159"/>
      <c r="KSL515" s="57"/>
      <c r="KSM515" s="159"/>
      <c r="KSN515" s="57"/>
      <c r="KSO515" s="159"/>
      <c r="KSP515" s="57"/>
      <c r="KSQ515" s="159"/>
      <c r="KSR515" s="57"/>
      <c r="KSS515" s="159"/>
      <c r="KST515" s="57"/>
      <c r="KSU515" s="159"/>
      <c r="KSV515" s="57"/>
      <c r="KSW515" s="159"/>
      <c r="KSX515" s="57"/>
      <c r="KSY515" s="159"/>
      <c r="KSZ515" s="57"/>
      <c r="KTA515" s="159"/>
      <c r="KTB515" s="57"/>
      <c r="KTC515" s="159"/>
      <c r="KTD515" s="57"/>
      <c r="KTE515" s="159"/>
      <c r="KTF515" s="57"/>
      <c r="KTG515" s="159"/>
      <c r="KTH515" s="57"/>
      <c r="KTI515" s="159"/>
      <c r="KTJ515" s="57"/>
      <c r="KTK515" s="159"/>
      <c r="KTL515" s="57"/>
      <c r="KTM515" s="159"/>
      <c r="KTN515" s="57"/>
      <c r="KTO515" s="159"/>
      <c r="KTP515" s="57"/>
      <c r="KTQ515" s="159"/>
      <c r="KTR515" s="57"/>
      <c r="KTS515" s="159"/>
      <c r="KTT515" s="57"/>
      <c r="KTU515" s="159"/>
      <c r="KTV515" s="57"/>
      <c r="KTW515" s="159"/>
      <c r="KTX515" s="57"/>
      <c r="KTY515" s="159"/>
      <c r="KTZ515" s="57"/>
      <c r="KUA515" s="159"/>
      <c r="KUB515" s="57"/>
      <c r="KUC515" s="159"/>
      <c r="KUD515" s="57"/>
      <c r="KUE515" s="159"/>
      <c r="KUF515" s="57"/>
      <c r="KUG515" s="159"/>
      <c r="KUH515" s="57"/>
      <c r="KUI515" s="159"/>
      <c r="KUJ515" s="57"/>
      <c r="KUK515" s="159"/>
      <c r="KUL515" s="57"/>
      <c r="KUM515" s="159"/>
      <c r="KUN515" s="57"/>
      <c r="KUO515" s="159"/>
      <c r="KUP515" s="57"/>
      <c r="KUQ515" s="159"/>
      <c r="KUR515" s="57"/>
      <c r="KUS515" s="159"/>
      <c r="KUT515" s="57"/>
      <c r="KUU515" s="159"/>
      <c r="KUV515" s="57"/>
      <c r="KUW515" s="159"/>
      <c r="KUX515" s="57"/>
      <c r="KUY515" s="159"/>
      <c r="KUZ515" s="57"/>
      <c r="KVA515" s="159"/>
      <c r="KVB515" s="57"/>
      <c r="KVC515" s="159"/>
      <c r="KVD515" s="57"/>
      <c r="KVE515" s="159"/>
      <c r="KVF515" s="57"/>
      <c r="KVG515" s="159"/>
      <c r="KVH515" s="57"/>
      <c r="KVI515" s="159"/>
      <c r="KVJ515" s="57"/>
      <c r="KVK515" s="159"/>
      <c r="KVL515" s="57"/>
      <c r="KVM515" s="159"/>
      <c r="KVN515" s="57"/>
      <c r="KVO515" s="159"/>
      <c r="KVP515" s="57"/>
      <c r="KVQ515" s="159"/>
      <c r="KVR515" s="57"/>
      <c r="KVS515" s="159"/>
      <c r="KVT515" s="57"/>
      <c r="KVU515" s="159"/>
      <c r="KVV515" s="57"/>
      <c r="KVW515" s="159"/>
      <c r="KVX515" s="57"/>
      <c r="KVY515" s="159"/>
      <c r="KVZ515" s="57"/>
      <c r="KWA515" s="159"/>
      <c r="KWB515" s="57"/>
      <c r="KWC515" s="159"/>
      <c r="KWD515" s="57"/>
      <c r="KWE515" s="159"/>
      <c r="KWF515" s="57"/>
      <c r="KWG515" s="159"/>
      <c r="KWH515" s="57"/>
      <c r="KWI515" s="159"/>
      <c r="KWJ515" s="57"/>
      <c r="KWK515" s="159"/>
      <c r="KWL515" s="57"/>
      <c r="KWM515" s="159"/>
      <c r="KWN515" s="57"/>
      <c r="KWO515" s="159"/>
      <c r="KWP515" s="57"/>
      <c r="KWQ515" s="159"/>
      <c r="KWR515" s="57"/>
      <c r="KWS515" s="159"/>
      <c r="KWT515" s="57"/>
      <c r="KWU515" s="159"/>
      <c r="KWV515" s="57"/>
      <c r="KWW515" s="159"/>
      <c r="KWX515" s="57"/>
      <c r="KWY515" s="159"/>
      <c r="KWZ515" s="57"/>
      <c r="KXA515" s="159"/>
      <c r="KXB515" s="57"/>
      <c r="KXC515" s="159"/>
      <c r="KXD515" s="57"/>
      <c r="KXE515" s="159"/>
      <c r="KXF515" s="57"/>
      <c r="KXG515" s="159"/>
      <c r="KXH515" s="57"/>
      <c r="KXI515" s="159"/>
      <c r="KXJ515" s="57"/>
      <c r="KXK515" s="159"/>
      <c r="KXL515" s="57"/>
      <c r="KXM515" s="159"/>
      <c r="KXN515" s="57"/>
      <c r="KXO515" s="159"/>
      <c r="KXP515" s="57"/>
      <c r="KXQ515" s="159"/>
      <c r="KXR515" s="57"/>
      <c r="KXS515" s="159"/>
      <c r="KXT515" s="57"/>
      <c r="KXU515" s="159"/>
      <c r="KXV515" s="57"/>
      <c r="KXW515" s="159"/>
      <c r="KXX515" s="57"/>
      <c r="KXY515" s="159"/>
      <c r="KXZ515" s="57"/>
      <c r="KYA515" s="159"/>
      <c r="KYB515" s="57"/>
      <c r="KYC515" s="159"/>
      <c r="KYD515" s="57"/>
      <c r="KYE515" s="159"/>
      <c r="KYF515" s="57"/>
      <c r="KYG515" s="159"/>
      <c r="KYH515" s="57"/>
      <c r="KYI515" s="159"/>
      <c r="KYJ515" s="57"/>
      <c r="KYK515" s="159"/>
      <c r="KYL515" s="57"/>
      <c r="KYM515" s="159"/>
      <c r="KYN515" s="57"/>
      <c r="KYO515" s="159"/>
      <c r="KYP515" s="57"/>
      <c r="KYQ515" s="159"/>
      <c r="KYR515" s="57"/>
      <c r="KYS515" s="159"/>
      <c r="KYT515" s="57"/>
      <c r="KYU515" s="159"/>
      <c r="KYV515" s="57"/>
      <c r="KYW515" s="159"/>
      <c r="KYX515" s="57"/>
      <c r="KYY515" s="159"/>
      <c r="KYZ515" s="57"/>
      <c r="KZA515" s="159"/>
      <c r="KZB515" s="57"/>
      <c r="KZC515" s="159"/>
      <c r="KZD515" s="57"/>
      <c r="KZE515" s="159"/>
      <c r="KZF515" s="57"/>
      <c r="KZG515" s="159"/>
      <c r="KZH515" s="57"/>
      <c r="KZI515" s="159"/>
      <c r="KZJ515" s="57"/>
      <c r="KZK515" s="159"/>
      <c r="KZL515" s="57"/>
      <c r="KZM515" s="159"/>
      <c r="KZN515" s="57"/>
      <c r="KZO515" s="159"/>
      <c r="KZP515" s="57"/>
      <c r="KZQ515" s="159"/>
      <c r="KZR515" s="57"/>
      <c r="KZS515" s="159"/>
      <c r="KZT515" s="57"/>
      <c r="KZU515" s="159"/>
      <c r="KZV515" s="57"/>
      <c r="KZW515" s="159"/>
      <c r="KZX515" s="57"/>
      <c r="KZY515" s="159"/>
      <c r="KZZ515" s="57"/>
      <c r="LAA515" s="159"/>
      <c r="LAB515" s="57"/>
      <c r="LAC515" s="159"/>
      <c r="LAD515" s="57"/>
      <c r="LAE515" s="159"/>
      <c r="LAF515" s="57"/>
      <c r="LAG515" s="159"/>
      <c r="LAH515" s="57"/>
      <c r="LAI515" s="159"/>
      <c r="LAJ515" s="57"/>
      <c r="LAK515" s="159"/>
      <c r="LAL515" s="57"/>
      <c r="LAM515" s="159"/>
      <c r="LAN515" s="57"/>
      <c r="LAO515" s="159"/>
      <c r="LAP515" s="57"/>
      <c r="LAQ515" s="159"/>
      <c r="LAR515" s="57"/>
      <c r="LAS515" s="159"/>
      <c r="LAT515" s="57"/>
      <c r="LAU515" s="159"/>
      <c r="LAV515" s="57"/>
      <c r="LAW515" s="159"/>
      <c r="LAX515" s="57"/>
      <c r="LAY515" s="159"/>
      <c r="LAZ515" s="57"/>
      <c r="LBA515" s="159"/>
      <c r="LBB515" s="57"/>
      <c r="LBC515" s="159"/>
      <c r="LBD515" s="57"/>
      <c r="LBE515" s="159"/>
      <c r="LBF515" s="57"/>
      <c r="LBG515" s="159"/>
      <c r="LBH515" s="57"/>
      <c r="LBI515" s="159"/>
      <c r="LBJ515" s="57"/>
      <c r="LBK515" s="159"/>
      <c r="LBL515" s="57"/>
      <c r="LBM515" s="159"/>
      <c r="LBN515" s="57"/>
      <c r="LBO515" s="159"/>
      <c r="LBP515" s="57"/>
      <c r="LBQ515" s="159"/>
      <c r="LBR515" s="57"/>
      <c r="LBS515" s="159"/>
      <c r="LBT515" s="57"/>
      <c r="LBU515" s="159"/>
      <c r="LBV515" s="57"/>
      <c r="LBW515" s="159"/>
      <c r="LBX515" s="57"/>
      <c r="LBY515" s="159"/>
      <c r="LBZ515" s="57"/>
      <c r="LCA515" s="159"/>
      <c r="LCB515" s="57"/>
      <c r="LCC515" s="159"/>
      <c r="LCD515" s="57"/>
      <c r="LCE515" s="159"/>
      <c r="LCF515" s="57"/>
      <c r="LCG515" s="159"/>
      <c r="LCH515" s="57"/>
      <c r="LCI515" s="159"/>
      <c r="LCJ515" s="57"/>
      <c r="LCK515" s="159"/>
      <c r="LCL515" s="57"/>
      <c r="LCM515" s="159"/>
      <c r="LCN515" s="57"/>
      <c r="LCO515" s="159"/>
      <c r="LCP515" s="57"/>
      <c r="LCQ515" s="159"/>
      <c r="LCR515" s="57"/>
      <c r="LCS515" s="159"/>
      <c r="LCT515" s="57"/>
      <c r="LCU515" s="159"/>
      <c r="LCV515" s="57"/>
      <c r="LCW515" s="159"/>
      <c r="LCX515" s="57"/>
      <c r="LCY515" s="159"/>
      <c r="LCZ515" s="57"/>
      <c r="LDA515" s="159"/>
      <c r="LDB515" s="57"/>
      <c r="LDC515" s="159"/>
      <c r="LDD515" s="57"/>
      <c r="LDE515" s="159"/>
      <c r="LDF515" s="57"/>
      <c r="LDG515" s="159"/>
      <c r="LDH515" s="57"/>
      <c r="LDI515" s="159"/>
      <c r="LDJ515" s="57"/>
      <c r="LDK515" s="159"/>
      <c r="LDL515" s="57"/>
      <c r="LDM515" s="159"/>
      <c r="LDN515" s="57"/>
      <c r="LDO515" s="159"/>
      <c r="LDP515" s="57"/>
      <c r="LDQ515" s="159"/>
      <c r="LDR515" s="57"/>
      <c r="LDS515" s="159"/>
      <c r="LDT515" s="57"/>
      <c r="LDU515" s="159"/>
      <c r="LDV515" s="57"/>
      <c r="LDW515" s="159"/>
      <c r="LDX515" s="57"/>
      <c r="LDY515" s="159"/>
      <c r="LDZ515" s="57"/>
      <c r="LEA515" s="159"/>
      <c r="LEB515" s="57"/>
      <c r="LEC515" s="159"/>
      <c r="LED515" s="57"/>
      <c r="LEE515" s="159"/>
      <c r="LEF515" s="57"/>
      <c r="LEG515" s="159"/>
      <c r="LEH515" s="57"/>
      <c r="LEI515" s="159"/>
      <c r="LEJ515" s="57"/>
      <c r="LEK515" s="159"/>
      <c r="LEL515" s="57"/>
      <c r="LEM515" s="159"/>
      <c r="LEN515" s="57"/>
      <c r="LEO515" s="159"/>
      <c r="LEP515" s="57"/>
      <c r="LEQ515" s="159"/>
      <c r="LER515" s="57"/>
      <c r="LES515" s="159"/>
      <c r="LET515" s="57"/>
      <c r="LEU515" s="159"/>
      <c r="LEV515" s="57"/>
      <c r="LEW515" s="159"/>
      <c r="LEX515" s="57"/>
      <c r="LEY515" s="159"/>
      <c r="LEZ515" s="57"/>
      <c r="LFA515" s="159"/>
      <c r="LFB515" s="57"/>
      <c r="LFC515" s="159"/>
      <c r="LFD515" s="57"/>
      <c r="LFE515" s="159"/>
      <c r="LFF515" s="57"/>
      <c r="LFG515" s="159"/>
      <c r="LFH515" s="57"/>
      <c r="LFI515" s="159"/>
      <c r="LFJ515" s="57"/>
      <c r="LFK515" s="159"/>
      <c r="LFL515" s="57"/>
      <c r="LFM515" s="159"/>
      <c r="LFN515" s="57"/>
      <c r="LFO515" s="159"/>
      <c r="LFP515" s="57"/>
      <c r="LFQ515" s="159"/>
      <c r="LFR515" s="57"/>
      <c r="LFS515" s="159"/>
      <c r="LFT515" s="57"/>
      <c r="LFU515" s="159"/>
      <c r="LFV515" s="57"/>
      <c r="LFW515" s="159"/>
      <c r="LFX515" s="57"/>
      <c r="LFY515" s="159"/>
      <c r="LFZ515" s="57"/>
      <c r="LGA515" s="159"/>
      <c r="LGB515" s="57"/>
      <c r="LGC515" s="159"/>
      <c r="LGD515" s="57"/>
      <c r="LGE515" s="159"/>
      <c r="LGF515" s="57"/>
      <c r="LGG515" s="159"/>
      <c r="LGH515" s="57"/>
      <c r="LGI515" s="159"/>
      <c r="LGJ515" s="57"/>
      <c r="LGK515" s="159"/>
      <c r="LGL515" s="57"/>
      <c r="LGM515" s="159"/>
      <c r="LGN515" s="57"/>
      <c r="LGO515" s="159"/>
      <c r="LGP515" s="57"/>
      <c r="LGQ515" s="159"/>
      <c r="LGR515" s="57"/>
      <c r="LGS515" s="159"/>
      <c r="LGT515" s="57"/>
      <c r="LGU515" s="159"/>
      <c r="LGV515" s="57"/>
      <c r="LGW515" s="159"/>
      <c r="LGX515" s="57"/>
      <c r="LGY515" s="159"/>
      <c r="LGZ515" s="57"/>
      <c r="LHA515" s="159"/>
      <c r="LHB515" s="57"/>
      <c r="LHC515" s="159"/>
      <c r="LHD515" s="57"/>
      <c r="LHE515" s="159"/>
      <c r="LHF515" s="57"/>
      <c r="LHG515" s="159"/>
      <c r="LHH515" s="57"/>
      <c r="LHI515" s="159"/>
      <c r="LHJ515" s="57"/>
      <c r="LHK515" s="159"/>
      <c r="LHL515" s="57"/>
      <c r="LHM515" s="159"/>
      <c r="LHN515" s="57"/>
      <c r="LHO515" s="159"/>
      <c r="LHP515" s="57"/>
      <c r="LHQ515" s="159"/>
      <c r="LHR515" s="57"/>
      <c r="LHS515" s="159"/>
      <c r="LHT515" s="57"/>
      <c r="LHU515" s="159"/>
      <c r="LHV515" s="57"/>
      <c r="LHW515" s="159"/>
      <c r="LHX515" s="57"/>
      <c r="LHY515" s="159"/>
      <c r="LHZ515" s="57"/>
      <c r="LIA515" s="159"/>
      <c r="LIB515" s="57"/>
      <c r="LIC515" s="159"/>
      <c r="LID515" s="57"/>
      <c r="LIE515" s="159"/>
      <c r="LIF515" s="57"/>
      <c r="LIG515" s="159"/>
      <c r="LIH515" s="57"/>
      <c r="LII515" s="159"/>
      <c r="LIJ515" s="57"/>
      <c r="LIK515" s="159"/>
      <c r="LIL515" s="57"/>
      <c r="LIM515" s="159"/>
      <c r="LIN515" s="57"/>
      <c r="LIO515" s="159"/>
      <c r="LIP515" s="57"/>
      <c r="LIQ515" s="159"/>
      <c r="LIR515" s="57"/>
      <c r="LIS515" s="159"/>
      <c r="LIT515" s="57"/>
      <c r="LIU515" s="159"/>
      <c r="LIV515" s="57"/>
      <c r="LIW515" s="159"/>
      <c r="LIX515" s="57"/>
      <c r="LIY515" s="159"/>
      <c r="LIZ515" s="57"/>
      <c r="LJA515" s="159"/>
      <c r="LJB515" s="57"/>
      <c r="LJC515" s="159"/>
      <c r="LJD515" s="57"/>
      <c r="LJE515" s="159"/>
      <c r="LJF515" s="57"/>
      <c r="LJG515" s="159"/>
      <c r="LJH515" s="57"/>
      <c r="LJI515" s="159"/>
      <c r="LJJ515" s="57"/>
      <c r="LJK515" s="159"/>
      <c r="LJL515" s="57"/>
      <c r="LJM515" s="159"/>
      <c r="LJN515" s="57"/>
      <c r="LJO515" s="159"/>
      <c r="LJP515" s="57"/>
      <c r="LJQ515" s="159"/>
      <c r="LJR515" s="57"/>
      <c r="LJS515" s="159"/>
      <c r="LJT515" s="57"/>
      <c r="LJU515" s="159"/>
      <c r="LJV515" s="57"/>
      <c r="LJW515" s="159"/>
      <c r="LJX515" s="57"/>
      <c r="LJY515" s="159"/>
      <c r="LJZ515" s="57"/>
      <c r="LKA515" s="159"/>
      <c r="LKB515" s="57"/>
      <c r="LKC515" s="159"/>
      <c r="LKD515" s="57"/>
      <c r="LKE515" s="159"/>
      <c r="LKF515" s="57"/>
      <c r="LKG515" s="159"/>
      <c r="LKH515" s="57"/>
      <c r="LKI515" s="159"/>
      <c r="LKJ515" s="57"/>
      <c r="LKK515" s="159"/>
      <c r="LKL515" s="57"/>
      <c r="LKM515" s="159"/>
      <c r="LKN515" s="57"/>
      <c r="LKO515" s="159"/>
      <c r="LKP515" s="57"/>
      <c r="LKQ515" s="159"/>
      <c r="LKR515" s="57"/>
      <c r="LKS515" s="159"/>
      <c r="LKT515" s="57"/>
      <c r="LKU515" s="159"/>
      <c r="LKV515" s="57"/>
      <c r="LKW515" s="159"/>
      <c r="LKX515" s="57"/>
      <c r="LKY515" s="159"/>
      <c r="LKZ515" s="57"/>
      <c r="LLA515" s="159"/>
      <c r="LLB515" s="57"/>
      <c r="LLC515" s="159"/>
      <c r="LLD515" s="57"/>
      <c r="LLE515" s="159"/>
      <c r="LLF515" s="57"/>
      <c r="LLG515" s="159"/>
      <c r="LLH515" s="57"/>
      <c r="LLI515" s="159"/>
      <c r="LLJ515" s="57"/>
      <c r="LLK515" s="159"/>
      <c r="LLL515" s="57"/>
      <c r="LLM515" s="159"/>
      <c r="LLN515" s="57"/>
      <c r="LLO515" s="159"/>
      <c r="LLP515" s="57"/>
      <c r="LLQ515" s="159"/>
      <c r="LLR515" s="57"/>
      <c r="LLS515" s="159"/>
      <c r="LLT515" s="57"/>
      <c r="LLU515" s="159"/>
      <c r="LLV515" s="57"/>
      <c r="LLW515" s="159"/>
      <c r="LLX515" s="57"/>
      <c r="LLY515" s="159"/>
      <c r="LLZ515" s="57"/>
      <c r="LMA515" s="159"/>
      <c r="LMB515" s="57"/>
      <c r="LMC515" s="159"/>
      <c r="LMD515" s="57"/>
      <c r="LME515" s="159"/>
      <c r="LMF515" s="57"/>
      <c r="LMG515" s="159"/>
      <c r="LMH515" s="57"/>
      <c r="LMI515" s="159"/>
      <c r="LMJ515" s="57"/>
      <c r="LMK515" s="159"/>
      <c r="LML515" s="57"/>
      <c r="LMM515" s="159"/>
      <c r="LMN515" s="57"/>
      <c r="LMO515" s="159"/>
      <c r="LMP515" s="57"/>
      <c r="LMQ515" s="159"/>
      <c r="LMR515" s="57"/>
      <c r="LMS515" s="159"/>
      <c r="LMT515" s="57"/>
      <c r="LMU515" s="159"/>
      <c r="LMV515" s="57"/>
      <c r="LMW515" s="159"/>
      <c r="LMX515" s="57"/>
      <c r="LMY515" s="159"/>
      <c r="LMZ515" s="57"/>
      <c r="LNA515" s="159"/>
      <c r="LNB515" s="57"/>
      <c r="LNC515" s="159"/>
      <c r="LND515" s="57"/>
      <c r="LNE515" s="159"/>
      <c r="LNF515" s="57"/>
      <c r="LNG515" s="159"/>
      <c r="LNH515" s="57"/>
      <c r="LNI515" s="159"/>
      <c r="LNJ515" s="57"/>
      <c r="LNK515" s="159"/>
      <c r="LNL515" s="57"/>
      <c r="LNM515" s="159"/>
      <c r="LNN515" s="57"/>
      <c r="LNO515" s="159"/>
      <c r="LNP515" s="57"/>
      <c r="LNQ515" s="159"/>
      <c r="LNR515" s="57"/>
      <c r="LNS515" s="159"/>
      <c r="LNT515" s="57"/>
      <c r="LNU515" s="159"/>
      <c r="LNV515" s="57"/>
      <c r="LNW515" s="159"/>
      <c r="LNX515" s="57"/>
      <c r="LNY515" s="159"/>
      <c r="LNZ515" s="57"/>
      <c r="LOA515" s="159"/>
      <c r="LOB515" s="57"/>
      <c r="LOC515" s="159"/>
      <c r="LOD515" s="57"/>
      <c r="LOE515" s="159"/>
      <c r="LOF515" s="57"/>
      <c r="LOG515" s="159"/>
      <c r="LOH515" s="57"/>
      <c r="LOI515" s="159"/>
      <c r="LOJ515" s="57"/>
      <c r="LOK515" s="159"/>
      <c r="LOL515" s="57"/>
      <c r="LOM515" s="159"/>
      <c r="LON515" s="57"/>
      <c r="LOO515" s="159"/>
      <c r="LOP515" s="57"/>
      <c r="LOQ515" s="159"/>
      <c r="LOR515" s="57"/>
      <c r="LOS515" s="159"/>
      <c r="LOT515" s="57"/>
      <c r="LOU515" s="159"/>
      <c r="LOV515" s="57"/>
      <c r="LOW515" s="159"/>
      <c r="LOX515" s="57"/>
      <c r="LOY515" s="159"/>
      <c r="LOZ515" s="57"/>
      <c r="LPA515" s="159"/>
      <c r="LPB515" s="57"/>
      <c r="LPC515" s="159"/>
      <c r="LPD515" s="57"/>
      <c r="LPE515" s="159"/>
      <c r="LPF515" s="57"/>
      <c r="LPG515" s="159"/>
      <c r="LPH515" s="57"/>
      <c r="LPI515" s="159"/>
      <c r="LPJ515" s="57"/>
      <c r="LPK515" s="159"/>
      <c r="LPL515" s="57"/>
      <c r="LPM515" s="159"/>
      <c r="LPN515" s="57"/>
      <c r="LPO515" s="159"/>
      <c r="LPP515" s="57"/>
      <c r="LPQ515" s="159"/>
      <c r="LPR515" s="57"/>
      <c r="LPS515" s="159"/>
      <c r="LPT515" s="57"/>
      <c r="LPU515" s="159"/>
      <c r="LPV515" s="57"/>
      <c r="LPW515" s="159"/>
      <c r="LPX515" s="57"/>
      <c r="LPY515" s="159"/>
      <c r="LPZ515" s="57"/>
      <c r="LQA515" s="159"/>
      <c r="LQB515" s="57"/>
      <c r="LQC515" s="159"/>
      <c r="LQD515" s="57"/>
      <c r="LQE515" s="159"/>
      <c r="LQF515" s="57"/>
      <c r="LQG515" s="159"/>
      <c r="LQH515" s="57"/>
      <c r="LQI515" s="159"/>
      <c r="LQJ515" s="57"/>
      <c r="LQK515" s="159"/>
      <c r="LQL515" s="57"/>
      <c r="LQM515" s="159"/>
      <c r="LQN515" s="57"/>
      <c r="LQO515" s="159"/>
      <c r="LQP515" s="57"/>
      <c r="LQQ515" s="159"/>
      <c r="LQR515" s="57"/>
      <c r="LQS515" s="159"/>
      <c r="LQT515" s="57"/>
      <c r="LQU515" s="159"/>
      <c r="LQV515" s="57"/>
      <c r="LQW515" s="159"/>
      <c r="LQX515" s="57"/>
      <c r="LQY515" s="159"/>
      <c r="LQZ515" s="57"/>
      <c r="LRA515" s="159"/>
      <c r="LRB515" s="57"/>
      <c r="LRC515" s="159"/>
      <c r="LRD515" s="57"/>
      <c r="LRE515" s="159"/>
      <c r="LRF515" s="57"/>
      <c r="LRG515" s="159"/>
      <c r="LRH515" s="57"/>
      <c r="LRI515" s="159"/>
      <c r="LRJ515" s="57"/>
      <c r="LRK515" s="159"/>
      <c r="LRL515" s="57"/>
      <c r="LRM515" s="159"/>
      <c r="LRN515" s="57"/>
      <c r="LRO515" s="159"/>
      <c r="LRP515" s="57"/>
      <c r="LRQ515" s="159"/>
      <c r="LRR515" s="57"/>
      <c r="LRS515" s="159"/>
      <c r="LRT515" s="57"/>
      <c r="LRU515" s="159"/>
      <c r="LRV515" s="57"/>
      <c r="LRW515" s="159"/>
      <c r="LRX515" s="57"/>
      <c r="LRY515" s="159"/>
      <c r="LRZ515" s="57"/>
      <c r="LSA515" s="159"/>
      <c r="LSB515" s="57"/>
      <c r="LSC515" s="159"/>
      <c r="LSD515" s="57"/>
      <c r="LSE515" s="159"/>
      <c r="LSF515" s="57"/>
      <c r="LSG515" s="159"/>
      <c r="LSH515" s="57"/>
      <c r="LSI515" s="159"/>
      <c r="LSJ515" s="57"/>
      <c r="LSK515" s="159"/>
      <c r="LSL515" s="57"/>
      <c r="LSM515" s="159"/>
      <c r="LSN515" s="57"/>
      <c r="LSO515" s="159"/>
      <c r="LSP515" s="57"/>
      <c r="LSQ515" s="159"/>
      <c r="LSR515" s="57"/>
      <c r="LSS515" s="159"/>
      <c r="LST515" s="57"/>
      <c r="LSU515" s="159"/>
      <c r="LSV515" s="57"/>
      <c r="LSW515" s="159"/>
      <c r="LSX515" s="57"/>
      <c r="LSY515" s="159"/>
      <c r="LSZ515" s="57"/>
      <c r="LTA515" s="159"/>
      <c r="LTB515" s="57"/>
      <c r="LTC515" s="159"/>
      <c r="LTD515" s="57"/>
      <c r="LTE515" s="159"/>
      <c r="LTF515" s="57"/>
      <c r="LTG515" s="159"/>
      <c r="LTH515" s="57"/>
      <c r="LTI515" s="159"/>
      <c r="LTJ515" s="57"/>
      <c r="LTK515" s="159"/>
      <c r="LTL515" s="57"/>
      <c r="LTM515" s="159"/>
      <c r="LTN515" s="57"/>
      <c r="LTO515" s="159"/>
      <c r="LTP515" s="57"/>
      <c r="LTQ515" s="159"/>
      <c r="LTR515" s="57"/>
      <c r="LTS515" s="159"/>
      <c r="LTT515" s="57"/>
      <c r="LTU515" s="159"/>
      <c r="LTV515" s="57"/>
      <c r="LTW515" s="159"/>
      <c r="LTX515" s="57"/>
      <c r="LTY515" s="159"/>
      <c r="LTZ515" s="57"/>
      <c r="LUA515" s="159"/>
      <c r="LUB515" s="57"/>
      <c r="LUC515" s="159"/>
      <c r="LUD515" s="57"/>
      <c r="LUE515" s="159"/>
      <c r="LUF515" s="57"/>
      <c r="LUG515" s="159"/>
      <c r="LUH515" s="57"/>
      <c r="LUI515" s="159"/>
      <c r="LUJ515" s="57"/>
      <c r="LUK515" s="159"/>
      <c r="LUL515" s="57"/>
      <c r="LUM515" s="159"/>
      <c r="LUN515" s="57"/>
      <c r="LUO515" s="159"/>
      <c r="LUP515" s="57"/>
      <c r="LUQ515" s="159"/>
      <c r="LUR515" s="57"/>
      <c r="LUS515" s="159"/>
      <c r="LUT515" s="57"/>
      <c r="LUU515" s="159"/>
      <c r="LUV515" s="57"/>
      <c r="LUW515" s="159"/>
      <c r="LUX515" s="57"/>
      <c r="LUY515" s="159"/>
      <c r="LUZ515" s="57"/>
      <c r="LVA515" s="159"/>
      <c r="LVB515" s="57"/>
      <c r="LVC515" s="159"/>
      <c r="LVD515" s="57"/>
      <c r="LVE515" s="159"/>
      <c r="LVF515" s="57"/>
      <c r="LVG515" s="159"/>
      <c r="LVH515" s="57"/>
      <c r="LVI515" s="159"/>
      <c r="LVJ515" s="57"/>
      <c r="LVK515" s="159"/>
      <c r="LVL515" s="57"/>
      <c r="LVM515" s="159"/>
      <c r="LVN515" s="57"/>
      <c r="LVO515" s="159"/>
      <c r="LVP515" s="57"/>
      <c r="LVQ515" s="159"/>
      <c r="LVR515" s="57"/>
      <c r="LVS515" s="159"/>
      <c r="LVT515" s="57"/>
      <c r="LVU515" s="159"/>
      <c r="LVV515" s="57"/>
      <c r="LVW515" s="159"/>
      <c r="LVX515" s="57"/>
      <c r="LVY515" s="159"/>
      <c r="LVZ515" s="57"/>
      <c r="LWA515" s="159"/>
      <c r="LWB515" s="57"/>
      <c r="LWC515" s="159"/>
      <c r="LWD515" s="57"/>
      <c r="LWE515" s="159"/>
      <c r="LWF515" s="57"/>
      <c r="LWG515" s="159"/>
      <c r="LWH515" s="57"/>
      <c r="LWI515" s="159"/>
      <c r="LWJ515" s="57"/>
      <c r="LWK515" s="159"/>
      <c r="LWL515" s="57"/>
      <c r="LWM515" s="159"/>
      <c r="LWN515" s="57"/>
      <c r="LWO515" s="159"/>
      <c r="LWP515" s="57"/>
      <c r="LWQ515" s="159"/>
      <c r="LWR515" s="57"/>
      <c r="LWS515" s="159"/>
      <c r="LWT515" s="57"/>
      <c r="LWU515" s="159"/>
      <c r="LWV515" s="57"/>
      <c r="LWW515" s="159"/>
      <c r="LWX515" s="57"/>
      <c r="LWY515" s="159"/>
      <c r="LWZ515" s="57"/>
      <c r="LXA515" s="159"/>
      <c r="LXB515" s="57"/>
      <c r="LXC515" s="159"/>
      <c r="LXD515" s="57"/>
      <c r="LXE515" s="159"/>
      <c r="LXF515" s="57"/>
      <c r="LXG515" s="159"/>
      <c r="LXH515" s="57"/>
      <c r="LXI515" s="159"/>
      <c r="LXJ515" s="57"/>
      <c r="LXK515" s="159"/>
      <c r="LXL515" s="57"/>
      <c r="LXM515" s="159"/>
      <c r="LXN515" s="57"/>
      <c r="LXO515" s="159"/>
      <c r="LXP515" s="57"/>
      <c r="LXQ515" s="159"/>
      <c r="LXR515" s="57"/>
      <c r="LXS515" s="159"/>
      <c r="LXT515" s="57"/>
      <c r="LXU515" s="159"/>
      <c r="LXV515" s="57"/>
      <c r="LXW515" s="159"/>
      <c r="LXX515" s="57"/>
      <c r="LXY515" s="159"/>
      <c r="LXZ515" s="57"/>
      <c r="LYA515" s="159"/>
      <c r="LYB515" s="57"/>
      <c r="LYC515" s="159"/>
      <c r="LYD515" s="57"/>
      <c r="LYE515" s="159"/>
      <c r="LYF515" s="57"/>
      <c r="LYG515" s="159"/>
      <c r="LYH515" s="57"/>
      <c r="LYI515" s="159"/>
      <c r="LYJ515" s="57"/>
      <c r="LYK515" s="159"/>
      <c r="LYL515" s="57"/>
      <c r="LYM515" s="159"/>
      <c r="LYN515" s="57"/>
      <c r="LYO515" s="159"/>
      <c r="LYP515" s="57"/>
      <c r="LYQ515" s="159"/>
      <c r="LYR515" s="57"/>
      <c r="LYS515" s="159"/>
      <c r="LYT515" s="57"/>
      <c r="LYU515" s="159"/>
      <c r="LYV515" s="57"/>
      <c r="LYW515" s="159"/>
      <c r="LYX515" s="57"/>
      <c r="LYY515" s="159"/>
      <c r="LYZ515" s="57"/>
      <c r="LZA515" s="159"/>
      <c r="LZB515" s="57"/>
      <c r="LZC515" s="159"/>
      <c r="LZD515" s="57"/>
      <c r="LZE515" s="159"/>
      <c r="LZF515" s="57"/>
      <c r="LZG515" s="159"/>
      <c r="LZH515" s="57"/>
      <c r="LZI515" s="159"/>
      <c r="LZJ515" s="57"/>
      <c r="LZK515" s="159"/>
      <c r="LZL515" s="57"/>
      <c r="LZM515" s="159"/>
      <c r="LZN515" s="57"/>
      <c r="LZO515" s="159"/>
      <c r="LZP515" s="57"/>
      <c r="LZQ515" s="159"/>
      <c r="LZR515" s="57"/>
      <c r="LZS515" s="159"/>
      <c r="LZT515" s="57"/>
      <c r="LZU515" s="159"/>
      <c r="LZV515" s="57"/>
      <c r="LZW515" s="159"/>
      <c r="LZX515" s="57"/>
      <c r="LZY515" s="159"/>
      <c r="LZZ515" s="57"/>
      <c r="MAA515" s="159"/>
      <c r="MAB515" s="57"/>
      <c r="MAC515" s="159"/>
      <c r="MAD515" s="57"/>
      <c r="MAE515" s="159"/>
      <c r="MAF515" s="57"/>
      <c r="MAG515" s="159"/>
      <c r="MAH515" s="57"/>
      <c r="MAI515" s="159"/>
      <c r="MAJ515" s="57"/>
      <c r="MAK515" s="159"/>
      <c r="MAL515" s="57"/>
      <c r="MAM515" s="159"/>
      <c r="MAN515" s="57"/>
      <c r="MAO515" s="159"/>
      <c r="MAP515" s="57"/>
      <c r="MAQ515" s="159"/>
      <c r="MAR515" s="57"/>
      <c r="MAS515" s="159"/>
      <c r="MAT515" s="57"/>
      <c r="MAU515" s="159"/>
      <c r="MAV515" s="57"/>
      <c r="MAW515" s="159"/>
      <c r="MAX515" s="57"/>
      <c r="MAY515" s="159"/>
      <c r="MAZ515" s="57"/>
      <c r="MBA515" s="159"/>
      <c r="MBB515" s="57"/>
      <c r="MBC515" s="159"/>
      <c r="MBD515" s="57"/>
      <c r="MBE515" s="159"/>
      <c r="MBF515" s="57"/>
      <c r="MBG515" s="159"/>
      <c r="MBH515" s="57"/>
      <c r="MBI515" s="159"/>
      <c r="MBJ515" s="57"/>
      <c r="MBK515" s="159"/>
      <c r="MBL515" s="57"/>
      <c r="MBM515" s="159"/>
      <c r="MBN515" s="57"/>
      <c r="MBO515" s="159"/>
      <c r="MBP515" s="57"/>
      <c r="MBQ515" s="159"/>
      <c r="MBR515" s="57"/>
      <c r="MBS515" s="159"/>
      <c r="MBT515" s="57"/>
      <c r="MBU515" s="159"/>
      <c r="MBV515" s="57"/>
      <c r="MBW515" s="159"/>
      <c r="MBX515" s="57"/>
      <c r="MBY515" s="159"/>
      <c r="MBZ515" s="57"/>
      <c r="MCA515" s="159"/>
      <c r="MCB515" s="57"/>
      <c r="MCC515" s="159"/>
      <c r="MCD515" s="57"/>
      <c r="MCE515" s="159"/>
      <c r="MCF515" s="57"/>
      <c r="MCG515" s="159"/>
      <c r="MCH515" s="57"/>
      <c r="MCI515" s="159"/>
      <c r="MCJ515" s="57"/>
      <c r="MCK515" s="159"/>
      <c r="MCL515" s="57"/>
      <c r="MCM515" s="159"/>
      <c r="MCN515" s="57"/>
      <c r="MCO515" s="159"/>
      <c r="MCP515" s="57"/>
      <c r="MCQ515" s="159"/>
      <c r="MCR515" s="57"/>
      <c r="MCS515" s="159"/>
      <c r="MCT515" s="57"/>
      <c r="MCU515" s="159"/>
      <c r="MCV515" s="57"/>
      <c r="MCW515" s="159"/>
      <c r="MCX515" s="57"/>
      <c r="MCY515" s="159"/>
      <c r="MCZ515" s="57"/>
      <c r="MDA515" s="159"/>
      <c r="MDB515" s="57"/>
      <c r="MDC515" s="159"/>
      <c r="MDD515" s="57"/>
      <c r="MDE515" s="159"/>
      <c r="MDF515" s="57"/>
      <c r="MDG515" s="159"/>
      <c r="MDH515" s="57"/>
      <c r="MDI515" s="159"/>
      <c r="MDJ515" s="57"/>
      <c r="MDK515" s="159"/>
      <c r="MDL515" s="57"/>
      <c r="MDM515" s="159"/>
      <c r="MDN515" s="57"/>
      <c r="MDO515" s="159"/>
      <c r="MDP515" s="57"/>
      <c r="MDQ515" s="159"/>
      <c r="MDR515" s="57"/>
      <c r="MDS515" s="159"/>
      <c r="MDT515" s="57"/>
      <c r="MDU515" s="159"/>
      <c r="MDV515" s="57"/>
      <c r="MDW515" s="159"/>
      <c r="MDX515" s="57"/>
      <c r="MDY515" s="159"/>
      <c r="MDZ515" s="57"/>
      <c r="MEA515" s="159"/>
      <c r="MEB515" s="57"/>
      <c r="MEC515" s="159"/>
      <c r="MED515" s="57"/>
      <c r="MEE515" s="159"/>
      <c r="MEF515" s="57"/>
      <c r="MEG515" s="159"/>
      <c r="MEH515" s="57"/>
      <c r="MEI515" s="159"/>
      <c r="MEJ515" s="57"/>
      <c r="MEK515" s="159"/>
      <c r="MEL515" s="57"/>
      <c r="MEM515" s="159"/>
      <c r="MEN515" s="57"/>
      <c r="MEO515" s="159"/>
      <c r="MEP515" s="57"/>
      <c r="MEQ515" s="159"/>
      <c r="MER515" s="57"/>
      <c r="MES515" s="159"/>
      <c r="MET515" s="57"/>
      <c r="MEU515" s="159"/>
      <c r="MEV515" s="57"/>
      <c r="MEW515" s="159"/>
      <c r="MEX515" s="57"/>
      <c r="MEY515" s="159"/>
      <c r="MEZ515" s="57"/>
      <c r="MFA515" s="159"/>
      <c r="MFB515" s="57"/>
      <c r="MFC515" s="159"/>
      <c r="MFD515" s="57"/>
      <c r="MFE515" s="159"/>
      <c r="MFF515" s="57"/>
      <c r="MFG515" s="159"/>
      <c r="MFH515" s="57"/>
      <c r="MFI515" s="159"/>
      <c r="MFJ515" s="57"/>
      <c r="MFK515" s="159"/>
      <c r="MFL515" s="57"/>
      <c r="MFM515" s="159"/>
      <c r="MFN515" s="57"/>
      <c r="MFO515" s="159"/>
      <c r="MFP515" s="57"/>
      <c r="MFQ515" s="159"/>
      <c r="MFR515" s="57"/>
      <c r="MFS515" s="159"/>
      <c r="MFT515" s="57"/>
      <c r="MFU515" s="159"/>
      <c r="MFV515" s="57"/>
      <c r="MFW515" s="159"/>
      <c r="MFX515" s="57"/>
      <c r="MFY515" s="159"/>
      <c r="MFZ515" s="57"/>
      <c r="MGA515" s="159"/>
      <c r="MGB515" s="57"/>
      <c r="MGC515" s="159"/>
      <c r="MGD515" s="57"/>
      <c r="MGE515" s="159"/>
      <c r="MGF515" s="57"/>
      <c r="MGG515" s="159"/>
      <c r="MGH515" s="57"/>
      <c r="MGI515" s="159"/>
      <c r="MGJ515" s="57"/>
      <c r="MGK515" s="159"/>
      <c r="MGL515" s="57"/>
      <c r="MGM515" s="159"/>
      <c r="MGN515" s="57"/>
      <c r="MGO515" s="159"/>
      <c r="MGP515" s="57"/>
      <c r="MGQ515" s="159"/>
      <c r="MGR515" s="57"/>
      <c r="MGS515" s="159"/>
      <c r="MGT515" s="57"/>
      <c r="MGU515" s="159"/>
      <c r="MGV515" s="57"/>
      <c r="MGW515" s="159"/>
      <c r="MGX515" s="57"/>
      <c r="MGY515" s="159"/>
      <c r="MGZ515" s="57"/>
      <c r="MHA515" s="159"/>
      <c r="MHB515" s="57"/>
      <c r="MHC515" s="159"/>
      <c r="MHD515" s="57"/>
      <c r="MHE515" s="159"/>
      <c r="MHF515" s="57"/>
      <c r="MHG515" s="159"/>
      <c r="MHH515" s="57"/>
      <c r="MHI515" s="159"/>
      <c r="MHJ515" s="57"/>
      <c r="MHK515" s="159"/>
      <c r="MHL515" s="57"/>
      <c r="MHM515" s="159"/>
      <c r="MHN515" s="57"/>
      <c r="MHO515" s="159"/>
      <c r="MHP515" s="57"/>
      <c r="MHQ515" s="159"/>
      <c r="MHR515" s="57"/>
      <c r="MHS515" s="159"/>
      <c r="MHT515" s="57"/>
      <c r="MHU515" s="159"/>
      <c r="MHV515" s="57"/>
      <c r="MHW515" s="159"/>
      <c r="MHX515" s="57"/>
      <c r="MHY515" s="159"/>
      <c r="MHZ515" s="57"/>
      <c r="MIA515" s="159"/>
      <c r="MIB515" s="57"/>
      <c r="MIC515" s="159"/>
      <c r="MID515" s="57"/>
      <c r="MIE515" s="159"/>
      <c r="MIF515" s="57"/>
      <c r="MIG515" s="159"/>
      <c r="MIH515" s="57"/>
      <c r="MII515" s="159"/>
      <c r="MIJ515" s="57"/>
      <c r="MIK515" s="159"/>
      <c r="MIL515" s="57"/>
      <c r="MIM515" s="159"/>
      <c r="MIN515" s="57"/>
      <c r="MIO515" s="159"/>
      <c r="MIP515" s="57"/>
      <c r="MIQ515" s="159"/>
      <c r="MIR515" s="57"/>
      <c r="MIS515" s="159"/>
      <c r="MIT515" s="57"/>
      <c r="MIU515" s="159"/>
      <c r="MIV515" s="57"/>
      <c r="MIW515" s="159"/>
      <c r="MIX515" s="57"/>
      <c r="MIY515" s="159"/>
      <c r="MIZ515" s="57"/>
      <c r="MJA515" s="159"/>
      <c r="MJB515" s="57"/>
      <c r="MJC515" s="159"/>
      <c r="MJD515" s="57"/>
      <c r="MJE515" s="159"/>
      <c r="MJF515" s="57"/>
      <c r="MJG515" s="159"/>
      <c r="MJH515" s="57"/>
      <c r="MJI515" s="159"/>
      <c r="MJJ515" s="57"/>
      <c r="MJK515" s="159"/>
      <c r="MJL515" s="57"/>
      <c r="MJM515" s="159"/>
      <c r="MJN515" s="57"/>
      <c r="MJO515" s="159"/>
      <c r="MJP515" s="57"/>
      <c r="MJQ515" s="159"/>
      <c r="MJR515" s="57"/>
      <c r="MJS515" s="159"/>
      <c r="MJT515" s="57"/>
      <c r="MJU515" s="159"/>
      <c r="MJV515" s="57"/>
      <c r="MJW515" s="159"/>
      <c r="MJX515" s="57"/>
      <c r="MJY515" s="159"/>
      <c r="MJZ515" s="57"/>
      <c r="MKA515" s="159"/>
      <c r="MKB515" s="57"/>
      <c r="MKC515" s="159"/>
      <c r="MKD515" s="57"/>
      <c r="MKE515" s="159"/>
      <c r="MKF515" s="57"/>
      <c r="MKG515" s="159"/>
      <c r="MKH515" s="57"/>
      <c r="MKI515" s="159"/>
      <c r="MKJ515" s="57"/>
      <c r="MKK515" s="159"/>
      <c r="MKL515" s="57"/>
      <c r="MKM515" s="159"/>
      <c r="MKN515" s="57"/>
      <c r="MKO515" s="159"/>
      <c r="MKP515" s="57"/>
      <c r="MKQ515" s="159"/>
      <c r="MKR515" s="57"/>
      <c r="MKS515" s="159"/>
      <c r="MKT515" s="57"/>
      <c r="MKU515" s="159"/>
      <c r="MKV515" s="57"/>
      <c r="MKW515" s="159"/>
      <c r="MKX515" s="57"/>
      <c r="MKY515" s="159"/>
      <c r="MKZ515" s="57"/>
      <c r="MLA515" s="159"/>
      <c r="MLB515" s="57"/>
      <c r="MLC515" s="159"/>
      <c r="MLD515" s="57"/>
      <c r="MLE515" s="159"/>
      <c r="MLF515" s="57"/>
      <c r="MLG515" s="159"/>
      <c r="MLH515" s="57"/>
      <c r="MLI515" s="159"/>
      <c r="MLJ515" s="57"/>
      <c r="MLK515" s="159"/>
      <c r="MLL515" s="57"/>
      <c r="MLM515" s="159"/>
      <c r="MLN515" s="57"/>
      <c r="MLO515" s="159"/>
      <c r="MLP515" s="57"/>
      <c r="MLQ515" s="159"/>
      <c r="MLR515" s="57"/>
      <c r="MLS515" s="159"/>
      <c r="MLT515" s="57"/>
      <c r="MLU515" s="159"/>
      <c r="MLV515" s="57"/>
      <c r="MLW515" s="159"/>
      <c r="MLX515" s="57"/>
      <c r="MLY515" s="159"/>
      <c r="MLZ515" s="57"/>
      <c r="MMA515" s="159"/>
      <c r="MMB515" s="57"/>
      <c r="MMC515" s="159"/>
      <c r="MMD515" s="57"/>
      <c r="MME515" s="159"/>
      <c r="MMF515" s="57"/>
      <c r="MMG515" s="159"/>
      <c r="MMH515" s="57"/>
      <c r="MMI515" s="159"/>
      <c r="MMJ515" s="57"/>
      <c r="MMK515" s="159"/>
      <c r="MML515" s="57"/>
      <c r="MMM515" s="159"/>
      <c r="MMN515" s="57"/>
      <c r="MMO515" s="159"/>
      <c r="MMP515" s="57"/>
      <c r="MMQ515" s="159"/>
      <c r="MMR515" s="57"/>
      <c r="MMS515" s="159"/>
      <c r="MMT515" s="57"/>
      <c r="MMU515" s="159"/>
      <c r="MMV515" s="57"/>
      <c r="MMW515" s="159"/>
      <c r="MMX515" s="57"/>
      <c r="MMY515" s="159"/>
      <c r="MMZ515" s="57"/>
      <c r="MNA515" s="159"/>
      <c r="MNB515" s="57"/>
      <c r="MNC515" s="159"/>
      <c r="MND515" s="57"/>
      <c r="MNE515" s="159"/>
      <c r="MNF515" s="57"/>
      <c r="MNG515" s="159"/>
      <c r="MNH515" s="57"/>
      <c r="MNI515" s="159"/>
      <c r="MNJ515" s="57"/>
      <c r="MNK515" s="159"/>
      <c r="MNL515" s="57"/>
      <c r="MNM515" s="159"/>
      <c r="MNN515" s="57"/>
      <c r="MNO515" s="159"/>
      <c r="MNP515" s="57"/>
      <c r="MNQ515" s="159"/>
      <c r="MNR515" s="57"/>
      <c r="MNS515" s="159"/>
      <c r="MNT515" s="57"/>
      <c r="MNU515" s="159"/>
      <c r="MNV515" s="57"/>
      <c r="MNW515" s="159"/>
      <c r="MNX515" s="57"/>
      <c r="MNY515" s="159"/>
      <c r="MNZ515" s="57"/>
      <c r="MOA515" s="159"/>
      <c r="MOB515" s="57"/>
      <c r="MOC515" s="159"/>
      <c r="MOD515" s="57"/>
      <c r="MOE515" s="159"/>
      <c r="MOF515" s="57"/>
      <c r="MOG515" s="159"/>
      <c r="MOH515" s="57"/>
      <c r="MOI515" s="159"/>
      <c r="MOJ515" s="57"/>
      <c r="MOK515" s="159"/>
      <c r="MOL515" s="57"/>
      <c r="MOM515" s="159"/>
      <c r="MON515" s="57"/>
      <c r="MOO515" s="159"/>
      <c r="MOP515" s="57"/>
      <c r="MOQ515" s="159"/>
      <c r="MOR515" s="57"/>
      <c r="MOS515" s="159"/>
      <c r="MOT515" s="57"/>
      <c r="MOU515" s="159"/>
      <c r="MOV515" s="57"/>
      <c r="MOW515" s="159"/>
      <c r="MOX515" s="57"/>
      <c r="MOY515" s="159"/>
      <c r="MOZ515" s="57"/>
      <c r="MPA515" s="159"/>
      <c r="MPB515" s="57"/>
      <c r="MPC515" s="159"/>
      <c r="MPD515" s="57"/>
      <c r="MPE515" s="159"/>
      <c r="MPF515" s="57"/>
      <c r="MPG515" s="159"/>
      <c r="MPH515" s="57"/>
      <c r="MPI515" s="159"/>
      <c r="MPJ515" s="57"/>
      <c r="MPK515" s="159"/>
      <c r="MPL515" s="57"/>
      <c r="MPM515" s="159"/>
      <c r="MPN515" s="57"/>
      <c r="MPO515" s="159"/>
      <c r="MPP515" s="57"/>
      <c r="MPQ515" s="159"/>
      <c r="MPR515" s="57"/>
      <c r="MPS515" s="159"/>
      <c r="MPT515" s="57"/>
      <c r="MPU515" s="159"/>
      <c r="MPV515" s="57"/>
      <c r="MPW515" s="159"/>
      <c r="MPX515" s="57"/>
      <c r="MPY515" s="159"/>
      <c r="MPZ515" s="57"/>
      <c r="MQA515" s="159"/>
      <c r="MQB515" s="57"/>
      <c r="MQC515" s="159"/>
      <c r="MQD515" s="57"/>
      <c r="MQE515" s="159"/>
      <c r="MQF515" s="57"/>
      <c r="MQG515" s="159"/>
      <c r="MQH515" s="57"/>
      <c r="MQI515" s="159"/>
      <c r="MQJ515" s="57"/>
      <c r="MQK515" s="159"/>
      <c r="MQL515" s="57"/>
      <c r="MQM515" s="159"/>
      <c r="MQN515" s="57"/>
      <c r="MQO515" s="159"/>
      <c r="MQP515" s="57"/>
      <c r="MQQ515" s="159"/>
      <c r="MQR515" s="57"/>
      <c r="MQS515" s="159"/>
      <c r="MQT515" s="57"/>
      <c r="MQU515" s="159"/>
      <c r="MQV515" s="57"/>
      <c r="MQW515" s="159"/>
      <c r="MQX515" s="57"/>
      <c r="MQY515" s="159"/>
      <c r="MQZ515" s="57"/>
      <c r="MRA515" s="159"/>
      <c r="MRB515" s="57"/>
      <c r="MRC515" s="159"/>
      <c r="MRD515" s="57"/>
      <c r="MRE515" s="159"/>
      <c r="MRF515" s="57"/>
      <c r="MRG515" s="159"/>
      <c r="MRH515" s="57"/>
      <c r="MRI515" s="159"/>
      <c r="MRJ515" s="57"/>
      <c r="MRK515" s="159"/>
      <c r="MRL515" s="57"/>
      <c r="MRM515" s="159"/>
      <c r="MRN515" s="57"/>
      <c r="MRO515" s="159"/>
      <c r="MRP515" s="57"/>
      <c r="MRQ515" s="159"/>
      <c r="MRR515" s="57"/>
      <c r="MRS515" s="159"/>
      <c r="MRT515" s="57"/>
      <c r="MRU515" s="159"/>
      <c r="MRV515" s="57"/>
      <c r="MRW515" s="159"/>
      <c r="MRX515" s="57"/>
      <c r="MRY515" s="159"/>
      <c r="MRZ515" s="57"/>
      <c r="MSA515" s="159"/>
      <c r="MSB515" s="57"/>
      <c r="MSC515" s="159"/>
      <c r="MSD515" s="57"/>
      <c r="MSE515" s="159"/>
      <c r="MSF515" s="57"/>
      <c r="MSG515" s="159"/>
      <c r="MSH515" s="57"/>
      <c r="MSI515" s="159"/>
      <c r="MSJ515" s="57"/>
      <c r="MSK515" s="159"/>
      <c r="MSL515" s="57"/>
      <c r="MSM515" s="159"/>
      <c r="MSN515" s="57"/>
      <c r="MSO515" s="159"/>
      <c r="MSP515" s="57"/>
      <c r="MSQ515" s="159"/>
      <c r="MSR515" s="57"/>
      <c r="MSS515" s="159"/>
      <c r="MST515" s="57"/>
      <c r="MSU515" s="159"/>
      <c r="MSV515" s="57"/>
      <c r="MSW515" s="159"/>
      <c r="MSX515" s="57"/>
      <c r="MSY515" s="159"/>
      <c r="MSZ515" s="57"/>
      <c r="MTA515" s="159"/>
      <c r="MTB515" s="57"/>
      <c r="MTC515" s="159"/>
      <c r="MTD515" s="57"/>
      <c r="MTE515" s="159"/>
      <c r="MTF515" s="57"/>
      <c r="MTG515" s="159"/>
      <c r="MTH515" s="57"/>
      <c r="MTI515" s="159"/>
      <c r="MTJ515" s="57"/>
      <c r="MTK515" s="159"/>
      <c r="MTL515" s="57"/>
      <c r="MTM515" s="159"/>
      <c r="MTN515" s="57"/>
      <c r="MTO515" s="159"/>
      <c r="MTP515" s="57"/>
      <c r="MTQ515" s="159"/>
      <c r="MTR515" s="57"/>
      <c r="MTS515" s="159"/>
      <c r="MTT515" s="57"/>
      <c r="MTU515" s="159"/>
      <c r="MTV515" s="57"/>
      <c r="MTW515" s="159"/>
      <c r="MTX515" s="57"/>
      <c r="MTY515" s="159"/>
      <c r="MTZ515" s="57"/>
      <c r="MUA515" s="159"/>
      <c r="MUB515" s="57"/>
      <c r="MUC515" s="159"/>
      <c r="MUD515" s="57"/>
      <c r="MUE515" s="159"/>
      <c r="MUF515" s="57"/>
      <c r="MUG515" s="159"/>
      <c r="MUH515" s="57"/>
      <c r="MUI515" s="159"/>
      <c r="MUJ515" s="57"/>
      <c r="MUK515" s="159"/>
      <c r="MUL515" s="57"/>
      <c r="MUM515" s="159"/>
      <c r="MUN515" s="57"/>
      <c r="MUO515" s="159"/>
      <c r="MUP515" s="57"/>
      <c r="MUQ515" s="159"/>
      <c r="MUR515" s="57"/>
      <c r="MUS515" s="159"/>
      <c r="MUT515" s="57"/>
      <c r="MUU515" s="159"/>
      <c r="MUV515" s="57"/>
      <c r="MUW515" s="159"/>
      <c r="MUX515" s="57"/>
      <c r="MUY515" s="159"/>
      <c r="MUZ515" s="57"/>
      <c r="MVA515" s="159"/>
      <c r="MVB515" s="57"/>
      <c r="MVC515" s="159"/>
      <c r="MVD515" s="57"/>
      <c r="MVE515" s="159"/>
      <c r="MVF515" s="57"/>
      <c r="MVG515" s="159"/>
      <c r="MVH515" s="57"/>
      <c r="MVI515" s="159"/>
      <c r="MVJ515" s="57"/>
      <c r="MVK515" s="159"/>
      <c r="MVL515" s="57"/>
      <c r="MVM515" s="159"/>
      <c r="MVN515" s="57"/>
      <c r="MVO515" s="159"/>
      <c r="MVP515" s="57"/>
      <c r="MVQ515" s="159"/>
      <c r="MVR515" s="57"/>
      <c r="MVS515" s="159"/>
      <c r="MVT515" s="57"/>
      <c r="MVU515" s="159"/>
      <c r="MVV515" s="57"/>
      <c r="MVW515" s="159"/>
      <c r="MVX515" s="57"/>
      <c r="MVY515" s="159"/>
      <c r="MVZ515" s="57"/>
      <c r="MWA515" s="159"/>
      <c r="MWB515" s="57"/>
      <c r="MWC515" s="159"/>
      <c r="MWD515" s="57"/>
      <c r="MWE515" s="159"/>
      <c r="MWF515" s="57"/>
      <c r="MWG515" s="159"/>
      <c r="MWH515" s="57"/>
      <c r="MWI515" s="159"/>
      <c r="MWJ515" s="57"/>
      <c r="MWK515" s="159"/>
      <c r="MWL515" s="57"/>
      <c r="MWM515" s="159"/>
      <c r="MWN515" s="57"/>
      <c r="MWO515" s="159"/>
      <c r="MWP515" s="57"/>
      <c r="MWQ515" s="159"/>
      <c r="MWR515" s="57"/>
      <c r="MWS515" s="159"/>
      <c r="MWT515" s="57"/>
      <c r="MWU515" s="159"/>
      <c r="MWV515" s="57"/>
      <c r="MWW515" s="159"/>
      <c r="MWX515" s="57"/>
      <c r="MWY515" s="159"/>
      <c r="MWZ515" s="57"/>
      <c r="MXA515" s="159"/>
      <c r="MXB515" s="57"/>
      <c r="MXC515" s="159"/>
      <c r="MXD515" s="57"/>
      <c r="MXE515" s="159"/>
      <c r="MXF515" s="57"/>
      <c r="MXG515" s="159"/>
      <c r="MXH515" s="57"/>
      <c r="MXI515" s="159"/>
      <c r="MXJ515" s="57"/>
      <c r="MXK515" s="159"/>
      <c r="MXL515" s="57"/>
      <c r="MXM515" s="159"/>
      <c r="MXN515" s="57"/>
      <c r="MXO515" s="159"/>
      <c r="MXP515" s="57"/>
      <c r="MXQ515" s="159"/>
      <c r="MXR515" s="57"/>
      <c r="MXS515" s="159"/>
      <c r="MXT515" s="57"/>
      <c r="MXU515" s="159"/>
      <c r="MXV515" s="57"/>
      <c r="MXW515" s="159"/>
      <c r="MXX515" s="57"/>
      <c r="MXY515" s="159"/>
      <c r="MXZ515" s="57"/>
      <c r="MYA515" s="159"/>
      <c r="MYB515" s="57"/>
      <c r="MYC515" s="159"/>
      <c r="MYD515" s="57"/>
      <c r="MYE515" s="159"/>
      <c r="MYF515" s="57"/>
      <c r="MYG515" s="159"/>
      <c r="MYH515" s="57"/>
      <c r="MYI515" s="159"/>
      <c r="MYJ515" s="57"/>
      <c r="MYK515" s="159"/>
      <c r="MYL515" s="57"/>
      <c r="MYM515" s="159"/>
      <c r="MYN515" s="57"/>
      <c r="MYO515" s="159"/>
      <c r="MYP515" s="57"/>
      <c r="MYQ515" s="159"/>
      <c r="MYR515" s="57"/>
      <c r="MYS515" s="159"/>
      <c r="MYT515" s="57"/>
      <c r="MYU515" s="159"/>
      <c r="MYV515" s="57"/>
      <c r="MYW515" s="159"/>
      <c r="MYX515" s="57"/>
      <c r="MYY515" s="159"/>
      <c r="MYZ515" s="57"/>
      <c r="MZA515" s="159"/>
      <c r="MZB515" s="57"/>
      <c r="MZC515" s="159"/>
      <c r="MZD515" s="57"/>
      <c r="MZE515" s="159"/>
      <c r="MZF515" s="57"/>
      <c r="MZG515" s="159"/>
      <c r="MZH515" s="57"/>
      <c r="MZI515" s="159"/>
      <c r="MZJ515" s="57"/>
      <c r="MZK515" s="159"/>
      <c r="MZL515" s="57"/>
      <c r="MZM515" s="159"/>
      <c r="MZN515" s="57"/>
      <c r="MZO515" s="159"/>
      <c r="MZP515" s="57"/>
      <c r="MZQ515" s="159"/>
      <c r="MZR515" s="57"/>
      <c r="MZS515" s="159"/>
      <c r="MZT515" s="57"/>
      <c r="MZU515" s="159"/>
      <c r="MZV515" s="57"/>
      <c r="MZW515" s="159"/>
      <c r="MZX515" s="57"/>
      <c r="MZY515" s="159"/>
      <c r="MZZ515" s="57"/>
      <c r="NAA515" s="159"/>
      <c r="NAB515" s="57"/>
      <c r="NAC515" s="159"/>
      <c r="NAD515" s="57"/>
      <c r="NAE515" s="159"/>
      <c r="NAF515" s="57"/>
      <c r="NAG515" s="159"/>
      <c r="NAH515" s="57"/>
      <c r="NAI515" s="159"/>
      <c r="NAJ515" s="57"/>
      <c r="NAK515" s="159"/>
      <c r="NAL515" s="57"/>
      <c r="NAM515" s="159"/>
      <c r="NAN515" s="57"/>
      <c r="NAO515" s="159"/>
      <c r="NAP515" s="57"/>
      <c r="NAQ515" s="159"/>
      <c r="NAR515" s="57"/>
      <c r="NAS515" s="159"/>
      <c r="NAT515" s="57"/>
      <c r="NAU515" s="159"/>
      <c r="NAV515" s="57"/>
      <c r="NAW515" s="159"/>
      <c r="NAX515" s="57"/>
      <c r="NAY515" s="159"/>
      <c r="NAZ515" s="57"/>
      <c r="NBA515" s="159"/>
      <c r="NBB515" s="57"/>
      <c r="NBC515" s="159"/>
      <c r="NBD515" s="57"/>
      <c r="NBE515" s="159"/>
      <c r="NBF515" s="57"/>
      <c r="NBG515" s="159"/>
      <c r="NBH515" s="57"/>
      <c r="NBI515" s="159"/>
      <c r="NBJ515" s="57"/>
      <c r="NBK515" s="159"/>
      <c r="NBL515" s="57"/>
      <c r="NBM515" s="159"/>
      <c r="NBN515" s="57"/>
      <c r="NBO515" s="159"/>
      <c r="NBP515" s="57"/>
      <c r="NBQ515" s="159"/>
      <c r="NBR515" s="57"/>
      <c r="NBS515" s="159"/>
      <c r="NBT515" s="57"/>
      <c r="NBU515" s="159"/>
      <c r="NBV515" s="57"/>
      <c r="NBW515" s="159"/>
      <c r="NBX515" s="57"/>
      <c r="NBY515" s="159"/>
      <c r="NBZ515" s="57"/>
      <c r="NCA515" s="159"/>
      <c r="NCB515" s="57"/>
      <c r="NCC515" s="159"/>
      <c r="NCD515" s="57"/>
      <c r="NCE515" s="159"/>
      <c r="NCF515" s="57"/>
      <c r="NCG515" s="159"/>
      <c r="NCH515" s="57"/>
      <c r="NCI515" s="159"/>
      <c r="NCJ515" s="57"/>
      <c r="NCK515" s="159"/>
      <c r="NCL515" s="57"/>
      <c r="NCM515" s="159"/>
      <c r="NCN515" s="57"/>
      <c r="NCO515" s="159"/>
      <c r="NCP515" s="57"/>
      <c r="NCQ515" s="159"/>
      <c r="NCR515" s="57"/>
      <c r="NCS515" s="159"/>
      <c r="NCT515" s="57"/>
      <c r="NCU515" s="159"/>
      <c r="NCV515" s="57"/>
      <c r="NCW515" s="159"/>
      <c r="NCX515" s="57"/>
      <c r="NCY515" s="159"/>
      <c r="NCZ515" s="57"/>
      <c r="NDA515" s="159"/>
      <c r="NDB515" s="57"/>
      <c r="NDC515" s="159"/>
      <c r="NDD515" s="57"/>
      <c r="NDE515" s="159"/>
      <c r="NDF515" s="57"/>
      <c r="NDG515" s="159"/>
      <c r="NDH515" s="57"/>
      <c r="NDI515" s="159"/>
      <c r="NDJ515" s="57"/>
      <c r="NDK515" s="159"/>
      <c r="NDL515" s="57"/>
      <c r="NDM515" s="159"/>
      <c r="NDN515" s="57"/>
      <c r="NDO515" s="159"/>
      <c r="NDP515" s="57"/>
      <c r="NDQ515" s="159"/>
      <c r="NDR515" s="57"/>
      <c r="NDS515" s="159"/>
      <c r="NDT515" s="57"/>
      <c r="NDU515" s="159"/>
      <c r="NDV515" s="57"/>
      <c r="NDW515" s="159"/>
      <c r="NDX515" s="57"/>
      <c r="NDY515" s="159"/>
      <c r="NDZ515" s="57"/>
      <c r="NEA515" s="159"/>
      <c r="NEB515" s="57"/>
      <c r="NEC515" s="159"/>
      <c r="NED515" s="57"/>
      <c r="NEE515" s="159"/>
      <c r="NEF515" s="57"/>
      <c r="NEG515" s="159"/>
      <c r="NEH515" s="57"/>
      <c r="NEI515" s="159"/>
      <c r="NEJ515" s="57"/>
      <c r="NEK515" s="159"/>
      <c r="NEL515" s="57"/>
      <c r="NEM515" s="159"/>
      <c r="NEN515" s="57"/>
      <c r="NEO515" s="159"/>
      <c r="NEP515" s="57"/>
      <c r="NEQ515" s="159"/>
      <c r="NER515" s="57"/>
      <c r="NES515" s="159"/>
      <c r="NET515" s="57"/>
      <c r="NEU515" s="159"/>
      <c r="NEV515" s="57"/>
      <c r="NEW515" s="159"/>
      <c r="NEX515" s="57"/>
      <c r="NEY515" s="159"/>
      <c r="NEZ515" s="57"/>
      <c r="NFA515" s="159"/>
      <c r="NFB515" s="57"/>
      <c r="NFC515" s="159"/>
      <c r="NFD515" s="57"/>
      <c r="NFE515" s="159"/>
      <c r="NFF515" s="57"/>
      <c r="NFG515" s="159"/>
      <c r="NFH515" s="57"/>
      <c r="NFI515" s="159"/>
      <c r="NFJ515" s="57"/>
      <c r="NFK515" s="159"/>
      <c r="NFL515" s="57"/>
      <c r="NFM515" s="159"/>
      <c r="NFN515" s="57"/>
      <c r="NFO515" s="159"/>
      <c r="NFP515" s="57"/>
      <c r="NFQ515" s="159"/>
      <c r="NFR515" s="57"/>
      <c r="NFS515" s="159"/>
      <c r="NFT515" s="57"/>
      <c r="NFU515" s="159"/>
      <c r="NFV515" s="57"/>
      <c r="NFW515" s="159"/>
      <c r="NFX515" s="57"/>
      <c r="NFY515" s="159"/>
      <c r="NFZ515" s="57"/>
      <c r="NGA515" s="159"/>
      <c r="NGB515" s="57"/>
      <c r="NGC515" s="159"/>
      <c r="NGD515" s="57"/>
      <c r="NGE515" s="159"/>
      <c r="NGF515" s="57"/>
      <c r="NGG515" s="159"/>
      <c r="NGH515" s="57"/>
      <c r="NGI515" s="159"/>
      <c r="NGJ515" s="57"/>
      <c r="NGK515" s="159"/>
      <c r="NGL515" s="57"/>
      <c r="NGM515" s="159"/>
      <c r="NGN515" s="57"/>
      <c r="NGO515" s="159"/>
      <c r="NGP515" s="57"/>
      <c r="NGQ515" s="159"/>
      <c r="NGR515" s="57"/>
      <c r="NGS515" s="159"/>
      <c r="NGT515" s="57"/>
      <c r="NGU515" s="159"/>
      <c r="NGV515" s="57"/>
      <c r="NGW515" s="159"/>
      <c r="NGX515" s="57"/>
      <c r="NGY515" s="159"/>
      <c r="NGZ515" s="57"/>
      <c r="NHA515" s="159"/>
      <c r="NHB515" s="57"/>
      <c r="NHC515" s="159"/>
      <c r="NHD515" s="57"/>
      <c r="NHE515" s="159"/>
      <c r="NHF515" s="57"/>
      <c r="NHG515" s="159"/>
      <c r="NHH515" s="57"/>
      <c r="NHI515" s="159"/>
      <c r="NHJ515" s="57"/>
      <c r="NHK515" s="159"/>
      <c r="NHL515" s="57"/>
      <c r="NHM515" s="159"/>
      <c r="NHN515" s="57"/>
      <c r="NHO515" s="159"/>
      <c r="NHP515" s="57"/>
      <c r="NHQ515" s="159"/>
      <c r="NHR515" s="57"/>
      <c r="NHS515" s="159"/>
      <c r="NHT515" s="57"/>
      <c r="NHU515" s="159"/>
      <c r="NHV515" s="57"/>
      <c r="NHW515" s="159"/>
      <c r="NHX515" s="57"/>
      <c r="NHY515" s="159"/>
      <c r="NHZ515" s="57"/>
      <c r="NIA515" s="159"/>
      <c r="NIB515" s="57"/>
      <c r="NIC515" s="159"/>
      <c r="NID515" s="57"/>
      <c r="NIE515" s="159"/>
      <c r="NIF515" s="57"/>
      <c r="NIG515" s="159"/>
      <c r="NIH515" s="57"/>
      <c r="NII515" s="159"/>
      <c r="NIJ515" s="57"/>
      <c r="NIK515" s="159"/>
      <c r="NIL515" s="57"/>
      <c r="NIM515" s="159"/>
      <c r="NIN515" s="57"/>
      <c r="NIO515" s="159"/>
      <c r="NIP515" s="57"/>
      <c r="NIQ515" s="159"/>
      <c r="NIR515" s="57"/>
      <c r="NIS515" s="159"/>
      <c r="NIT515" s="57"/>
      <c r="NIU515" s="159"/>
      <c r="NIV515" s="57"/>
      <c r="NIW515" s="159"/>
      <c r="NIX515" s="57"/>
      <c r="NIY515" s="159"/>
      <c r="NIZ515" s="57"/>
      <c r="NJA515" s="159"/>
      <c r="NJB515" s="57"/>
      <c r="NJC515" s="159"/>
      <c r="NJD515" s="57"/>
      <c r="NJE515" s="159"/>
      <c r="NJF515" s="57"/>
      <c r="NJG515" s="159"/>
      <c r="NJH515" s="57"/>
      <c r="NJI515" s="159"/>
      <c r="NJJ515" s="57"/>
      <c r="NJK515" s="159"/>
      <c r="NJL515" s="57"/>
      <c r="NJM515" s="159"/>
      <c r="NJN515" s="57"/>
      <c r="NJO515" s="159"/>
      <c r="NJP515" s="57"/>
      <c r="NJQ515" s="159"/>
      <c r="NJR515" s="57"/>
      <c r="NJS515" s="159"/>
      <c r="NJT515" s="57"/>
      <c r="NJU515" s="159"/>
      <c r="NJV515" s="57"/>
      <c r="NJW515" s="159"/>
      <c r="NJX515" s="57"/>
      <c r="NJY515" s="159"/>
      <c r="NJZ515" s="57"/>
      <c r="NKA515" s="159"/>
      <c r="NKB515" s="57"/>
      <c r="NKC515" s="159"/>
      <c r="NKD515" s="57"/>
      <c r="NKE515" s="159"/>
      <c r="NKF515" s="57"/>
      <c r="NKG515" s="159"/>
      <c r="NKH515" s="57"/>
      <c r="NKI515" s="159"/>
      <c r="NKJ515" s="57"/>
      <c r="NKK515" s="159"/>
      <c r="NKL515" s="57"/>
      <c r="NKM515" s="159"/>
      <c r="NKN515" s="57"/>
      <c r="NKO515" s="159"/>
      <c r="NKP515" s="57"/>
      <c r="NKQ515" s="159"/>
      <c r="NKR515" s="57"/>
      <c r="NKS515" s="159"/>
      <c r="NKT515" s="57"/>
      <c r="NKU515" s="159"/>
      <c r="NKV515" s="57"/>
      <c r="NKW515" s="159"/>
      <c r="NKX515" s="57"/>
      <c r="NKY515" s="159"/>
      <c r="NKZ515" s="57"/>
      <c r="NLA515" s="159"/>
      <c r="NLB515" s="57"/>
      <c r="NLC515" s="159"/>
      <c r="NLD515" s="57"/>
      <c r="NLE515" s="159"/>
      <c r="NLF515" s="57"/>
      <c r="NLG515" s="159"/>
      <c r="NLH515" s="57"/>
      <c r="NLI515" s="159"/>
      <c r="NLJ515" s="57"/>
      <c r="NLK515" s="159"/>
      <c r="NLL515" s="57"/>
      <c r="NLM515" s="159"/>
      <c r="NLN515" s="57"/>
      <c r="NLO515" s="159"/>
      <c r="NLP515" s="57"/>
      <c r="NLQ515" s="159"/>
      <c r="NLR515" s="57"/>
      <c r="NLS515" s="159"/>
      <c r="NLT515" s="57"/>
      <c r="NLU515" s="159"/>
      <c r="NLV515" s="57"/>
      <c r="NLW515" s="159"/>
      <c r="NLX515" s="57"/>
      <c r="NLY515" s="159"/>
      <c r="NLZ515" s="57"/>
      <c r="NMA515" s="159"/>
      <c r="NMB515" s="57"/>
      <c r="NMC515" s="159"/>
      <c r="NMD515" s="57"/>
      <c r="NME515" s="159"/>
      <c r="NMF515" s="57"/>
      <c r="NMG515" s="159"/>
      <c r="NMH515" s="57"/>
      <c r="NMI515" s="159"/>
      <c r="NMJ515" s="57"/>
      <c r="NMK515" s="159"/>
      <c r="NML515" s="57"/>
      <c r="NMM515" s="159"/>
      <c r="NMN515" s="57"/>
      <c r="NMO515" s="159"/>
      <c r="NMP515" s="57"/>
      <c r="NMQ515" s="159"/>
      <c r="NMR515" s="57"/>
      <c r="NMS515" s="159"/>
      <c r="NMT515" s="57"/>
      <c r="NMU515" s="159"/>
      <c r="NMV515" s="57"/>
      <c r="NMW515" s="159"/>
      <c r="NMX515" s="57"/>
      <c r="NMY515" s="159"/>
      <c r="NMZ515" s="57"/>
      <c r="NNA515" s="159"/>
      <c r="NNB515" s="57"/>
      <c r="NNC515" s="159"/>
      <c r="NND515" s="57"/>
      <c r="NNE515" s="159"/>
      <c r="NNF515" s="57"/>
      <c r="NNG515" s="159"/>
      <c r="NNH515" s="57"/>
      <c r="NNI515" s="159"/>
      <c r="NNJ515" s="57"/>
      <c r="NNK515" s="159"/>
      <c r="NNL515" s="57"/>
      <c r="NNM515" s="159"/>
      <c r="NNN515" s="57"/>
      <c r="NNO515" s="159"/>
      <c r="NNP515" s="57"/>
      <c r="NNQ515" s="159"/>
      <c r="NNR515" s="57"/>
      <c r="NNS515" s="159"/>
      <c r="NNT515" s="57"/>
      <c r="NNU515" s="159"/>
      <c r="NNV515" s="57"/>
      <c r="NNW515" s="159"/>
      <c r="NNX515" s="57"/>
      <c r="NNY515" s="159"/>
      <c r="NNZ515" s="57"/>
      <c r="NOA515" s="159"/>
      <c r="NOB515" s="57"/>
      <c r="NOC515" s="159"/>
      <c r="NOD515" s="57"/>
      <c r="NOE515" s="159"/>
      <c r="NOF515" s="57"/>
      <c r="NOG515" s="159"/>
      <c r="NOH515" s="57"/>
      <c r="NOI515" s="159"/>
      <c r="NOJ515" s="57"/>
      <c r="NOK515" s="159"/>
      <c r="NOL515" s="57"/>
      <c r="NOM515" s="159"/>
      <c r="NON515" s="57"/>
      <c r="NOO515" s="159"/>
      <c r="NOP515" s="57"/>
      <c r="NOQ515" s="159"/>
      <c r="NOR515" s="57"/>
      <c r="NOS515" s="159"/>
      <c r="NOT515" s="57"/>
      <c r="NOU515" s="159"/>
      <c r="NOV515" s="57"/>
      <c r="NOW515" s="159"/>
      <c r="NOX515" s="57"/>
      <c r="NOY515" s="159"/>
      <c r="NOZ515" s="57"/>
      <c r="NPA515" s="159"/>
      <c r="NPB515" s="57"/>
      <c r="NPC515" s="159"/>
      <c r="NPD515" s="57"/>
      <c r="NPE515" s="159"/>
      <c r="NPF515" s="57"/>
      <c r="NPG515" s="159"/>
      <c r="NPH515" s="57"/>
      <c r="NPI515" s="159"/>
      <c r="NPJ515" s="57"/>
      <c r="NPK515" s="159"/>
      <c r="NPL515" s="57"/>
      <c r="NPM515" s="159"/>
      <c r="NPN515" s="57"/>
      <c r="NPO515" s="159"/>
      <c r="NPP515" s="57"/>
      <c r="NPQ515" s="159"/>
      <c r="NPR515" s="57"/>
      <c r="NPS515" s="159"/>
      <c r="NPT515" s="57"/>
      <c r="NPU515" s="159"/>
      <c r="NPV515" s="57"/>
      <c r="NPW515" s="159"/>
      <c r="NPX515" s="57"/>
      <c r="NPY515" s="159"/>
      <c r="NPZ515" s="57"/>
      <c r="NQA515" s="159"/>
      <c r="NQB515" s="57"/>
      <c r="NQC515" s="159"/>
      <c r="NQD515" s="57"/>
      <c r="NQE515" s="159"/>
      <c r="NQF515" s="57"/>
      <c r="NQG515" s="159"/>
      <c r="NQH515" s="57"/>
      <c r="NQI515" s="159"/>
      <c r="NQJ515" s="57"/>
      <c r="NQK515" s="159"/>
      <c r="NQL515" s="57"/>
      <c r="NQM515" s="159"/>
      <c r="NQN515" s="57"/>
      <c r="NQO515" s="159"/>
      <c r="NQP515" s="57"/>
      <c r="NQQ515" s="159"/>
      <c r="NQR515" s="57"/>
      <c r="NQS515" s="159"/>
      <c r="NQT515" s="57"/>
      <c r="NQU515" s="159"/>
      <c r="NQV515" s="57"/>
      <c r="NQW515" s="159"/>
      <c r="NQX515" s="57"/>
      <c r="NQY515" s="159"/>
      <c r="NQZ515" s="57"/>
      <c r="NRA515" s="159"/>
      <c r="NRB515" s="57"/>
      <c r="NRC515" s="159"/>
      <c r="NRD515" s="57"/>
      <c r="NRE515" s="159"/>
      <c r="NRF515" s="57"/>
      <c r="NRG515" s="159"/>
      <c r="NRH515" s="57"/>
      <c r="NRI515" s="159"/>
      <c r="NRJ515" s="57"/>
      <c r="NRK515" s="159"/>
      <c r="NRL515" s="57"/>
      <c r="NRM515" s="159"/>
      <c r="NRN515" s="57"/>
      <c r="NRO515" s="159"/>
      <c r="NRP515" s="57"/>
      <c r="NRQ515" s="159"/>
      <c r="NRR515" s="57"/>
      <c r="NRS515" s="159"/>
      <c r="NRT515" s="57"/>
      <c r="NRU515" s="159"/>
      <c r="NRV515" s="57"/>
      <c r="NRW515" s="159"/>
      <c r="NRX515" s="57"/>
      <c r="NRY515" s="159"/>
      <c r="NRZ515" s="57"/>
      <c r="NSA515" s="159"/>
      <c r="NSB515" s="57"/>
      <c r="NSC515" s="159"/>
      <c r="NSD515" s="57"/>
      <c r="NSE515" s="159"/>
      <c r="NSF515" s="57"/>
      <c r="NSG515" s="159"/>
      <c r="NSH515" s="57"/>
      <c r="NSI515" s="159"/>
      <c r="NSJ515" s="57"/>
      <c r="NSK515" s="159"/>
      <c r="NSL515" s="57"/>
      <c r="NSM515" s="159"/>
      <c r="NSN515" s="57"/>
      <c r="NSO515" s="159"/>
      <c r="NSP515" s="57"/>
      <c r="NSQ515" s="159"/>
      <c r="NSR515" s="57"/>
      <c r="NSS515" s="159"/>
      <c r="NST515" s="57"/>
      <c r="NSU515" s="159"/>
      <c r="NSV515" s="57"/>
      <c r="NSW515" s="159"/>
      <c r="NSX515" s="57"/>
      <c r="NSY515" s="159"/>
      <c r="NSZ515" s="57"/>
      <c r="NTA515" s="159"/>
      <c r="NTB515" s="57"/>
      <c r="NTC515" s="159"/>
      <c r="NTD515" s="57"/>
      <c r="NTE515" s="159"/>
      <c r="NTF515" s="57"/>
      <c r="NTG515" s="159"/>
      <c r="NTH515" s="57"/>
      <c r="NTI515" s="159"/>
      <c r="NTJ515" s="57"/>
      <c r="NTK515" s="159"/>
      <c r="NTL515" s="57"/>
      <c r="NTM515" s="159"/>
      <c r="NTN515" s="57"/>
      <c r="NTO515" s="159"/>
      <c r="NTP515" s="57"/>
      <c r="NTQ515" s="159"/>
      <c r="NTR515" s="57"/>
      <c r="NTS515" s="159"/>
      <c r="NTT515" s="57"/>
      <c r="NTU515" s="159"/>
      <c r="NTV515" s="57"/>
      <c r="NTW515" s="159"/>
      <c r="NTX515" s="57"/>
      <c r="NTY515" s="159"/>
      <c r="NTZ515" s="57"/>
      <c r="NUA515" s="159"/>
      <c r="NUB515" s="57"/>
      <c r="NUC515" s="159"/>
      <c r="NUD515" s="57"/>
      <c r="NUE515" s="159"/>
      <c r="NUF515" s="57"/>
      <c r="NUG515" s="159"/>
      <c r="NUH515" s="57"/>
      <c r="NUI515" s="159"/>
      <c r="NUJ515" s="57"/>
      <c r="NUK515" s="159"/>
      <c r="NUL515" s="57"/>
      <c r="NUM515" s="159"/>
      <c r="NUN515" s="57"/>
      <c r="NUO515" s="159"/>
      <c r="NUP515" s="57"/>
      <c r="NUQ515" s="159"/>
      <c r="NUR515" s="57"/>
      <c r="NUS515" s="159"/>
      <c r="NUT515" s="57"/>
      <c r="NUU515" s="159"/>
      <c r="NUV515" s="57"/>
      <c r="NUW515" s="159"/>
      <c r="NUX515" s="57"/>
      <c r="NUY515" s="159"/>
      <c r="NUZ515" s="57"/>
      <c r="NVA515" s="159"/>
      <c r="NVB515" s="57"/>
      <c r="NVC515" s="159"/>
      <c r="NVD515" s="57"/>
      <c r="NVE515" s="159"/>
      <c r="NVF515" s="57"/>
      <c r="NVG515" s="159"/>
      <c r="NVH515" s="57"/>
      <c r="NVI515" s="159"/>
      <c r="NVJ515" s="57"/>
      <c r="NVK515" s="159"/>
      <c r="NVL515" s="57"/>
      <c r="NVM515" s="159"/>
      <c r="NVN515" s="57"/>
      <c r="NVO515" s="159"/>
      <c r="NVP515" s="57"/>
      <c r="NVQ515" s="159"/>
      <c r="NVR515" s="57"/>
      <c r="NVS515" s="159"/>
      <c r="NVT515" s="57"/>
      <c r="NVU515" s="159"/>
      <c r="NVV515" s="57"/>
      <c r="NVW515" s="159"/>
      <c r="NVX515" s="57"/>
      <c r="NVY515" s="159"/>
      <c r="NVZ515" s="57"/>
      <c r="NWA515" s="159"/>
      <c r="NWB515" s="57"/>
      <c r="NWC515" s="159"/>
      <c r="NWD515" s="57"/>
      <c r="NWE515" s="159"/>
      <c r="NWF515" s="57"/>
      <c r="NWG515" s="159"/>
      <c r="NWH515" s="57"/>
      <c r="NWI515" s="159"/>
      <c r="NWJ515" s="57"/>
      <c r="NWK515" s="159"/>
      <c r="NWL515" s="57"/>
      <c r="NWM515" s="159"/>
      <c r="NWN515" s="57"/>
      <c r="NWO515" s="159"/>
      <c r="NWP515" s="57"/>
      <c r="NWQ515" s="159"/>
      <c r="NWR515" s="57"/>
      <c r="NWS515" s="159"/>
      <c r="NWT515" s="57"/>
      <c r="NWU515" s="159"/>
      <c r="NWV515" s="57"/>
      <c r="NWW515" s="159"/>
      <c r="NWX515" s="57"/>
      <c r="NWY515" s="159"/>
      <c r="NWZ515" s="57"/>
      <c r="NXA515" s="159"/>
      <c r="NXB515" s="57"/>
      <c r="NXC515" s="159"/>
      <c r="NXD515" s="57"/>
      <c r="NXE515" s="159"/>
      <c r="NXF515" s="57"/>
      <c r="NXG515" s="159"/>
      <c r="NXH515" s="57"/>
      <c r="NXI515" s="159"/>
      <c r="NXJ515" s="57"/>
      <c r="NXK515" s="159"/>
      <c r="NXL515" s="57"/>
      <c r="NXM515" s="159"/>
      <c r="NXN515" s="57"/>
      <c r="NXO515" s="159"/>
      <c r="NXP515" s="57"/>
      <c r="NXQ515" s="159"/>
      <c r="NXR515" s="57"/>
      <c r="NXS515" s="159"/>
      <c r="NXT515" s="57"/>
      <c r="NXU515" s="159"/>
      <c r="NXV515" s="57"/>
      <c r="NXW515" s="159"/>
      <c r="NXX515" s="57"/>
      <c r="NXY515" s="159"/>
      <c r="NXZ515" s="57"/>
      <c r="NYA515" s="159"/>
      <c r="NYB515" s="57"/>
      <c r="NYC515" s="159"/>
      <c r="NYD515" s="57"/>
      <c r="NYE515" s="159"/>
      <c r="NYF515" s="57"/>
      <c r="NYG515" s="159"/>
      <c r="NYH515" s="57"/>
      <c r="NYI515" s="159"/>
      <c r="NYJ515" s="57"/>
      <c r="NYK515" s="159"/>
      <c r="NYL515" s="57"/>
      <c r="NYM515" s="159"/>
      <c r="NYN515" s="57"/>
      <c r="NYO515" s="159"/>
      <c r="NYP515" s="57"/>
      <c r="NYQ515" s="159"/>
      <c r="NYR515" s="57"/>
      <c r="NYS515" s="159"/>
      <c r="NYT515" s="57"/>
      <c r="NYU515" s="159"/>
      <c r="NYV515" s="57"/>
      <c r="NYW515" s="159"/>
      <c r="NYX515" s="57"/>
      <c r="NYY515" s="159"/>
      <c r="NYZ515" s="57"/>
      <c r="NZA515" s="159"/>
      <c r="NZB515" s="57"/>
      <c r="NZC515" s="159"/>
      <c r="NZD515" s="57"/>
      <c r="NZE515" s="159"/>
      <c r="NZF515" s="57"/>
      <c r="NZG515" s="159"/>
      <c r="NZH515" s="57"/>
      <c r="NZI515" s="159"/>
      <c r="NZJ515" s="57"/>
      <c r="NZK515" s="159"/>
      <c r="NZL515" s="57"/>
      <c r="NZM515" s="159"/>
      <c r="NZN515" s="57"/>
      <c r="NZO515" s="159"/>
      <c r="NZP515" s="57"/>
      <c r="NZQ515" s="159"/>
      <c r="NZR515" s="57"/>
      <c r="NZS515" s="159"/>
      <c r="NZT515" s="57"/>
      <c r="NZU515" s="159"/>
      <c r="NZV515" s="57"/>
      <c r="NZW515" s="159"/>
      <c r="NZX515" s="57"/>
      <c r="NZY515" s="159"/>
      <c r="NZZ515" s="57"/>
      <c r="OAA515" s="159"/>
      <c r="OAB515" s="57"/>
      <c r="OAC515" s="159"/>
      <c r="OAD515" s="57"/>
      <c r="OAE515" s="159"/>
      <c r="OAF515" s="57"/>
      <c r="OAG515" s="159"/>
      <c r="OAH515" s="57"/>
      <c r="OAI515" s="159"/>
      <c r="OAJ515" s="57"/>
      <c r="OAK515" s="159"/>
      <c r="OAL515" s="57"/>
      <c r="OAM515" s="159"/>
      <c r="OAN515" s="57"/>
      <c r="OAO515" s="159"/>
      <c r="OAP515" s="57"/>
      <c r="OAQ515" s="159"/>
      <c r="OAR515" s="57"/>
      <c r="OAS515" s="159"/>
      <c r="OAT515" s="57"/>
      <c r="OAU515" s="159"/>
      <c r="OAV515" s="57"/>
      <c r="OAW515" s="159"/>
      <c r="OAX515" s="57"/>
      <c r="OAY515" s="159"/>
      <c r="OAZ515" s="57"/>
      <c r="OBA515" s="159"/>
      <c r="OBB515" s="57"/>
      <c r="OBC515" s="159"/>
      <c r="OBD515" s="57"/>
      <c r="OBE515" s="159"/>
      <c r="OBF515" s="57"/>
      <c r="OBG515" s="159"/>
      <c r="OBH515" s="57"/>
      <c r="OBI515" s="159"/>
      <c r="OBJ515" s="57"/>
      <c r="OBK515" s="159"/>
      <c r="OBL515" s="57"/>
      <c r="OBM515" s="159"/>
      <c r="OBN515" s="57"/>
      <c r="OBO515" s="159"/>
      <c r="OBP515" s="57"/>
      <c r="OBQ515" s="159"/>
      <c r="OBR515" s="57"/>
      <c r="OBS515" s="159"/>
      <c r="OBT515" s="57"/>
      <c r="OBU515" s="159"/>
      <c r="OBV515" s="57"/>
      <c r="OBW515" s="159"/>
      <c r="OBX515" s="57"/>
      <c r="OBY515" s="159"/>
      <c r="OBZ515" s="57"/>
      <c r="OCA515" s="159"/>
      <c r="OCB515" s="57"/>
      <c r="OCC515" s="159"/>
      <c r="OCD515" s="57"/>
      <c r="OCE515" s="159"/>
      <c r="OCF515" s="57"/>
      <c r="OCG515" s="159"/>
      <c r="OCH515" s="57"/>
      <c r="OCI515" s="159"/>
      <c r="OCJ515" s="57"/>
      <c r="OCK515" s="159"/>
      <c r="OCL515" s="57"/>
      <c r="OCM515" s="159"/>
      <c r="OCN515" s="57"/>
      <c r="OCO515" s="159"/>
      <c r="OCP515" s="57"/>
      <c r="OCQ515" s="159"/>
      <c r="OCR515" s="57"/>
      <c r="OCS515" s="159"/>
      <c r="OCT515" s="57"/>
      <c r="OCU515" s="159"/>
      <c r="OCV515" s="57"/>
      <c r="OCW515" s="159"/>
      <c r="OCX515" s="57"/>
      <c r="OCY515" s="159"/>
      <c r="OCZ515" s="57"/>
      <c r="ODA515" s="159"/>
      <c r="ODB515" s="57"/>
      <c r="ODC515" s="159"/>
      <c r="ODD515" s="57"/>
      <c r="ODE515" s="159"/>
      <c r="ODF515" s="57"/>
      <c r="ODG515" s="159"/>
      <c r="ODH515" s="57"/>
      <c r="ODI515" s="159"/>
      <c r="ODJ515" s="57"/>
      <c r="ODK515" s="159"/>
      <c r="ODL515" s="57"/>
      <c r="ODM515" s="159"/>
      <c r="ODN515" s="57"/>
      <c r="ODO515" s="159"/>
      <c r="ODP515" s="57"/>
      <c r="ODQ515" s="159"/>
      <c r="ODR515" s="57"/>
      <c r="ODS515" s="159"/>
      <c r="ODT515" s="57"/>
      <c r="ODU515" s="159"/>
      <c r="ODV515" s="57"/>
      <c r="ODW515" s="159"/>
      <c r="ODX515" s="57"/>
      <c r="ODY515" s="159"/>
      <c r="ODZ515" s="57"/>
      <c r="OEA515" s="159"/>
      <c r="OEB515" s="57"/>
      <c r="OEC515" s="159"/>
      <c r="OED515" s="57"/>
      <c r="OEE515" s="159"/>
      <c r="OEF515" s="57"/>
      <c r="OEG515" s="159"/>
      <c r="OEH515" s="57"/>
      <c r="OEI515" s="159"/>
      <c r="OEJ515" s="57"/>
      <c r="OEK515" s="159"/>
      <c r="OEL515" s="57"/>
      <c r="OEM515" s="159"/>
      <c r="OEN515" s="57"/>
      <c r="OEO515" s="159"/>
      <c r="OEP515" s="57"/>
      <c r="OEQ515" s="159"/>
      <c r="OER515" s="57"/>
      <c r="OES515" s="159"/>
      <c r="OET515" s="57"/>
      <c r="OEU515" s="159"/>
      <c r="OEV515" s="57"/>
      <c r="OEW515" s="159"/>
      <c r="OEX515" s="57"/>
      <c r="OEY515" s="159"/>
      <c r="OEZ515" s="57"/>
      <c r="OFA515" s="159"/>
      <c r="OFB515" s="57"/>
      <c r="OFC515" s="159"/>
      <c r="OFD515" s="57"/>
      <c r="OFE515" s="159"/>
      <c r="OFF515" s="57"/>
      <c r="OFG515" s="159"/>
      <c r="OFH515" s="57"/>
      <c r="OFI515" s="159"/>
      <c r="OFJ515" s="57"/>
      <c r="OFK515" s="159"/>
      <c r="OFL515" s="57"/>
      <c r="OFM515" s="159"/>
      <c r="OFN515" s="57"/>
      <c r="OFO515" s="159"/>
      <c r="OFP515" s="57"/>
      <c r="OFQ515" s="159"/>
      <c r="OFR515" s="57"/>
      <c r="OFS515" s="159"/>
      <c r="OFT515" s="57"/>
      <c r="OFU515" s="159"/>
      <c r="OFV515" s="57"/>
      <c r="OFW515" s="159"/>
      <c r="OFX515" s="57"/>
      <c r="OFY515" s="159"/>
      <c r="OFZ515" s="57"/>
      <c r="OGA515" s="159"/>
      <c r="OGB515" s="57"/>
      <c r="OGC515" s="159"/>
      <c r="OGD515" s="57"/>
      <c r="OGE515" s="159"/>
      <c r="OGF515" s="57"/>
      <c r="OGG515" s="159"/>
      <c r="OGH515" s="57"/>
      <c r="OGI515" s="159"/>
      <c r="OGJ515" s="57"/>
      <c r="OGK515" s="159"/>
      <c r="OGL515" s="57"/>
      <c r="OGM515" s="159"/>
      <c r="OGN515" s="57"/>
      <c r="OGO515" s="159"/>
      <c r="OGP515" s="57"/>
      <c r="OGQ515" s="159"/>
      <c r="OGR515" s="57"/>
      <c r="OGS515" s="159"/>
      <c r="OGT515" s="57"/>
      <c r="OGU515" s="159"/>
      <c r="OGV515" s="57"/>
      <c r="OGW515" s="159"/>
      <c r="OGX515" s="57"/>
      <c r="OGY515" s="159"/>
      <c r="OGZ515" s="57"/>
      <c r="OHA515" s="159"/>
      <c r="OHB515" s="57"/>
      <c r="OHC515" s="159"/>
      <c r="OHD515" s="57"/>
      <c r="OHE515" s="159"/>
      <c r="OHF515" s="57"/>
      <c r="OHG515" s="159"/>
      <c r="OHH515" s="57"/>
      <c r="OHI515" s="159"/>
      <c r="OHJ515" s="57"/>
      <c r="OHK515" s="159"/>
      <c r="OHL515" s="57"/>
      <c r="OHM515" s="159"/>
      <c r="OHN515" s="57"/>
      <c r="OHO515" s="159"/>
      <c r="OHP515" s="57"/>
      <c r="OHQ515" s="159"/>
      <c r="OHR515" s="57"/>
      <c r="OHS515" s="159"/>
      <c r="OHT515" s="57"/>
      <c r="OHU515" s="159"/>
      <c r="OHV515" s="57"/>
      <c r="OHW515" s="159"/>
      <c r="OHX515" s="57"/>
      <c r="OHY515" s="159"/>
      <c r="OHZ515" s="57"/>
      <c r="OIA515" s="159"/>
      <c r="OIB515" s="57"/>
      <c r="OIC515" s="159"/>
      <c r="OID515" s="57"/>
      <c r="OIE515" s="159"/>
      <c r="OIF515" s="57"/>
      <c r="OIG515" s="159"/>
      <c r="OIH515" s="57"/>
      <c r="OII515" s="159"/>
      <c r="OIJ515" s="57"/>
      <c r="OIK515" s="159"/>
      <c r="OIL515" s="57"/>
      <c r="OIM515" s="159"/>
      <c r="OIN515" s="57"/>
      <c r="OIO515" s="159"/>
      <c r="OIP515" s="57"/>
      <c r="OIQ515" s="159"/>
      <c r="OIR515" s="57"/>
      <c r="OIS515" s="159"/>
      <c r="OIT515" s="57"/>
      <c r="OIU515" s="159"/>
      <c r="OIV515" s="57"/>
      <c r="OIW515" s="159"/>
      <c r="OIX515" s="57"/>
      <c r="OIY515" s="159"/>
      <c r="OIZ515" s="57"/>
      <c r="OJA515" s="159"/>
      <c r="OJB515" s="57"/>
      <c r="OJC515" s="159"/>
      <c r="OJD515" s="57"/>
      <c r="OJE515" s="159"/>
      <c r="OJF515" s="57"/>
      <c r="OJG515" s="159"/>
      <c r="OJH515" s="57"/>
      <c r="OJI515" s="159"/>
      <c r="OJJ515" s="57"/>
      <c r="OJK515" s="159"/>
      <c r="OJL515" s="57"/>
      <c r="OJM515" s="159"/>
      <c r="OJN515" s="57"/>
      <c r="OJO515" s="159"/>
      <c r="OJP515" s="57"/>
      <c r="OJQ515" s="159"/>
      <c r="OJR515" s="57"/>
      <c r="OJS515" s="159"/>
      <c r="OJT515" s="57"/>
      <c r="OJU515" s="159"/>
      <c r="OJV515" s="57"/>
      <c r="OJW515" s="159"/>
      <c r="OJX515" s="57"/>
      <c r="OJY515" s="159"/>
      <c r="OJZ515" s="57"/>
      <c r="OKA515" s="159"/>
      <c r="OKB515" s="57"/>
      <c r="OKC515" s="159"/>
      <c r="OKD515" s="57"/>
      <c r="OKE515" s="159"/>
      <c r="OKF515" s="57"/>
      <c r="OKG515" s="159"/>
      <c r="OKH515" s="57"/>
      <c r="OKI515" s="159"/>
      <c r="OKJ515" s="57"/>
      <c r="OKK515" s="159"/>
      <c r="OKL515" s="57"/>
      <c r="OKM515" s="159"/>
      <c r="OKN515" s="57"/>
      <c r="OKO515" s="159"/>
      <c r="OKP515" s="57"/>
      <c r="OKQ515" s="159"/>
      <c r="OKR515" s="57"/>
      <c r="OKS515" s="159"/>
      <c r="OKT515" s="57"/>
      <c r="OKU515" s="159"/>
      <c r="OKV515" s="57"/>
      <c r="OKW515" s="159"/>
      <c r="OKX515" s="57"/>
      <c r="OKY515" s="159"/>
      <c r="OKZ515" s="57"/>
      <c r="OLA515" s="159"/>
      <c r="OLB515" s="57"/>
      <c r="OLC515" s="159"/>
      <c r="OLD515" s="57"/>
      <c r="OLE515" s="159"/>
      <c r="OLF515" s="57"/>
      <c r="OLG515" s="159"/>
      <c r="OLH515" s="57"/>
      <c r="OLI515" s="159"/>
      <c r="OLJ515" s="57"/>
      <c r="OLK515" s="159"/>
      <c r="OLL515" s="57"/>
      <c r="OLM515" s="159"/>
      <c r="OLN515" s="57"/>
      <c r="OLO515" s="159"/>
      <c r="OLP515" s="57"/>
      <c r="OLQ515" s="159"/>
      <c r="OLR515" s="57"/>
      <c r="OLS515" s="159"/>
      <c r="OLT515" s="57"/>
      <c r="OLU515" s="159"/>
      <c r="OLV515" s="57"/>
      <c r="OLW515" s="159"/>
      <c r="OLX515" s="57"/>
      <c r="OLY515" s="159"/>
      <c r="OLZ515" s="57"/>
      <c r="OMA515" s="159"/>
      <c r="OMB515" s="57"/>
      <c r="OMC515" s="159"/>
      <c r="OMD515" s="57"/>
      <c r="OME515" s="159"/>
      <c r="OMF515" s="57"/>
      <c r="OMG515" s="159"/>
      <c r="OMH515" s="57"/>
      <c r="OMI515" s="159"/>
      <c r="OMJ515" s="57"/>
      <c r="OMK515" s="159"/>
      <c r="OML515" s="57"/>
      <c r="OMM515" s="159"/>
      <c r="OMN515" s="57"/>
      <c r="OMO515" s="159"/>
      <c r="OMP515" s="57"/>
      <c r="OMQ515" s="159"/>
      <c r="OMR515" s="57"/>
      <c r="OMS515" s="159"/>
      <c r="OMT515" s="57"/>
      <c r="OMU515" s="159"/>
      <c r="OMV515" s="57"/>
      <c r="OMW515" s="159"/>
      <c r="OMX515" s="57"/>
      <c r="OMY515" s="159"/>
      <c r="OMZ515" s="57"/>
      <c r="ONA515" s="159"/>
      <c r="ONB515" s="57"/>
      <c r="ONC515" s="159"/>
      <c r="OND515" s="57"/>
      <c r="ONE515" s="159"/>
      <c r="ONF515" s="57"/>
      <c r="ONG515" s="159"/>
      <c r="ONH515" s="57"/>
      <c r="ONI515" s="159"/>
      <c r="ONJ515" s="57"/>
      <c r="ONK515" s="159"/>
      <c r="ONL515" s="57"/>
      <c r="ONM515" s="159"/>
      <c r="ONN515" s="57"/>
      <c r="ONO515" s="159"/>
      <c r="ONP515" s="57"/>
      <c r="ONQ515" s="159"/>
      <c r="ONR515" s="57"/>
      <c r="ONS515" s="159"/>
      <c r="ONT515" s="57"/>
      <c r="ONU515" s="159"/>
      <c r="ONV515" s="57"/>
      <c r="ONW515" s="159"/>
      <c r="ONX515" s="57"/>
      <c r="ONY515" s="159"/>
      <c r="ONZ515" s="57"/>
      <c r="OOA515" s="159"/>
      <c r="OOB515" s="57"/>
      <c r="OOC515" s="159"/>
      <c r="OOD515" s="57"/>
      <c r="OOE515" s="159"/>
      <c r="OOF515" s="57"/>
      <c r="OOG515" s="159"/>
      <c r="OOH515" s="57"/>
      <c r="OOI515" s="159"/>
      <c r="OOJ515" s="57"/>
      <c r="OOK515" s="159"/>
      <c r="OOL515" s="57"/>
      <c r="OOM515" s="159"/>
      <c r="OON515" s="57"/>
      <c r="OOO515" s="159"/>
      <c r="OOP515" s="57"/>
      <c r="OOQ515" s="159"/>
      <c r="OOR515" s="57"/>
      <c r="OOS515" s="159"/>
      <c r="OOT515" s="57"/>
      <c r="OOU515" s="159"/>
      <c r="OOV515" s="57"/>
      <c r="OOW515" s="159"/>
      <c r="OOX515" s="57"/>
      <c r="OOY515" s="159"/>
      <c r="OOZ515" s="57"/>
      <c r="OPA515" s="159"/>
      <c r="OPB515" s="57"/>
      <c r="OPC515" s="159"/>
      <c r="OPD515" s="57"/>
      <c r="OPE515" s="159"/>
      <c r="OPF515" s="57"/>
      <c r="OPG515" s="159"/>
      <c r="OPH515" s="57"/>
      <c r="OPI515" s="159"/>
      <c r="OPJ515" s="57"/>
      <c r="OPK515" s="159"/>
      <c r="OPL515" s="57"/>
      <c r="OPM515" s="159"/>
      <c r="OPN515" s="57"/>
      <c r="OPO515" s="159"/>
      <c r="OPP515" s="57"/>
      <c r="OPQ515" s="159"/>
      <c r="OPR515" s="57"/>
      <c r="OPS515" s="159"/>
      <c r="OPT515" s="57"/>
      <c r="OPU515" s="159"/>
      <c r="OPV515" s="57"/>
      <c r="OPW515" s="159"/>
      <c r="OPX515" s="57"/>
      <c r="OPY515" s="159"/>
      <c r="OPZ515" s="57"/>
      <c r="OQA515" s="159"/>
      <c r="OQB515" s="57"/>
      <c r="OQC515" s="159"/>
      <c r="OQD515" s="57"/>
      <c r="OQE515" s="159"/>
      <c r="OQF515" s="57"/>
      <c r="OQG515" s="159"/>
      <c r="OQH515" s="57"/>
      <c r="OQI515" s="159"/>
      <c r="OQJ515" s="57"/>
      <c r="OQK515" s="159"/>
      <c r="OQL515" s="57"/>
      <c r="OQM515" s="159"/>
      <c r="OQN515" s="57"/>
      <c r="OQO515" s="159"/>
      <c r="OQP515" s="57"/>
      <c r="OQQ515" s="159"/>
      <c r="OQR515" s="57"/>
      <c r="OQS515" s="159"/>
      <c r="OQT515" s="57"/>
      <c r="OQU515" s="159"/>
      <c r="OQV515" s="57"/>
      <c r="OQW515" s="159"/>
      <c r="OQX515" s="57"/>
      <c r="OQY515" s="159"/>
      <c r="OQZ515" s="57"/>
      <c r="ORA515" s="159"/>
      <c r="ORB515" s="57"/>
      <c r="ORC515" s="159"/>
      <c r="ORD515" s="57"/>
      <c r="ORE515" s="159"/>
      <c r="ORF515" s="57"/>
      <c r="ORG515" s="159"/>
      <c r="ORH515" s="57"/>
      <c r="ORI515" s="159"/>
      <c r="ORJ515" s="57"/>
      <c r="ORK515" s="159"/>
      <c r="ORL515" s="57"/>
      <c r="ORM515" s="159"/>
      <c r="ORN515" s="57"/>
      <c r="ORO515" s="159"/>
      <c r="ORP515" s="57"/>
      <c r="ORQ515" s="159"/>
      <c r="ORR515" s="57"/>
      <c r="ORS515" s="159"/>
      <c r="ORT515" s="57"/>
      <c r="ORU515" s="159"/>
      <c r="ORV515" s="57"/>
      <c r="ORW515" s="159"/>
      <c r="ORX515" s="57"/>
      <c r="ORY515" s="159"/>
      <c r="ORZ515" s="57"/>
      <c r="OSA515" s="159"/>
      <c r="OSB515" s="57"/>
      <c r="OSC515" s="159"/>
      <c r="OSD515" s="57"/>
      <c r="OSE515" s="159"/>
      <c r="OSF515" s="57"/>
      <c r="OSG515" s="159"/>
      <c r="OSH515" s="57"/>
      <c r="OSI515" s="159"/>
      <c r="OSJ515" s="57"/>
      <c r="OSK515" s="159"/>
      <c r="OSL515" s="57"/>
      <c r="OSM515" s="159"/>
      <c r="OSN515" s="57"/>
      <c r="OSO515" s="159"/>
      <c r="OSP515" s="57"/>
      <c r="OSQ515" s="159"/>
      <c r="OSR515" s="57"/>
      <c r="OSS515" s="159"/>
      <c r="OST515" s="57"/>
      <c r="OSU515" s="159"/>
      <c r="OSV515" s="57"/>
      <c r="OSW515" s="159"/>
      <c r="OSX515" s="57"/>
      <c r="OSY515" s="159"/>
      <c r="OSZ515" s="57"/>
      <c r="OTA515" s="159"/>
      <c r="OTB515" s="57"/>
      <c r="OTC515" s="159"/>
      <c r="OTD515" s="57"/>
      <c r="OTE515" s="159"/>
      <c r="OTF515" s="57"/>
      <c r="OTG515" s="159"/>
      <c r="OTH515" s="57"/>
      <c r="OTI515" s="159"/>
      <c r="OTJ515" s="57"/>
      <c r="OTK515" s="159"/>
      <c r="OTL515" s="57"/>
      <c r="OTM515" s="159"/>
      <c r="OTN515" s="57"/>
      <c r="OTO515" s="159"/>
      <c r="OTP515" s="57"/>
      <c r="OTQ515" s="159"/>
      <c r="OTR515" s="57"/>
      <c r="OTS515" s="159"/>
      <c r="OTT515" s="57"/>
      <c r="OTU515" s="159"/>
      <c r="OTV515" s="57"/>
      <c r="OTW515" s="159"/>
      <c r="OTX515" s="57"/>
      <c r="OTY515" s="159"/>
      <c r="OTZ515" s="57"/>
      <c r="OUA515" s="159"/>
      <c r="OUB515" s="57"/>
      <c r="OUC515" s="159"/>
      <c r="OUD515" s="57"/>
      <c r="OUE515" s="159"/>
      <c r="OUF515" s="57"/>
      <c r="OUG515" s="159"/>
      <c r="OUH515" s="57"/>
      <c r="OUI515" s="159"/>
      <c r="OUJ515" s="57"/>
      <c r="OUK515" s="159"/>
      <c r="OUL515" s="57"/>
      <c r="OUM515" s="159"/>
      <c r="OUN515" s="57"/>
      <c r="OUO515" s="159"/>
      <c r="OUP515" s="57"/>
      <c r="OUQ515" s="159"/>
      <c r="OUR515" s="57"/>
      <c r="OUS515" s="159"/>
      <c r="OUT515" s="57"/>
      <c r="OUU515" s="159"/>
      <c r="OUV515" s="57"/>
      <c r="OUW515" s="159"/>
      <c r="OUX515" s="57"/>
      <c r="OUY515" s="159"/>
      <c r="OUZ515" s="57"/>
      <c r="OVA515" s="159"/>
      <c r="OVB515" s="57"/>
      <c r="OVC515" s="159"/>
      <c r="OVD515" s="57"/>
      <c r="OVE515" s="159"/>
      <c r="OVF515" s="57"/>
      <c r="OVG515" s="159"/>
      <c r="OVH515" s="57"/>
      <c r="OVI515" s="159"/>
      <c r="OVJ515" s="57"/>
      <c r="OVK515" s="159"/>
      <c r="OVL515" s="57"/>
      <c r="OVM515" s="159"/>
      <c r="OVN515" s="57"/>
      <c r="OVO515" s="159"/>
      <c r="OVP515" s="57"/>
      <c r="OVQ515" s="159"/>
      <c r="OVR515" s="57"/>
      <c r="OVS515" s="159"/>
      <c r="OVT515" s="57"/>
      <c r="OVU515" s="159"/>
      <c r="OVV515" s="57"/>
      <c r="OVW515" s="159"/>
      <c r="OVX515" s="57"/>
      <c r="OVY515" s="159"/>
      <c r="OVZ515" s="57"/>
      <c r="OWA515" s="159"/>
      <c r="OWB515" s="57"/>
      <c r="OWC515" s="159"/>
      <c r="OWD515" s="57"/>
      <c r="OWE515" s="159"/>
      <c r="OWF515" s="57"/>
      <c r="OWG515" s="159"/>
      <c r="OWH515" s="57"/>
      <c r="OWI515" s="159"/>
      <c r="OWJ515" s="57"/>
      <c r="OWK515" s="159"/>
      <c r="OWL515" s="57"/>
      <c r="OWM515" s="159"/>
      <c r="OWN515" s="57"/>
      <c r="OWO515" s="159"/>
      <c r="OWP515" s="57"/>
      <c r="OWQ515" s="159"/>
      <c r="OWR515" s="57"/>
      <c r="OWS515" s="159"/>
      <c r="OWT515" s="57"/>
      <c r="OWU515" s="159"/>
      <c r="OWV515" s="57"/>
      <c r="OWW515" s="159"/>
      <c r="OWX515" s="57"/>
      <c r="OWY515" s="159"/>
      <c r="OWZ515" s="57"/>
      <c r="OXA515" s="159"/>
      <c r="OXB515" s="57"/>
      <c r="OXC515" s="159"/>
      <c r="OXD515" s="57"/>
      <c r="OXE515" s="159"/>
      <c r="OXF515" s="57"/>
      <c r="OXG515" s="159"/>
      <c r="OXH515" s="57"/>
      <c r="OXI515" s="159"/>
      <c r="OXJ515" s="57"/>
      <c r="OXK515" s="159"/>
      <c r="OXL515" s="57"/>
      <c r="OXM515" s="159"/>
      <c r="OXN515" s="57"/>
      <c r="OXO515" s="159"/>
      <c r="OXP515" s="57"/>
      <c r="OXQ515" s="159"/>
      <c r="OXR515" s="57"/>
      <c r="OXS515" s="159"/>
      <c r="OXT515" s="57"/>
      <c r="OXU515" s="159"/>
      <c r="OXV515" s="57"/>
      <c r="OXW515" s="159"/>
      <c r="OXX515" s="57"/>
      <c r="OXY515" s="159"/>
      <c r="OXZ515" s="57"/>
      <c r="OYA515" s="159"/>
      <c r="OYB515" s="57"/>
      <c r="OYC515" s="159"/>
      <c r="OYD515" s="57"/>
      <c r="OYE515" s="159"/>
      <c r="OYF515" s="57"/>
      <c r="OYG515" s="159"/>
      <c r="OYH515" s="57"/>
      <c r="OYI515" s="159"/>
      <c r="OYJ515" s="57"/>
      <c r="OYK515" s="159"/>
      <c r="OYL515" s="57"/>
      <c r="OYM515" s="159"/>
      <c r="OYN515" s="57"/>
      <c r="OYO515" s="159"/>
      <c r="OYP515" s="57"/>
      <c r="OYQ515" s="159"/>
      <c r="OYR515" s="57"/>
      <c r="OYS515" s="159"/>
      <c r="OYT515" s="57"/>
      <c r="OYU515" s="159"/>
      <c r="OYV515" s="57"/>
      <c r="OYW515" s="159"/>
      <c r="OYX515" s="57"/>
      <c r="OYY515" s="159"/>
      <c r="OYZ515" s="57"/>
      <c r="OZA515" s="159"/>
      <c r="OZB515" s="57"/>
      <c r="OZC515" s="159"/>
      <c r="OZD515" s="57"/>
      <c r="OZE515" s="159"/>
      <c r="OZF515" s="57"/>
      <c r="OZG515" s="159"/>
      <c r="OZH515" s="57"/>
      <c r="OZI515" s="159"/>
      <c r="OZJ515" s="57"/>
      <c r="OZK515" s="159"/>
      <c r="OZL515" s="57"/>
      <c r="OZM515" s="159"/>
      <c r="OZN515" s="57"/>
      <c r="OZO515" s="159"/>
      <c r="OZP515" s="57"/>
      <c r="OZQ515" s="159"/>
      <c r="OZR515" s="57"/>
      <c r="OZS515" s="159"/>
      <c r="OZT515" s="57"/>
      <c r="OZU515" s="159"/>
      <c r="OZV515" s="57"/>
      <c r="OZW515" s="159"/>
      <c r="OZX515" s="57"/>
      <c r="OZY515" s="159"/>
      <c r="OZZ515" s="57"/>
      <c r="PAA515" s="159"/>
      <c r="PAB515" s="57"/>
      <c r="PAC515" s="159"/>
      <c r="PAD515" s="57"/>
      <c r="PAE515" s="159"/>
      <c r="PAF515" s="57"/>
      <c r="PAG515" s="159"/>
      <c r="PAH515" s="57"/>
      <c r="PAI515" s="159"/>
      <c r="PAJ515" s="57"/>
      <c r="PAK515" s="159"/>
      <c r="PAL515" s="57"/>
      <c r="PAM515" s="159"/>
      <c r="PAN515" s="57"/>
      <c r="PAO515" s="159"/>
      <c r="PAP515" s="57"/>
      <c r="PAQ515" s="159"/>
      <c r="PAR515" s="57"/>
      <c r="PAS515" s="159"/>
      <c r="PAT515" s="57"/>
      <c r="PAU515" s="159"/>
      <c r="PAV515" s="57"/>
      <c r="PAW515" s="159"/>
      <c r="PAX515" s="57"/>
      <c r="PAY515" s="159"/>
      <c r="PAZ515" s="57"/>
      <c r="PBA515" s="159"/>
      <c r="PBB515" s="57"/>
      <c r="PBC515" s="159"/>
      <c r="PBD515" s="57"/>
      <c r="PBE515" s="159"/>
      <c r="PBF515" s="57"/>
      <c r="PBG515" s="159"/>
      <c r="PBH515" s="57"/>
      <c r="PBI515" s="159"/>
      <c r="PBJ515" s="57"/>
      <c r="PBK515" s="159"/>
      <c r="PBL515" s="57"/>
      <c r="PBM515" s="159"/>
      <c r="PBN515" s="57"/>
      <c r="PBO515" s="159"/>
      <c r="PBP515" s="57"/>
      <c r="PBQ515" s="159"/>
      <c r="PBR515" s="57"/>
      <c r="PBS515" s="159"/>
      <c r="PBT515" s="57"/>
      <c r="PBU515" s="159"/>
      <c r="PBV515" s="57"/>
      <c r="PBW515" s="159"/>
      <c r="PBX515" s="57"/>
      <c r="PBY515" s="159"/>
      <c r="PBZ515" s="57"/>
      <c r="PCA515" s="159"/>
      <c r="PCB515" s="57"/>
      <c r="PCC515" s="159"/>
      <c r="PCD515" s="57"/>
      <c r="PCE515" s="159"/>
      <c r="PCF515" s="57"/>
      <c r="PCG515" s="159"/>
      <c r="PCH515" s="57"/>
      <c r="PCI515" s="159"/>
      <c r="PCJ515" s="57"/>
      <c r="PCK515" s="159"/>
      <c r="PCL515" s="57"/>
      <c r="PCM515" s="159"/>
      <c r="PCN515" s="57"/>
      <c r="PCO515" s="159"/>
      <c r="PCP515" s="57"/>
      <c r="PCQ515" s="159"/>
      <c r="PCR515" s="57"/>
      <c r="PCS515" s="159"/>
      <c r="PCT515" s="57"/>
      <c r="PCU515" s="159"/>
      <c r="PCV515" s="57"/>
      <c r="PCW515" s="159"/>
      <c r="PCX515" s="57"/>
      <c r="PCY515" s="159"/>
      <c r="PCZ515" s="57"/>
      <c r="PDA515" s="159"/>
      <c r="PDB515" s="57"/>
      <c r="PDC515" s="159"/>
      <c r="PDD515" s="57"/>
      <c r="PDE515" s="159"/>
      <c r="PDF515" s="57"/>
      <c r="PDG515" s="159"/>
      <c r="PDH515" s="57"/>
      <c r="PDI515" s="159"/>
      <c r="PDJ515" s="57"/>
      <c r="PDK515" s="159"/>
      <c r="PDL515" s="57"/>
      <c r="PDM515" s="159"/>
      <c r="PDN515" s="57"/>
      <c r="PDO515" s="159"/>
      <c r="PDP515" s="57"/>
      <c r="PDQ515" s="159"/>
      <c r="PDR515" s="57"/>
      <c r="PDS515" s="159"/>
      <c r="PDT515" s="57"/>
      <c r="PDU515" s="159"/>
      <c r="PDV515" s="57"/>
      <c r="PDW515" s="159"/>
      <c r="PDX515" s="57"/>
      <c r="PDY515" s="159"/>
      <c r="PDZ515" s="57"/>
      <c r="PEA515" s="159"/>
      <c r="PEB515" s="57"/>
      <c r="PEC515" s="159"/>
      <c r="PED515" s="57"/>
      <c r="PEE515" s="159"/>
      <c r="PEF515" s="57"/>
      <c r="PEG515" s="159"/>
      <c r="PEH515" s="57"/>
      <c r="PEI515" s="159"/>
      <c r="PEJ515" s="57"/>
      <c r="PEK515" s="159"/>
      <c r="PEL515" s="57"/>
      <c r="PEM515" s="159"/>
      <c r="PEN515" s="57"/>
      <c r="PEO515" s="159"/>
      <c r="PEP515" s="57"/>
      <c r="PEQ515" s="159"/>
      <c r="PER515" s="57"/>
      <c r="PES515" s="159"/>
      <c r="PET515" s="57"/>
      <c r="PEU515" s="159"/>
      <c r="PEV515" s="57"/>
      <c r="PEW515" s="159"/>
      <c r="PEX515" s="57"/>
      <c r="PEY515" s="159"/>
      <c r="PEZ515" s="57"/>
      <c r="PFA515" s="159"/>
      <c r="PFB515" s="57"/>
      <c r="PFC515" s="159"/>
      <c r="PFD515" s="57"/>
      <c r="PFE515" s="159"/>
      <c r="PFF515" s="57"/>
      <c r="PFG515" s="159"/>
      <c r="PFH515" s="57"/>
      <c r="PFI515" s="159"/>
      <c r="PFJ515" s="57"/>
      <c r="PFK515" s="159"/>
      <c r="PFL515" s="57"/>
      <c r="PFM515" s="159"/>
      <c r="PFN515" s="57"/>
      <c r="PFO515" s="159"/>
      <c r="PFP515" s="57"/>
      <c r="PFQ515" s="159"/>
      <c r="PFR515" s="57"/>
      <c r="PFS515" s="159"/>
      <c r="PFT515" s="57"/>
      <c r="PFU515" s="159"/>
      <c r="PFV515" s="57"/>
      <c r="PFW515" s="159"/>
      <c r="PFX515" s="57"/>
      <c r="PFY515" s="159"/>
      <c r="PFZ515" s="57"/>
      <c r="PGA515" s="159"/>
      <c r="PGB515" s="57"/>
      <c r="PGC515" s="159"/>
      <c r="PGD515" s="57"/>
      <c r="PGE515" s="159"/>
      <c r="PGF515" s="57"/>
      <c r="PGG515" s="159"/>
      <c r="PGH515" s="57"/>
      <c r="PGI515" s="159"/>
      <c r="PGJ515" s="57"/>
      <c r="PGK515" s="159"/>
      <c r="PGL515" s="57"/>
      <c r="PGM515" s="159"/>
      <c r="PGN515" s="57"/>
      <c r="PGO515" s="159"/>
      <c r="PGP515" s="57"/>
      <c r="PGQ515" s="159"/>
      <c r="PGR515" s="57"/>
      <c r="PGS515" s="159"/>
      <c r="PGT515" s="57"/>
      <c r="PGU515" s="159"/>
      <c r="PGV515" s="57"/>
      <c r="PGW515" s="159"/>
      <c r="PGX515" s="57"/>
      <c r="PGY515" s="159"/>
      <c r="PGZ515" s="57"/>
      <c r="PHA515" s="159"/>
      <c r="PHB515" s="57"/>
      <c r="PHC515" s="159"/>
      <c r="PHD515" s="57"/>
      <c r="PHE515" s="159"/>
      <c r="PHF515" s="57"/>
      <c r="PHG515" s="159"/>
      <c r="PHH515" s="57"/>
      <c r="PHI515" s="159"/>
      <c r="PHJ515" s="57"/>
      <c r="PHK515" s="159"/>
      <c r="PHL515" s="57"/>
      <c r="PHM515" s="159"/>
      <c r="PHN515" s="57"/>
      <c r="PHO515" s="159"/>
      <c r="PHP515" s="57"/>
      <c r="PHQ515" s="159"/>
      <c r="PHR515" s="57"/>
      <c r="PHS515" s="159"/>
      <c r="PHT515" s="57"/>
      <c r="PHU515" s="159"/>
      <c r="PHV515" s="57"/>
      <c r="PHW515" s="159"/>
      <c r="PHX515" s="57"/>
      <c r="PHY515" s="159"/>
      <c r="PHZ515" s="57"/>
      <c r="PIA515" s="159"/>
      <c r="PIB515" s="57"/>
      <c r="PIC515" s="159"/>
      <c r="PID515" s="57"/>
      <c r="PIE515" s="159"/>
      <c r="PIF515" s="57"/>
      <c r="PIG515" s="159"/>
      <c r="PIH515" s="57"/>
      <c r="PII515" s="159"/>
      <c r="PIJ515" s="57"/>
      <c r="PIK515" s="159"/>
      <c r="PIL515" s="57"/>
      <c r="PIM515" s="159"/>
      <c r="PIN515" s="57"/>
      <c r="PIO515" s="159"/>
      <c r="PIP515" s="57"/>
      <c r="PIQ515" s="159"/>
      <c r="PIR515" s="57"/>
      <c r="PIS515" s="159"/>
      <c r="PIT515" s="57"/>
      <c r="PIU515" s="159"/>
      <c r="PIV515" s="57"/>
      <c r="PIW515" s="159"/>
      <c r="PIX515" s="57"/>
      <c r="PIY515" s="159"/>
      <c r="PIZ515" s="57"/>
      <c r="PJA515" s="159"/>
      <c r="PJB515" s="57"/>
      <c r="PJC515" s="159"/>
      <c r="PJD515" s="57"/>
      <c r="PJE515" s="159"/>
      <c r="PJF515" s="57"/>
      <c r="PJG515" s="159"/>
      <c r="PJH515" s="57"/>
      <c r="PJI515" s="159"/>
      <c r="PJJ515" s="57"/>
      <c r="PJK515" s="159"/>
      <c r="PJL515" s="57"/>
      <c r="PJM515" s="159"/>
      <c r="PJN515" s="57"/>
      <c r="PJO515" s="159"/>
      <c r="PJP515" s="57"/>
      <c r="PJQ515" s="159"/>
      <c r="PJR515" s="57"/>
      <c r="PJS515" s="159"/>
      <c r="PJT515" s="57"/>
      <c r="PJU515" s="159"/>
      <c r="PJV515" s="57"/>
      <c r="PJW515" s="159"/>
      <c r="PJX515" s="57"/>
      <c r="PJY515" s="159"/>
      <c r="PJZ515" s="57"/>
      <c r="PKA515" s="159"/>
      <c r="PKB515" s="57"/>
      <c r="PKC515" s="159"/>
      <c r="PKD515" s="57"/>
      <c r="PKE515" s="159"/>
      <c r="PKF515" s="57"/>
      <c r="PKG515" s="159"/>
      <c r="PKH515" s="57"/>
      <c r="PKI515" s="159"/>
      <c r="PKJ515" s="57"/>
      <c r="PKK515" s="159"/>
      <c r="PKL515" s="57"/>
      <c r="PKM515" s="159"/>
      <c r="PKN515" s="57"/>
      <c r="PKO515" s="159"/>
      <c r="PKP515" s="57"/>
      <c r="PKQ515" s="159"/>
      <c r="PKR515" s="57"/>
      <c r="PKS515" s="159"/>
      <c r="PKT515" s="57"/>
      <c r="PKU515" s="159"/>
      <c r="PKV515" s="57"/>
      <c r="PKW515" s="159"/>
      <c r="PKX515" s="57"/>
      <c r="PKY515" s="159"/>
      <c r="PKZ515" s="57"/>
      <c r="PLA515" s="159"/>
      <c r="PLB515" s="57"/>
      <c r="PLC515" s="159"/>
      <c r="PLD515" s="57"/>
      <c r="PLE515" s="159"/>
      <c r="PLF515" s="57"/>
      <c r="PLG515" s="159"/>
      <c r="PLH515" s="57"/>
      <c r="PLI515" s="159"/>
      <c r="PLJ515" s="57"/>
      <c r="PLK515" s="159"/>
      <c r="PLL515" s="57"/>
      <c r="PLM515" s="159"/>
      <c r="PLN515" s="57"/>
      <c r="PLO515" s="159"/>
      <c r="PLP515" s="57"/>
      <c r="PLQ515" s="159"/>
      <c r="PLR515" s="57"/>
      <c r="PLS515" s="159"/>
      <c r="PLT515" s="57"/>
      <c r="PLU515" s="159"/>
      <c r="PLV515" s="57"/>
      <c r="PLW515" s="159"/>
      <c r="PLX515" s="57"/>
      <c r="PLY515" s="159"/>
      <c r="PLZ515" s="57"/>
      <c r="PMA515" s="159"/>
      <c r="PMB515" s="57"/>
      <c r="PMC515" s="159"/>
      <c r="PMD515" s="57"/>
      <c r="PME515" s="159"/>
      <c r="PMF515" s="57"/>
      <c r="PMG515" s="159"/>
      <c r="PMH515" s="57"/>
      <c r="PMI515" s="159"/>
      <c r="PMJ515" s="57"/>
      <c r="PMK515" s="159"/>
      <c r="PML515" s="57"/>
      <c r="PMM515" s="159"/>
      <c r="PMN515" s="57"/>
      <c r="PMO515" s="159"/>
      <c r="PMP515" s="57"/>
      <c r="PMQ515" s="159"/>
      <c r="PMR515" s="57"/>
      <c r="PMS515" s="159"/>
      <c r="PMT515" s="57"/>
      <c r="PMU515" s="159"/>
      <c r="PMV515" s="57"/>
      <c r="PMW515" s="159"/>
      <c r="PMX515" s="57"/>
      <c r="PMY515" s="159"/>
      <c r="PMZ515" s="57"/>
      <c r="PNA515" s="159"/>
      <c r="PNB515" s="57"/>
      <c r="PNC515" s="159"/>
      <c r="PND515" s="57"/>
      <c r="PNE515" s="159"/>
      <c r="PNF515" s="57"/>
      <c r="PNG515" s="159"/>
      <c r="PNH515" s="57"/>
      <c r="PNI515" s="159"/>
      <c r="PNJ515" s="57"/>
      <c r="PNK515" s="159"/>
      <c r="PNL515" s="57"/>
      <c r="PNM515" s="159"/>
      <c r="PNN515" s="57"/>
      <c r="PNO515" s="159"/>
      <c r="PNP515" s="57"/>
      <c r="PNQ515" s="159"/>
      <c r="PNR515" s="57"/>
      <c r="PNS515" s="159"/>
      <c r="PNT515" s="57"/>
      <c r="PNU515" s="159"/>
      <c r="PNV515" s="57"/>
      <c r="PNW515" s="159"/>
      <c r="PNX515" s="57"/>
      <c r="PNY515" s="159"/>
      <c r="PNZ515" s="57"/>
      <c r="POA515" s="159"/>
      <c r="POB515" s="57"/>
      <c r="POC515" s="159"/>
      <c r="POD515" s="57"/>
      <c r="POE515" s="159"/>
      <c r="POF515" s="57"/>
      <c r="POG515" s="159"/>
      <c r="POH515" s="57"/>
      <c r="POI515" s="159"/>
      <c r="POJ515" s="57"/>
      <c r="POK515" s="159"/>
      <c r="POL515" s="57"/>
      <c r="POM515" s="159"/>
      <c r="PON515" s="57"/>
      <c r="POO515" s="159"/>
      <c r="POP515" s="57"/>
      <c r="POQ515" s="159"/>
      <c r="POR515" s="57"/>
      <c r="POS515" s="159"/>
      <c r="POT515" s="57"/>
      <c r="POU515" s="159"/>
      <c r="POV515" s="57"/>
      <c r="POW515" s="159"/>
      <c r="POX515" s="57"/>
      <c r="POY515" s="159"/>
      <c r="POZ515" s="57"/>
      <c r="PPA515" s="159"/>
      <c r="PPB515" s="57"/>
      <c r="PPC515" s="159"/>
      <c r="PPD515" s="57"/>
      <c r="PPE515" s="159"/>
      <c r="PPF515" s="57"/>
      <c r="PPG515" s="159"/>
      <c r="PPH515" s="57"/>
      <c r="PPI515" s="159"/>
      <c r="PPJ515" s="57"/>
      <c r="PPK515" s="159"/>
      <c r="PPL515" s="57"/>
      <c r="PPM515" s="159"/>
      <c r="PPN515" s="57"/>
      <c r="PPO515" s="159"/>
      <c r="PPP515" s="57"/>
      <c r="PPQ515" s="159"/>
      <c r="PPR515" s="57"/>
      <c r="PPS515" s="159"/>
      <c r="PPT515" s="57"/>
      <c r="PPU515" s="159"/>
      <c r="PPV515" s="57"/>
      <c r="PPW515" s="159"/>
      <c r="PPX515" s="57"/>
      <c r="PPY515" s="159"/>
      <c r="PPZ515" s="57"/>
      <c r="PQA515" s="159"/>
      <c r="PQB515" s="57"/>
      <c r="PQC515" s="159"/>
      <c r="PQD515" s="57"/>
      <c r="PQE515" s="159"/>
      <c r="PQF515" s="57"/>
      <c r="PQG515" s="159"/>
      <c r="PQH515" s="57"/>
      <c r="PQI515" s="159"/>
      <c r="PQJ515" s="57"/>
      <c r="PQK515" s="159"/>
      <c r="PQL515" s="57"/>
      <c r="PQM515" s="159"/>
      <c r="PQN515" s="57"/>
      <c r="PQO515" s="159"/>
      <c r="PQP515" s="57"/>
      <c r="PQQ515" s="159"/>
      <c r="PQR515" s="57"/>
      <c r="PQS515" s="159"/>
      <c r="PQT515" s="57"/>
      <c r="PQU515" s="159"/>
      <c r="PQV515" s="57"/>
      <c r="PQW515" s="159"/>
      <c r="PQX515" s="57"/>
      <c r="PQY515" s="159"/>
      <c r="PQZ515" s="57"/>
      <c r="PRA515" s="159"/>
      <c r="PRB515" s="57"/>
      <c r="PRC515" s="159"/>
      <c r="PRD515" s="57"/>
      <c r="PRE515" s="159"/>
      <c r="PRF515" s="57"/>
      <c r="PRG515" s="159"/>
      <c r="PRH515" s="57"/>
      <c r="PRI515" s="159"/>
      <c r="PRJ515" s="57"/>
      <c r="PRK515" s="159"/>
      <c r="PRL515" s="57"/>
      <c r="PRM515" s="159"/>
      <c r="PRN515" s="57"/>
      <c r="PRO515" s="159"/>
      <c r="PRP515" s="57"/>
      <c r="PRQ515" s="159"/>
      <c r="PRR515" s="57"/>
      <c r="PRS515" s="159"/>
      <c r="PRT515" s="57"/>
      <c r="PRU515" s="159"/>
      <c r="PRV515" s="57"/>
      <c r="PRW515" s="159"/>
      <c r="PRX515" s="57"/>
      <c r="PRY515" s="159"/>
      <c r="PRZ515" s="57"/>
      <c r="PSA515" s="159"/>
      <c r="PSB515" s="57"/>
      <c r="PSC515" s="159"/>
      <c r="PSD515" s="57"/>
      <c r="PSE515" s="159"/>
      <c r="PSF515" s="57"/>
      <c r="PSG515" s="159"/>
      <c r="PSH515" s="57"/>
      <c r="PSI515" s="159"/>
      <c r="PSJ515" s="57"/>
      <c r="PSK515" s="159"/>
      <c r="PSL515" s="57"/>
      <c r="PSM515" s="159"/>
      <c r="PSN515" s="57"/>
      <c r="PSO515" s="159"/>
      <c r="PSP515" s="57"/>
      <c r="PSQ515" s="159"/>
      <c r="PSR515" s="57"/>
      <c r="PSS515" s="159"/>
      <c r="PST515" s="57"/>
      <c r="PSU515" s="159"/>
      <c r="PSV515" s="57"/>
      <c r="PSW515" s="159"/>
      <c r="PSX515" s="57"/>
      <c r="PSY515" s="159"/>
      <c r="PSZ515" s="57"/>
      <c r="PTA515" s="159"/>
      <c r="PTB515" s="57"/>
      <c r="PTC515" s="159"/>
      <c r="PTD515" s="57"/>
      <c r="PTE515" s="159"/>
      <c r="PTF515" s="57"/>
      <c r="PTG515" s="159"/>
      <c r="PTH515" s="57"/>
      <c r="PTI515" s="159"/>
      <c r="PTJ515" s="57"/>
      <c r="PTK515" s="159"/>
      <c r="PTL515" s="57"/>
      <c r="PTM515" s="159"/>
      <c r="PTN515" s="57"/>
      <c r="PTO515" s="159"/>
      <c r="PTP515" s="57"/>
      <c r="PTQ515" s="159"/>
      <c r="PTR515" s="57"/>
      <c r="PTS515" s="159"/>
      <c r="PTT515" s="57"/>
      <c r="PTU515" s="159"/>
      <c r="PTV515" s="57"/>
      <c r="PTW515" s="159"/>
      <c r="PTX515" s="57"/>
      <c r="PTY515" s="159"/>
      <c r="PTZ515" s="57"/>
      <c r="PUA515" s="159"/>
      <c r="PUB515" s="57"/>
      <c r="PUC515" s="159"/>
      <c r="PUD515" s="57"/>
      <c r="PUE515" s="159"/>
      <c r="PUF515" s="57"/>
      <c r="PUG515" s="159"/>
      <c r="PUH515" s="57"/>
      <c r="PUI515" s="159"/>
      <c r="PUJ515" s="57"/>
      <c r="PUK515" s="159"/>
      <c r="PUL515" s="57"/>
      <c r="PUM515" s="159"/>
      <c r="PUN515" s="57"/>
      <c r="PUO515" s="159"/>
      <c r="PUP515" s="57"/>
      <c r="PUQ515" s="159"/>
      <c r="PUR515" s="57"/>
      <c r="PUS515" s="159"/>
      <c r="PUT515" s="57"/>
      <c r="PUU515" s="159"/>
      <c r="PUV515" s="57"/>
      <c r="PUW515" s="159"/>
      <c r="PUX515" s="57"/>
      <c r="PUY515" s="159"/>
      <c r="PUZ515" s="57"/>
      <c r="PVA515" s="159"/>
      <c r="PVB515" s="57"/>
      <c r="PVC515" s="159"/>
      <c r="PVD515" s="57"/>
      <c r="PVE515" s="159"/>
      <c r="PVF515" s="57"/>
      <c r="PVG515" s="159"/>
      <c r="PVH515" s="57"/>
      <c r="PVI515" s="159"/>
      <c r="PVJ515" s="57"/>
      <c r="PVK515" s="159"/>
      <c r="PVL515" s="57"/>
      <c r="PVM515" s="159"/>
      <c r="PVN515" s="57"/>
      <c r="PVO515" s="159"/>
      <c r="PVP515" s="57"/>
      <c r="PVQ515" s="159"/>
      <c r="PVR515" s="57"/>
      <c r="PVS515" s="159"/>
      <c r="PVT515" s="57"/>
      <c r="PVU515" s="159"/>
      <c r="PVV515" s="57"/>
      <c r="PVW515" s="159"/>
      <c r="PVX515" s="57"/>
      <c r="PVY515" s="159"/>
      <c r="PVZ515" s="57"/>
      <c r="PWA515" s="159"/>
      <c r="PWB515" s="57"/>
      <c r="PWC515" s="159"/>
      <c r="PWD515" s="57"/>
      <c r="PWE515" s="159"/>
      <c r="PWF515" s="57"/>
      <c r="PWG515" s="159"/>
      <c r="PWH515" s="57"/>
      <c r="PWI515" s="159"/>
      <c r="PWJ515" s="57"/>
      <c r="PWK515" s="159"/>
      <c r="PWL515" s="57"/>
      <c r="PWM515" s="159"/>
      <c r="PWN515" s="57"/>
      <c r="PWO515" s="159"/>
      <c r="PWP515" s="57"/>
      <c r="PWQ515" s="159"/>
      <c r="PWR515" s="57"/>
      <c r="PWS515" s="159"/>
      <c r="PWT515" s="57"/>
      <c r="PWU515" s="159"/>
      <c r="PWV515" s="57"/>
      <c r="PWW515" s="159"/>
      <c r="PWX515" s="57"/>
      <c r="PWY515" s="159"/>
      <c r="PWZ515" s="57"/>
      <c r="PXA515" s="159"/>
      <c r="PXB515" s="57"/>
      <c r="PXC515" s="159"/>
      <c r="PXD515" s="57"/>
      <c r="PXE515" s="159"/>
      <c r="PXF515" s="57"/>
      <c r="PXG515" s="159"/>
      <c r="PXH515" s="57"/>
      <c r="PXI515" s="159"/>
      <c r="PXJ515" s="57"/>
      <c r="PXK515" s="159"/>
      <c r="PXL515" s="57"/>
      <c r="PXM515" s="159"/>
      <c r="PXN515" s="57"/>
      <c r="PXO515" s="159"/>
      <c r="PXP515" s="57"/>
      <c r="PXQ515" s="159"/>
      <c r="PXR515" s="57"/>
      <c r="PXS515" s="159"/>
      <c r="PXT515" s="57"/>
      <c r="PXU515" s="159"/>
      <c r="PXV515" s="57"/>
      <c r="PXW515" s="159"/>
      <c r="PXX515" s="57"/>
      <c r="PXY515" s="159"/>
      <c r="PXZ515" s="57"/>
      <c r="PYA515" s="159"/>
      <c r="PYB515" s="57"/>
      <c r="PYC515" s="159"/>
      <c r="PYD515" s="57"/>
      <c r="PYE515" s="159"/>
      <c r="PYF515" s="57"/>
      <c r="PYG515" s="159"/>
      <c r="PYH515" s="57"/>
      <c r="PYI515" s="159"/>
      <c r="PYJ515" s="57"/>
      <c r="PYK515" s="159"/>
      <c r="PYL515" s="57"/>
      <c r="PYM515" s="159"/>
      <c r="PYN515" s="57"/>
      <c r="PYO515" s="159"/>
      <c r="PYP515" s="57"/>
      <c r="PYQ515" s="159"/>
      <c r="PYR515" s="57"/>
      <c r="PYS515" s="159"/>
      <c r="PYT515" s="57"/>
      <c r="PYU515" s="159"/>
      <c r="PYV515" s="57"/>
      <c r="PYW515" s="159"/>
      <c r="PYX515" s="57"/>
      <c r="PYY515" s="159"/>
      <c r="PYZ515" s="57"/>
      <c r="PZA515" s="159"/>
      <c r="PZB515" s="57"/>
      <c r="PZC515" s="159"/>
      <c r="PZD515" s="57"/>
      <c r="PZE515" s="159"/>
      <c r="PZF515" s="57"/>
      <c r="PZG515" s="159"/>
      <c r="PZH515" s="57"/>
      <c r="PZI515" s="159"/>
      <c r="PZJ515" s="57"/>
      <c r="PZK515" s="159"/>
      <c r="PZL515" s="57"/>
      <c r="PZM515" s="159"/>
      <c r="PZN515" s="57"/>
      <c r="PZO515" s="159"/>
      <c r="PZP515" s="57"/>
      <c r="PZQ515" s="159"/>
      <c r="PZR515" s="57"/>
      <c r="PZS515" s="159"/>
      <c r="PZT515" s="57"/>
      <c r="PZU515" s="159"/>
      <c r="PZV515" s="57"/>
      <c r="PZW515" s="159"/>
      <c r="PZX515" s="57"/>
      <c r="PZY515" s="159"/>
      <c r="PZZ515" s="57"/>
      <c r="QAA515" s="159"/>
      <c r="QAB515" s="57"/>
      <c r="QAC515" s="159"/>
      <c r="QAD515" s="57"/>
      <c r="QAE515" s="159"/>
      <c r="QAF515" s="57"/>
      <c r="QAG515" s="159"/>
      <c r="QAH515" s="57"/>
      <c r="QAI515" s="159"/>
      <c r="QAJ515" s="57"/>
      <c r="QAK515" s="159"/>
      <c r="QAL515" s="57"/>
      <c r="QAM515" s="159"/>
      <c r="QAN515" s="57"/>
      <c r="QAO515" s="159"/>
      <c r="QAP515" s="57"/>
      <c r="QAQ515" s="159"/>
      <c r="QAR515" s="57"/>
      <c r="QAS515" s="159"/>
      <c r="QAT515" s="57"/>
      <c r="QAU515" s="159"/>
      <c r="QAV515" s="57"/>
      <c r="QAW515" s="159"/>
      <c r="QAX515" s="57"/>
      <c r="QAY515" s="159"/>
      <c r="QAZ515" s="57"/>
      <c r="QBA515" s="159"/>
      <c r="QBB515" s="57"/>
      <c r="QBC515" s="159"/>
      <c r="QBD515" s="57"/>
      <c r="QBE515" s="159"/>
      <c r="QBF515" s="57"/>
      <c r="QBG515" s="159"/>
      <c r="QBH515" s="57"/>
      <c r="QBI515" s="159"/>
      <c r="QBJ515" s="57"/>
      <c r="QBK515" s="159"/>
      <c r="QBL515" s="57"/>
      <c r="QBM515" s="159"/>
      <c r="QBN515" s="57"/>
      <c r="QBO515" s="159"/>
      <c r="QBP515" s="57"/>
      <c r="QBQ515" s="159"/>
      <c r="QBR515" s="57"/>
      <c r="QBS515" s="159"/>
      <c r="QBT515" s="57"/>
      <c r="QBU515" s="159"/>
      <c r="QBV515" s="57"/>
      <c r="QBW515" s="159"/>
      <c r="QBX515" s="57"/>
      <c r="QBY515" s="159"/>
      <c r="QBZ515" s="57"/>
      <c r="QCA515" s="159"/>
      <c r="QCB515" s="57"/>
      <c r="QCC515" s="159"/>
      <c r="QCD515" s="57"/>
      <c r="QCE515" s="159"/>
      <c r="QCF515" s="57"/>
      <c r="QCG515" s="159"/>
      <c r="QCH515" s="57"/>
      <c r="QCI515" s="159"/>
      <c r="QCJ515" s="57"/>
      <c r="QCK515" s="159"/>
      <c r="QCL515" s="57"/>
      <c r="QCM515" s="159"/>
      <c r="QCN515" s="57"/>
      <c r="QCO515" s="159"/>
      <c r="QCP515" s="57"/>
      <c r="QCQ515" s="159"/>
      <c r="QCR515" s="57"/>
      <c r="QCS515" s="159"/>
      <c r="QCT515" s="57"/>
      <c r="QCU515" s="159"/>
      <c r="QCV515" s="57"/>
      <c r="QCW515" s="159"/>
      <c r="QCX515" s="57"/>
      <c r="QCY515" s="159"/>
      <c r="QCZ515" s="57"/>
      <c r="QDA515" s="159"/>
      <c r="QDB515" s="57"/>
      <c r="QDC515" s="159"/>
      <c r="QDD515" s="57"/>
      <c r="QDE515" s="159"/>
      <c r="QDF515" s="57"/>
      <c r="QDG515" s="159"/>
      <c r="QDH515" s="57"/>
      <c r="QDI515" s="159"/>
      <c r="QDJ515" s="57"/>
      <c r="QDK515" s="159"/>
      <c r="QDL515" s="57"/>
      <c r="QDM515" s="159"/>
      <c r="QDN515" s="57"/>
      <c r="QDO515" s="159"/>
      <c r="QDP515" s="57"/>
      <c r="QDQ515" s="159"/>
      <c r="QDR515" s="57"/>
      <c r="QDS515" s="159"/>
      <c r="QDT515" s="57"/>
      <c r="QDU515" s="159"/>
      <c r="QDV515" s="57"/>
      <c r="QDW515" s="159"/>
      <c r="QDX515" s="57"/>
      <c r="QDY515" s="159"/>
      <c r="QDZ515" s="57"/>
      <c r="QEA515" s="159"/>
      <c r="QEB515" s="57"/>
      <c r="QEC515" s="159"/>
      <c r="QED515" s="57"/>
      <c r="QEE515" s="159"/>
      <c r="QEF515" s="57"/>
      <c r="QEG515" s="159"/>
      <c r="QEH515" s="57"/>
      <c r="QEI515" s="159"/>
      <c r="QEJ515" s="57"/>
      <c r="QEK515" s="159"/>
      <c r="QEL515" s="57"/>
      <c r="QEM515" s="159"/>
      <c r="QEN515" s="57"/>
      <c r="QEO515" s="159"/>
      <c r="QEP515" s="57"/>
      <c r="QEQ515" s="159"/>
      <c r="QER515" s="57"/>
      <c r="QES515" s="159"/>
      <c r="QET515" s="57"/>
      <c r="QEU515" s="159"/>
      <c r="QEV515" s="57"/>
      <c r="QEW515" s="159"/>
      <c r="QEX515" s="57"/>
      <c r="QEY515" s="159"/>
      <c r="QEZ515" s="57"/>
      <c r="QFA515" s="159"/>
      <c r="QFB515" s="57"/>
      <c r="QFC515" s="159"/>
      <c r="QFD515" s="57"/>
      <c r="QFE515" s="159"/>
      <c r="QFF515" s="57"/>
      <c r="QFG515" s="159"/>
      <c r="QFH515" s="57"/>
      <c r="QFI515" s="159"/>
      <c r="QFJ515" s="57"/>
      <c r="QFK515" s="159"/>
      <c r="QFL515" s="57"/>
      <c r="QFM515" s="159"/>
      <c r="QFN515" s="57"/>
      <c r="QFO515" s="159"/>
      <c r="QFP515" s="57"/>
      <c r="QFQ515" s="159"/>
      <c r="QFR515" s="57"/>
      <c r="QFS515" s="159"/>
      <c r="QFT515" s="57"/>
      <c r="QFU515" s="159"/>
      <c r="QFV515" s="57"/>
      <c r="QFW515" s="159"/>
      <c r="QFX515" s="57"/>
      <c r="QFY515" s="159"/>
      <c r="QFZ515" s="57"/>
      <c r="QGA515" s="159"/>
      <c r="QGB515" s="57"/>
      <c r="QGC515" s="159"/>
      <c r="QGD515" s="57"/>
      <c r="QGE515" s="159"/>
      <c r="QGF515" s="57"/>
      <c r="QGG515" s="159"/>
      <c r="QGH515" s="57"/>
      <c r="QGI515" s="159"/>
      <c r="QGJ515" s="57"/>
      <c r="QGK515" s="159"/>
      <c r="QGL515" s="57"/>
      <c r="QGM515" s="159"/>
      <c r="QGN515" s="57"/>
      <c r="QGO515" s="159"/>
      <c r="QGP515" s="57"/>
      <c r="QGQ515" s="159"/>
      <c r="QGR515" s="57"/>
      <c r="QGS515" s="159"/>
      <c r="QGT515" s="57"/>
      <c r="QGU515" s="159"/>
      <c r="QGV515" s="57"/>
      <c r="QGW515" s="159"/>
      <c r="QGX515" s="57"/>
      <c r="QGY515" s="159"/>
      <c r="QGZ515" s="57"/>
      <c r="QHA515" s="159"/>
      <c r="QHB515" s="57"/>
      <c r="QHC515" s="159"/>
      <c r="QHD515" s="57"/>
      <c r="QHE515" s="159"/>
      <c r="QHF515" s="57"/>
      <c r="QHG515" s="159"/>
      <c r="QHH515" s="57"/>
      <c r="QHI515" s="159"/>
      <c r="QHJ515" s="57"/>
      <c r="QHK515" s="159"/>
      <c r="QHL515" s="57"/>
      <c r="QHM515" s="159"/>
      <c r="QHN515" s="57"/>
      <c r="QHO515" s="159"/>
      <c r="QHP515" s="57"/>
      <c r="QHQ515" s="159"/>
      <c r="QHR515" s="57"/>
      <c r="QHS515" s="159"/>
      <c r="QHT515" s="57"/>
      <c r="QHU515" s="159"/>
      <c r="QHV515" s="57"/>
      <c r="QHW515" s="159"/>
      <c r="QHX515" s="57"/>
      <c r="QHY515" s="159"/>
      <c r="QHZ515" s="57"/>
      <c r="QIA515" s="159"/>
      <c r="QIB515" s="57"/>
      <c r="QIC515" s="159"/>
      <c r="QID515" s="57"/>
      <c r="QIE515" s="159"/>
      <c r="QIF515" s="57"/>
      <c r="QIG515" s="159"/>
      <c r="QIH515" s="57"/>
      <c r="QII515" s="159"/>
      <c r="QIJ515" s="57"/>
      <c r="QIK515" s="159"/>
      <c r="QIL515" s="57"/>
      <c r="QIM515" s="159"/>
      <c r="QIN515" s="57"/>
      <c r="QIO515" s="159"/>
      <c r="QIP515" s="57"/>
      <c r="QIQ515" s="159"/>
      <c r="QIR515" s="57"/>
      <c r="QIS515" s="159"/>
      <c r="QIT515" s="57"/>
      <c r="QIU515" s="159"/>
      <c r="QIV515" s="57"/>
      <c r="QIW515" s="159"/>
      <c r="QIX515" s="57"/>
      <c r="QIY515" s="159"/>
      <c r="QIZ515" s="57"/>
      <c r="QJA515" s="159"/>
      <c r="QJB515" s="57"/>
      <c r="QJC515" s="159"/>
      <c r="QJD515" s="57"/>
      <c r="QJE515" s="159"/>
      <c r="QJF515" s="57"/>
      <c r="QJG515" s="159"/>
      <c r="QJH515" s="57"/>
      <c r="QJI515" s="159"/>
      <c r="QJJ515" s="57"/>
      <c r="QJK515" s="159"/>
      <c r="QJL515" s="57"/>
      <c r="QJM515" s="159"/>
      <c r="QJN515" s="57"/>
      <c r="QJO515" s="159"/>
      <c r="QJP515" s="57"/>
      <c r="QJQ515" s="159"/>
      <c r="QJR515" s="57"/>
      <c r="QJS515" s="159"/>
      <c r="QJT515" s="57"/>
      <c r="QJU515" s="159"/>
      <c r="QJV515" s="57"/>
      <c r="QJW515" s="159"/>
      <c r="QJX515" s="57"/>
      <c r="QJY515" s="159"/>
      <c r="QJZ515" s="57"/>
      <c r="QKA515" s="159"/>
      <c r="QKB515" s="57"/>
      <c r="QKC515" s="159"/>
      <c r="QKD515" s="57"/>
      <c r="QKE515" s="159"/>
      <c r="QKF515" s="57"/>
      <c r="QKG515" s="159"/>
      <c r="QKH515" s="57"/>
      <c r="QKI515" s="159"/>
      <c r="QKJ515" s="57"/>
      <c r="QKK515" s="159"/>
      <c r="QKL515" s="57"/>
      <c r="QKM515" s="159"/>
      <c r="QKN515" s="57"/>
      <c r="QKO515" s="159"/>
      <c r="QKP515" s="57"/>
      <c r="QKQ515" s="159"/>
      <c r="QKR515" s="57"/>
      <c r="QKS515" s="159"/>
      <c r="QKT515" s="57"/>
      <c r="QKU515" s="159"/>
      <c r="QKV515" s="57"/>
      <c r="QKW515" s="159"/>
      <c r="QKX515" s="57"/>
      <c r="QKY515" s="159"/>
      <c r="QKZ515" s="57"/>
      <c r="QLA515" s="159"/>
      <c r="QLB515" s="57"/>
      <c r="QLC515" s="159"/>
      <c r="QLD515" s="57"/>
      <c r="QLE515" s="159"/>
      <c r="QLF515" s="57"/>
      <c r="QLG515" s="159"/>
      <c r="QLH515" s="57"/>
      <c r="QLI515" s="159"/>
      <c r="QLJ515" s="57"/>
      <c r="QLK515" s="159"/>
      <c r="QLL515" s="57"/>
      <c r="QLM515" s="159"/>
      <c r="QLN515" s="57"/>
      <c r="QLO515" s="159"/>
      <c r="QLP515" s="57"/>
      <c r="QLQ515" s="159"/>
      <c r="QLR515" s="57"/>
      <c r="QLS515" s="159"/>
      <c r="QLT515" s="57"/>
      <c r="QLU515" s="159"/>
      <c r="QLV515" s="57"/>
      <c r="QLW515" s="159"/>
      <c r="QLX515" s="57"/>
      <c r="QLY515" s="159"/>
      <c r="QLZ515" s="57"/>
      <c r="QMA515" s="159"/>
      <c r="QMB515" s="57"/>
      <c r="QMC515" s="159"/>
      <c r="QMD515" s="57"/>
      <c r="QME515" s="159"/>
      <c r="QMF515" s="57"/>
      <c r="QMG515" s="159"/>
      <c r="QMH515" s="57"/>
      <c r="QMI515" s="159"/>
      <c r="QMJ515" s="57"/>
      <c r="QMK515" s="159"/>
      <c r="QML515" s="57"/>
      <c r="QMM515" s="159"/>
      <c r="QMN515" s="57"/>
      <c r="QMO515" s="159"/>
      <c r="QMP515" s="57"/>
      <c r="QMQ515" s="159"/>
      <c r="QMR515" s="57"/>
      <c r="QMS515" s="159"/>
      <c r="QMT515" s="57"/>
      <c r="QMU515" s="159"/>
      <c r="QMV515" s="57"/>
      <c r="QMW515" s="159"/>
      <c r="QMX515" s="57"/>
      <c r="QMY515" s="159"/>
      <c r="QMZ515" s="57"/>
      <c r="QNA515" s="159"/>
      <c r="QNB515" s="57"/>
      <c r="QNC515" s="159"/>
      <c r="QND515" s="57"/>
      <c r="QNE515" s="159"/>
      <c r="QNF515" s="57"/>
      <c r="QNG515" s="159"/>
      <c r="QNH515" s="57"/>
      <c r="QNI515" s="159"/>
      <c r="QNJ515" s="57"/>
      <c r="QNK515" s="159"/>
      <c r="QNL515" s="57"/>
      <c r="QNM515" s="159"/>
      <c r="QNN515" s="57"/>
      <c r="QNO515" s="159"/>
      <c r="QNP515" s="57"/>
      <c r="QNQ515" s="159"/>
      <c r="QNR515" s="57"/>
      <c r="QNS515" s="159"/>
      <c r="QNT515" s="57"/>
      <c r="QNU515" s="159"/>
      <c r="QNV515" s="57"/>
      <c r="QNW515" s="159"/>
      <c r="QNX515" s="57"/>
      <c r="QNY515" s="159"/>
      <c r="QNZ515" s="57"/>
      <c r="QOA515" s="159"/>
      <c r="QOB515" s="57"/>
      <c r="QOC515" s="159"/>
      <c r="QOD515" s="57"/>
      <c r="QOE515" s="159"/>
      <c r="QOF515" s="57"/>
      <c r="QOG515" s="159"/>
      <c r="QOH515" s="57"/>
      <c r="QOI515" s="159"/>
      <c r="QOJ515" s="57"/>
      <c r="QOK515" s="159"/>
      <c r="QOL515" s="57"/>
      <c r="QOM515" s="159"/>
      <c r="QON515" s="57"/>
      <c r="QOO515" s="159"/>
      <c r="QOP515" s="57"/>
      <c r="QOQ515" s="159"/>
      <c r="QOR515" s="57"/>
      <c r="QOS515" s="159"/>
      <c r="QOT515" s="57"/>
      <c r="QOU515" s="159"/>
      <c r="QOV515" s="57"/>
      <c r="QOW515" s="159"/>
      <c r="QOX515" s="57"/>
      <c r="QOY515" s="159"/>
      <c r="QOZ515" s="57"/>
      <c r="QPA515" s="159"/>
      <c r="QPB515" s="57"/>
      <c r="QPC515" s="159"/>
      <c r="QPD515" s="57"/>
      <c r="QPE515" s="159"/>
      <c r="QPF515" s="57"/>
      <c r="QPG515" s="159"/>
      <c r="QPH515" s="57"/>
      <c r="QPI515" s="159"/>
      <c r="QPJ515" s="57"/>
      <c r="QPK515" s="159"/>
      <c r="QPL515" s="57"/>
      <c r="QPM515" s="159"/>
      <c r="QPN515" s="57"/>
      <c r="QPO515" s="159"/>
      <c r="QPP515" s="57"/>
      <c r="QPQ515" s="159"/>
      <c r="QPR515" s="57"/>
      <c r="QPS515" s="159"/>
      <c r="QPT515" s="57"/>
      <c r="QPU515" s="159"/>
      <c r="QPV515" s="57"/>
      <c r="QPW515" s="159"/>
      <c r="QPX515" s="57"/>
      <c r="QPY515" s="159"/>
      <c r="QPZ515" s="57"/>
      <c r="QQA515" s="159"/>
      <c r="QQB515" s="57"/>
      <c r="QQC515" s="159"/>
      <c r="QQD515" s="57"/>
      <c r="QQE515" s="159"/>
      <c r="QQF515" s="57"/>
      <c r="QQG515" s="159"/>
      <c r="QQH515" s="57"/>
      <c r="QQI515" s="159"/>
      <c r="QQJ515" s="57"/>
      <c r="QQK515" s="159"/>
      <c r="QQL515" s="57"/>
      <c r="QQM515" s="159"/>
      <c r="QQN515" s="57"/>
      <c r="QQO515" s="159"/>
      <c r="QQP515" s="57"/>
      <c r="QQQ515" s="159"/>
      <c r="QQR515" s="57"/>
      <c r="QQS515" s="159"/>
      <c r="QQT515" s="57"/>
      <c r="QQU515" s="159"/>
      <c r="QQV515" s="57"/>
      <c r="QQW515" s="159"/>
      <c r="QQX515" s="57"/>
      <c r="QQY515" s="159"/>
      <c r="QQZ515" s="57"/>
      <c r="QRA515" s="159"/>
      <c r="QRB515" s="57"/>
      <c r="QRC515" s="159"/>
      <c r="QRD515" s="57"/>
      <c r="QRE515" s="159"/>
      <c r="QRF515" s="57"/>
      <c r="QRG515" s="159"/>
      <c r="QRH515" s="57"/>
      <c r="QRI515" s="159"/>
      <c r="QRJ515" s="57"/>
      <c r="QRK515" s="159"/>
      <c r="QRL515" s="57"/>
      <c r="QRM515" s="159"/>
      <c r="QRN515" s="57"/>
      <c r="QRO515" s="159"/>
      <c r="QRP515" s="57"/>
      <c r="QRQ515" s="159"/>
      <c r="QRR515" s="57"/>
      <c r="QRS515" s="159"/>
      <c r="QRT515" s="57"/>
      <c r="QRU515" s="159"/>
      <c r="QRV515" s="57"/>
      <c r="QRW515" s="159"/>
      <c r="QRX515" s="57"/>
      <c r="QRY515" s="159"/>
      <c r="QRZ515" s="57"/>
      <c r="QSA515" s="159"/>
      <c r="QSB515" s="57"/>
      <c r="QSC515" s="159"/>
      <c r="QSD515" s="57"/>
      <c r="QSE515" s="159"/>
      <c r="QSF515" s="57"/>
      <c r="QSG515" s="159"/>
      <c r="QSH515" s="57"/>
      <c r="QSI515" s="159"/>
      <c r="QSJ515" s="57"/>
      <c r="QSK515" s="159"/>
      <c r="QSL515" s="57"/>
      <c r="QSM515" s="159"/>
      <c r="QSN515" s="57"/>
      <c r="QSO515" s="159"/>
      <c r="QSP515" s="57"/>
      <c r="QSQ515" s="159"/>
      <c r="QSR515" s="57"/>
      <c r="QSS515" s="159"/>
      <c r="QST515" s="57"/>
      <c r="QSU515" s="159"/>
      <c r="QSV515" s="57"/>
      <c r="QSW515" s="159"/>
      <c r="QSX515" s="57"/>
      <c r="QSY515" s="159"/>
      <c r="QSZ515" s="57"/>
      <c r="QTA515" s="159"/>
      <c r="QTB515" s="57"/>
      <c r="QTC515" s="159"/>
      <c r="QTD515" s="57"/>
      <c r="QTE515" s="159"/>
      <c r="QTF515" s="57"/>
      <c r="QTG515" s="159"/>
      <c r="QTH515" s="57"/>
      <c r="QTI515" s="159"/>
      <c r="QTJ515" s="57"/>
      <c r="QTK515" s="159"/>
      <c r="QTL515" s="57"/>
      <c r="QTM515" s="159"/>
      <c r="QTN515" s="57"/>
      <c r="QTO515" s="159"/>
      <c r="QTP515" s="57"/>
      <c r="QTQ515" s="159"/>
      <c r="QTR515" s="57"/>
      <c r="QTS515" s="159"/>
      <c r="QTT515" s="57"/>
      <c r="QTU515" s="159"/>
      <c r="QTV515" s="57"/>
      <c r="QTW515" s="159"/>
      <c r="QTX515" s="57"/>
      <c r="QTY515" s="159"/>
      <c r="QTZ515" s="57"/>
      <c r="QUA515" s="159"/>
      <c r="QUB515" s="57"/>
      <c r="QUC515" s="159"/>
      <c r="QUD515" s="57"/>
      <c r="QUE515" s="159"/>
      <c r="QUF515" s="57"/>
      <c r="QUG515" s="159"/>
      <c r="QUH515" s="57"/>
      <c r="QUI515" s="159"/>
      <c r="QUJ515" s="57"/>
      <c r="QUK515" s="159"/>
      <c r="QUL515" s="57"/>
      <c r="QUM515" s="159"/>
      <c r="QUN515" s="57"/>
      <c r="QUO515" s="159"/>
      <c r="QUP515" s="57"/>
      <c r="QUQ515" s="159"/>
      <c r="QUR515" s="57"/>
      <c r="QUS515" s="159"/>
      <c r="QUT515" s="57"/>
      <c r="QUU515" s="159"/>
      <c r="QUV515" s="57"/>
      <c r="QUW515" s="159"/>
      <c r="QUX515" s="57"/>
      <c r="QUY515" s="159"/>
      <c r="QUZ515" s="57"/>
      <c r="QVA515" s="159"/>
      <c r="QVB515" s="57"/>
      <c r="QVC515" s="159"/>
      <c r="QVD515" s="57"/>
      <c r="QVE515" s="159"/>
      <c r="QVF515" s="57"/>
      <c r="QVG515" s="159"/>
      <c r="QVH515" s="57"/>
      <c r="QVI515" s="159"/>
      <c r="QVJ515" s="57"/>
      <c r="QVK515" s="159"/>
      <c r="QVL515" s="57"/>
      <c r="QVM515" s="159"/>
      <c r="QVN515" s="57"/>
      <c r="QVO515" s="159"/>
      <c r="QVP515" s="57"/>
      <c r="QVQ515" s="159"/>
      <c r="QVR515" s="57"/>
      <c r="QVS515" s="159"/>
      <c r="QVT515" s="57"/>
      <c r="QVU515" s="159"/>
      <c r="QVV515" s="57"/>
      <c r="QVW515" s="159"/>
      <c r="QVX515" s="57"/>
      <c r="QVY515" s="159"/>
      <c r="QVZ515" s="57"/>
      <c r="QWA515" s="159"/>
      <c r="QWB515" s="57"/>
      <c r="QWC515" s="159"/>
      <c r="QWD515" s="57"/>
      <c r="QWE515" s="159"/>
      <c r="QWF515" s="57"/>
      <c r="QWG515" s="159"/>
      <c r="QWH515" s="57"/>
      <c r="QWI515" s="159"/>
      <c r="QWJ515" s="57"/>
      <c r="QWK515" s="159"/>
      <c r="QWL515" s="57"/>
      <c r="QWM515" s="159"/>
      <c r="QWN515" s="57"/>
      <c r="QWO515" s="159"/>
      <c r="QWP515" s="57"/>
      <c r="QWQ515" s="159"/>
      <c r="QWR515" s="57"/>
      <c r="QWS515" s="159"/>
      <c r="QWT515" s="57"/>
      <c r="QWU515" s="159"/>
      <c r="QWV515" s="57"/>
      <c r="QWW515" s="159"/>
      <c r="QWX515" s="57"/>
      <c r="QWY515" s="159"/>
      <c r="QWZ515" s="57"/>
      <c r="QXA515" s="159"/>
      <c r="QXB515" s="57"/>
      <c r="QXC515" s="159"/>
      <c r="QXD515" s="57"/>
      <c r="QXE515" s="159"/>
      <c r="QXF515" s="57"/>
      <c r="QXG515" s="159"/>
      <c r="QXH515" s="57"/>
      <c r="QXI515" s="159"/>
      <c r="QXJ515" s="57"/>
      <c r="QXK515" s="159"/>
      <c r="QXL515" s="57"/>
      <c r="QXM515" s="159"/>
      <c r="QXN515" s="57"/>
      <c r="QXO515" s="159"/>
      <c r="QXP515" s="57"/>
      <c r="QXQ515" s="159"/>
      <c r="QXR515" s="57"/>
      <c r="QXS515" s="159"/>
      <c r="QXT515" s="57"/>
      <c r="QXU515" s="159"/>
      <c r="QXV515" s="57"/>
      <c r="QXW515" s="159"/>
      <c r="QXX515" s="57"/>
      <c r="QXY515" s="159"/>
      <c r="QXZ515" s="57"/>
      <c r="QYA515" s="159"/>
      <c r="QYB515" s="57"/>
      <c r="QYC515" s="159"/>
      <c r="QYD515" s="57"/>
      <c r="QYE515" s="159"/>
      <c r="QYF515" s="57"/>
      <c r="QYG515" s="159"/>
      <c r="QYH515" s="57"/>
      <c r="QYI515" s="159"/>
      <c r="QYJ515" s="57"/>
      <c r="QYK515" s="159"/>
      <c r="QYL515" s="57"/>
      <c r="QYM515" s="159"/>
      <c r="QYN515" s="57"/>
      <c r="QYO515" s="159"/>
      <c r="QYP515" s="57"/>
      <c r="QYQ515" s="159"/>
      <c r="QYR515" s="57"/>
      <c r="QYS515" s="159"/>
      <c r="QYT515" s="57"/>
      <c r="QYU515" s="159"/>
      <c r="QYV515" s="57"/>
      <c r="QYW515" s="159"/>
      <c r="QYX515" s="57"/>
      <c r="QYY515" s="159"/>
      <c r="QYZ515" s="57"/>
      <c r="QZA515" s="159"/>
      <c r="QZB515" s="57"/>
      <c r="QZC515" s="159"/>
      <c r="QZD515" s="57"/>
      <c r="QZE515" s="159"/>
      <c r="QZF515" s="57"/>
      <c r="QZG515" s="159"/>
      <c r="QZH515" s="57"/>
      <c r="QZI515" s="159"/>
      <c r="QZJ515" s="57"/>
      <c r="QZK515" s="159"/>
      <c r="QZL515" s="57"/>
      <c r="QZM515" s="159"/>
      <c r="QZN515" s="57"/>
      <c r="QZO515" s="159"/>
      <c r="QZP515" s="57"/>
      <c r="QZQ515" s="159"/>
      <c r="QZR515" s="57"/>
      <c r="QZS515" s="159"/>
      <c r="QZT515" s="57"/>
      <c r="QZU515" s="159"/>
      <c r="QZV515" s="57"/>
      <c r="QZW515" s="159"/>
      <c r="QZX515" s="57"/>
      <c r="QZY515" s="159"/>
      <c r="QZZ515" s="57"/>
      <c r="RAA515" s="159"/>
      <c r="RAB515" s="57"/>
      <c r="RAC515" s="159"/>
      <c r="RAD515" s="57"/>
      <c r="RAE515" s="159"/>
      <c r="RAF515" s="57"/>
      <c r="RAG515" s="159"/>
      <c r="RAH515" s="57"/>
      <c r="RAI515" s="159"/>
      <c r="RAJ515" s="57"/>
      <c r="RAK515" s="159"/>
      <c r="RAL515" s="57"/>
      <c r="RAM515" s="159"/>
      <c r="RAN515" s="57"/>
      <c r="RAO515" s="159"/>
      <c r="RAP515" s="57"/>
      <c r="RAQ515" s="159"/>
      <c r="RAR515" s="57"/>
      <c r="RAS515" s="159"/>
      <c r="RAT515" s="57"/>
      <c r="RAU515" s="159"/>
      <c r="RAV515" s="57"/>
      <c r="RAW515" s="159"/>
      <c r="RAX515" s="57"/>
      <c r="RAY515" s="159"/>
      <c r="RAZ515" s="57"/>
      <c r="RBA515" s="159"/>
      <c r="RBB515" s="57"/>
      <c r="RBC515" s="159"/>
      <c r="RBD515" s="57"/>
      <c r="RBE515" s="159"/>
      <c r="RBF515" s="57"/>
      <c r="RBG515" s="159"/>
      <c r="RBH515" s="57"/>
      <c r="RBI515" s="159"/>
      <c r="RBJ515" s="57"/>
      <c r="RBK515" s="159"/>
      <c r="RBL515" s="57"/>
      <c r="RBM515" s="159"/>
      <c r="RBN515" s="57"/>
      <c r="RBO515" s="159"/>
      <c r="RBP515" s="57"/>
      <c r="RBQ515" s="159"/>
      <c r="RBR515" s="57"/>
      <c r="RBS515" s="159"/>
      <c r="RBT515" s="57"/>
      <c r="RBU515" s="159"/>
      <c r="RBV515" s="57"/>
      <c r="RBW515" s="159"/>
      <c r="RBX515" s="57"/>
      <c r="RBY515" s="159"/>
      <c r="RBZ515" s="57"/>
      <c r="RCA515" s="159"/>
      <c r="RCB515" s="57"/>
      <c r="RCC515" s="159"/>
      <c r="RCD515" s="57"/>
      <c r="RCE515" s="159"/>
      <c r="RCF515" s="57"/>
      <c r="RCG515" s="159"/>
      <c r="RCH515" s="57"/>
      <c r="RCI515" s="159"/>
      <c r="RCJ515" s="57"/>
      <c r="RCK515" s="159"/>
      <c r="RCL515" s="57"/>
      <c r="RCM515" s="159"/>
      <c r="RCN515" s="57"/>
      <c r="RCO515" s="159"/>
      <c r="RCP515" s="57"/>
      <c r="RCQ515" s="159"/>
      <c r="RCR515" s="57"/>
      <c r="RCS515" s="159"/>
      <c r="RCT515" s="57"/>
      <c r="RCU515" s="159"/>
      <c r="RCV515" s="57"/>
      <c r="RCW515" s="159"/>
      <c r="RCX515" s="57"/>
      <c r="RCY515" s="159"/>
      <c r="RCZ515" s="57"/>
      <c r="RDA515" s="159"/>
      <c r="RDB515" s="57"/>
      <c r="RDC515" s="159"/>
      <c r="RDD515" s="57"/>
      <c r="RDE515" s="159"/>
      <c r="RDF515" s="57"/>
      <c r="RDG515" s="159"/>
      <c r="RDH515" s="57"/>
      <c r="RDI515" s="159"/>
      <c r="RDJ515" s="57"/>
      <c r="RDK515" s="159"/>
      <c r="RDL515" s="57"/>
      <c r="RDM515" s="159"/>
      <c r="RDN515" s="57"/>
      <c r="RDO515" s="159"/>
      <c r="RDP515" s="57"/>
      <c r="RDQ515" s="159"/>
      <c r="RDR515" s="57"/>
      <c r="RDS515" s="159"/>
      <c r="RDT515" s="57"/>
      <c r="RDU515" s="159"/>
      <c r="RDV515" s="57"/>
      <c r="RDW515" s="159"/>
      <c r="RDX515" s="57"/>
      <c r="RDY515" s="159"/>
      <c r="RDZ515" s="57"/>
      <c r="REA515" s="159"/>
      <c r="REB515" s="57"/>
      <c r="REC515" s="159"/>
      <c r="RED515" s="57"/>
      <c r="REE515" s="159"/>
      <c r="REF515" s="57"/>
      <c r="REG515" s="159"/>
      <c r="REH515" s="57"/>
      <c r="REI515" s="159"/>
      <c r="REJ515" s="57"/>
      <c r="REK515" s="159"/>
      <c r="REL515" s="57"/>
      <c r="REM515" s="159"/>
      <c r="REN515" s="57"/>
      <c r="REO515" s="159"/>
      <c r="REP515" s="57"/>
      <c r="REQ515" s="159"/>
      <c r="RER515" s="57"/>
      <c r="RES515" s="159"/>
      <c r="RET515" s="57"/>
      <c r="REU515" s="159"/>
      <c r="REV515" s="57"/>
      <c r="REW515" s="159"/>
      <c r="REX515" s="57"/>
      <c r="REY515" s="159"/>
      <c r="REZ515" s="57"/>
      <c r="RFA515" s="159"/>
      <c r="RFB515" s="57"/>
      <c r="RFC515" s="159"/>
      <c r="RFD515" s="57"/>
      <c r="RFE515" s="159"/>
      <c r="RFF515" s="57"/>
      <c r="RFG515" s="159"/>
      <c r="RFH515" s="57"/>
      <c r="RFI515" s="159"/>
      <c r="RFJ515" s="57"/>
      <c r="RFK515" s="159"/>
      <c r="RFL515" s="57"/>
      <c r="RFM515" s="159"/>
      <c r="RFN515" s="57"/>
      <c r="RFO515" s="159"/>
      <c r="RFP515" s="57"/>
      <c r="RFQ515" s="159"/>
      <c r="RFR515" s="57"/>
      <c r="RFS515" s="159"/>
      <c r="RFT515" s="57"/>
      <c r="RFU515" s="159"/>
      <c r="RFV515" s="57"/>
      <c r="RFW515" s="159"/>
      <c r="RFX515" s="57"/>
      <c r="RFY515" s="159"/>
      <c r="RFZ515" s="57"/>
      <c r="RGA515" s="159"/>
      <c r="RGB515" s="57"/>
      <c r="RGC515" s="159"/>
      <c r="RGD515" s="57"/>
      <c r="RGE515" s="159"/>
      <c r="RGF515" s="57"/>
      <c r="RGG515" s="159"/>
      <c r="RGH515" s="57"/>
      <c r="RGI515" s="159"/>
      <c r="RGJ515" s="57"/>
      <c r="RGK515" s="159"/>
      <c r="RGL515" s="57"/>
      <c r="RGM515" s="159"/>
      <c r="RGN515" s="57"/>
      <c r="RGO515" s="159"/>
      <c r="RGP515" s="57"/>
      <c r="RGQ515" s="159"/>
      <c r="RGR515" s="57"/>
      <c r="RGS515" s="159"/>
      <c r="RGT515" s="57"/>
      <c r="RGU515" s="159"/>
      <c r="RGV515" s="57"/>
      <c r="RGW515" s="159"/>
      <c r="RGX515" s="57"/>
      <c r="RGY515" s="159"/>
      <c r="RGZ515" s="57"/>
      <c r="RHA515" s="159"/>
      <c r="RHB515" s="57"/>
      <c r="RHC515" s="159"/>
      <c r="RHD515" s="57"/>
      <c r="RHE515" s="159"/>
      <c r="RHF515" s="57"/>
      <c r="RHG515" s="159"/>
      <c r="RHH515" s="57"/>
      <c r="RHI515" s="159"/>
      <c r="RHJ515" s="57"/>
      <c r="RHK515" s="159"/>
      <c r="RHL515" s="57"/>
      <c r="RHM515" s="159"/>
      <c r="RHN515" s="57"/>
      <c r="RHO515" s="159"/>
      <c r="RHP515" s="57"/>
      <c r="RHQ515" s="159"/>
      <c r="RHR515" s="57"/>
      <c r="RHS515" s="159"/>
      <c r="RHT515" s="57"/>
      <c r="RHU515" s="159"/>
      <c r="RHV515" s="57"/>
      <c r="RHW515" s="159"/>
      <c r="RHX515" s="57"/>
      <c r="RHY515" s="159"/>
      <c r="RHZ515" s="57"/>
      <c r="RIA515" s="159"/>
      <c r="RIB515" s="57"/>
      <c r="RIC515" s="159"/>
      <c r="RID515" s="57"/>
      <c r="RIE515" s="159"/>
      <c r="RIF515" s="57"/>
      <c r="RIG515" s="159"/>
      <c r="RIH515" s="57"/>
      <c r="RII515" s="159"/>
      <c r="RIJ515" s="57"/>
      <c r="RIK515" s="159"/>
      <c r="RIL515" s="57"/>
      <c r="RIM515" s="159"/>
      <c r="RIN515" s="57"/>
      <c r="RIO515" s="159"/>
      <c r="RIP515" s="57"/>
      <c r="RIQ515" s="159"/>
      <c r="RIR515" s="57"/>
      <c r="RIS515" s="159"/>
      <c r="RIT515" s="57"/>
      <c r="RIU515" s="159"/>
      <c r="RIV515" s="57"/>
      <c r="RIW515" s="159"/>
      <c r="RIX515" s="57"/>
      <c r="RIY515" s="159"/>
      <c r="RIZ515" s="57"/>
      <c r="RJA515" s="159"/>
      <c r="RJB515" s="57"/>
      <c r="RJC515" s="159"/>
      <c r="RJD515" s="57"/>
      <c r="RJE515" s="159"/>
      <c r="RJF515" s="57"/>
      <c r="RJG515" s="159"/>
      <c r="RJH515" s="57"/>
      <c r="RJI515" s="159"/>
      <c r="RJJ515" s="57"/>
      <c r="RJK515" s="159"/>
      <c r="RJL515" s="57"/>
      <c r="RJM515" s="159"/>
      <c r="RJN515" s="57"/>
      <c r="RJO515" s="159"/>
      <c r="RJP515" s="57"/>
      <c r="RJQ515" s="159"/>
      <c r="RJR515" s="57"/>
      <c r="RJS515" s="159"/>
      <c r="RJT515" s="57"/>
      <c r="RJU515" s="159"/>
      <c r="RJV515" s="57"/>
      <c r="RJW515" s="159"/>
      <c r="RJX515" s="57"/>
      <c r="RJY515" s="159"/>
      <c r="RJZ515" s="57"/>
      <c r="RKA515" s="159"/>
      <c r="RKB515" s="57"/>
      <c r="RKC515" s="159"/>
      <c r="RKD515" s="57"/>
      <c r="RKE515" s="159"/>
      <c r="RKF515" s="57"/>
      <c r="RKG515" s="159"/>
      <c r="RKH515" s="57"/>
      <c r="RKI515" s="159"/>
      <c r="RKJ515" s="57"/>
      <c r="RKK515" s="159"/>
      <c r="RKL515" s="57"/>
      <c r="RKM515" s="159"/>
      <c r="RKN515" s="57"/>
      <c r="RKO515" s="159"/>
      <c r="RKP515" s="57"/>
      <c r="RKQ515" s="159"/>
      <c r="RKR515" s="57"/>
      <c r="RKS515" s="159"/>
      <c r="RKT515" s="57"/>
      <c r="RKU515" s="159"/>
      <c r="RKV515" s="57"/>
      <c r="RKW515" s="159"/>
      <c r="RKX515" s="57"/>
      <c r="RKY515" s="159"/>
      <c r="RKZ515" s="57"/>
      <c r="RLA515" s="159"/>
      <c r="RLB515" s="57"/>
      <c r="RLC515" s="159"/>
      <c r="RLD515" s="57"/>
      <c r="RLE515" s="159"/>
      <c r="RLF515" s="57"/>
      <c r="RLG515" s="159"/>
      <c r="RLH515" s="57"/>
      <c r="RLI515" s="159"/>
      <c r="RLJ515" s="57"/>
      <c r="RLK515" s="159"/>
      <c r="RLL515" s="57"/>
      <c r="RLM515" s="159"/>
      <c r="RLN515" s="57"/>
      <c r="RLO515" s="159"/>
      <c r="RLP515" s="57"/>
      <c r="RLQ515" s="159"/>
      <c r="RLR515" s="57"/>
      <c r="RLS515" s="159"/>
      <c r="RLT515" s="57"/>
      <c r="RLU515" s="159"/>
      <c r="RLV515" s="57"/>
      <c r="RLW515" s="159"/>
      <c r="RLX515" s="57"/>
      <c r="RLY515" s="159"/>
      <c r="RLZ515" s="57"/>
      <c r="RMA515" s="159"/>
      <c r="RMB515" s="57"/>
      <c r="RMC515" s="159"/>
      <c r="RMD515" s="57"/>
      <c r="RME515" s="159"/>
      <c r="RMF515" s="57"/>
      <c r="RMG515" s="159"/>
      <c r="RMH515" s="57"/>
      <c r="RMI515" s="159"/>
      <c r="RMJ515" s="57"/>
      <c r="RMK515" s="159"/>
      <c r="RML515" s="57"/>
      <c r="RMM515" s="159"/>
      <c r="RMN515" s="57"/>
      <c r="RMO515" s="159"/>
      <c r="RMP515" s="57"/>
      <c r="RMQ515" s="159"/>
      <c r="RMR515" s="57"/>
      <c r="RMS515" s="159"/>
      <c r="RMT515" s="57"/>
      <c r="RMU515" s="159"/>
      <c r="RMV515" s="57"/>
      <c r="RMW515" s="159"/>
      <c r="RMX515" s="57"/>
      <c r="RMY515" s="159"/>
      <c r="RMZ515" s="57"/>
      <c r="RNA515" s="159"/>
      <c r="RNB515" s="57"/>
      <c r="RNC515" s="159"/>
      <c r="RND515" s="57"/>
      <c r="RNE515" s="159"/>
      <c r="RNF515" s="57"/>
      <c r="RNG515" s="159"/>
      <c r="RNH515" s="57"/>
      <c r="RNI515" s="159"/>
      <c r="RNJ515" s="57"/>
      <c r="RNK515" s="159"/>
      <c r="RNL515" s="57"/>
      <c r="RNM515" s="159"/>
      <c r="RNN515" s="57"/>
      <c r="RNO515" s="159"/>
      <c r="RNP515" s="57"/>
      <c r="RNQ515" s="159"/>
      <c r="RNR515" s="57"/>
      <c r="RNS515" s="159"/>
      <c r="RNT515" s="57"/>
      <c r="RNU515" s="159"/>
      <c r="RNV515" s="57"/>
      <c r="RNW515" s="159"/>
      <c r="RNX515" s="57"/>
      <c r="RNY515" s="159"/>
      <c r="RNZ515" s="57"/>
      <c r="ROA515" s="159"/>
      <c r="ROB515" s="57"/>
      <c r="ROC515" s="159"/>
      <c r="ROD515" s="57"/>
      <c r="ROE515" s="159"/>
      <c r="ROF515" s="57"/>
      <c r="ROG515" s="159"/>
      <c r="ROH515" s="57"/>
      <c r="ROI515" s="159"/>
      <c r="ROJ515" s="57"/>
      <c r="ROK515" s="159"/>
      <c r="ROL515" s="57"/>
      <c r="ROM515" s="159"/>
      <c r="RON515" s="57"/>
      <c r="ROO515" s="159"/>
      <c r="ROP515" s="57"/>
      <c r="ROQ515" s="159"/>
      <c r="ROR515" s="57"/>
      <c r="ROS515" s="159"/>
      <c r="ROT515" s="57"/>
      <c r="ROU515" s="159"/>
      <c r="ROV515" s="57"/>
      <c r="ROW515" s="159"/>
      <c r="ROX515" s="57"/>
      <c r="ROY515" s="159"/>
      <c r="ROZ515" s="57"/>
      <c r="RPA515" s="159"/>
      <c r="RPB515" s="57"/>
      <c r="RPC515" s="159"/>
      <c r="RPD515" s="57"/>
      <c r="RPE515" s="159"/>
      <c r="RPF515" s="57"/>
      <c r="RPG515" s="159"/>
      <c r="RPH515" s="57"/>
      <c r="RPI515" s="159"/>
      <c r="RPJ515" s="57"/>
      <c r="RPK515" s="159"/>
      <c r="RPL515" s="57"/>
      <c r="RPM515" s="159"/>
      <c r="RPN515" s="57"/>
      <c r="RPO515" s="159"/>
      <c r="RPP515" s="57"/>
      <c r="RPQ515" s="159"/>
      <c r="RPR515" s="57"/>
      <c r="RPS515" s="159"/>
      <c r="RPT515" s="57"/>
      <c r="RPU515" s="159"/>
      <c r="RPV515" s="57"/>
      <c r="RPW515" s="159"/>
      <c r="RPX515" s="57"/>
      <c r="RPY515" s="159"/>
      <c r="RPZ515" s="57"/>
      <c r="RQA515" s="159"/>
      <c r="RQB515" s="57"/>
      <c r="RQC515" s="159"/>
      <c r="RQD515" s="57"/>
      <c r="RQE515" s="159"/>
      <c r="RQF515" s="57"/>
      <c r="RQG515" s="159"/>
      <c r="RQH515" s="57"/>
      <c r="RQI515" s="159"/>
      <c r="RQJ515" s="57"/>
      <c r="RQK515" s="159"/>
      <c r="RQL515" s="57"/>
      <c r="RQM515" s="159"/>
      <c r="RQN515" s="57"/>
      <c r="RQO515" s="159"/>
      <c r="RQP515" s="57"/>
      <c r="RQQ515" s="159"/>
      <c r="RQR515" s="57"/>
      <c r="RQS515" s="159"/>
      <c r="RQT515" s="57"/>
      <c r="RQU515" s="159"/>
      <c r="RQV515" s="57"/>
      <c r="RQW515" s="159"/>
      <c r="RQX515" s="57"/>
      <c r="RQY515" s="159"/>
      <c r="RQZ515" s="57"/>
      <c r="RRA515" s="159"/>
      <c r="RRB515" s="57"/>
      <c r="RRC515" s="159"/>
      <c r="RRD515" s="57"/>
      <c r="RRE515" s="159"/>
      <c r="RRF515" s="57"/>
      <c r="RRG515" s="159"/>
      <c r="RRH515" s="57"/>
      <c r="RRI515" s="159"/>
      <c r="RRJ515" s="57"/>
      <c r="RRK515" s="159"/>
      <c r="RRL515" s="57"/>
      <c r="RRM515" s="159"/>
      <c r="RRN515" s="57"/>
      <c r="RRO515" s="159"/>
      <c r="RRP515" s="57"/>
      <c r="RRQ515" s="159"/>
      <c r="RRR515" s="57"/>
      <c r="RRS515" s="159"/>
      <c r="RRT515" s="57"/>
      <c r="RRU515" s="159"/>
      <c r="RRV515" s="57"/>
      <c r="RRW515" s="159"/>
      <c r="RRX515" s="57"/>
      <c r="RRY515" s="159"/>
      <c r="RRZ515" s="57"/>
      <c r="RSA515" s="159"/>
      <c r="RSB515" s="57"/>
      <c r="RSC515" s="159"/>
      <c r="RSD515" s="57"/>
      <c r="RSE515" s="159"/>
      <c r="RSF515" s="57"/>
      <c r="RSG515" s="159"/>
      <c r="RSH515" s="57"/>
      <c r="RSI515" s="159"/>
      <c r="RSJ515" s="57"/>
      <c r="RSK515" s="159"/>
      <c r="RSL515" s="57"/>
      <c r="RSM515" s="159"/>
      <c r="RSN515" s="57"/>
      <c r="RSO515" s="159"/>
      <c r="RSP515" s="57"/>
      <c r="RSQ515" s="159"/>
      <c r="RSR515" s="57"/>
      <c r="RSS515" s="159"/>
      <c r="RST515" s="57"/>
      <c r="RSU515" s="159"/>
      <c r="RSV515" s="57"/>
      <c r="RSW515" s="159"/>
      <c r="RSX515" s="57"/>
      <c r="RSY515" s="159"/>
      <c r="RSZ515" s="57"/>
      <c r="RTA515" s="159"/>
      <c r="RTB515" s="57"/>
      <c r="RTC515" s="159"/>
      <c r="RTD515" s="57"/>
      <c r="RTE515" s="159"/>
      <c r="RTF515" s="57"/>
      <c r="RTG515" s="159"/>
      <c r="RTH515" s="57"/>
      <c r="RTI515" s="159"/>
      <c r="RTJ515" s="57"/>
      <c r="RTK515" s="159"/>
      <c r="RTL515" s="57"/>
      <c r="RTM515" s="159"/>
      <c r="RTN515" s="57"/>
      <c r="RTO515" s="159"/>
      <c r="RTP515" s="57"/>
      <c r="RTQ515" s="159"/>
      <c r="RTR515" s="57"/>
      <c r="RTS515" s="159"/>
      <c r="RTT515" s="57"/>
      <c r="RTU515" s="159"/>
      <c r="RTV515" s="57"/>
      <c r="RTW515" s="159"/>
      <c r="RTX515" s="57"/>
      <c r="RTY515" s="159"/>
      <c r="RTZ515" s="57"/>
      <c r="RUA515" s="159"/>
      <c r="RUB515" s="57"/>
      <c r="RUC515" s="159"/>
      <c r="RUD515" s="57"/>
      <c r="RUE515" s="159"/>
      <c r="RUF515" s="57"/>
      <c r="RUG515" s="159"/>
      <c r="RUH515" s="57"/>
      <c r="RUI515" s="159"/>
      <c r="RUJ515" s="57"/>
      <c r="RUK515" s="159"/>
      <c r="RUL515" s="57"/>
      <c r="RUM515" s="159"/>
      <c r="RUN515" s="57"/>
      <c r="RUO515" s="159"/>
      <c r="RUP515" s="57"/>
      <c r="RUQ515" s="159"/>
      <c r="RUR515" s="57"/>
      <c r="RUS515" s="159"/>
      <c r="RUT515" s="57"/>
      <c r="RUU515" s="159"/>
      <c r="RUV515" s="57"/>
      <c r="RUW515" s="159"/>
      <c r="RUX515" s="57"/>
      <c r="RUY515" s="159"/>
      <c r="RUZ515" s="57"/>
      <c r="RVA515" s="159"/>
      <c r="RVB515" s="57"/>
      <c r="RVC515" s="159"/>
      <c r="RVD515" s="57"/>
      <c r="RVE515" s="159"/>
      <c r="RVF515" s="57"/>
      <c r="RVG515" s="159"/>
      <c r="RVH515" s="57"/>
      <c r="RVI515" s="159"/>
      <c r="RVJ515" s="57"/>
      <c r="RVK515" s="159"/>
      <c r="RVL515" s="57"/>
      <c r="RVM515" s="159"/>
      <c r="RVN515" s="57"/>
      <c r="RVO515" s="159"/>
      <c r="RVP515" s="57"/>
      <c r="RVQ515" s="159"/>
      <c r="RVR515" s="57"/>
      <c r="RVS515" s="159"/>
      <c r="RVT515" s="57"/>
      <c r="RVU515" s="159"/>
      <c r="RVV515" s="57"/>
      <c r="RVW515" s="159"/>
      <c r="RVX515" s="57"/>
      <c r="RVY515" s="159"/>
      <c r="RVZ515" s="57"/>
      <c r="RWA515" s="159"/>
      <c r="RWB515" s="57"/>
      <c r="RWC515" s="159"/>
      <c r="RWD515" s="57"/>
      <c r="RWE515" s="159"/>
      <c r="RWF515" s="57"/>
      <c r="RWG515" s="159"/>
      <c r="RWH515" s="57"/>
      <c r="RWI515" s="159"/>
      <c r="RWJ515" s="57"/>
      <c r="RWK515" s="159"/>
      <c r="RWL515" s="57"/>
      <c r="RWM515" s="159"/>
      <c r="RWN515" s="57"/>
      <c r="RWO515" s="159"/>
      <c r="RWP515" s="57"/>
      <c r="RWQ515" s="159"/>
      <c r="RWR515" s="57"/>
      <c r="RWS515" s="159"/>
      <c r="RWT515" s="57"/>
      <c r="RWU515" s="159"/>
      <c r="RWV515" s="57"/>
      <c r="RWW515" s="159"/>
      <c r="RWX515" s="57"/>
      <c r="RWY515" s="159"/>
      <c r="RWZ515" s="57"/>
      <c r="RXA515" s="159"/>
      <c r="RXB515" s="57"/>
      <c r="RXC515" s="159"/>
      <c r="RXD515" s="57"/>
      <c r="RXE515" s="159"/>
      <c r="RXF515" s="57"/>
      <c r="RXG515" s="159"/>
      <c r="RXH515" s="57"/>
      <c r="RXI515" s="159"/>
      <c r="RXJ515" s="57"/>
      <c r="RXK515" s="159"/>
      <c r="RXL515" s="57"/>
      <c r="RXM515" s="159"/>
      <c r="RXN515" s="57"/>
      <c r="RXO515" s="159"/>
      <c r="RXP515" s="57"/>
      <c r="RXQ515" s="159"/>
      <c r="RXR515" s="57"/>
      <c r="RXS515" s="159"/>
      <c r="RXT515" s="57"/>
      <c r="RXU515" s="159"/>
      <c r="RXV515" s="57"/>
      <c r="RXW515" s="159"/>
      <c r="RXX515" s="57"/>
      <c r="RXY515" s="159"/>
      <c r="RXZ515" s="57"/>
      <c r="RYA515" s="159"/>
      <c r="RYB515" s="57"/>
      <c r="RYC515" s="159"/>
      <c r="RYD515" s="57"/>
      <c r="RYE515" s="159"/>
      <c r="RYF515" s="57"/>
      <c r="RYG515" s="159"/>
      <c r="RYH515" s="57"/>
      <c r="RYI515" s="159"/>
      <c r="RYJ515" s="57"/>
      <c r="RYK515" s="159"/>
      <c r="RYL515" s="57"/>
      <c r="RYM515" s="159"/>
      <c r="RYN515" s="57"/>
      <c r="RYO515" s="159"/>
      <c r="RYP515" s="57"/>
      <c r="RYQ515" s="159"/>
      <c r="RYR515" s="57"/>
      <c r="RYS515" s="159"/>
      <c r="RYT515" s="57"/>
      <c r="RYU515" s="159"/>
      <c r="RYV515" s="57"/>
      <c r="RYW515" s="159"/>
      <c r="RYX515" s="57"/>
      <c r="RYY515" s="159"/>
      <c r="RYZ515" s="57"/>
      <c r="RZA515" s="159"/>
      <c r="RZB515" s="57"/>
      <c r="RZC515" s="159"/>
      <c r="RZD515" s="57"/>
      <c r="RZE515" s="159"/>
      <c r="RZF515" s="57"/>
      <c r="RZG515" s="159"/>
      <c r="RZH515" s="57"/>
      <c r="RZI515" s="159"/>
      <c r="RZJ515" s="57"/>
      <c r="RZK515" s="159"/>
      <c r="RZL515" s="57"/>
      <c r="RZM515" s="159"/>
      <c r="RZN515" s="57"/>
      <c r="RZO515" s="159"/>
      <c r="RZP515" s="57"/>
      <c r="RZQ515" s="159"/>
      <c r="RZR515" s="57"/>
      <c r="RZS515" s="159"/>
      <c r="RZT515" s="57"/>
      <c r="RZU515" s="159"/>
      <c r="RZV515" s="57"/>
      <c r="RZW515" s="159"/>
      <c r="RZX515" s="57"/>
      <c r="RZY515" s="159"/>
      <c r="RZZ515" s="57"/>
      <c r="SAA515" s="159"/>
      <c r="SAB515" s="57"/>
      <c r="SAC515" s="159"/>
      <c r="SAD515" s="57"/>
      <c r="SAE515" s="159"/>
      <c r="SAF515" s="57"/>
      <c r="SAG515" s="159"/>
      <c r="SAH515" s="57"/>
      <c r="SAI515" s="159"/>
      <c r="SAJ515" s="57"/>
      <c r="SAK515" s="159"/>
      <c r="SAL515" s="57"/>
      <c r="SAM515" s="159"/>
      <c r="SAN515" s="57"/>
      <c r="SAO515" s="159"/>
      <c r="SAP515" s="57"/>
      <c r="SAQ515" s="159"/>
      <c r="SAR515" s="57"/>
      <c r="SAS515" s="159"/>
      <c r="SAT515" s="57"/>
      <c r="SAU515" s="159"/>
      <c r="SAV515" s="57"/>
      <c r="SAW515" s="159"/>
      <c r="SAX515" s="57"/>
      <c r="SAY515" s="159"/>
      <c r="SAZ515" s="57"/>
      <c r="SBA515" s="159"/>
      <c r="SBB515" s="57"/>
      <c r="SBC515" s="159"/>
      <c r="SBD515" s="57"/>
      <c r="SBE515" s="159"/>
      <c r="SBF515" s="57"/>
      <c r="SBG515" s="159"/>
      <c r="SBH515" s="57"/>
      <c r="SBI515" s="159"/>
      <c r="SBJ515" s="57"/>
      <c r="SBK515" s="159"/>
      <c r="SBL515" s="57"/>
      <c r="SBM515" s="159"/>
      <c r="SBN515" s="57"/>
      <c r="SBO515" s="159"/>
      <c r="SBP515" s="57"/>
      <c r="SBQ515" s="159"/>
      <c r="SBR515" s="57"/>
      <c r="SBS515" s="159"/>
      <c r="SBT515" s="57"/>
      <c r="SBU515" s="159"/>
      <c r="SBV515" s="57"/>
      <c r="SBW515" s="159"/>
      <c r="SBX515" s="57"/>
      <c r="SBY515" s="159"/>
      <c r="SBZ515" s="57"/>
      <c r="SCA515" s="159"/>
      <c r="SCB515" s="57"/>
      <c r="SCC515" s="159"/>
      <c r="SCD515" s="57"/>
      <c r="SCE515" s="159"/>
      <c r="SCF515" s="57"/>
      <c r="SCG515" s="159"/>
      <c r="SCH515" s="57"/>
      <c r="SCI515" s="159"/>
      <c r="SCJ515" s="57"/>
      <c r="SCK515" s="159"/>
      <c r="SCL515" s="57"/>
      <c r="SCM515" s="159"/>
      <c r="SCN515" s="57"/>
      <c r="SCO515" s="159"/>
      <c r="SCP515" s="57"/>
      <c r="SCQ515" s="159"/>
      <c r="SCR515" s="57"/>
      <c r="SCS515" s="159"/>
      <c r="SCT515" s="57"/>
      <c r="SCU515" s="159"/>
      <c r="SCV515" s="57"/>
      <c r="SCW515" s="159"/>
      <c r="SCX515" s="57"/>
      <c r="SCY515" s="159"/>
      <c r="SCZ515" s="57"/>
      <c r="SDA515" s="159"/>
      <c r="SDB515" s="57"/>
      <c r="SDC515" s="159"/>
      <c r="SDD515" s="57"/>
      <c r="SDE515" s="159"/>
      <c r="SDF515" s="57"/>
      <c r="SDG515" s="159"/>
      <c r="SDH515" s="57"/>
      <c r="SDI515" s="159"/>
      <c r="SDJ515" s="57"/>
      <c r="SDK515" s="159"/>
      <c r="SDL515" s="57"/>
      <c r="SDM515" s="159"/>
      <c r="SDN515" s="57"/>
      <c r="SDO515" s="159"/>
      <c r="SDP515" s="57"/>
      <c r="SDQ515" s="159"/>
      <c r="SDR515" s="57"/>
      <c r="SDS515" s="159"/>
      <c r="SDT515" s="57"/>
      <c r="SDU515" s="159"/>
      <c r="SDV515" s="57"/>
      <c r="SDW515" s="159"/>
      <c r="SDX515" s="57"/>
      <c r="SDY515" s="159"/>
      <c r="SDZ515" s="57"/>
      <c r="SEA515" s="159"/>
      <c r="SEB515" s="57"/>
      <c r="SEC515" s="159"/>
      <c r="SED515" s="57"/>
      <c r="SEE515" s="159"/>
      <c r="SEF515" s="57"/>
      <c r="SEG515" s="159"/>
      <c r="SEH515" s="57"/>
      <c r="SEI515" s="159"/>
      <c r="SEJ515" s="57"/>
      <c r="SEK515" s="159"/>
      <c r="SEL515" s="57"/>
      <c r="SEM515" s="159"/>
      <c r="SEN515" s="57"/>
      <c r="SEO515" s="159"/>
      <c r="SEP515" s="57"/>
      <c r="SEQ515" s="159"/>
      <c r="SER515" s="57"/>
      <c r="SES515" s="159"/>
      <c r="SET515" s="57"/>
      <c r="SEU515" s="159"/>
      <c r="SEV515" s="57"/>
      <c r="SEW515" s="159"/>
      <c r="SEX515" s="57"/>
      <c r="SEY515" s="159"/>
      <c r="SEZ515" s="57"/>
      <c r="SFA515" s="159"/>
      <c r="SFB515" s="57"/>
      <c r="SFC515" s="159"/>
      <c r="SFD515" s="57"/>
      <c r="SFE515" s="159"/>
      <c r="SFF515" s="57"/>
      <c r="SFG515" s="159"/>
      <c r="SFH515" s="57"/>
      <c r="SFI515" s="159"/>
      <c r="SFJ515" s="57"/>
      <c r="SFK515" s="159"/>
      <c r="SFL515" s="57"/>
      <c r="SFM515" s="159"/>
      <c r="SFN515" s="57"/>
      <c r="SFO515" s="159"/>
      <c r="SFP515" s="57"/>
      <c r="SFQ515" s="159"/>
      <c r="SFR515" s="57"/>
      <c r="SFS515" s="159"/>
      <c r="SFT515" s="57"/>
      <c r="SFU515" s="159"/>
      <c r="SFV515" s="57"/>
      <c r="SFW515" s="159"/>
      <c r="SFX515" s="57"/>
      <c r="SFY515" s="159"/>
      <c r="SFZ515" s="57"/>
      <c r="SGA515" s="159"/>
      <c r="SGB515" s="57"/>
      <c r="SGC515" s="159"/>
      <c r="SGD515" s="57"/>
      <c r="SGE515" s="159"/>
      <c r="SGF515" s="57"/>
      <c r="SGG515" s="159"/>
      <c r="SGH515" s="57"/>
      <c r="SGI515" s="159"/>
      <c r="SGJ515" s="57"/>
      <c r="SGK515" s="159"/>
      <c r="SGL515" s="57"/>
      <c r="SGM515" s="159"/>
      <c r="SGN515" s="57"/>
      <c r="SGO515" s="159"/>
      <c r="SGP515" s="57"/>
      <c r="SGQ515" s="159"/>
      <c r="SGR515" s="57"/>
      <c r="SGS515" s="159"/>
      <c r="SGT515" s="57"/>
      <c r="SGU515" s="159"/>
      <c r="SGV515" s="57"/>
      <c r="SGW515" s="159"/>
      <c r="SGX515" s="57"/>
      <c r="SGY515" s="159"/>
      <c r="SGZ515" s="57"/>
      <c r="SHA515" s="159"/>
      <c r="SHB515" s="57"/>
      <c r="SHC515" s="159"/>
      <c r="SHD515" s="57"/>
      <c r="SHE515" s="159"/>
      <c r="SHF515" s="57"/>
      <c r="SHG515" s="159"/>
      <c r="SHH515" s="57"/>
      <c r="SHI515" s="159"/>
      <c r="SHJ515" s="57"/>
      <c r="SHK515" s="159"/>
      <c r="SHL515" s="57"/>
      <c r="SHM515" s="159"/>
      <c r="SHN515" s="57"/>
      <c r="SHO515" s="159"/>
      <c r="SHP515" s="57"/>
      <c r="SHQ515" s="159"/>
      <c r="SHR515" s="57"/>
      <c r="SHS515" s="159"/>
      <c r="SHT515" s="57"/>
      <c r="SHU515" s="159"/>
      <c r="SHV515" s="57"/>
      <c r="SHW515" s="159"/>
      <c r="SHX515" s="57"/>
      <c r="SHY515" s="159"/>
      <c r="SHZ515" s="57"/>
      <c r="SIA515" s="159"/>
      <c r="SIB515" s="57"/>
      <c r="SIC515" s="159"/>
      <c r="SID515" s="57"/>
      <c r="SIE515" s="159"/>
      <c r="SIF515" s="57"/>
      <c r="SIG515" s="159"/>
      <c r="SIH515" s="57"/>
      <c r="SII515" s="159"/>
      <c r="SIJ515" s="57"/>
      <c r="SIK515" s="159"/>
      <c r="SIL515" s="57"/>
      <c r="SIM515" s="159"/>
      <c r="SIN515" s="57"/>
      <c r="SIO515" s="159"/>
      <c r="SIP515" s="57"/>
      <c r="SIQ515" s="159"/>
      <c r="SIR515" s="57"/>
      <c r="SIS515" s="159"/>
      <c r="SIT515" s="57"/>
      <c r="SIU515" s="159"/>
      <c r="SIV515" s="57"/>
      <c r="SIW515" s="159"/>
      <c r="SIX515" s="57"/>
      <c r="SIY515" s="159"/>
      <c r="SIZ515" s="57"/>
      <c r="SJA515" s="159"/>
      <c r="SJB515" s="57"/>
      <c r="SJC515" s="159"/>
      <c r="SJD515" s="57"/>
      <c r="SJE515" s="159"/>
      <c r="SJF515" s="57"/>
      <c r="SJG515" s="159"/>
      <c r="SJH515" s="57"/>
      <c r="SJI515" s="159"/>
      <c r="SJJ515" s="57"/>
      <c r="SJK515" s="159"/>
      <c r="SJL515" s="57"/>
      <c r="SJM515" s="159"/>
      <c r="SJN515" s="57"/>
      <c r="SJO515" s="159"/>
      <c r="SJP515" s="57"/>
      <c r="SJQ515" s="159"/>
      <c r="SJR515" s="57"/>
      <c r="SJS515" s="159"/>
      <c r="SJT515" s="57"/>
      <c r="SJU515" s="159"/>
      <c r="SJV515" s="57"/>
      <c r="SJW515" s="159"/>
      <c r="SJX515" s="57"/>
      <c r="SJY515" s="159"/>
      <c r="SJZ515" s="57"/>
      <c r="SKA515" s="159"/>
      <c r="SKB515" s="57"/>
      <c r="SKC515" s="159"/>
      <c r="SKD515" s="57"/>
      <c r="SKE515" s="159"/>
      <c r="SKF515" s="57"/>
      <c r="SKG515" s="159"/>
      <c r="SKH515" s="57"/>
      <c r="SKI515" s="159"/>
      <c r="SKJ515" s="57"/>
      <c r="SKK515" s="159"/>
      <c r="SKL515" s="57"/>
      <c r="SKM515" s="159"/>
      <c r="SKN515" s="57"/>
      <c r="SKO515" s="159"/>
      <c r="SKP515" s="57"/>
      <c r="SKQ515" s="159"/>
      <c r="SKR515" s="57"/>
      <c r="SKS515" s="159"/>
      <c r="SKT515" s="57"/>
      <c r="SKU515" s="159"/>
      <c r="SKV515" s="57"/>
      <c r="SKW515" s="159"/>
      <c r="SKX515" s="57"/>
      <c r="SKY515" s="159"/>
      <c r="SKZ515" s="57"/>
      <c r="SLA515" s="159"/>
      <c r="SLB515" s="57"/>
      <c r="SLC515" s="159"/>
      <c r="SLD515" s="57"/>
      <c r="SLE515" s="159"/>
      <c r="SLF515" s="57"/>
      <c r="SLG515" s="159"/>
      <c r="SLH515" s="57"/>
      <c r="SLI515" s="159"/>
      <c r="SLJ515" s="57"/>
      <c r="SLK515" s="159"/>
      <c r="SLL515" s="57"/>
      <c r="SLM515" s="159"/>
      <c r="SLN515" s="57"/>
      <c r="SLO515" s="159"/>
      <c r="SLP515" s="57"/>
      <c r="SLQ515" s="159"/>
      <c r="SLR515" s="57"/>
      <c r="SLS515" s="159"/>
      <c r="SLT515" s="57"/>
      <c r="SLU515" s="159"/>
      <c r="SLV515" s="57"/>
      <c r="SLW515" s="159"/>
      <c r="SLX515" s="57"/>
      <c r="SLY515" s="159"/>
      <c r="SLZ515" s="57"/>
      <c r="SMA515" s="159"/>
      <c r="SMB515" s="57"/>
      <c r="SMC515" s="159"/>
      <c r="SMD515" s="57"/>
      <c r="SME515" s="159"/>
      <c r="SMF515" s="57"/>
      <c r="SMG515" s="159"/>
      <c r="SMH515" s="57"/>
      <c r="SMI515" s="159"/>
      <c r="SMJ515" s="57"/>
      <c r="SMK515" s="159"/>
      <c r="SML515" s="57"/>
      <c r="SMM515" s="159"/>
      <c r="SMN515" s="57"/>
      <c r="SMO515" s="159"/>
      <c r="SMP515" s="57"/>
      <c r="SMQ515" s="159"/>
      <c r="SMR515" s="57"/>
      <c r="SMS515" s="159"/>
      <c r="SMT515" s="57"/>
      <c r="SMU515" s="159"/>
      <c r="SMV515" s="57"/>
      <c r="SMW515" s="159"/>
      <c r="SMX515" s="57"/>
      <c r="SMY515" s="159"/>
      <c r="SMZ515" s="57"/>
      <c r="SNA515" s="159"/>
      <c r="SNB515" s="57"/>
      <c r="SNC515" s="159"/>
      <c r="SND515" s="57"/>
      <c r="SNE515" s="159"/>
      <c r="SNF515" s="57"/>
      <c r="SNG515" s="159"/>
      <c r="SNH515" s="57"/>
      <c r="SNI515" s="159"/>
      <c r="SNJ515" s="57"/>
      <c r="SNK515" s="159"/>
      <c r="SNL515" s="57"/>
      <c r="SNM515" s="159"/>
      <c r="SNN515" s="57"/>
      <c r="SNO515" s="159"/>
      <c r="SNP515" s="57"/>
      <c r="SNQ515" s="159"/>
      <c r="SNR515" s="57"/>
      <c r="SNS515" s="159"/>
      <c r="SNT515" s="57"/>
      <c r="SNU515" s="159"/>
      <c r="SNV515" s="57"/>
      <c r="SNW515" s="159"/>
      <c r="SNX515" s="57"/>
      <c r="SNY515" s="159"/>
      <c r="SNZ515" s="57"/>
      <c r="SOA515" s="159"/>
      <c r="SOB515" s="57"/>
      <c r="SOC515" s="159"/>
      <c r="SOD515" s="57"/>
      <c r="SOE515" s="159"/>
      <c r="SOF515" s="57"/>
      <c r="SOG515" s="159"/>
      <c r="SOH515" s="57"/>
      <c r="SOI515" s="159"/>
      <c r="SOJ515" s="57"/>
      <c r="SOK515" s="159"/>
      <c r="SOL515" s="57"/>
      <c r="SOM515" s="159"/>
      <c r="SON515" s="57"/>
      <c r="SOO515" s="159"/>
      <c r="SOP515" s="57"/>
      <c r="SOQ515" s="159"/>
      <c r="SOR515" s="57"/>
      <c r="SOS515" s="159"/>
      <c r="SOT515" s="57"/>
      <c r="SOU515" s="159"/>
      <c r="SOV515" s="57"/>
      <c r="SOW515" s="159"/>
      <c r="SOX515" s="57"/>
      <c r="SOY515" s="159"/>
      <c r="SOZ515" s="57"/>
      <c r="SPA515" s="159"/>
      <c r="SPB515" s="57"/>
      <c r="SPC515" s="159"/>
      <c r="SPD515" s="57"/>
      <c r="SPE515" s="159"/>
      <c r="SPF515" s="57"/>
      <c r="SPG515" s="159"/>
      <c r="SPH515" s="57"/>
      <c r="SPI515" s="159"/>
      <c r="SPJ515" s="57"/>
      <c r="SPK515" s="159"/>
      <c r="SPL515" s="57"/>
      <c r="SPM515" s="159"/>
      <c r="SPN515" s="57"/>
      <c r="SPO515" s="159"/>
      <c r="SPP515" s="57"/>
      <c r="SPQ515" s="159"/>
      <c r="SPR515" s="57"/>
      <c r="SPS515" s="159"/>
      <c r="SPT515" s="57"/>
      <c r="SPU515" s="159"/>
      <c r="SPV515" s="57"/>
      <c r="SPW515" s="159"/>
      <c r="SPX515" s="57"/>
      <c r="SPY515" s="159"/>
      <c r="SPZ515" s="57"/>
      <c r="SQA515" s="159"/>
      <c r="SQB515" s="57"/>
      <c r="SQC515" s="159"/>
      <c r="SQD515" s="57"/>
      <c r="SQE515" s="159"/>
      <c r="SQF515" s="57"/>
      <c r="SQG515" s="159"/>
      <c r="SQH515" s="57"/>
      <c r="SQI515" s="159"/>
      <c r="SQJ515" s="57"/>
      <c r="SQK515" s="159"/>
      <c r="SQL515" s="57"/>
      <c r="SQM515" s="159"/>
      <c r="SQN515" s="57"/>
      <c r="SQO515" s="159"/>
      <c r="SQP515" s="57"/>
      <c r="SQQ515" s="159"/>
      <c r="SQR515" s="57"/>
      <c r="SQS515" s="159"/>
      <c r="SQT515" s="57"/>
      <c r="SQU515" s="159"/>
      <c r="SQV515" s="57"/>
      <c r="SQW515" s="159"/>
      <c r="SQX515" s="57"/>
      <c r="SQY515" s="159"/>
      <c r="SQZ515" s="57"/>
      <c r="SRA515" s="159"/>
      <c r="SRB515" s="57"/>
      <c r="SRC515" s="159"/>
      <c r="SRD515" s="57"/>
      <c r="SRE515" s="159"/>
      <c r="SRF515" s="57"/>
      <c r="SRG515" s="159"/>
      <c r="SRH515" s="57"/>
      <c r="SRI515" s="159"/>
      <c r="SRJ515" s="57"/>
      <c r="SRK515" s="159"/>
      <c r="SRL515" s="57"/>
      <c r="SRM515" s="159"/>
      <c r="SRN515" s="57"/>
      <c r="SRO515" s="159"/>
      <c r="SRP515" s="57"/>
      <c r="SRQ515" s="159"/>
      <c r="SRR515" s="57"/>
      <c r="SRS515" s="159"/>
      <c r="SRT515" s="57"/>
      <c r="SRU515" s="159"/>
      <c r="SRV515" s="57"/>
      <c r="SRW515" s="159"/>
      <c r="SRX515" s="57"/>
      <c r="SRY515" s="159"/>
      <c r="SRZ515" s="57"/>
      <c r="SSA515" s="159"/>
      <c r="SSB515" s="57"/>
      <c r="SSC515" s="159"/>
      <c r="SSD515" s="57"/>
      <c r="SSE515" s="159"/>
      <c r="SSF515" s="57"/>
      <c r="SSG515" s="159"/>
      <c r="SSH515" s="57"/>
      <c r="SSI515" s="159"/>
      <c r="SSJ515" s="57"/>
      <c r="SSK515" s="159"/>
      <c r="SSL515" s="57"/>
      <c r="SSM515" s="159"/>
      <c r="SSN515" s="57"/>
      <c r="SSO515" s="159"/>
      <c r="SSP515" s="57"/>
      <c r="SSQ515" s="159"/>
      <c r="SSR515" s="57"/>
      <c r="SSS515" s="159"/>
      <c r="SST515" s="57"/>
      <c r="SSU515" s="159"/>
      <c r="SSV515" s="57"/>
      <c r="SSW515" s="159"/>
      <c r="SSX515" s="57"/>
      <c r="SSY515" s="159"/>
      <c r="SSZ515" s="57"/>
      <c r="STA515" s="159"/>
      <c r="STB515" s="57"/>
      <c r="STC515" s="159"/>
      <c r="STD515" s="57"/>
      <c r="STE515" s="159"/>
      <c r="STF515" s="57"/>
      <c r="STG515" s="159"/>
      <c r="STH515" s="57"/>
      <c r="STI515" s="159"/>
      <c r="STJ515" s="57"/>
      <c r="STK515" s="159"/>
      <c r="STL515" s="57"/>
      <c r="STM515" s="159"/>
      <c r="STN515" s="57"/>
      <c r="STO515" s="159"/>
      <c r="STP515" s="57"/>
      <c r="STQ515" s="159"/>
      <c r="STR515" s="57"/>
      <c r="STS515" s="159"/>
      <c r="STT515" s="57"/>
      <c r="STU515" s="159"/>
      <c r="STV515" s="57"/>
      <c r="STW515" s="159"/>
      <c r="STX515" s="57"/>
      <c r="STY515" s="159"/>
      <c r="STZ515" s="57"/>
      <c r="SUA515" s="159"/>
      <c r="SUB515" s="57"/>
      <c r="SUC515" s="159"/>
      <c r="SUD515" s="57"/>
      <c r="SUE515" s="159"/>
      <c r="SUF515" s="57"/>
      <c r="SUG515" s="159"/>
      <c r="SUH515" s="57"/>
      <c r="SUI515" s="159"/>
      <c r="SUJ515" s="57"/>
      <c r="SUK515" s="159"/>
      <c r="SUL515" s="57"/>
      <c r="SUM515" s="159"/>
      <c r="SUN515" s="57"/>
      <c r="SUO515" s="159"/>
      <c r="SUP515" s="57"/>
      <c r="SUQ515" s="159"/>
      <c r="SUR515" s="57"/>
      <c r="SUS515" s="159"/>
      <c r="SUT515" s="57"/>
      <c r="SUU515" s="159"/>
      <c r="SUV515" s="57"/>
      <c r="SUW515" s="159"/>
      <c r="SUX515" s="57"/>
      <c r="SUY515" s="159"/>
      <c r="SUZ515" s="57"/>
      <c r="SVA515" s="159"/>
      <c r="SVB515" s="57"/>
      <c r="SVC515" s="159"/>
      <c r="SVD515" s="57"/>
      <c r="SVE515" s="159"/>
      <c r="SVF515" s="57"/>
      <c r="SVG515" s="159"/>
      <c r="SVH515" s="57"/>
      <c r="SVI515" s="159"/>
      <c r="SVJ515" s="57"/>
      <c r="SVK515" s="159"/>
      <c r="SVL515" s="57"/>
      <c r="SVM515" s="159"/>
      <c r="SVN515" s="57"/>
      <c r="SVO515" s="159"/>
      <c r="SVP515" s="57"/>
      <c r="SVQ515" s="159"/>
      <c r="SVR515" s="57"/>
      <c r="SVS515" s="159"/>
      <c r="SVT515" s="57"/>
      <c r="SVU515" s="159"/>
      <c r="SVV515" s="57"/>
      <c r="SVW515" s="159"/>
      <c r="SVX515" s="57"/>
      <c r="SVY515" s="159"/>
      <c r="SVZ515" s="57"/>
      <c r="SWA515" s="159"/>
      <c r="SWB515" s="57"/>
      <c r="SWC515" s="159"/>
      <c r="SWD515" s="57"/>
      <c r="SWE515" s="159"/>
      <c r="SWF515" s="57"/>
      <c r="SWG515" s="159"/>
      <c r="SWH515" s="57"/>
      <c r="SWI515" s="159"/>
      <c r="SWJ515" s="57"/>
      <c r="SWK515" s="159"/>
      <c r="SWL515" s="57"/>
      <c r="SWM515" s="159"/>
      <c r="SWN515" s="57"/>
      <c r="SWO515" s="159"/>
      <c r="SWP515" s="57"/>
      <c r="SWQ515" s="159"/>
      <c r="SWR515" s="57"/>
      <c r="SWS515" s="159"/>
      <c r="SWT515" s="57"/>
      <c r="SWU515" s="159"/>
      <c r="SWV515" s="57"/>
      <c r="SWW515" s="159"/>
      <c r="SWX515" s="57"/>
      <c r="SWY515" s="159"/>
      <c r="SWZ515" s="57"/>
      <c r="SXA515" s="159"/>
      <c r="SXB515" s="57"/>
      <c r="SXC515" s="159"/>
      <c r="SXD515" s="57"/>
      <c r="SXE515" s="159"/>
      <c r="SXF515" s="57"/>
      <c r="SXG515" s="159"/>
      <c r="SXH515" s="57"/>
      <c r="SXI515" s="159"/>
      <c r="SXJ515" s="57"/>
      <c r="SXK515" s="159"/>
      <c r="SXL515" s="57"/>
      <c r="SXM515" s="159"/>
      <c r="SXN515" s="57"/>
      <c r="SXO515" s="159"/>
      <c r="SXP515" s="57"/>
      <c r="SXQ515" s="159"/>
      <c r="SXR515" s="57"/>
      <c r="SXS515" s="159"/>
      <c r="SXT515" s="57"/>
      <c r="SXU515" s="159"/>
      <c r="SXV515" s="57"/>
      <c r="SXW515" s="159"/>
      <c r="SXX515" s="57"/>
      <c r="SXY515" s="159"/>
      <c r="SXZ515" s="57"/>
      <c r="SYA515" s="159"/>
      <c r="SYB515" s="57"/>
      <c r="SYC515" s="159"/>
      <c r="SYD515" s="57"/>
      <c r="SYE515" s="159"/>
      <c r="SYF515" s="57"/>
      <c r="SYG515" s="159"/>
      <c r="SYH515" s="57"/>
      <c r="SYI515" s="159"/>
      <c r="SYJ515" s="57"/>
      <c r="SYK515" s="159"/>
      <c r="SYL515" s="57"/>
      <c r="SYM515" s="159"/>
      <c r="SYN515" s="57"/>
      <c r="SYO515" s="159"/>
      <c r="SYP515" s="57"/>
      <c r="SYQ515" s="159"/>
      <c r="SYR515" s="57"/>
      <c r="SYS515" s="159"/>
      <c r="SYT515" s="57"/>
      <c r="SYU515" s="159"/>
      <c r="SYV515" s="57"/>
      <c r="SYW515" s="159"/>
      <c r="SYX515" s="57"/>
      <c r="SYY515" s="159"/>
      <c r="SYZ515" s="57"/>
      <c r="SZA515" s="159"/>
      <c r="SZB515" s="57"/>
      <c r="SZC515" s="159"/>
      <c r="SZD515" s="57"/>
      <c r="SZE515" s="159"/>
      <c r="SZF515" s="57"/>
      <c r="SZG515" s="159"/>
      <c r="SZH515" s="57"/>
      <c r="SZI515" s="159"/>
      <c r="SZJ515" s="57"/>
      <c r="SZK515" s="159"/>
      <c r="SZL515" s="57"/>
      <c r="SZM515" s="159"/>
      <c r="SZN515" s="57"/>
      <c r="SZO515" s="159"/>
      <c r="SZP515" s="57"/>
      <c r="SZQ515" s="159"/>
      <c r="SZR515" s="57"/>
      <c r="SZS515" s="159"/>
      <c r="SZT515" s="57"/>
      <c r="SZU515" s="159"/>
      <c r="SZV515" s="57"/>
      <c r="SZW515" s="159"/>
      <c r="SZX515" s="57"/>
      <c r="SZY515" s="159"/>
      <c r="SZZ515" s="57"/>
      <c r="TAA515" s="159"/>
      <c r="TAB515" s="57"/>
      <c r="TAC515" s="159"/>
      <c r="TAD515" s="57"/>
      <c r="TAE515" s="159"/>
      <c r="TAF515" s="57"/>
      <c r="TAG515" s="159"/>
      <c r="TAH515" s="57"/>
      <c r="TAI515" s="159"/>
      <c r="TAJ515" s="57"/>
      <c r="TAK515" s="159"/>
      <c r="TAL515" s="57"/>
      <c r="TAM515" s="159"/>
      <c r="TAN515" s="57"/>
      <c r="TAO515" s="159"/>
      <c r="TAP515" s="57"/>
      <c r="TAQ515" s="159"/>
      <c r="TAR515" s="57"/>
      <c r="TAS515" s="159"/>
      <c r="TAT515" s="57"/>
      <c r="TAU515" s="159"/>
      <c r="TAV515" s="57"/>
      <c r="TAW515" s="159"/>
      <c r="TAX515" s="57"/>
      <c r="TAY515" s="159"/>
      <c r="TAZ515" s="57"/>
      <c r="TBA515" s="159"/>
      <c r="TBB515" s="57"/>
      <c r="TBC515" s="159"/>
      <c r="TBD515" s="57"/>
      <c r="TBE515" s="159"/>
      <c r="TBF515" s="57"/>
      <c r="TBG515" s="159"/>
      <c r="TBH515" s="57"/>
      <c r="TBI515" s="159"/>
      <c r="TBJ515" s="57"/>
      <c r="TBK515" s="159"/>
      <c r="TBL515" s="57"/>
      <c r="TBM515" s="159"/>
      <c r="TBN515" s="57"/>
      <c r="TBO515" s="159"/>
      <c r="TBP515" s="57"/>
      <c r="TBQ515" s="159"/>
      <c r="TBR515" s="57"/>
      <c r="TBS515" s="159"/>
      <c r="TBT515" s="57"/>
      <c r="TBU515" s="159"/>
      <c r="TBV515" s="57"/>
      <c r="TBW515" s="159"/>
      <c r="TBX515" s="57"/>
      <c r="TBY515" s="159"/>
      <c r="TBZ515" s="57"/>
      <c r="TCA515" s="159"/>
      <c r="TCB515" s="57"/>
      <c r="TCC515" s="159"/>
      <c r="TCD515" s="57"/>
      <c r="TCE515" s="159"/>
      <c r="TCF515" s="57"/>
      <c r="TCG515" s="159"/>
      <c r="TCH515" s="57"/>
      <c r="TCI515" s="159"/>
      <c r="TCJ515" s="57"/>
      <c r="TCK515" s="159"/>
      <c r="TCL515" s="57"/>
      <c r="TCM515" s="159"/>
      <c r="TCN515" s="57"/>
      <c r="TCO515" s="159"/>
      <c r="TCP515" s="57"/>
      <c r="TCQ515" s="159"/>
      <c r="TCR515" s="57"/>
      <c r="TCS515" s="159"/>
      <c r="TCT515" s="57"/>
      <c r="TCU515" s="159"/>
      <c r="TCV515" s="57"/>
      <c r="TCW515" s="159"/>
      <c r="TCX515" s="57"/>
      <c r="TCY515" s="159"/>
      <c r="TCZ515" s="57"/>
      <c r="TDA515" s="159"/>
      <c r="TDB515" s="57"/>
      <c r="TDC515" s="159"/>
      <c r="TDD515" s="57"/>
      <c r="TDE515" s="159"/>
      <c r="TDF515" s="57"/>
      <c r="TDG515" s="159"/>
      <c r="TDH515" s="57"/>
      <c r="TDI515" s="159"/>
      <c r="TDJ515" s="57"/>
      <c r="TDK515" s="159"/>
      <c r="TDL515" s="57"/>
      <c r="TDM515" s="159"/>
      <c r="TDN515" s="57"/>
      <c r="TDO515" s="159"/>
      <c r="TDP515" s="57"/>
      <c r="TDQ515" s="159"/>
      <c r="TDR515" s="57"/>
      <c r="TDS515" s="159"/>
      <c r="TDT515" s="57"/>
      <c r="TDU515" s="159"/>
      <c r="TDV515" s="57"/>
      <c r="TDW515" s="159"/>
      <c r="TDX515" s="57"/>
      <c r="TDY515" s="159"/>
      <c r="TDZ515" s="57"/>
      <c r="TEA515" s="159"/>
      <c r="TEB515" s="57"/>
      <c r="TEC515" s="159"/>
      <c r="TED515" s="57"/>
      <c r="TEE515" s="159"/>
      <c r="TEF515" s="57"/>
      <c r="TEG515" s="159"/>
      <c r="TEH515" s="57"/>
      <c r="TEI515" s="159"/>
      <c r="TEJ515" s="57"/>
      <c r="TEK515" s="159"/>
      <c r="TEL515" s="57"/>
      <c r="TEM515" s="159"/>
      <c r="TEN515" s="57"/>
      <c r="TEO515" s="159"/>
      <c r="TEP515" s="57"/>
      <c r="TEQ515" s="159"/>
      <c r="TER515" s="57"/>
      <c r="TES515" s="159"/>
      <c r="TET515" s="57"/>
      <c r="TEU515" s="159"/>
      <c r="TEV515" s="57"/>
      <c r="TEW515" s="159"/>
      <c r="TEX515" s="57"/>
      <c r="TEY515" s="159"/>
      <c r="TEZ515" s="57"/>
      <c r="TFA515" s="159"/>
      <c r="TFB515" s="57"/>
      <c r="TFC515" s="159"/>
      <c r="TFD515" s="57"/>
      <c r="TFE515" s="159"/>
      <c r="TFF515" s="57"/>
      <c r="TFG515" s="159"/>
      <c r="TFH515" s="57"/>
      <c r="TFI515" s="159"/>
      <c r="TFJ515" s="57"/>
      <c r="TFK515" s="159"/>
      <c r="TFL515" s="57"/>
      <c r="TFM515" s="159"/>
      <c r="TFN515" s="57"/>
      <c r="TFO515" s="159"/>
      <c r="TFP515" s="57"/>
      <c r="TFQ515" s="159"/>
      <c r="TFR515" s="57"/>
      <c r="TFS515" s="159"/>
      <c r="TFT515" s="57"/>
      <c r="TFU515" s="159"/>
      <c r="TFV515" s="57"/>
      <c r="TFW515" s="159"/>
      <c r="TFX515" s="57"/>
      <c r="TFY515" s="159"/>
      <c r="TFZ515" s="57"/>
      <c r="TGA515" s="159"/>
      <c r="TGB515" s="57"/>
      <c r="TGC515" s="159"/>
      <c r="TGD515" s="57"/>
      <c r="TGE515" s="159"/>
      <c r="TGF515" s="57"/>
      <c r="TGG515" s="159"/>
      <c r="TGH515" s="57"/>
      <c r="TGI515" s="159"/>
      <c r="TGJ515" s="57"/>
      <c r="TGK515" s="159"/>
      <c r="TGL515" s="57"/>
      <c r="TGM515" s="159"/>
      <c r="TGN515" s="57"/>
      <c r="TGO515" s="159"/>
      <c r="TGP515" s="57"/>
      <c r="TGQ515" s="159"/>
      <c r="TGR515" s="57"/>
      <c r="TGS515" s="159"/>
      <c r="TGT515" s="57"/>
      <c r="TGU515" s="159"/>
      <c r="TGV515" s="57"/>
      <c r="TGW515" s="159"/>
      <c r="TGX515" s="57"/>
      <c r="TGY515" s="159"/>
      <c r="TGZ515" s="57"/>
      <c r="THA515" s="159"/>
      <c r="THB515" s="57"/>
      <c r="THC515" s="159"/>
      <c r="THD515" s="57"/>
      <c r="THE515" s="159"/>
      <c r="THF515" s="57"/>
      <c r="THG515" s="159"/>
      <c r="THH515" s="57"/>
      <c r="THI515" s="159"/>
      <c r="THJ515" s="57"/>
      <c r="THK515" s="159"/>
      <c r="THL515" s="57"/>
      <c r="THM515" s="159"/>
      <c r="THN515" s="57"/>
      <c r="THO515" s="159"/>
      <c r="THP515" s="57"/>
      <c r="THQ515" s="159"/>
      <c r="THR515" s="57"/>
      <c r="THS515" s="159"/>
      <c r="THT515" s="57"/>
      <c r="THU515" s="159"/>
      <c r="THV515" s="57"/>
      <c r="THW515" s="159"/>
      <c r="THX515" s="57"/>
      <c r="THY515" s="159"/>
      <c r="THZ515" s="57"/>
      <c r="TIA515" s="159"/>
      <c r="TIB515" s="57"/>
      <c r="TIC515" s="159"/>
      <c r="TID515" s="57"/>
      <c r="TIE515" s="159"/>
      <c r="TIF515" s="57"/>
      <c r="TIG515" s="159"/>
      <c r="TIH515" s="57"/>
      <c r="TII515" s="159"/>
      <c r="TIJ515" s="57"/>
      <c r="TIK515" s="159"/>
      <c r="TIL515" s="57"/>
      <c r="TIM515" s="159"/>
      <c r="TIN515" s="57"/>
      <c r="TIO515" s="159"/>
      <c r="TIP515" s="57"/>
      <c r="TIQ515" s="159"/>
      <c r="TIR515" s="57"/>
      <c r="TIS515" s="159"/>
      <c r="TIT515" s="57"/>
      <c r="TIU515" s="159"/>
      <c r="TIV515" s="57"/>
      <c r="TIW515" s="159"/>
      <c r="TIX515" s="57"/>
      <c r="TIY515" s="159"/>
      <c r="TIZ515" s="57"/>
      <c r="TJA515" s="159"/>
      <c r="TJB515" s="57"/>
      <c r="TJC515" s="159"/>
      <c r="TJD515" s="57"/>
      <c r="TJE515" s="159"/>
      <c r="TJF515" s="57"/>
      <c r="TJG515" s="159"/>
      <c r="TJH515" s="57"/>
      <c r="TJI515" s="159"/>
      <c r="TJJ515" s="57"/>
      <c r="TJK515" s="159"/>
      <c r="TJL515" s="57"/>
      <c r="TJM515" s="159"/>
      <c r="TJN515" s="57"/>
      <c r="TJO515" s="159"/>
      <c r="TJP515" s="57"/>
      <c r="TJQ515" s="159"/>
      <c r="TJR515" s="57"/>
      <c r="TJS515" s="159"/>
      <c r="TJT515" s="57"/>
      <c r="TJU515" s="159"/>
      <c r="TJV515" s="57"/>
      <c r="TJW515" s="159"/>
      <c r="TJX515" s="57"/>
      <c r="TJY515" s="159"/>
      <c r="TJZ515" s="57"/>
      <c r="TKA515" s="159"/>
      <c r="TKB515" s="57"/>
      <c r="TKC515" s="159"/>
      <c r="TKD515" s="57"/>
      <c r="TKE515" s="159"/>
      <c r="TKF515" s="57"/>
      <c r="TKG515" s="159"/>
      <c r="TKH515" s="57"/>
      <c r="TKI515" s="159"/>
      <c r="TKJ515" s="57"/>
      <c r="TKK515" s="159"/>
      <c r="TKL515" s="57"/>
      <c r="TKM515" s="159"/>
      <c r="TKN515" s="57"/>
      <c r="TKO515" s="159"/>
      <c r="TKP515" s="57"/>
      <c r="TKQ515" s="159"/>
      <c r="TKR515" s="57"/>
      <c r="TKS515" s="159"/>
      <c r="TKT515" s="57"/>
      <c r="TKU515" s="159"/>
      <c r="TKV515" s="57"/>
      <c r="TKW515" s="159"/>
      <c r="TKX515" s="57"/>
      <c r="TKY515" s="159"/>
      <c r="TKZ515" s="57"/>
      <c r="TLA515" s="159"/>
      <c r="TLB515" s="57"/>
      <c r="TLC515" s="159"/>
      <c r="TLD515" s="57"/>
      <c r="TLE515" s="159"/>
      <c r="TLF515" s="57"/>
      <c r="TLG515" s="159"/>
      <c r="TLH515" s="57"/>
      <c r="TLI515" s="159"/>
      <c r="TLJ515" s="57"/>
      <c r="TLK515" s="159"/>
      <c r="TLL515" s="57"/>
      <c r="TLM515" s="159"/>
      <c r="TLN515" s="57"/>
      <c r="TLO515" s="159"/>
      <c r="TLP515" s="57"/>
      <c r="TLQ515" s="159"/>
      <c r="TLR515" s="57"/>
      <c r="TLS515" s="159"/>
      <c r="TLT515" s="57"/>
      <c r="TLU515" s="159"/>
      <c r="TLV515" s="57"/>
      <c r="TLW515" s="159"/>
      <c r="TLX515" s="57"/>
      <c r="TLY515" s="159"/>
      <c r="TLZ515" s="57"/>
      <c r="TMA515" s="159"/>
      <c r="TMB515" s="57"/>
      <c r="TMC515" s="159"/>
      <c r="TMD515" s="57"/>
      <c r="TME515" s="159"/>
      <c r="TMF515" s="57"/>
      <c r="TMG515" s="159"/>
      <c r="TMH515" s="57"/>
      <c r="TMI515" s="159"/>
      <c r="TMJ515" s="57"/>
      <c r="TMK515" s="159"/>
      <c r="TML515" s="57"/>
      <c r="TMM515" s="159"/>
      <c r="TMN515" s="57"/>
      <c r="TMO515" s="159"/>
      <c r="TMP515" s="57"/>
      <c r="TMQ515" s="159"/>
      <c r="TMR515" s="57"/>
      <c r="TMS515" s="159"/>
      <c r="TMT515" s="57"/>
      <c r="TMU515" s="159"/>
      <c r="TMV515" s="57"/>
      <c r="TMW515" s="159"/>
      <c r="TMX515" s="57"/>
      <c r="TMY515" s="159"/>
      <c r="TMZ515" s="57"/>
      <c r="TNA515" s="159"/>
      <c r="TNB515" s="57"/>
      <c r="TNC515" s="159"/>
      <c r="TND515" s="57"/>
      <c r="TNE515" s="159"/>
      <c r="TNF515" s="57"/>
      <c r="TNG515" s="159"/>
      <c r="TNH515" s="57"/>
      <c r="TNI515" s="159"/>
      <c r="TNJ515" s="57"/>
      <c r="TNK515" s="159"/>
      <c r="TNL515" s="57"/>
      <c r="TNM515" s="159"/>
      <c r="TNN515" s="57"/>
      <c r="TNO515" s="159"/>
      <c r="TNP515" s="57"/>
      <c r="TNQ515" s="159"/>
      <c r="TNR515" s="57"/>
      <c r="TNS515" s="159"/>
      <c r="TNT515" s="57"/>
      <c r="TNU515" s="159"/>
      <c r="TNV515" s="57"/>
      <c r="TNW515" s="159"/>
      <c r="TNX515" s="57"/>
      <c r="TNY515" s="159"/>
      <c r="TNZ515" s="57"/>
      <c r="TOA515" s="159"/>
      <c r="TOB515" s="57"/>
      <c r="TOC515" s="159"/>
      <c r="TOD515" s="57"/>
      <c r="TOE515" s="159"/>
      <c r="TOF515" s="57"/>
      <c r="TOG515" s="159"/>
      <c r="TOH515" s="57"/>
      <c r="TOI515" s="159"/>
      <c r="TOJ515" s="57"/>
      <c r="TOK515" s="159"/>
      <c r="TOL515" s="57"/>
      <c r="TOM515" s="159"/>
      <c r="TON515" s="57"/>
      <c r="TOO515" s="159"/>
      <c r="TOP515" s="57"/>
      <c r="TOQ515" s="159"/>
      <c r="TOR515" s="57"/>
      <c r="TOS515" s="159"/>
      <c r="TOT515" s="57"/>
      <c r="TOU515" s="159"/>
      <c r="TOV515" s="57"/>
      <c r="TOW515" s="159"/>
      <c r="TOX515" s="57"/>
      <c r="TOY515" s="159"/>
      <c r="TOZ515" s="57"/>
      <c r="TPA515" s="159"/>
      <c r="TPB515" s="57"/>
      <c r="TPC515" s="159"/>
      <c r="TPD515" s="57"/>
      <c r="TPE515" s="159"/>
      <c r="TPF515" s="57"/>
      <c r="TPG515" s="159"/>
      <c r="TPH515" s="57"/>
      <c r="TPI515" s="159"/>
      <c r="TPJ515" s="57"/>
      <c r="TPK515" s="159"/>
      <c r="TPL515" s="57"/>
      <c r="TPM515" s="159"/>
      <c r="TPN515" s="57"/>
      <c r="TPO515" s="159"/>
      <c r="TPP515" s="57"/>
      <c r="TPQ515" s="159"/>
      <c r="TPR515" s="57"/>
      <c r="TPS515" s="159"/>
      <c r="TPT515" s="57"/>
      <c r="TPU515" s="159"/>
      <c r="TPV515" s="57"/>
      <c r="TPW515" s="159"/>
      <c r="TPX515" s="57"/>
      <c r="TPY515" s="159"/>
      <c r="TPZ515" s="57"/>
      <c r="TQA515" s="159"/>
      <c r="TQB515" s="57"/>
      <c r="TQC515" s="159"/>
      <c r="TQD515" s="57"/>
      <c r="TQE515" s="159"/>
      <c r="TQF515" s="57"/>
      <c r="TQG515" s="159"/>
      <c r="TQH515" s="57"/>
      <c r="TQI515" s="159"/>
      <c r="TQJ515" s="57"/>
      <c r="TQK515" s="159"/>
      <c r="TQL515" s="57"/>
      <c r="TQM515" s="159"/>
      <c r="TQN515" s="57"/>
      <c r="TQO515" s="159"/>
      <c r="TQP515" s="57"/>
      <c r="TQQ515" s="159"/>
      <c r="TQR515" s="57"/>
      <c r="TQS515" s="159"/>
      <c r="TQT515" s="57"/>
      <c r="TQU515" s="159"/>
      <c r="TQV515" s="57"/>
      <c r="TQW515" s="159"/>
      <c r="TQX515" s="57"/>
      <c r="TQY515" s="159"/>
      <c r="TQZ515" s="57"/>
      <c r="TRA515" s="159"/>
      <c r="TRB515" s="57"/>
      <c r="TRC515" s="159"/>
      <c r="TRD515" s="57"/>
      <c r="TRE515" s="159"/>
      <c r="TRF515" s="57"/>
      <c r="TRG515" s="159"/>
      <c r="TRH515" s="57"/>
      <c r="TRI515" s="159"/>
      <c r="TRJ515" s="57"/>
      <c r="TRK515" s="159"/>
      <c r="TRL515" s="57"/>
      <c r="TRM515" s="159"/>
      <c r="TRN515" s="57"/>
      <c r="TRO515" s="159"/>
      <c r="TRP515" s="57"/>
      <c r="TRQ515" s="159"/>
      <c r="TRR515" s="57"/>
      <c r="TRS515" s="159"/>
      <c r="TRT515" s="57"/>
      <c r="TRU515" s="159"/>
      <c r="TRV515" s="57"/>
      <c r="TRW515" s="159"/>
      <c r="TRX515" s="57"/>
      <c r="TRY515" s="159"/>
      <c r="TRZ515" s="57"/>
      <c r="TSA515" s="159"/>
      <c r="TSB515" s="57"/>
      <c r="TSC515" s="159"/>
      <c r="TSD515" s="57"/>
      <c r="TSE515" s="159"/>
      <c r="TSF515" s="57"/>
      <c r="TSG515" s="159"/>
      <c r="TSH515" s="57"/>
      <c r="TSI515" s="159"/>
      <c r="TSJ515" s="57"/>
      <c r="TSK515" s="159"/>
      <c r="TSL515" s="57"/>
      <c r="TSM515" s="159"/>
      <c r="TSN515" s="57"/>
      <c r="TSO515" s="159"/>
      <c r="TSP515" s="57"/>
      <c r="TSQ515" s="159"/>
      <c r="TSR515" s="57"/>
      <c r="TSS515" s="159"/>
      <c r="TST515" s="57"/>
      <c r="TSU515" s="159"/>
      <c r="TSV515" s="57"/>
      <c r="TSW515" s="159"/>
      <c r="TSX515" s="57"/>
      <c r="TSY515" s="159"/>
      <c r="TSZ515" s="57"/>
      <c r="TTA515" s="159"/>
      <c r="TTB515" s="57"/>
      <c r="TTC515" s="159"/>
      <c r="TTD515" s="57"/>
      <c r="TTE515" s="159"/>
      <c r="TTF515" s="57"/>
      <c r="TTG515" s="159"/>
      <c r="TTH515" s="57"/>
      <c r="TTI515" s="159"/>
      <c r="TTJ515" s="57"/>
      <c r="TTK515" s="159"/>
      <c r="TTL515" s="57"/>
      <c r="TTM515" s="159"/>
      <c r="TTN515" s="57"/>
      <c r="TTO515" s="159"/>
      <c r="TTP515" s="57"/>
      <c r="TTQ515" s="159"/>
      <c r="TTR515" s="57"/>
      <c r="TTS515" s="159"/>
      <c r="TTT515" s="57"/>
      <c r="TTU515" s="159"/>
      <c r="TTV515" s="57"/>
      <c r="TTW515" s="159"/>
      <c r="TTX515" s="57"/>
      <c r="TTY515" s="159"/>
      <c r="TTZ515" s="57"/>
      <c r="TUA515" s="159"/>
      <c r="TUB515" s="57"/>
      <c r="TUC515" s="159"/>
      <c r="TUD515" s="57"/>
      <c r="TUE515" s="159"/>
      <c r="TUF515" s="57"/>
      <c r="TUG515" s="159"/>
      <c r="TUH515" s="57"/>
      <c r="TUI515" s="159"/>
      <c r="TUJ515" s="57"/>
      <c r="TUK515" s="159"/>
      <c r="TUL515" s="57"/>
      <c r="TUM515" s="159"/>
      <c r="TUN515" s="57"/>
      <c r="TUO515" s="159"/>
      <c r="TUP515" s="57"/>
      <c r="TUQ515" s="159"/>
      <c r="TUR515" s="57"/>
      <c r="TUS515" s="159"/>
      <c r="TUT515" s="57"/>
      <c r="TUU515" s="159"/>
      <c r="TUV515" s="57"/>
      <c r="TUW515" s="159"/>
      <c r="TUX515" s="57"/>
      <c r="TUY515" s="159"/>
      <c r="TUZ515" s="57"/>
      <c r="TVA515" s="159"/>
      <c r="TVB515" s="57"/>
      <c r="TVC515" s="159"/>
      <c r="TVD515" s="57"/>
      <c r="TVE515" s="159"/>
      <c r="TVF515" s="57"/>
      <c r="TVG515" s="159"/>
      <c r="TVH515" s="57"/>
      <c r="TVI515" s="159"/>
      <c r="TVJ515" s="57"/>
      <c r="TVK515" s="159"/>
      <c r="TVL515" s="57"/>
      <c r="TVM515" s="159"/>
      <c r="TVN515" s="57"/>
      <c r="TVO515" s="159"/>
      <c r="TVP515" s="57"/>
      <c r="TVQ515" s="159"/>
      <c r="TVR515" s="57"/>
      <c r="TVS515" s="159"/>
      <c r="TVT515" s="57"/>
      <c r="TVU515" s="159"/>
      <c r="TVV515" s="57"/>
      <c r="TVW515" s="159"/>
      <c r="TVX515" s="57"/>
      <c r="TVY515" s="159"/>
      <c r="TVZ515" s="57"/>
      <c r="TWA515" s="159"/>
      <c r="TWB515" s="57"/>
      <c r="TWC515" s="159"/>
      <c r="TWD515" s="57"/>
      <c r="TWE515" s="159"/>
      <c r="TWF515" s="57"/>
      <c r="TWG515" s="159"/>
      <c r="TWH515" s="57"/>
      <c r="TWI515" s="159"/>
      <c r="TWJ515" s="57"/>
      <c r="TWK515" s="159"/>
      <c r="TWL515" s="57"/>
      <c r="TWM515" s="159"/>
      <c r="TWN515" s="57"/>
      <c r="TWO515" s="159"/>
      <c r="TWP515" s="57"/>
      <c r="TWQ515" s="159"/>
      <c r="TWR515" s="57"/>
      <c r="TWS515" s="159"/>
      <c r="TWT515" s="57"/>
      <c r="TWU515" s="159"/>
      <c r="TWV515" s="57"/>
      <c r="TWW515" s="159"/>
      <c r="TWX515" s="57"/>
      <c r="TWY515" s="159"/>
      <c r="TWZ515" s="57"/>
      <c r="TXA515" s="159"/>
      <c r="TXB515" s="57"/>
      <c r="TXC515" s="159"/>
      <c r="TXD515" s="57"/>
      <c r="TXE515" s="159"/>
      <c r="TXF515" s="57"/>
      <c r="TXG515" s="159"/>
      <c r="TXH515" s="57"/>
      <c r="TXI515" s="159"/>
      <c r="TXJ515" s="57"/>
      <c r="TXK515" s="159"/>
      <c r="TXL515" s="57"/>
      <c r="TXM515" s="159"/>
      <c r="TXN515" s="57"/>
      <c r="TXO515" s="159"/>
      <c r="TXP515" s="57"/>
      <c r="TXQ515" s="159"/>
      <c r="TXR515" s="57"/>
      <c r="TXS515" s="159"/>
      <c r="TXT515" s="57"/>
      <c r="TXU515" s="159"/>
      <c r="TXV515" s="57"/>
      <c r="TXW515" s="159"/>
      <c r="TXX515" s="57"/>
      <c r="TXY515" s="159"/>
      <c r="TXZ515" s="57"/>
      <c r="TYA515" s="159"/>
      <c r="TYB515" s="57"/>
      <c r="TYC515" s="159"/>
      <c r="TYD515" s="57"/>
      <c r="TYE515" s="159"/>
      <c r="TYF515" s="57"/>
      <c r="TYG515" s="159"/>
      <c r="TYH515" s="57"/>
      <c r="TYI515" s="159"/>
      <c r="TYJ515" s="57"/>
      <c r="TYK515" s="159"/>
      <c r="TYL515" s="57"/>
      <c r="TYM515" s="159"/>
      <c r="TYN515" s="57"/>
      <c r="TYO515" s="159"/>
      <c r="TYP515" s="57"/>
      <c r="TYQ515" s="159"/>
      <c r="TYR515" s="57"/>
      <c r="TYS515" s="159"/>
      <c r="TYT515" s="57"/>
      <c r="TYU515" s="159"/>
      <c r="TYV515" s="57"/>
      <c r="TYW515" s="159"/>
      <c r="TYX515" s="57"/>
      <c r="TYY515" s="159"/>
      <c r="TYZ515" s="57"/>
      <c r="TZA515" s="159"/>
      <c r="TZB515" s="57"/>
      <c r="TZC515" s="159"/>
      <c r="TZD515" s="57"/>
      <c r="TZE515" s="159"/>
      <c r="TZF515" s="57"/>
      <c r="TZG515" s="159"/>
      <c r="TZH515" s="57"/>
      <c r="TZI515" s="159"/>
      <c r="TZJ515" s="57"/>
      <c r="TZK515" s="159"/>
      <c r="TZL515" s="57"/>
      <c r="TZM515" s="159"/>
      <c r="TZN515" s="57"/>
      <c r="TZO515" s="159"/>
      <c r="TZP515" s="57"/>
      <c r="TZQ515" s="159"/>
      <c r="TZR515" s="57"/>
      <c r="TZS515" s="159"/>
      <c r="TZT515" s="57"/>
      <c r="TZU515" s="159"/>
      <c r="TZV515" s="57"/>
      <c r="TZW515" s="159"/>
      <c r="TZX515" s="57"/>
      <c r="TZY515" s="159"/>
      <c r="TZZ515" s="57"/>
      <c r="UAA515" s="159"/>
      <c r="UAB515" s="57"/>
      <c r="UAC515" s="159"/>
      <c r="UAD515" s="57"/>
      <c r="UAE515" s="159"/>
      <c r="UAF515" s="57"/>
      <c r="UAG515" s="159"/>
      <c r="UAH515" s="57"/>
      <c r="UAI515" s="159"/>
      <c r="UAJ515" s="57"/>
      <c r="UAK515" s="159"/>
      <c r="UAL515" s="57"/>
      <c r="UAM515" s="159"/>
      <c r="UAN515" s="57"/>
      <c r="UAO515" s="159"/>
      <c r="UAP515" s="57"/>
      <c r="UAQ515" s="159"/>
      <c r="UAR515" s="57"/>
      <c r="UAS515" s="159"/>
      <c r="UAT515" s="57"/>
      <c r="UAU515" s="159"/>
      <c r="UAV515" s="57"/>
      <c r="UAW515" s="159"/>
      <c r="UAX515" s="57"/>
      <c r="UAY515" s="159"/>
      <c r="UAZ515" s="57"/>
      <c r="UBA515" s="159"/>
      <c r="UBB515" s="57"/>
      <c r="UBC515" s="159"/>
      <c r="UBD515" s="57"/>
      <c r="UBE515" s="159"/>
      <c r="UBF515" s="57"/>
      <c r="UBG515" s="159"/>
      <c r="UBH515" s="57"/>
      <c r="UBI515" s="159"/>
      <c r="UBJ515" s="57"/>
      <c r="UBK515" s="159"/>
      <c r="UBL515" s="57"/>
      <c r="UBM515" s="159"/>
      <c r="UBN515" s="57"/>
      <c r="UBO515" s="159"/>
      <c r="UBP515" s="57"/>
      <c r="UBQ515" s="159"/>
      <c r="UBR515" s="57"/>
      <c r="UBS515" s="159"/>
      <c r="UBT515" s="57"/>
      <c r="UBU515" s="159"/>
      <c r="UBV515" s="57"/>
      <c r="UBW515" s="159"/>
      <c r="UBX515" s="57"/>
      <c r="UBY515" s="159"/>
      <c r="UBZ515" s="57"/>
      <c r="UCA515" s="159"/>
      <c r="UCB515" s="57"/>
      <c r="UCC515" s="159"/>
      <c r="UCD515" s="57"/>
      <c r="UCE515" s="159"/>
      <c r="UCF515" s="57"/>
      <c r="UCG515" s="159"/>
      <c r="UCH515" s="57"/>
      <c r="UCI515" s="159"/>
      <c r="UCJ515" s="57"/>
      <c r="UCK515" s="159"/>
      <c r="UCL515" s="57"/>
      <c r="UCM515" s="159"/>
      <c r="UCN515" s="57"/>
      <c r="UCO515" s="159"/>
      <c r="UCP515" s="57"/>
      <c r="UCQ515" s="159"/>
      <c r="UCR515" s="57"/>
      <c r="UCS515" s="159"/>
      <c r="UCT515" s="57"/>
      <c r="UCU515" s="159"/>
      <c r="UCV515" s="57"/>
      <c r="UCW515" s="159"/>
      <c r="UCX515" s="57"/>
      <c r="UCY515" s="159"/>
      <c r="UCZ515" s="57"/>
      <c r="UDA515" s="159"/>
      <c r="UDB515" s="57"/>
      <c r="UDC515" s="159"/>
      <c r="UDD515" s="57"/>
      <c r="UDE515" s="159"/>
      <c r="UDF515" s="57"/>
      <c r="UDG515" s="159"/>
      <c r="UDH515" s="57"/>
      <c r="UDI515" s="159"/>
      <c r="UDJ515" s="57"/>
      <c r="UDK515" s="159"/>
      <c r="UDL515" s="57"/>
      <c r="UDM515" s="159"/>
      <c r="UDN515" s="57"/>
      <c r="UDO515" s="159"/>
      <c r="UDP515" s="57"/>
      <c r="UDQ515" s="159"/>
      <c r="UDR515" s="57"/>
      <c r="UDS515" s="159"/>
      <c r="UDT515" s="57"/>
      <c r="UDU515" s="159"/>
      <c r="UDV515" s="57"/>
      <c r="UDW515" s="159"/>
      <c r="UDX515" s="57"/>
      <c r="UDY515" s="159"/>
      <c r="UDZ515" s="57"/>
      <c r="UEA515" s="159"/>
      <c r="UEB515" s="57"/>
      <c r="UEC515" s="159"/>
      <c r="UED515" s="57"/>
      <c r="UEE515" s="159"/>
      <c r="UEF515" s="57"/>
      <c r="UEG515" s="159"/>
      <c r="UEH515" s="57"/>
      <c r="UEI515" s="159"/>
      <c r="UEJ515" s="57"/>
      <c r="UEK515" s="159"/>
      <c r="UEL515" s="57"/>
      <c r="UEM515" s="159"/>
      <c r="UEN515" s="57"/>
      <c r="UEO515" s="159"/>
      <c r="UEP515" s="57"/>
      <c r="UEQ515" s="159"/>
      <c r="UER515" s="57"/>
      <c r="UES515" s="159"/>
      <c r="UET515" s="57"/>
      <c r="UEU515" s="159"/>
      <c r="UEV515" s="57"/>
      <c r="UEW515" s="159"/>
      <c r="UEX515" s="57"/>
      <c r="UEY515" s="159"/>
      <c r="UEZ515" s="57"/>
      <c r="UFA515" s="159"/>
      <c r="UFB515" s="57"/>
      <c r="UFC515" s="159"/>
      <c r="UFD515" s="57"/>
      <c r="UFE515" s="159"/>
      <c r="UFF515" s="57"/>
      <c r="UFG515" s="159"/>
      <c r="UFH515" s="57"/>
      <c r="UFI515" s="159"/>
      <c r="UFJ515" s="57"/>
      <c r="UFK515" s="159"/>
      <c r="UFL515" s="57"/>
      <c r="UFM515" s="159"/>
      <c r="UFN515" s="57"/>
      <c r="UFO515" s="159"/>
      <c r="UFP515" s="57"/>
      <c r="UFQ515" s="159"/>
      <c r="UFR515" s="57"/>
      <c r="UFS515" s="159"/>
      <c r="UFT515" s="57"/>
      <c r="UFU515" s="159"/>
      <c r="UFV515" s="57"/>
      <c r="UFW515" s="159"/>
      <c r="UFX515" s="57"/>
      <c r="UFY515" s="159"/>
      <c r="UFZ515" s="57"/>
      <c r="UGA515" s="159"/>
      <c r="UGB515" s="57"/>
      <c r="UGC515" s="159"/>
      <c r="UGD515" s="57"/>
      <c r="UGE515" s="159"/>
      <c r="UGF515" s="57"/>
      <c r="UGG515" s="159"/>
      <c r="UGH515" s="57"/>
      <c r="UGI515" s="159"/>
      <c r="UGJ515" s="57"/>
      <c r="UGK515" s="159"/>
      <c r="UGL515" s="57"/>
      <c r="UGM515" s="159"/>
      <c r="UGN515" s="57"/>
      <c r="UGO515" s="159"/>
      <c r="UGP515" s="57"/>
      <c r="UGQ515" s="159"/>
      <c r="UGR515" s="57"/>
      <c r="UGS515" s="159"/>
      <c r="UGT515" s="57"/>
      <c r="UGU515" s="159"/>
      <c r="UGV515" s="57"/>
      <c r="UGW515" s="159"/>
      <c r="UGX515" s="57"/>
      <c r="UGY515" s="159"/>
      <c r="UGZ515" s="57"/>
      <c r="UHA515" s="159"/>
      <c r="UHB515" s="57"/>
      <c r="UHC515" s="159"/>
      <c r="UHD515" s="57"/>
      <c r="UHE515" s="159"/>
      <c r="UHF515" s="57"/>
      <c r="UHG515" s="159"/>
      <c r="UHH515" s="57"/>
      <c r="UHI515" s="159"/>
      <c r="UHJ515" s="57"/>
      <c r="UHK515" s="159"/>
      <c r="UHL515" s="57"/>
      <c r="UHM515" s="159"/>
      <c r="UHN515" s="57"/>
      <c r="UHO515" s="159"/>
      <c r="UHP515" s="57"/>
      <c r="UHQ515" s="159"/>
      <c r="UHR515" s="57"/>
      <c r="UHS515" s="159"/>
      <c r="UHT515" s="57"/>
      <c r="UHU515" s="159"/>
      <c r="UHV515" s="57"/>
      <c r="UHW515" s="159"/>
      <c r="UHX515" s="57"/>
      <c r="UHY515" s="159"/>
      <c r="UHZ515" s="57"/>
      <c r="UIA515" s="159"/>
      <c r="UIB515" s="57"/>
      <c r="UIC515" s="159"/>
      <c r="UID515" s="57"/>
      <c r="UIE515" s="159"/>
      <c r="UIF515" s="57"/>
      <c r="UIG515" s="159"/>
      <c r="UIH515" s="57"/>
      <c r="UII515" s="159"/>
      <c r="UIJ515" s="57"/>
      <c r="UIK515" s="159"/>
      <c r="UIL515" s="57"/>
      <c r="UIM515" s="159"/>
      <c r="UIN515" s="57"/>
      <c r="UIO515" s="159"/>
      <c r="UIP515" s="57"/>
      <c r="UIQ515" s="159"/>
      <c r="UIR515" s="57"/>
      <c r="UIS515" s="159"/>
      <c r="UIT515" s="57"/>
      <c r="UIU515" s="159"/>
      <c r="UIV515" s="57"/>
      <c r="UIW515" s="159"/>
      <c r="UIX515" s="57"/>
      <c r="UIY515" s="159"/>
      <c r="UIZ515" s="57"/>
      <c r="UJA515" s="159"/>
      <c r="UJB515" s="57"/>
      <c r="UJC515" s="159"/>
      <c r="UJD515" s="57"/>
      <c r="UJE515" s="159"/>
      <c r="UJF515" s="57"/>
      <c r="UJG515" s="159"/>
      <c r="UJH515" s="57"/>
      <c r="UJI515" s="159"/>
      <c r="UJJ515" s="57"/>
      <c r="UJK515" s="159"/>
      <c r="UJL515" s="57"/>
      <c r="UJM515" s="159"/>
      <c r="UJN515" s="57"/>
      <c r="UJO515" s="159"/>
      <c r="UJP515" s="57"/>
      <c r="UJQ515" s="159"/>
      <c r="UJR515" s="57"/>
      <c r="UJS515" s="159"/>
      <c r="UJT515" s="57"/>
      <c r="UJU515" s="159"/>
      <c r="UJV515" s="57"/>
      <c r="UJW515" s="159"/>
      <c r="UJX515" s="57"/>
      <c r="UJY515" s="159"/>
      <c r="UJZ515" s="57"/>
      <c r="UKA515" s="159"/>
      <c r="UKB515" s="57"/>
      <c r="UKC515" s="159"/>
      <c r="UKD515" s="57"/>
      <c r="UKE515" s="159"/>
      <c r="UKF515" s="57"/>
      <c r="UKG515" s="159"/>
      <c r="UKH515" s="57"/>
      <c r="UKI515" s="159"/>
      <c r="UKJ515" s="57"/>
      <c r="UKK515" s="159"/>
      <c r="UKL515" s="57"/>
      <c r="UKM515" s="159"/>
      <c r="UKN515" s="57"/>
      <c r="UKO515" s="159"/>
      <c r="UKP515" s="57"/>
      <c r="UKQ515" s="159"/>
      <c r="UKR515" s="57"/>
      <c r="UKS515" s="159"/>
      <c r="UKT515" s="57"/>
      <c r="UKU515" s="159"/>
      <c r="UKV515" s="57"/>
      <c r="UKW515" s="159"/>
      <c r="UKX515" s="57"/>
      <c r="UKY515" s="159"/>
      <c r="UKZ515" s="57"/>
      <c r="ULA515" s="159"/>
      <c r="ULB515" s="57"/>
      <c r="ULC515" s="159"/>
      <c r="ULD515" s="57"/>
      <c r="ULE515" s="159"/>
      <c r="ULF515" s="57"/>
      <c r="ULG515" s="159"/>
      <c r="ULH515" s="57"/>
      <c r="ULI515" s="159"/>
      <c r="ULJ515" s="57"/>
      <c r="ULK515" s="159"/>
      <c r="ULL515" s="57"/>
      <c r="ULM515" s="159"/>
      <c r="ULN515" s="57"/>
      <c r="ULO515" s="159"/>
      <c r="ULP515" s="57"/>
      <c r="ULQ515" s="159"/>
      <c r="ULR515" s="57"/>
      <c r="ULS515" s="159"/>
      <c r="ULT515" s="57"/>
      <c r="ULU515" s="159"/>
      <c r="ULV515" s="57"/>
      <c r="ULW515" s="159"/>
      <c r="ULX515" s="57"/>
      <c r="ULY515" s="159"/>
      <c r="ULZ515" s="57"/>
      <c r="UMA515" s="159"/>
      <c r="UMB515" s="57"/>
      <c r="UMC515" s="159"/>
      <c r="UMD515" s="57"/>
      <c r="UME515" s="159"/>
      <c r="UMF515" s="57"/>
      <c r="UMG515" s="159"/>
      <c r="UMH515" s="57"/>
      <c r="UMI515" s="159"/>
      <c r="UMJ515" s="57"/>
      <c r="UMK515" s="159"/>
      <c r="UML515" s="57"/>
      <c r="UMM515" s="159"/>
      <c r="UMN515" s="57"/>
      <c r="UMO515" s="159"/>
      <c r="UMP515" s="57"/>
      <c r="UMQ515" s="159"/>
      <c r="UMR515" s="57"/>
      <c r="UMS515" s="159"/>
      <c r="UMT515" s="57"/>
      <c r="UMU515" s="159"/>
      <c r="UMV515" s="57"/>
      <c r="UMW515" s="159"/>
      <c r="UMX515" s="57"/>
      <c r="UMY515" s="159"/>
      <c r="UMZ515" s="57"/>
      <c r="UNA515" s="159"/>
      <c r="UNB515" s="57"/>
      <c r="UNC515" s="159"/>
      <c r="UND515" s="57"/>
      <c r="UNE515" s="159"/>
      <c r="UNF515" s="57"/>
      <c r="UNG515" s="159"/>
      <c r="UNH515" s="57"/>
      <c r="UNI515" s="159"/>
      <c r="UNJ515" s="57"/>
      <c r="UNK515" s="159"/>
      <c r="UNL515" s="57"/>
      <c r="UNM515" s="159"/>
      <c r="UNN515" s="57"/>
      <c r="UNO515" s="159"/>
      <c r="UNP515" s="57"/>
      <c r="UNQ515" s="159"/>
      <c r="UNR515" s="57"/>
      <c r="UNS515" s="159"/>
      <c r="UNT515" s="57"/>
      <c r="UNU515" s="159"/>
      <c r="UNV515" s="57"/>
      <c r="UNW515" s="159"/>
      <c r="UNX515" s="57"/>
      <c r="UNY515" s="159"/>
      <c r="UNZ515" s="57"/>
      <c r="UOA515" s="159"/>
      <c r="UOB515" s="57"/>
      <c r="UOC515" s="159"/>
      <c r="UOD515" s="57"/>
      <c r="UOE515" s="159"/>
      <c r="UOF515" s="57"/>
      <c r="UOG515" s="159"/>
      <c r="UOH515" s="57"/>
      <c r="UOI515" s="159"/>
      <c r="UOJ515" s="57"/>
      <c r="UOK515" s="159"/>
      <c r="UOL515" s="57"/>
      <c r="UOM515" s="159"/>
      <c r="UON515" s="57"/>
      <c r="UOO515" s="159"/>
      <c r="UOP515" s="57"/>
      <c r="UOQ515" s="159"/>
      <c r="UOR515" s="57"/>
      <c r="UOS515" s="159"/>
      <c r="UOT515" s="57"/>
      <c r="UOU515" s="159"/>
      <c r="UOV515" s="57"/>
      <c r="UOW515" s="159"/>
      <c r="UOX515" s="57"/>
      <c r="UOY515" s="159"/>
      <c r="UOZ515" s="57"/>
      <c r="UPA515" s="159"/>
      <c r="UPB515" s="57"/>
      <c r="UPC515" s="159"/>
      <c r="UPD515" s="57"/>
      <c r="UPE515" s="159"/>
      <c r="UPF515" s="57"/>
      <c r="UPG515" s="159"/>
      <c r="UPH515" s="57"/>
      <c r="UPI515" s="159"/>
      <c r="UPJ515" s="57"/>
      <c r="UPK515" s="159"/>
      <c r="UPL515" s="57"/>
      <c r="UPM515" s="159"/>
      <c r="UPN515" s="57"/>
      <c r="UPO515" s="159"/>
      <c r="UPP515" s="57"/>
      <c r="UPQ515" s="159"/>
      <c r="UPR515" s="57"/>
      <c r="UPS515" s="159"/>
      <c r="UPT515" s="57"/>
      <c r="UPU515" s="159"/>
      <c r="UPV515" s="57"/>
      <c r="UPW515" s="159"/>
      <c r="UPX515" s="57"/>
      <c r="UPY515" s="159"/>
      <c r="UPZ515" s="57"/>
      <c r="UQA515" s="159"/>
      <c r="UQB515" s="57"/>
      <c r="UQC515" s="159"/>
      <c r="UQD515" s="57"/>
      <c r="UQE515" s="159"/>
      <c r="UQF515" s="57"/>
      <c r="UQG515" s="159"/>
      <c r="UQH515" s="57"/>
      <c r="UQI515" s="159"/>
      <c r="UQJ515" s="57"/>
      <c r="UQK515" s="159"/>
      <c r="UQL515" s="57"/>
      <c r="UQM515" s="159"/>
      <c r="UQN515" s="57"/>
      <c r="UQO515" s="159"/>
      <c r="UQP515" s="57"/>
      <c r="UQQ515" s="159"/>
      <c r="UQR515" s="57"/>
      <c r="UQS515" s="159"/>
      <c r="UQT515" s="57"/>
      <c r="UQU515" s="159"/>
      <c r="UQV515" s="57"/>
      <c r="UQW515" s="159"/>
      <c r="UQX515" s="57"/>
      <c r="UQY515" s="159"/>
      <c r="UQZ515" s="57"/>
      <c r="URA515" s="159"/>
      <c r="URB515" s="57"/>
      <c r="URC515" s="159"/>
      <c r="URD515" s="57"/>
      <c r="URE515" s="159"/>
      <c r="URF515" s="57"/>
      <c r="URG515" s="159"/>
      <c r="URH515" s="57"/>
      <c r="URI515" s="159"/>
      <c r="URJ515" s="57"/>
      <c r="URK515" s="159"/>
      <c r="URL515" s="57"/>
      <c r="URM515" s="159"/>
      <c r="URN515" s="57"/>
      <c r="URO515" s="159"/>
      <c r="URP515" s="57"/>
      <c r="URQ515" s="159"/>
      <c r="URR515" s="57"/>
      <c r="URS515" s="159"/>
      <c r="URT515" s="57"/>
      <c r="URU515" s="159"/>
      <c r="URV515" s="57"/>
      <c r="URW515" s="159"/>
      <c r="URX515" s="57"/>
      <c r="URY515" s="159"/>
      <c r="URZ515" s="57"/>
      <c r="USA515" s="159"/>
      <c r="USB515" s="57"/>
      <c r="USC515" s="159"/>
      <c r="USD515" s="57"/>
      <c r="USE515" s="159"/>
      <c r="USF515" s="57"/>
      <c r="USG515" s="159"/>
      <c r="USH515" s="57"/>
      <c r="USI515" s="159"/>
      <c r="USJ515" s="57"/>
      <c r="USK515" s="159"/>
      <c r="USL515" s="57"/>
      <c r="USM515" s="159"/>
      <c r="USN515" s="57"/>
      <c r="USO515" s="159"/>
      <c r="USP515" s="57"/>
      <c r="USQ515" s="159"/>
      <c r="USR515" s="57"/>
      <c r="USS515" s="159"/>
      <c r="UST515" s="57"/>
      <c r="USU515" s="159"/>
      <c r="USV515" s="57"/>
      <c r="USW515" s="159"/>
      <c r="USX515" s="57"/>
      <c r="USY515" s="159"/>
      <c r="USZ515" s="57"/>
      <c r="UTA515" s="159"/>
      <c r="UTB515" s="57"/>
      <c r="UTC515" s="159"/>
      <c r="UTD515" s="57"/>
      <c r="UTE515" s="159"/>
      <c r="UTF515" s="57"/>
      <c r="UTG515" s="159"/>
      <c r="UTH515" s="57"/>
      <c r="UTI515" s="159"/>
      <c r="UTJ515" s="57"/>
      <c r="UTK515" s="159"/>
      <c r="UTL515" s="57"/>
      <c r="UTM515" s="159"/>
      <c r="UTN515" s="57"/>
      <c r="UTO515" s="159"/>
      <c r="UTP515" s="57"/>
      <c r="UTQ515" s="159"/>
      <c r="UTR515" s="57"/>
      <c r="UTS515" s="159"/>
      <c r="UTT515" s="57"/>
      <c r="UTU515" s="159"/>
      <c r="UTV515" s="57"/>
      <c r="UTW515" s="159"/>
      <c r="UTX515" s="57"/>
      <c r="UTY515" s="159"/>
      <c r="UTZ515" s="57"/>
      <c r="UUA515" s="159"/>
      <c r="UUB515" s="57"/>
      <c r="UUC515" s="159"/>
      <c r="UUD515" s="57"/>
      <c r="UUE515" s="159"/>
      <c r="UUF515" s="57"/>
      <c r="UUG515" s="159"/>
      <c r="UUH515" s="57"/>
      <c r="UUI515" s="159"/>
      <c r="UUJ515" s="57"/>
      <c r="UUK515" s="159"/>
      <c r="UUL515" s="57"/>
      <c r="UUM515" s="159"/>
      <c r="UUN515" s="57"/>
      <c r="UUO515" s="159"/>
      <c r="UUP515" s="57"/>
      <c r="UUQ515" s="159"/>
      <c r="UUR515" s="57"/>
      <c r="UUS515" s="159"/>
      <c r="UUT515" s="57"/>
      <c r="UUU515" s="159"/>
      <c r="UUV515" s="57"/>
      <c r="UUW515" s="159"/>
      <c r="UUX515" s="57"/>
      <c r="UUY515" s="159"/>
      <c r="UUZ515" s="57"/>
      <c r="UVA515" s="159"/>
      <c r="UVB515" s="57"/>
      <c r="UVC515" s="159"/>
      <c r="UVD515" s="57"/>
      <c r="UVE515" s="159"/>
      <c r="UVF515" s="57"/>
      <c r="UVG515" s="159"/>
      <c r="UVH515" s="57"/>
      <c r="UVI515" s="159"/>
      <c r="UVJ515" s="57"/>
      <c r="UVK515" s="159"/>
      <c r="UVL515" s="57"/>
      <c r="UVM515" s="159"/>
      <c r="UVN515" s="57"/>
      <c r="UVO515" s="159"/>
      <c r="UVP515" s="57"/>
      <c r="UVQ515" s="159"/>
      <c r="UVR515" s="57"/>
      <c r="UVS515" s="159"/>
      <c r="UVT515" s="57"/>
      <c r="UVU515" s="159"/>
      <c r="UVV515" s="57"/>
      <c r="UVW515" s="159"/>
      <c r="UVX515" s="57"/>
      <c r="UVY515" s="159"/>
      <c r="UVZ515" s="57"/>
      <c r="UWA515" s="159"/>
      <c r="UWB515" s="57"/>
      <c r="UWC515" s="159"/>
      <c r="UWD515" s="57"/>
      <c r="UWE515" s="159"/>
      <c r="UWF515" s="57"/>
      <c r="UWG515" s="159"/>
      <c r="UWH515" s="57"/>
      <c r="UWI515" s="159"/>
      <c r="UWJ515" s="57"/>
      <c r="UWK515" s="159"/>
      <c r="UWL515" s="57"/>
      <c r="UWM515" s="159"/>
      <c r="UWN515" s="57"/>
      <c r="UWO515" s="159"/>
      <c r="UWP515" s="57"/>
      <c r="UWQ515" s="159"/>
      <c r="UWR515" s="57"/>
      <c r="UWS515" s="159"/>
      <c r="UWT515" s="57"/>
      <c r="UWU515" s="159"/>
      <c r="UWV515" s="57"/>
      <c r="UWW515" s="159"/>
      <c r="UWX515" s="57"/>
      <c r="UWY515" s="159"/>
      <c r="UWZ515" s="57"/>
      <c r="UXA515" s="159"/>
      <c r="UXB515" s="57"/>
      <c r="UXC515" s="159"/>
      <c r="UXD515" s="57"/>
      <c r="UXE515" s="159"/>
      <c r="UXF515" s="57"/>
      <c r="UXG515" s="159"/>
      <c r="UXH515" s="57"/>
      <c r="UXI515" s="159"/>
      <c r="UXJ515" s="57"/>
      <c r="UXK515" s="159"/>
      <c r="UXL515" s="57"/>
      <c r="UXM515" s="159"/>
      <c r="UXN515" s="57"/>
      <c r="UXO515" s="159"/>
      <c r="UXP515" s="57"/>
      <c r="UXQ515" s="159"/>
      <c r="UXR515" s="57"/>
      <c r="UXS515" s="159"/>
      <c r="UXT515" s="57"/>
      <c r="UXU515" s="159"/>
      <c r="UXV515" s="57"/>
      <c r="UXW515" s="159"/>
      <c r="UXX515" s="57"/>
      <c r="UXY515" s="159"/>
      <c r="UXZ515" s="57"/>
      <c r="UYA515" s="159"/>
      <c r="UYB515" s="57"/>
      <c r="UYC515" s="159"/>
      <c r="UYD515" s="57"/>
      <c r="UYE515" s="159"/>
      <c r="UYF515" s="57"/>
      <c r="UYG515" s="159"/>
      <c r="UYH515" s="57"/>
      <c r="UYI515" s="159"/>
      <c r="UYJ515" s="57"/>
      <c r="UYK515" s="159"/>
      <c r="UYL515" s="57"/>
      <c r="UYM515" s="159"/>
      <c r="UYN515" s="57"/>
      <c r="UYO515" s="159"/>
      <c r="UYP515" s="57"/>
      <c r="UYQ515" s="159"/>
      <c r="UYR515" s="57"/>
      <c r="UYS515" s="159"/>
      <c r="UYT515" s="57"/>
      <c r="UYU515" s="159"/>
      <c r="UYV515" s="57"/>
      <c r="UYW515" s="159"/>
      <c r="UYX515" s="57"/>
      <c r="UYY515" s="159"/>
      <c r="UYZ515" s="57"/>
      <c r="UZA515" s="159"/>
      <c r="UZB515" s="57"/>
      <c r="UZC515" s="159"/>
      <c r="UZD515" s="57"/>
      <c r="UZE515" s="159"/>
      <c r="UZF515" s="57"/>
      <c r="UZG515" s="159"/>
      <c r="UZH515" s="57"/>
      <c r="UZI515" s="159"/>
      <c r="UZJ515" s="57"/>
      <c r="UZK515" s="159"/>
      <c r="UZL515" s="57"/>
      <c r="UZM515" s="159"/>
      <c r="UZN515" s="57"/>
      <c r="UZO515" s="159"/>
      <c r="UZP515" s="57"/>
      <c r="UZQ515" s="159"/>
      <c r="UZR515" s="57"/>
      <c r="UZS515" s="159"/>
      <c r="UZT515" s="57"/>
      <c r="UZU515" s="159"/>
      <c r="UZV515" s="57"/>
      <c r="UZW515" s="159"/>
      <c r="UZX515" s="57"/>
      <c r="UZY515" s="159"/>
      <c r="UZZ515" s="57"/>
      <c r="VAA515" s="159"/>
      <c r="VAB515" s="57"/>
      <c r="VAC515" s="159"/>
      <c r="VAD515" s="57"/>
      <c r="VAE515" s="159"/>
      <c r="VAF515" s="57"/>
      <c r="VAG515" s="159"/>
      <c r="VAH515" s="57"/>
      <c r="VAI515" s="159"/>
      <c r="VAJ515" s="57"/>
      <c r="VAK515" s="159"/>
      <c r="VAL515" s="57"/>
      <c r="VAM515" s="159"/>
      <c r="VAN515" s="57"/>
      <c r="VAO515" s="159"/>
      <c r="VAP515" s="57"/>
      <c r="VAQ515" s="159"/>
      <c r="VAR515" s="57"/>
      <c r="VAS515" s="159"/>
      <c r="VAT515" s="57"/>
      <c r="VAU515" s="159"/>
      <c r="VAV515" s="57"/>
      <c r="VAW515" s="159"/>
      <c r="VAX515" s="57"/>
      <c r="VAY515" s="159"/>
      <c r="VAZ515" s="57"/>
      <c r="VBA515" s="159"/>
      <c r="VBB515" s="57"/>
      <c r="VBC515" s="159"/>
      <c r="VBD515" s="57"/>
      <c r="VBE515" s="159"/>
      <c r="VBF515" s="57"/>
      <c r="VBG515" s="159"/>
      <c r="VBH515" s="57"/>
      <c r="VBI515" s="159"/>
      <c r="VBJ515" s="57"/>
      <c r="VBK515" s="159"/>
      <c r="VBL515" s="57"/>
      <c r="VBM515" s="159"/>
      <c r="VBN515" s="57"/>
      <c r="VBO515" s="159"/>
      <c r="VBP515" s="57"/>
      <c r="VBQ515" s="159"/>
      <c r="VBR515" s="57"/>
      <c r="VBS515" s="159"/>
      <c r="VBT515" s="57"/>
      <c r="VBU515" s="159"/>
      <c r="VBV515" s="57"/>
      <c r="VBW515" s="159"/>
      <c r="VBX515" s="57"/>
      <c r="VBY515" s="159"/>
      <c r="VBZ515" s="57"/>
      <c r="VCA515" s="159"/>
      <c r="VCB515" s="57"/>
      <c r="VCC515" s="159"/>
      <c r="VCD515" s="57"/>
      <c r="VCE515" s="159"/>
      <c r="VCF515" s="57"/>
      <c r="VCG515" s="159"/>
      <c r="VCH515" s="57"/>
      <c r="VCI515" s="159"/>
      <c r="VCJ515" s="57"/>
      <c r="VCK515" s="159"/>
      <c r="VCL515" s="57"/>
      <c r="VCM515" s="159"/>
      <c r="VCN515" s="57"/>
      <c r="VCO515" s="159"/>
      <c r="VCP515" s="57"/>
      <c r="VCQ515" s="159"/>
      <c r="VCR515" s="57"/>
      <c r="VCS515" s="159"/>
      <c r="VCT515" s="57"/>
      <c r="VCU515" s="159"/>
      <c r="VCV515" s="57"/>
      <c r="VCW515" s="159"/>
      <c r="VCX515" s="57"/>
      <c r="VCY515" s="159"/>
      <c r="VCZ515" s="57"/>
      <c r="VDA515" s="159"/>
      <c r="VDB515" s="57"/>
      <c r="VDC515" s="159"/>
      <c r="VDD515" s="57"/>
      <c r="VDE515" s="159"/>
      <c r="VDF515" s="57"/>
      <c r="VDG515" s="159"/>
      <c r="VDH515" s="57"/>
      <c r="VDI515" s="159"/>
      <c r="VDJ515" s="57"/>
      <c r="VDK515" s="159"/>
      <c r="VDL515" s="57"/>
      <c r="VDM515" s="159"/>
      <c r="VDN515" s="57"/>
      <c r="VDO515" s="159"/>
      <c r="VDP515" s="57"/>
      <c r="VDQ515" s="159"/>
      <c r="VDR515" s="57"/>
      <c r="VDS515" s="159"/>
      <c r="VDT515" s="57"/>
      <c r="VDU515" s="159"/>
      <c r="VDV515" s="57"/>
      <c r="VDW515" s="159"/>
      <c r="VDX515" s="57"/>
      <c r="VDY515" s="159"/>
      <c r="VDZ515" s="57"/>
      <c r="VEA515" s="159"/>
      <c r="VEB515" s="57"/>
      <c r="VEC515" s="159"/>
      <c r="VED515" s="57"/>
      <c r="VEE515" s="159"/>
      <c r="VEF515" s="57"/>
      <c r="VEG515" s="159"/>
      <c r="VEH515" s="57"/>
      <c r="VEI515" s="159"/>
      <c r="VEJ515" s="57"/>
      <c r="VEK515" s="159"/>
      <c r="VEL515" s="57"/>
      <c r="VEM515" s="159"/>
      <c r="VEN515" s="57"/>
      <c r="VEO515" s="159"/>
      <c r="VEP515" s="57"/>
      <c r="VEQ515" s="159"/>
      <c r="VER515" s="57"/>
      <c r="VES515" s="159"/>
      <c r="VET515" s="57"/>
      <c r="VEU515" s="159"/>
      <c r="VEV515" s="57"/>
      <c r="VEW515" s="159"/>
      <c r="VEX515" s="57"/>
      <c r="VEY515" s="159"/>
      <c r="VEZ515" s="57"/>
      <c r="VFA515" s="159"/>
      <c r="VFB515" s="57"/>
      <c r="VFC515" s="159"/>
      <c r="VFD515" s="57"/>
      <c r="VFE515" s="159"/>
      <c r="VFF515" s="57"/>
      <c r="VFG515" s="159"/>
      <c r="VFH515" s="57"/>
      <c r="VFI515" s="159"/>
      <c r="VFJ515" s="57"/>
      <c r="VFK515" s="159"/>
      <c r="VFL515" s="57"/>
      <c r="VFM515" s="159"/>
      <c r="VFN515" s="57"/>
      <c r="VFO515" s="159"/>
      <c r="VFP515" s="57"/>
      <c r="VFQ515" s="159"/>
      <c r="VFR515" s="57"/>
      <c r="VFS515" s="159"/>
      <c r="VFT515" s="57"/>
      <c r="VFU515" s="159"/>
      <c r="VFV515" s="57"/>
      <c r="VFW515" s="159"/>
      <c r="VFX515" s="57"/>
      <c r="VFY515" s="159"/>
      <c r="VFZ515" s="57"/>
      <c r="VGA515" s="159"/>
      <c r="VGB515" s="57"/>
      <c r="VGC515" s="159"/>
      <c r="VGD515" s="57"/>
      <c r="VGE515" s="159"/>
      <c r="VGF515" s="57"/>
      <c r="VGG515" s="159"/>
      <c r="VGH515" s="57"/>
      <c r="VGI515" s="159"/>
      <c r="VGJ515" s="57"/>
      <c r="VGK515" s="159"/>
      <c r="VGL515" s="57"/>
      <c r="VGM515" s="159"/>
      <c r="VGN515" s="57"/>
      <c r="VGO515" s="159"/>
      <c r="VGP515" s="57"/>
      <c r="VGQ515" s="159"/>
      <c r="VGR515" s="57"/>
      <c r="VGS515" s="159"/>
      <c r="VGT515" s="57"/>
      <c r="VGU515" s="159"/>
      <c r="VGV515" s="57"/>
      <c r="VGW515" s="159"/>
      <c r="VGX515" s="57"/>
      <c r="VGY515" s="159"/>
      <c r="VGZ515" s="57"/>
      <c r="VHA515" s="159"/>
      <c r="VHB515" s="57"/>
      <c r="VHC515" s="159"/>
      <c r="VHD515" s="57"/>
      <c r="VHE515" s="159"/>
      <c r="VHF515" s="57"/>
      <c r="VHG515" s="159"/>
      <c r="VHH515" s="57"/>
      <c r="VHI515" s="159"/>
      <c r="VHJ515" s="57"/>
      <c r="VHK515" s="159"/>
      <c r="VHL515" s="57"/>
      <c r="VHM515" s="159"/>
      <c r="VHN515" s="57"/>
      <c r="VHO515" s="159"/>
      <c r="VHP515" s="57"/>
      <c r="VHQ515" s="159"/>
      <c r="VHR515" s="57"/>
      <c r="VHS515" s="159"/>
      <c r="VHT515" s="57"/>
      <c r="VHU515" s="159"/>
      <c r="VHV515" s="57"/>
      <c r="VHW515" s="159"/>
      <c r="VHX515" s="57"/>
      <c r="VHY515" s="159"/>
      <c r="VHZ515" s="57"/>
      <c r="VIA515" s="159"/>
      <c r="VIB515" s="57"/>
      <c r="VIC515" s="159"/>
      <c r="VID515" s="57"/>
      <c r="VIE515" s="159"/>
      <c r="VIF515" s="57"/>
      <c r="VIG515" s="159"/>
      <c r="VIH515" s="57"/>
      <c r="VII515" s="159"/>
      <c r="VIJ515" s="57"/>
      <c r="VIK515" s="159"/>
      <c r="VIL515" s="57"/>
      <c r="VIM515" s="159"/>
      <c r="VIN515" s="57"/>
      <c r="VIO515" s="159"/>
      <c r="VIP515" s="57"/>
      <c r="VIQ515" s="159"/>
      <c r="VIR515" s="57"/>
      <c r="VIS515" s="159"/>
      <c r="VIT515" s="57"/>
      <c r="VIU515" s="159"/>
      <c r="VIV515" s="57"/>
      <c r="VIW515" s="159"/>
      <c r="VIX515" s="57"/>
      <c r="VIY515" s="159"/>
      <c r="VIZ515" s="57"/>
      <c r="VJA515" s="159"/>
      <c r="VJB515" s="57"/>
      <c r="VJC515" s="159"/>
      <c r="VJD515" s="57"/>
      <c r="VJE515" s="159"/>
      <c r="VJF515" s="57"/>
      <c r="VJG515" s="159"/>
      <c r="VJH515" s="57"/>
      <c r="VJI515" s="159"/>
      <c r="VJJ515" s="57"/>
      <c r="VJK515" s="159"/>
      <c r="VJL515" s="57"/>
      <c r="VJM515" s="159"/>
      <c r="VJN515" s="57"/>
      <c r="VJO515" s="159"/>
      <c r="VJP515" s="57"/>
      <c r="VJQ515" s="159"/>
      <c r="VJR515" s="57"/>
      <c r="VJS515" s="159"/>
      <c r="VJT515" s="57"/>
      <c r="VJU515" s="159"/>
      <c r="VJV515" s="57"/>
      <c r="VJW515" s="159"/>
      <c r="VJX515" s="57"/>
      <c r="VJY515" s="159"/>
      <c r="VJZ515" s="57"/>
      <c r="VKA515" s="159"/>
      <c r="VKB515" s="57"/>
      <c r="VKC515" s="159"/>
      <c r="VKD515" s="57"/>
      <c r="VKE515" s="159"/>
      <c r="VKF515" s="57"/>
      <c r="VKG515" s="159"/>
      <c r="VKH515" s="57"/>
      <c r="VKI515" s="159"/>
      <c r="VKJ515" s="57"/>
      <c r="VKK515" s="159"/>
      <c r="VKL515" s="57"/>
      <c r="VKM515" s="159"/>
      <c r="VKN515" s="57"/>
      <c r="VKO515" s="159"/>
      <c r="VKP515" s="57"/>
      <c r="VKQ515" s="159"/>
      <c r="VKR515" s="57"/>
      <c r="VKS515" s="159"/>
      <c r="VKT515" s="57"/>
      <c r="VKU515" s="159"/>
      <c r="VKV515" s="57"/>
      <c r="VKW515" s="159"/>
      <c r="VKX515" s="57"/>
      <c r="VKY515" s="159"/>
      <c r="VKZ515" s="57"/>
      <c r="VLA515" s="159"/>
      <c r="VLB515" s="57"/>
      <c r="VLC515" s="159"/>
      <c r="VLD515" s="57"/>
      <c r="VLE515" s="159"/>
      <c r="VLF515" s="57"/>
      <c r="VLG515" s="159"/>
      <c r="VLH515" s="57"/>
      <c r="VLI515" s="159"/>
      <c r="VLJ515" s="57"/>
      <c r="VLK515" s="159"/>
      <c r="VLL515" s="57"/>
      <c r="VLM515" s="159"/>
      <c r="VLN515" s="57"/>
      <c r="VLO515" s="159"/>
      <c r="VLP515" s="57"/>
      <c r="VLQ515" s="159"/>
      <c r="VLR515" s="57"/>
      <c r="VLS515" s="159"/>
      <c r="VLT515" s="57"/>
      <c r="VLU515" s="159"/>
      <c r="VLV515" s="57"/>
      <c r="VLW515" s="159"/>
      <c r="VLX515" s="57"/>
      <c r="VLY515" s="159"/>
      <c r="VLZ515" s="57"/>
      <c r="VMA515" s="159"/>
      <c r="VMB515" s="57"/>
      <c r="VMC515" s="159"/>
      <c r="VMD515" s="57"/>
      <c r="VME515" s="159"/>
      <c r="VMF515" s="57"/>
      <c r="VMG515" s="159"/>
      <c r="VMH515" s="57"/>
      <c r="VMI515" s="159"/>
      <c r="VMJ515" s="57"/>
      <c r="VMK515" s="159"/>
      <c r="VML515" s="57"/>
      <c r="VMM515" s="159"/>
      <c r="VMN515" s="57"/>
      <c r="VMO515" s="159"/>
      <c r="VMP515" s="57"/>
      <c r="VMQ515" s="159"/>
      <c r="VMR515" s="57"/>
      <c r="VMS515" s="159"/>
      <c r="VMT515" s="57"/>
      <c r="VMU515" s="159"/>
      <c r="VMV515" s="57"/>
      <c r="VMW515" s="159"/>
      <c r="VMX515" s="57"/>
      <c r="VMY515" s="159"/>
      <c r="VMZ515" s="57"/>
      <c r="VNA515" s="159"/>
      <c r="VNB515" s="57"/>
      <c r="VNC515" s="159"/>
      <c r="VND515" s="57"/>
      <c r="VNE515" s="159"/>
      <c r="VNF515" s="57"/>
      <c r="VNG515" s="159"/>
      <c r="VNH515" s="57"/>
      <c r="VNI515" s="159"/>
      <c r="VNJ515" s="57"/>
      <c r="VNK515" s="159"/>
      <c r="VNL515" s="57"/>
      <c r="VNM515" s="159"/>
      <c r="VNN515" s="57"/>
      <c r="VNO515" s="159"/>
      <c r="VNP515" s="57"/>
      <c r="VNQ515" s="159"/>
      <c r="VNR515" s="57"/>
      <c r="VNS515" s="159"/>
      <c r="VNT515" s="57"/>
      <c r="VNU515" s="159"/>
      <c r="VNV515" s="57"/>
      <c r="VNW515" s="159"/>
      <c r="VNX515" s="57"/>
      <c r="VNY515" s="159"/>
      <c r="VNZ515" s="57"/>
      <c r="VOA515" s="159"/>
      <c r="VOB515" s="57"/>
      <c r="VOC515" s="159"/>
      <c r="VOD515" s="57"/>
      <c r="VOE515" s="159"/>
      <c r="VOF515" s="57"/>
      <c r="VOG515" s="159"/>
      <c r="VOH515" s="57"/>
      <c r="VOI515" s="159"/>
      <c r="VOJ515" s="57"/>
      <c r="VOK515" s="159"/>
      <c r="VOL515" s="57"/>
      <c r="VOM515" s="159"/>
      <c r="VON515" s="57"/>
      <c r="VOO515" s="159"/>
      <c r="VOP515" s="57"/>
      <c r="VOQ515" s="159"/>
      <c r="VOR515" s="57"/>
      <c r="VOS515" s="159"/>
      <c r="VOT515" s="57"/>
      <c r="VOU515" s="159"/>
      <c r="VOV515" s="57"/>
      <c r="VOW515" s="159"/>
      <c r="VOX515" s="57"/>
      <c r="VOY515" s="159"/>
      <c r="VOZ515" s="57"/>
      <c r="VPA515" s="159"/>
      <c r="VPB515" s="57"/>
      <c r="VPC515" s="159"/>
      <c r="VPD515" s="57"/>
      <c r="VPE515" s="159"/>
      <c r="VPF515" s="57"/>
      <c r="VPG515" s="159"/>
      <c r="VPH515" s="57"/>
      <c r="VPI515" s="159"/>
      <c r="VPJ515" s="57"/>
      <c r="VPK515" s="159"/>
      <c r="VPL515" s="57"/>
      <c r="VPM515" s="159"/>
      <c r="VPN515" s="57"/>
      <c r="VPO515" s="159"/>
      <c r="VPP515" s="57"/>
      <c r="VPQ515" s="159"/>
      <c r="VPR515" s="57"/>
      <c r="VPS515" s="159"/>
      <c r="VPT515" s="57"/>
      <c r="VPU515" s="159"/>
      <c r="VPV515" s="57"/>
      <c r="VPW515" s="159"/>
      <c r="VPX515" s="57"/>
      <c r="VPY515" s="159"/>
      <c r="VPZ515" s="57"/>
      <c r="VQA515" s="159"/>
      <c r="VQB515" s="57"/>
      <c r="VQC515" s="159"/>
      <c r="VQD515" s="57"/>
      <c r="VQE515" s="159"/>
      <c r="VQF515" s="57"/>
      <c r="VQG515" s="159"/>
      <c r="VQH515" s="57"/>
      <c r="VQI515" s="159"/>
      <c r="VQJ515" s="57"/>
      <c r="VQK515" s="159"/>
      <c r="VQL515" s="57"/>
      <c r="VQM515" s="159"/>
      <c r="VQN515" s="57"/>
      <c r="VQO515" s="159"/>
      <c r="VQP515" s="57"/>
      <c r="VQQ515" s="159"/>
      <c r="VQR515" s="57"/>
      <c r="VQS515" s="159"/>
      <c r="VQT515" s="57"/>
      <c r="VQU515" s="159"/>
      <c r="VQV515" s="57"/>
      <c r="VQW515" s="159"/>
      <c r="VQX515" s="57"/>
      <c r="VQY515" s="159"/>
      <c r="VQZ515" s="57"/>
      <c r="VRA515" s="159"/>
      <c r="VRB515" s="57"/>
      <c r="VRC515" s="159"/>
      <c r="VRD515" s="57"/>
      <c r="VRE515" s="159"/>
      <c r="VRF515" s="57"/>
      <c r="VRG515" s="159"/>
      <c r="VRH515" s="57"/>
      <c r="VRI515" s="159"/>
      <c r="VRJ515" s="57"/>
      <c r="VRK515" s="159"/>
      <c r="VRL515" s="57"/>
      <c r="VRM515" s="159"/>
      <c r="VRN515" s="57"/>
      <c r="VRO515" s="159"/>
      <c r="VRP515" s="57"/>
      <c r="VRQ515" s="159"/>
      <c r="VRR515" s="57"/>
      <c r="VRS515" s="159"/>
      <c r="VRT515" s="57"/>
      <c r="VRU515" s="159"/>
      <c r="VRV515" s="57"/>
      <c r="VRW515" s="159"/>
      <c r="VRX515" s="57"/>
      <c r="VRY515" s="159"/>
      <c r="VRZ515" s="57"/>
      <c r="VSA515" s="159"/>
      <c r="VSB515" s="57"/>
      <c r="VSC515" s="159"/>
      <c r="VSD515" s="57"/>
      <c r="VSE515" s="159"/>
      <c r="VSF515" s="57"/>
      <c r="VSG515" s="159"/>
      <c r="VSH515" s="57"/>
      <c r="VSI515" s="159"/>
      <c r="VSJ515" s="57"/>
      <c r="VSK515" s="159"/>
      <c r="VSL515" s="57"/>
      <c r="VSM515" s="159"/>
      <c r="VSN515" s="57"/>
      <c r="VSO515" s="159"/>
      <c r="VSP515" s="57"/>
      <c r="VSQ515" s="159"/>
      <c r="VSR515" s="57"/>
      <c r="VSS515" s="159"/>
      <c r="VST515" s="57"/>
      <c r="VSU515" s="159"/>
      <c r="VSV515" s="57"/>
      <c r="VSW515" s="159"/>
      <c r="VSX515" s="57"/>
      <c r="VSY515" s="159"/>
      <c r="VSZ515" s="57"/>
      <c r="VTA515" s="159"/>
      <c r="VTB515" s="57"/>
      <c r="VTC515" s="159"/>
      <c r="VTD515" s="57"/>
      <c r="VTE515" s="159"/>
      <c r="VTF515" s="57"/>
      <c r="VTG515" s="159"/>
      <c r="VTH515" s="57"/>
      <c r="VTI515" s="159"/>
      <c r="VTJ515" s="57"/>
      <c r="VTK515" s="159"/>
      <c r="VTL515" s="57"/>
      <c r="VTM515" s="159"/>
      <c r="VTN515" s="57"/>
      <c r="VTO515" s="159"/>
      <c r="VTP515" s="57"/>
      <c r="VTQ515" s="159"/>
      <c r="VTR515" s="57"/>
      <c r="VTS515" s="159"/>
      <c r="VTT515" s="57"/>
      <c r="VTU515" s="159"/>
      <c r="VTV515" s="57"/>
      <c r="VTW515" s="159"/>
      <c r="VTX515" s="57"/>
      <c r="VTY515" s="159"/>
      <c r="VTZ515" s="57"/>
      <c r="VUA515" s="159"/>
      <c r="VUB515" s="57"/>
      <c r="VUC515" s="159"/>
      <c r="VUD515" s="57"/>
      <c r="VUE515" s="159"/>
      <c r="VUF515" s="57"/>
      <c r="VUG515" s="159"/>
      <c r="VUH515" s="57"/>
      <c r="VUI515" s="159"/>
      <c r="VUJ515" s="57"/>
      <c r="VUK515" s="159"/>
      <c r="VUL515" s="57"/>
      <c r="VUM515" s="159"/>
      <c r="VUN515" s="57"/>
      <c r="VUO515" s="159"/>
      <c r="VUP515" s="57"/>
      <c r="VUQ515" s="159"/>
      <c r="VUR515" s="57"/>
      <c r="VUS515" s="159"/>
      <c r="VUT515" s="57"/>
      <c r="VUU515" s="159"/>
      <c r="VUV515" s="57"/>
      <c r="VUW515" s="159"/>
      <c r="VUX515" s="57"/>
      <c r="VUY515" s="159"/>
      <c r="VUZ515" s="57"/>
      <c r="VVA515" s="159"/>
      <c r="VVB515" s="57"/>
      <c r="VVC515" s="159"/>
      <c r="VVD515" s="57"/>
      <c r="VVE515" s="159"/>
      <c r="VVF515" s="57"/>
      <c r="VVG515" s="159"/>
      <c r="VVH515" s="57"/>
      <c r="VVI515" s="159"/>
      <c r="VVJ515" s="57"/>
      <c r="VVK515" s="159"/>
      <c r="VVL515" s="57"/>
      <c r="VVM515" s="159"/>
      <c r="VVN515" s="57"/>
      <c r="VVO515" s="159"/>
      <c r="VVP515" s="57"/>
      <c r="VVQ515" s="159"/>
      <c r="VVR515" s="57"/>
      <c r="VVS515" s="159"/>
      <c r="VVT515" s="57"/>
      <c r="VVU515" s="159"/>
      <c r="VVV515" s="57"/>
      <c r="VVW515" s="159"/>
      <c r="VVX515" s="57"/>
      <c r="VVY515" s="159"/>
      <c r="VVZ515" s="57"/>
      <c r="VWA515" s="159"/>
      <c r="VWB515" s="57"/>
      <c r="VWC515" s="159"/>
      <c r="VWD515" s="57"/>
      <c r="VWE515" s="159"/>
      <c r="VWF515" s="57"/>
      <c r="VWG515" s="159"/>
      <c r="VWH515" s="57"/>
      <c r="VWI515" s="159"/>
      <c r="VWJ515" s="57"/>
      <c r="VWK515" s="159"/>
      <c r="VWL515" s="57"/>
      <c r="VWM515" s="159"/>
      <c r="VWN515" s="57"/>
      <c r="VWO515" s="159"/>
      <c r="VWP515" s="57"/>
      <c r="VWQ515" s="159"/>
      <c r="VWR515" s="57"/>
      <c r="VWS515" s="159"/>
      <c r="VWT515" s="57"/>
      <c r="VWU515" s="159"/>
      <c r="VWV515" s="57"/>
      <c r="VWW515" s="159"/>
      <c r="VWX515" s="57"/>
      <c r="VWY515" s="159"/>
      <c r="VWZ515" s="57"/>
      <c r="VXA515" s="159"/>
      <c r="VXB515" s="57"/>
      <c r="VXC515" s="159"/>
      <c r="VXD515" s="57"/>
      <c r="VXE515" s="159"/>
      <c r="VXF515" s="57"/>
      <c r="VXG515" s="159"/>
      <c r="VXH515" s="57"/>
      <c r="VXI515" s="159"/>
      <c r="VXJ515" s="57"/>
      <c r="VXK515" s="159"/>
      <c r="VXL515" s="57"/>
      <c r="VXM515" s="159"/>
      <c r="VXN515" s="57"/>
      <c r="VXO515" s="159"/>
      <c r="VXP515" s="57"/>
      <c r="VXQ515" s="159"/>
      <c r="VXR515" s="57"/>
      <c r="VXS515" s="159"/>
      <c r="VXT515" s="57"/>
      <c r="VXU515" s="159"/>
      <c r="VXV515" s="57"/>
      <c r="VXW515" s="159"/>
      <c r="VXX515" s="57"/>
      <c r="VXY515" s="159"/>
      <c r="VXZ515" s="57"/>
      <c r="VYA515" s="159"/>
      <c r="VYB515" s="57"/>
      <c r="VYC515" s="159"/>
      <c r="VYD515" s="57"/>
      <c r="VYE515" s="159"/>
      <c r="VYF515" s="57"/>
      <c r="VYG515" s="159"/>
      <c r="VYH515" s="57"/>
      <c r="VYI515" s="159"/>
      <c r="VYJ515" s="57"/>
      <c r="VYK515" s="159"/>
      <c r="VYL515" s="57"/>
      <c r="VYM515" s="159"/>
      <c r="VYN515" s="57"/>
      <c r="VYO515" s="159"/>
      <c r="VYP515" s="57"/>
      <c r="VYQ515" s="159"/>
      <c r="VYR515" s="57"/>
      <c r="VYS515" s="159"/>
      <c r="VYT515" s="57"/>
      <c r="VYU515" s="159"/>
      <c r="VYV515" s="57"/>
      <c r="VYW515" s="159"/>
      <c r="VYX515" s="57"/>
      <c r="VYY515" s="159"/>
      <c r="VYZ515" s="57"/>
      <c r="VZA515" s="159"/>
      <c r="VZB515" s="57"/>
      <c r="VZC515" s="159"/>
      <c r="VZD515" s="57"/>
      <c r="VZE515" s="159"/>
      <c r="VZF515" s="57"/>
      <c r="VZG515" s="159"/>
      <c r="VZH515" s="57"/>
      <c r="VZI515" s="159"/>
      <c r="VZJ515" s="57"/>
      <c r="VZK515" s="159"/>
      <c r="VZL515" s="57"/>
      <c r="VZM515" s="159"/>
      <c r="VZN515" s="57"/>
      <c r="VZO515" s="159"/>
      <c r="VZP515" s="57"/>
      <c r="VZQ515" s="159"/>
      <c r="VZR515" s="57"/>
      <c r="VZS515" s="159"/>
      <c r="VZT515" s="57"/>
      <c r="VZU515" s="159"/>
      <c r="VZV515" s="57"/>
      <c r="VZW515" s="159"/>
      <c r="VZX515" s="57"/>
      <c r="VZY515" s="159"/>
      <c r="VZZ515" s="57"/>
      <c r="WAA515" s="159"/>
      <c r="WAB515" s="57"/>
      <c r="WAC515" s="159"/>
      <c r="WAD515" s="57"/>
      <c r="WAE515" s="159"/>
      <c r="WAF515" s="57"/>
      <c r="WAG515" s="159"/>
      <c r="WAH515" s="57"/>
      <c r="WAI515" s="159"/>
      <c r="WAJ515" s="57"/>
      <c r="WAK515" s="159"/>
      <c r="WAL515" s="57"/>
      <c r="WAM515" s="159"/>
      <c r="WAN515" s="57"/>
      <c r="WAO515" s="159"/>
      <c r="WAP515" s="57"/>
      <c r="WAQ515" s="159"/>
      <c r="WAR515" s="57"/>
      <c r="WAS515" s="159"/>
      <c r="WAT515" s="57"/>
      <c r="WAU515" s="159"/>
      <c r="WAV515" s="57"/>
      <c r="WAW515" s="159"/>
      <c r="WAX515" s="57"/>
      <c r="WAY515" s="159"/>
      <c r="WAZ515" s="57"/>
      <c r="WBA515" s="159"/>
      <c r="WBB515" s="57"/>
      <c r="WBC515" s="159"/>
      <c r="WBD515" s="57"/>
      <c r="WBE515" s="159"/>
      <c r="WBF515" s="57"/>
      <c r="WBG515" s="159"/>
      <c r="WBH515" s="57"/>
      <c r="WBI515" s="159"/>
      <c r="WBJ515" s="57"/>
      <c r="WBK515" s="159"/>
      <c r="WBL515" s="57"/>
      <c r="WBM515" s="159"/>
      <c r="WBN515" s="57"/>
      <c r="WBO515" s="159"/>
      <c r="WBP515" s="57"/>
      <c r="WBQ515" s="159"/>
      <c r="WBR515" s="57"/>
      <c r="WBS515" s="159"/>
      <c r="WBT515" s="57"/>
      <c r="WBU515" s="159"/>
      <c r="WBV515" s="57"/>
      <c r="WBW515" s="159"/>
      <c r="WBX515" s="57"/>
      <c r="WBY515" s="159"/>
      <c r="WBZ515" s="57"/>
      <c r="WCA515" s="159"/>
      <c r="WCB515" s="57"/>
      <c r="WCC515" s="159"/>
      <c r="WCD515" s="57"/>
      <c r="WCE515" s="159"/>
      <c r="WCF515" s="57"/>
      <c r="WCG515" s="159"/>
      <c r="WCH515" s="57"/>
      <c r="WCI515" s="159"/>
      <c r="WCJ515" s="57"/>
      <c r="WCK515" s="159"/>
      <c r="WCL515" s="57"/>
      <c r="WCM515" s="159"/>
      <c r="WCN515" s="57"/>
      <c r="WCO515" s="159"/>
      <c r="WCP515" s="57"/>
      <c r="WCQ515" s="159"/>
      <c r="WCR515" s="57"/>
      <c r="WCS515" s="159"/>
      <c r="WCT515" s="57"/>
      <c r="WCU515" s="159"/>
      <c r="WCV515" s="57"/>
      <c r="WCW515" s="159"/>
      <c r="WCX515" s="57"/>
      <c r="WCY515" s="159"/>
      <c r="WCZ515" s="57"/>
      <c r="WDA515" s="159"/>
      <c r="WDB515" s="57"/>
      <c r="WDC515" s="159"/>
      <c r="WDD515" s="57"/>
      <c r="WDE515" s="159"/>
      <c r="WDF515" s="57"/>
      <c r="WDG515" s="159"/>
      <c r="WDH515" s="57"/>
      <c r="WDI515" s="159"/>
      <c r="WDJ515" s="57"/>
      <c r="WDK515" s="159"/>
      <c r="WDL515" s="57"/>
      <c r="WDM515" s="159"/>
      <c r="WDN515" s="57"/>
      <c r="WDO515" s="159"/>
      <c r="WDP515" s="57"/>
      <c r="WDQ515" s="159"/>
      <c r="WDR515" s="57"/>
      <c r="WDS515" s="159"/>
      <c r="WDT515" s="57"/>
      <c r="WDU515" s="159"/>
      <c r="WDV515" s="57"/>
      <c r="WDW515" s="159"/>
      <c r="WDX515" s="57"/>
      <c r="WDY515" s="159"/>
      <c r="WDZ515" s="57"/>
      <c r="WEA515" s="159"/>
      <c r="WEB515" s="57"/>
      <c r="WEC515" s="159"/>
      <c r="WED515" s="57"/>
      <c r="WEE515" s="159"/>
      <c r="WEF515" s="57"/>
      <c r="WEG515" s="159"/>
      <c r="WEH515" s="57"/>
      <c r="WEI515" s="159"/>
      <c r="WEJ515" s="57"/>
      <c r="WEK515" s="159"/>
      <c r="WEL515" s="57"/>
      <c r="WEM515" s="159"/>
      <c r="WEN515" s="57"/>
      <c r="WEO515" s="159"/>
      <c r="WEP515" s="57"/>
      <c r="WEQ515" s="159"/>
      <c r="WER515" s="57"/>
      <c r="WES515" s="159"/>
      <c r="WET515" s="57"/>
      <c r="WEU515" s="159"/>
      <c r="WEV515" s="57"/>
      <c r="WEW515" s="159"/>
      <c r="WEX515" s="57"/>
      <c r="WEY515" s="159"/>
      <c r="WEZ515" s="57"/>
      <c r="WFA515" s="159"/>
      <c r="WFB515" s="57"/>
      <c r="WFC515" s="159"/>
      <c r="WFD515" s="57"/>
      <c r="WFE515" s="159"/>
      <c r="WFF515" s="57"/>
      <c r="WFG515" s="159"/>
      <c r="WFH515" s="57"/>
      <c r="WFI515" s="159"/>
      <c r="WFJ515" s="57"/>
      <c r="WFK515" s="159"/>
      <c r="WFL515" s="57"/>
      <c r="WFM515" s="159"/>
      <c r="WFN515" s="57"/>
      <c r="WFO515" s="159"/>
      <c r="WFP515" s="57"/>
      <c r="WFQ515" s="159"/>
      <c r="WFR515" s="57"/>
      <c r="WFS515" s="159"/>
      <c r="WFT515" s="57"/>
      <c r="WFU515" s="159"/>
      <c r="WFV515" s="57"/>
      <c r="WFW515" s="159"/>
      <c r="WFX515" s="57"/>
      <c r="WFY515" s="159"/>
      <c r="WFZ515" s="57"/>
      <c r="WGA515" s="159"/>
      <c r="WGB515" s="57"/>
      <c r="WGC515" s="159"/>
      <c r="WGD515" s="57"/>
      <c r="WGE515" s="159"/>
      <c r="WGF515" s="57"/>
      <c r="WGG515" s="159"/>
      <c r="WGH515" s="57"/>
      <c r="WGI515" s="159"/>
      <c r="WGJ515" s="57"/>
      <c r="WGK515" s="159"/>
      <c r="WGL515" s="57"/>
      <c r="WGM515" s="159"/>
      <c r="WGN515" s="57"/>
      <c r="WGO515" s="159"/>
      <c r="WGP515" s="57"/>
      <c r="WGQ515" s="159"/>
      <c r="WGR515" s="57"/>
      <c r="WGS515" s="159"/>
      <c r="WGT515" s="57"/>
      <c r="WGU515" s="159"/>
      <c r="WGV515" s="57"/>
      <c r="WGW515" s="159"/>
      <c r="WGX515" s="57"/>
      <c r="WGY515" s="159"/>
      <c r="WGZ515" s="57"/>
      <c r="WHA515" s="159"/>
      <c r="WHB515" s="57"/>
      <c r="WHC515" s="159"/>
      <c r="WHD515" s="57"/>
      <c r="WHE515" s="159"/>
      <c r="WHF515" s="57"/>
      <c r="WHG515" s="159"/>
      <c r="WHH515" s="57"/>
      <c r="WHI515" s="159"/>
      <c r="WHJ515" s="57"/>
      <c r="WHK515" s="159"/>
      <c r="WHL515" s="57"/>
      <c r="WHM515" s="159"/>
      <c r="WHN515" s="57"/>
      <c r="WHO515" s="159"/>
      <c r="WHP515" s="57"/>
      <c r="WHQ515" s="159"/>
      <c r="WHR515" s="57"/>
      <c r="WHS515" s="159"/>
      <c r="WHT515" s="57"/>
      <c r="WHU515" s="159"/>
      <c r="WHV515" s="57"/>
      <c r="WHW515" s="159"/>
      <c r="WHX515" s="57"/>
      <c r="WHY515" s="159"/>
      <c r="WHZ515" s="57"/>
      <c r="WIA515" s="159"/>
      <c r="WIB515" s="57"/>
      <c r="WIC515" s="159"/>
      <c r="WID515" s="57"/>
      <c r="WIE515" s="159"/>
      <c r="WIF515" s="57"/>
      <c r="WIG515" s="159"/>
      <c r="WIH515" s="57"/>
      <c r="WII515" s="159"/>
      <c r="WIJ515" s="57"/>
      <c r="WIK515" s="159"/>
      <c r="WIL515" s="57"/>
      <c r="WIM515" s="159"/>
      <c r="WIN515" s="57"/>
      <c r="WIO515" s="159"/>
      <c r="WIP515" s="57"/>
      <c r="WIQ515" s="159"/>
      <c r="WIR515" s="57"/>
      <c r="WIS515" s="159"/>
      <c r="WIT515" s="57"/>
      <c r="WIU515" s="159"/>
      <c r="WIV515" s="57"/>
      <c r="WIW515" s="159"/>
      <c r="WIX515" s="57"/>
      <c r="WIY515" s="159"/>
      <c r="WIZ515" s="57"/>
      <c r="WJA515" s="159"/>
      <c r="WJB515" s="57"/>
      <c r="WJC515" s="159"/>
      <c r="WJD515" s="57"/>
      <c r="WJE515" s="159"/>
      <c r="WJF515" s="57"/>
      <c r="WJG515" s="159"/>
      <c r="WJH515" s="57"/>
      <c r="WJI515" s="159"/>
      <c r="WJJ515" s="57"/>
      <c r="WJK515" s="159"/>
      <c r="WJL515" s="57"/>
      <c r="WJM515" s="159"/>
      <c r="WJN515" s="57"/>
      <c r="WJO515" s="159"/>
      <c r="WJP515" s="57"/>
      <c r="WJQ515" s="159"/>
      <c r="WJR515" s="57"/>
      <c r="WJS515" s="159"/>
      <c r="WJT515" s="57"/>
      <c r="WJU515" s="159"/>
      <c r="WJV515" s="57"/>
      <c r="WJW515" s="159"/>
      <c r="WJX515" s="57"/>
      <c r="WJY515" s="159"/>
      <c r="WJZ515" s="57"/>
      <c r="WKA515" s="159"/>
      <c r="WKB515" s="57"/>
      <c r="WKC515" s="159"/>
      <c r="WKD515" s="57"/>
      <c r="WKE515" s="159"/>
      <c r="WKF515" s="57"/>
      <c r="WKG515" s="159"/>
      <c r="WKH515" s="57"/>
      <c r="WKI515" s="159"/>
      <c r="WKJ515" s="57"/>
      <c r="WKK515" s="159"/>
      <c r="WKL515" s="57"/>
      <c r="WKM515" s="159"/>
      <c r="WKN515" s="57"/>
      <c r="WKO515" s="159"/>
      <c r="WKP515" s="57"/>
      <c r="WKQ515" s="159"/>
      <c r="WKR515" s="57"/>
      <c r="WKS515" s="159"/>
      <c r="WKT515" s="57"/>
      <c r="WKU515" s="159"/>
      <c r="WKV515" s="57"/>
      <c r="WKW515" s="159"/>
      <c r="WKX515" s="57"/>
      <c r="WKY515" s="159"/>
      <c r="WKZ515" s="57"/>
      <c r="WLA515" s="159"/>
      <c r="WLB515" s="57"/>
      <c r="WLC515" s="159"/>
      <c r="WLD515" s="57"/>
      <c r="WLE515" s="159"/>
      <c r="WLF515" s="57"/>
      <c r="WLG515" s="159"/>
      <c r="WLH515" s="57"/>
      <c r="WLI515" s="159"/>
      <c r="WLJ515" s="57"/>
      <c r="WLK515" s="159"/>
      <c r="WLL515" s="57"/>
      <c r="WLM515" s="159"/>
      <c r="WLN515" s="57"/>
      <c r="WLO515" s="159"/>
      <c r="WLP515" s="57"/>
      <c r="WLQ515" s="159"/>
      <c r="WLR515" s="57"/>
      <c r="WLS515" s="159"/>
      <c r="WLT515" s="57"/>
      <c r="WLU515" s="159"/>
      <c r="WLV515" s="57"/>
      <c r="WLW515" s="159"/>
      <c r="WLX515" s="57"/>
      <c r="WLY515" s="159"/>
      <c r="WLZ515" s="57"/>
      <c r="WMA515" s="159"/>
      <c r="WMB515" s="57"/>
      <c r="WMC515" s="159"/>
      <c r="WMD515" s="57"/>
      <c r="WME515" s="159"/>
      <c r="WMF515" s="57"/>
      <c r="WMG515" s="159"/>
      <c r="WMH515" s="57"/>
      <c r="WMI515" s="159"/>
      <c r="WMJ515" s="57"/>
      <c r="WMK515" s="159"/>
      <c r="WML515" s="57"/>
      <c r="WMM515" s="159"/>
      <c r="WMN515" s="57"/>
      <c r="WMO515" s="159"/>
      <c r="WMP515" s="57"/>
      <c r="WMQ515" s="159"/>
      <c r="WMR515" s="57"/>
      <c r="WMS515" s="159"/>
      <c r="WMT515" s="57"/>
      <c r="WMU515" s="159"/>
      <c r="WMV515" s="57"/>
      <c r="WMW515" s="159"/>
      <c r="WMX515" s="57"/>
      <c r="WMY515" s="159"/>
      <c r="WMZ515" s="57"/>
      <c r="WNA515" s="159"/>
      <c r="WNB515" s="57"/>
      <c r="WNC515" s="159"/>
      <c r="WND515" s="57"/>
      <c r="WNE515" s="159"/>
      <c r="WNF515" s="57"/>
      <c r="WNG515" s="159"/>
      <c r="WNH515" s="57"/>
      <c r="WNI515" s="159"/>
      <c r="WNJ515" s="57"/>
      <c r="WNK515" s="159"/>
      <c r="WNL515" s="57"/>
      <c r="WNM515" s="159"/>
      <c r="WNN515" s="57"/>
      <c r="WNO515" s="159"/>
      <c r="WNP515" s="57"/>
      <c r="WNQ515" s="159"/>
      <c r="WNR515" s="57"/>
      <c r="WNS515" s="159"/>
      <c r="WNT515" s="57"/>
      <c r="WNU515" s="159"/>
      <c r="WNV515" s="57"/>
      <c r="WNW515" s="159"/>
      <c r="WNX515" s="57"/>
      <c r="WNY515" s="159"/>
      <c r="WNZ515" s="57"/>
      <c r="WOA515" s="159"/>
      <c r="WOB515" s="57"/>
      <c r="WOC515" s="159"/>
      <c r="WOD515" s="57"/>
      <c r="WOE515" s="159"/>
      <c r="WOF515" s="57"/>
      <c r="WOG515" s="159"/>
      <c r="WOH515" s="57"/>
      <c r="WOI515" s="159"/>
      <c r="WOJ515" s="57"/>
      <c r="WOK515" s="159"/>
      <c r="WOL515" s="57"/>
      <c r="WOM515" s="159"/>
      <c r="WON515" s="57"/>
      <c r="WOO515" s="159"/>
      <c r="WOP515" s="57"/>
      <c r="WOQ515" s="159"/>
      <c r="WOR515" s="57"/>
      <c r="WOS515" s="159"/>
      <c r="WOT515" s="57"/>
      <c r="WOU515" s="159"/>
      <c r="WOV515" s="57"/>
      <c r="WOW515" s="159"/>
      <c r="WOX515" s="57"/>
      <c r="WOY515" s="159"/>
      <c r="WOZ515" s="57"/>
      <c r="WPA515" s="159"/>
      <c r="WPB515" s="57"/>
      <c r="WPC515" s="159"/>
      <c r="WPD515" s="57"/>
      <c r="WPE515" s="159"/>
      <c r="WPF515" s="57"/>
      <c r="WPG515" s="159"/>
      <c r="WPH515" s="57"/>
      <c r="WPI515" s="159"/>
      <c r="WPJ515" s="57"/>
      <c r="WPK515" s="159"/>
      <c r="WPL515" s="57"/>
      <c r="WPM515" s="159"/>
      <c r="WPN515" s="57"/>
      <c r="WPO515" s="159"/>
      <c r="WPP515" s="57"/>
      <c r="WPQ515" s="159"/>
      <c r="WPR515" s="57"/>
      <c r="WPS515" s="159"/>
      <c r="WPT515" s="57"/>
      <c r="WPU515" s="159"/>
      <c r="WPV515" s="57"/>
      <c r="WPW515" s="159"/>
      <c r="WPX515" s="57"/>
      <c r="WPY515" s="159"/>
      <c r="WPZ515" s="57"/>
      <c r="WQA515" s="159"/>
      <c r="WQB515" s="57"/>
      <c r="WQC515" s="159"/>
      <c r="WQD515" s="57"/>
      <c r="WQE515" s="159"/>
      <c r="WQF515" s="57"/>
      <c r="WQG515" s="159"/>
      <c r="WQH515" s="57"/>
      <c r="WQI515" s="159"/>
      <c r="WQJ515" s="57"/>
      <c r="WQK515" s="159"/>
      <c r="WQL515" s="57"/>
      <c r="WQM515" s="159"/>
      <c r="WQN515" s="57"/>
      <c r="WQO515" s="159"/>
      <c r="WQP515" s="57"/>
      <c r="WQQ515" s="159"/>
      <c r="WQR515" s="57"/>
      <c r="WQS515" s="159"/>
      <c r="WQT515" s="57"/>
      <c r="WQU515" s="159"/>
      <c r="WQV515" s="57"/>
      <c r="WQW515" s="159"/>
      <c r="WQX515" s="57"/>
      <c r="WQY515" s="159"/>
      <c r="WQZ515" s="57"/>
      <c r="WRA515" s="159"/>
      <c r="WRB515" s="57"/>
      <c r="WRC515" s="159"/>
      <c r="WRD515" s="57"/>
      <c r="WRE515" s="159"/>
      <c r="WRF515" s="57"/>
      <c r="WRG515" s="159"/>
      <c r="WRH515" s="57"/>
      <c r="WRI515" s="159"/>
      <c r="WRJ515" s="57"/>
      <c r="WRK515" s="159"/>
      <c r="WRL515" s="57"/>
      <c r="WRM515" s="159"/>
      <c r="WRN515" s="57"/>
      <c r="WRO515" s="159"/>
      <c r="WRP515" s="57"/>
      <c r="WRQ515" s="159"/>
      <c r="WRR515" s="57"/>
      <c r="WRS515" s="159"/>
      <c r="WRT515" s="57"/>
      <c r="WRU515" s="159"/>
      <c r="WRV515" s="57"/>
      <c r="WRW515" s="159"/>
      <c r="WRX515" s="57"/>
      <c r="WRY515" s="159"/>
      <c r="WRZ515" s="57"/>
      <c r="WSA515" s="159"/>
      <c r="WSB515" s="57"/>
      <c r="WSC515" s="159"/>
      <c r="WSD515" s="57"/>
      <c r="WSE515" s="159"/>
      <c r="WSF515" s="57"/>
      <c r="WSG515" s="159"/>
      <c r="WSH515" s="57"/>
      <c r="WSI515" s="159"/>
      <c r="WSJ515" s="57"/>
      <c r="WSK515" s="159"/>
      <c r="WSL515" s="57"/>
      <c r="WSM515" s="159"/>
      <c r="WSN515" s="57"/>
      <c r="WSO515" s="159"/>
      <c r="WSP515" s="57"/>
      <c r="WSQ515" s="159"/>
      <c r="WSR515" s="57"/>
      <c r="WSS515" s="159"/>
      <c r="WST515" s="57"/>
      <c r="WSU515" s="159"/>
      <c r="WSV515" s="57"/>
      <c r="WSW515" s="159"/>
      <c r="WSX515" s="57"/>
      <c r="WSY515" s="159"/>
      <c r="WSZ515" s="57"/>
      <c r="WTA515" s="159"/>
      <c r="WTB515" s="57"/>
      <c r="WTC515" s="159"/>
      <c r="WTD515" s="57"/>
      <c r="WTE515" s="159"/>
      <c r="WTF515" s="57"/>
      <c r="WTG515" s="159"/>
      <c r="WTH515" s="57"/>
      <c r="WTI515" s="159"/>
      <c r="WTJ515" s="57"/>
      <c r="WTK515" s="159"/>
      <c r="WTL515" s="57"/>
      <c r="WTM515" s="159"/>
      <c r="WTN515" s="57"/>
      <c r="WTO515" s="159"/>
      <c r="WTP515" s="57"/>
      <c r="WTQ515" s="159"/>
      <c r="WTR515" s="57"/>
      <c r="WTS515" s="159"/>
      <c r="WTT515" s="57"/>
      <c r="WTU515" s="159"/>
      <c r="WTV515" s="57"/>
      <c r="WTW515" s="159"/>
      <c r="WTX515" s="57"/>
      <c r="WTY515" s="159"/>
      <c r="WTZ515" s="57"/>
      <c r="WUA515" s="159"/>
      <c r="WUB515" s="57"/>
      <c r="WUC515" s="159"/>
      <c r="WUD515" s="57"/>
      <c r="WUE515" s="159"/>
      <c r="WUF515" s="57"/>
      <c r="WUG515" s="159"/>
      <c r="WUH515" s="57"/>
      <c r="WUI515" s="159"/>
      <c r="WUJ515" s="57"/>
      <c r="WUK515" s="159"/>
      <c r="WUL515" s="57"/>
      <c r="WUM515" s="159"/>
      <c r="WUN515" s="57"/>
      <c r="WUO515" s="159"/>
      <c r="WUP515" s="57"/>
      <c r="WUQ515" s="159"/>
      <c r="WUR515" s="57"/>
      <c r="WUS515" s="159"/>
      <c r="WUT515" s="57"/>
      <c r="WUU515" s="159"/>
      <c r="WUV515" s="57"/>
      <c r="WUW515" s="159"/>
      <c r="WUX515" s="57"/>
      <c r="WUY515" s="159"/>
      <c r="WUZ515" s="57"/>
      <c r="WVA515" s="159"/>
      <c r="WVB515" s="57"/>
      <c r="WVC515" s="159"/>
      <c r="WVD515" s="57"/>
      <c r="WVE515" s="159"/>
      <c r="WVF515" s="57"/>
      <c r="WVG515" s="159"/>
      <c r="WVH515" s="57"/>
      <c r="WVI515" s="159"/>
      <c r="WVJ515" s="57"/>
      <c r="WVK515" s="159"/>
      <c r="WVL515" s="57"/>
      <c r="WVM515" s="159"/>
      <c r="WVN515" s="57"/>
      <c r="WVO515" s="159"/>
      <c r="WVP515" s="57"/>
      <c r="WVQ515" s="159"/>
      <c r="WVR515" s="57"/>
      <c r="WVS515" s="159"/>
      <c r="WVT515" s="57"/>
      <c r="WVU515" s="159"/>
      <c r="WVV515" s="57"/>
      <c r="WVW515" s="159"/>
      <c r="WVX515" s="57"/>
      <c r="WVY515" s="159"/>
      <c r="WVZ515" s="57"/>
      <c r="WWA515" s="159"/>
      <c r="WWB515" s="57"/>
      <c r="WWC515" s="159"/>
      <c r="WWD515" s="57"/>
      <c r="WWE515" s="159"/>
      <c r="WWF515" s="57"/>
      <c r="WWG515" s="159"/>
      <c r="WWH515" s="57"/>
      <c r="WWI515" s="159"/>
      <c r="WWJ515" s="57"/>
      <c r="WWK515" s="159"/>
      <c r="WWL515" s="57"/>
      <c r="WWM515" s="159"/>
      <c r="WWN515" s="57"/>
      <c r="WWO515" s="159"/>
      <c r="WWP515" s="57"/>
      <c r="WWQ515" s="159"/>
      <c r="WWR515" s="57"/>
      <c r="WWS515" s="159"/>
      <c r="WWT515" s="57"/>
      <c r="WWU515" s="159"/>
      <c r="WWV515" s="57"/>
      <c r="WWW515" s="159"/>
      <c r="WWX515" s="57"/>
      <c r="WWY515" s="159"/>
      <c r="WWZ515" s="57"/>
      <c r="WXA515" s="159"/>
      <c r="WXB515" s="57"/>
      <c r="WXC515" s="159"/>
      <c r="WXD515" s="57"/>
      <c r="WXE515" s="159"/>
      <c r="WXF515" s="57"/>
      <c r="WXG515" s="159"/>
      <c r="WXH515" s="57"/>
      <c r="WXI515" s="159"/>
      <c r="WXJ515" s="57"/>
      <c r="WXK515" s="159"/>
      <c r="WXL515" s="57"/>
      <c r="WXM515" s="159"/>
      <c r="WXN515" s="57"/>
      <c r="WXO515" s="159"/>
      <c r="WXP515" s="57"/>
      <c r="WXQ515" s="159"/>
      <c r="WXR515" s="57"/>
      <c r="WXS515" s="159"/>
      <c r="WXT515" s="57"/>
      <c r="WXU515" s="159"/>
      <c r="WXV515" s="57"/>
      <c r="WXW515" s="159"/>
      <c r="WXX515" s="57"/>
      <c r="WXY515" s="159"/>
      <c r="WXZ515" s="57"/>
      <c r="WYA515" s="159"/>
      <c r="WYB515" s="57"/>
      <c r="WYC515" s="159"/>
      <c r="WYD515" s="57"/>
      <c r="WYE515" s="159"/>
      <c r="WYF515" s="57"/>
      <c r="WYG515" s="159"/>
      <c r="WYH515" s="57"/>
      <c r="WYI515" s="159"/>
      <c r="WYJ515" s="57"/>
      <c r="WYK515" s="159"/>
      <c r="WYL515" s="57"/>
      <c r="WYM515" s="159"/>
      <c r="WYN515" s="57"/>
      <c r="WYO515" s="159"/>
      <c r="WYP515" s="57"/>
      <c r="WYQ515" s="159"/>
      <c r="WYR515" s="57"/>
      <c r="WYS515" s="159"/>
      <c r="WYT515" s="57"/>
      <c r="WYU515" s="159"/>
      <c r="WYV515" s="57"/>
      <c r="WYW515" s="159"/>
      <c r="WYX515" s="57"/>
      <c r="WYY515" s="159"/>
      <c r="WYZ515" s="57"/>
      <c r="WZA515" s="159"/>
      <c r="WZB515" s="57"/>
      <c r="WZC515" s="159"/>
      <c r="WZD515" s="57"/>
      <c r="WZE515" s="159"/>
      <c r="WZF515" s="57"/>
      <c r="WZG515" s="159"/>
      <c r="WZH515" s="57"/>
      <c r="WZI515" s="159"/>
      <c r="WZJ515" s="57"/>
      <c r="WZK515" s="159"/>
      <c r="WZL515" s="57"/>
      <c r="WZM515" s="159"/>
      <c r="WZN515" s="57"/>
      <c r="WZO515" s="159"/>
      <c r="WZP515" s="57"/>
      <c r="WZQ515" s="159"/>
      <c r="WZR515" s="57"/>
      <c r="WZS515" s="159"/>
      <c r="WZT515" s="57"/>
      <c r="WZU515" s="159"/>
      <c r="WZV515" s="57"/>
      <c r="WZW515" s="159"/>
      <c r="WZX515" s="57"/>
      <c r="WZY515" s="159"/>
      <c r="WZZ515" s="57"/>
      <c r="XAA515" s="159"/>
      <c r="XAB515" s="57"/>
      <c r="XAC515" s="159"/>
      <c r="XAD515" s="57"/>
      <c r="XAE515" s="159"/>
      <c r="XAF515" s="57"/>
      <c r="XAG515" s="159"/>
      <c r="XAH515" s="57"/>
      <c r="XAI515" s="159"/>
      <c r="XAJ515" s="57"/>
      <c r="XAK515" s="159"/>
      <c r="XAL515" s="57"/>
      <c r="XAM515" s="159"/>
      <c r="XAN515" s="57"/>
      <c r="XAO515" s="159"/>
      <c r="XAP515" s="57"/>
      <c r="XAQ515" s="159"/>
      <c r="XAR515" s="57"/>
      <c r="XAS515" s="159"/>
      <c r="XAT515" s="57"/>
      <c r="XAU515" s="159"/>
      <c r="XAV515" s="57"/>
      <c r="XAW515" s="159"/>
      <c r="XAX515" s="57"/>
      <c r="XAY515" s="159"/>
      <c r="XAZ515" s="57"/>
      <c r="XBA515" s="159"/>
      <c r="XBB515" s="57"/>
      <c r="XBC515" s="159"/>
      <c r="XBD515" s="57"/>
      <c r="XBE515" s="159"/>
      <c r="XBF515" s="57"/>
      <c r="XBG515" s="159"/>
      <c r="XBH515" s="57"/>
      <c r="XBI515" s="159"/>
      <c r="XBJ515" s="57"/>
      <c r="XBK515" s="159"/>
      <c r="XBL515" s="57"/>
      <c r="XBM515" s="159"/>
      <c r="XBN515" s="57"/>
      <c r="XBO515" s="159"/>
      <c r="XBP515" s="57"/>
      <c r="XBQ515" s="159"/>
      <c r="XBR515" s="57"/>
      <c r="XBS515" s="159"/>
      <c r="XBT515" s="57"/>
      <c r="XBU515" s="159"/>
      <c r="XBV515" s="57"/>
      <c r="XBW515" s="159"/>
      <c r="XBX515" s="57"/>
      <c r="XBY515" s="159"/>
      <c r="XBZ515" s="57"/>
      <c r="XCA515" s="159"/>
      <c r="XCB515" s="57"/>
      <c r="XCC515" s="159"/>
      <c r="XCD515" s="57"/>
      <c r="XCE515" s="159"/>
      <c r="XCF515" s="57"/>
      <c r="XCG515" s="159"/>
      <c r="XCH515" s="57"/>
      <c r="XCI515" s="159"/>
      <c r="XCJ515" s="57"/>
      <c r="XCK515" s="159"/>
      <c r="XCL515" s="57"/>
      <c r="XCM515" s="159"/>
      <c r="XCN515" s="57"/>
      <c r="XCO515" s="159"/>
      <c r="XCP515" s="57"/>
      <c r="XCQ515" s="159"/>
      <c r="XCR515" s="57"/>
      <c r="XCS515" s="159"/>
      <c r="XCT515" s="57"/>
      <c r="XCU515" s="159"/>
      <c r="XCV515" s="57"/>
      <c r="XCW515" s="159"/>
      <c r="XCX515" s="57"/>
      <c r="XCY515" s="159"/>
      <c r="XCZ515" s="57"/>
      <c r="XDA515" s="159"/>
      <c r="XDB515" s="57"/>
      <c r="XDC515" s="159"/>
      <c r="XDD515" s="57"/>
      <c r="XDE515" s="159"/>
      <c r="XDF515" s="57"/>
      <c r="XDG515" s="159"/>
      <c r="XDH515" s="57"/>
      <c r="XDI515" s="159"/>
      <c r="XDJ515" s="57"/>
      <c r="XDK515" s="159"/>
      <c r="XDL515" s="57"/>
      <c r="XDM515" s="159"/>
      <c r="XDN515" s="57"/>
      <c r="XDO515" s="159"/>
      <c r="XDP515" s="57"/>
      <c r="XDQ515" s="159"/>
      <c r="XDR515" s="57"/>
      <c r="XDS515" s="159"/>
      <c r="XDT515" s="57"/>
      <c r="XDU515" s="159"/>
      <c r="XDV515" s="57"/>
      <c r="XDW515" s="159"/>
      <c r="XDX515" s="57"/>
      <c r="XDY515" s="159"/>
      <c r="XDZ515" s="57"/>
      <c r="XEA515" s="159"/>
      <c r="XEB515" s="57"/>
      <c r="XEC515" s="159"/>
      <c r="XED515" s="57"/>
      <c r="XEE515" s="159"/>
      <c r="XEF515" s="57"/>
      <c r="XEG515" s="159"/>
      <c r="XEH515" s="57"/>
      <c r="XEI515" s="159"/>
      <c r="XEJ515" s="57"/>
      <c r="XEK515" s="159"/>
      <c r="XEL515" s="57"/>
      <c r="XEM515" s="159"/>
      <c r="XEN515" s="57"/>
      <c r="XEO515" s="159"/>
      <c r="XEP515" s="57"/>
      <c r="XEQ515" s="159"/>
    </row>
    <row r="516" spans="1:16371" customFormat="1" ht="15" customHeight="1">
      <c r="B516" s="30">
        <v>500</v>
      </c>
      <c r="C516" s="95" t="s">
        <v>1876</v>
      </c>
      <c r="D516" s="91" t="s">
        <v>952</v>
      </c>
      <c r="E516" s="713">
        <v>14928</v>
      </c>
      <c r="F516" s="95" t="s">
        <v>33</v>
      </c>
      <c r="G516" s="91">
        <v>514101</v>
      </c>
      <c r="H516" s="667" t="s">
        <v>68</v>
      </c>
      <c r="I516" s="427" t="s">
        <v>2194</v>
      </c>
      <c r="J516" s="279">
        <v>4</v>
      </c>
      <c r="K516" s="279">
        <v>4</v>
      </c>
      <c r="L516" s="91" t="s">
        <v>2010</v>
      </c>
      <c r="M516" s="279">
        <v>0</v>
      </c>
      <c r="N516" s="279">
        <v>0</v>
      </c>
      <c r="O516" s="278" t="s">
        <v>1054</v>
      </c>
      <c r="P516" s="230" t="s">
        <v>93</v>
      </c>
      <c r="Q516" s="303"/>
      <c r="R516" s="306"/>
      <c r="S516" s="306"/>
    </row>
    <row r="517" spans="1:16371" customFormat="1" ht="15" customHeight="1">
      <c r="B517" s="91">
        <v>501</v>
      </c>
      <c r="C517" s="95" t="s">
        <v>1876</v>
      </c>
      <c r="D517" s="91" t="s">
        <v>952</v>
      </c>
      <c r="E517" s="713">
        <v>14928</v>
      </c>
      <c r="F517" s="95" t="s">
        <v>40</v>
      </c>
      <c r="G517" s="91">
        <v>512001</v>
      </c>
      <c r="H517" s="668" t="s">
        <v>72</v>
      </c>
      <c r="I517" s="109" t="s">
        <v>2191</v>
      </c>
      <c r="J517" s="279">
        <v>7</v>
      </c>
      <c r="K517" s="279">
        <v>1</v>
      </c>
      <c r="L517" s="91" t="s">
        <v>2010</v>
      </c>
      <c r="M517" s="279">
        <v>0</v>
      </c>
      <c r="N517" s="279">
        <v>0</v>
      </c>
      <c r="O517" s="278" t="s">
        <v>1054</v>
      </c>
      <c r="P517" s="230" t="s">
        <v>93</v>
      </c>
      <c r="Q517" s="303"/>
      <c r="R517" s="306"/>
      <c r="S517" s="184"/>
    </row>
    <row r="518" spans="1:16371" customFormat="1" ht="15" customHeight="1">
      <c r="B518" s="513">
        <v>502</v>
      </c>
      <c r="C518" s="95" t="s">
        <v>1876</v>
      </c>
      <c r="D518" s="91" t="s">
        <v>952</v>
      </c>
      <c r="E518" s="713">
        <v>14928</v>
      </c>
      <c r="F518" s="95" t="s">
        <v>91</v>
      </c>
      <c r="G518" s="91">
        <v>722307</v>
      </c>
      <c r="H518" s="668" t="s">
        <v>74</v>
      </c>
      <c r="I518" s="109" t="s">
        <v>2192</v>
      </c>
      <c r="J518" s="279">
        <v>27</v>
      </c>
      <c r="K518" s="279">
        <v>2</v>
      </c>
      <c r="L518" s="91" t="s">
        <v>2010</v>
      </c>
      <c r="M518" s="279">
        <v>0</v>
      </c>
      <c r="N518" s="279">
        <v>0</v>
      </c>
      <c r="O518" s="278" t="s">
        <v>1054</v>
      </c>
      <c r="P518" s="230" t="s">
        <v>93</v>
      </c>
      <c r="Q518" s="303"/>
      <c r="R518" s="306"/>
      <c r="S518" s="306"/>
    </row>
    <row r="519" spans="1:16371" customFormat="1" ht="15" customHeight="1">
      <c r="B519" s="30">
        <v>503</v>
      </c>
      <c r="C519" s="95" t="s">
        <v>1876</v>
      </c>
      <c r="D519" s="91" t="s">
        <v>952</v>
      </c>
      <c r="E519" s="713">
        <v>14928</v>
      </c>
      <c r="F519" s="132" t="s">
        <v>35</v>
      </c>
      <c r="G519" s="91">
        <v>741103</v>
      </c>
      <c r="H519" s="668" t="s">
        <v>49</v>
      </c>
      <c r="I519" s="109" t="s">
        <v>2191</v>
      </c>
      <c r="J519" s="279">
        <v>9</v>
      </c>
      <c r="K519" s="279">
        <v>0</v>
      </c>
      <c r="L519" s="91" t="s">
        <v>2010</v>
      </c>
      <c r="M519" s="279">
        <v>0</v>
      </c>
      <c r="N519" s="279">
        <v>0</v>
      </c>
      <c r="O519" s="278" t="s">
        <v>1054</v>
      </c>
      <c r="P519" s="230" t="s">
        <v>93</v>
      </c>
      <c r="Q519" s="303"/>
      <c r="R519" s="306"/>
      <c r="S519" s="306"/>
    </row>
    <row r="520" spans="1:16371" customFormat="1" ht="15" customHeight="1">
      <c r="B520" s="91">
        <v>504</v>
      </c>
      <c r="C520" s="95" t="s">
        <v>1876</v>
      </c>
      <c r="D520" s="91" t="s">
        <v>952</v>
      </c>
      <c r="E520" s="713">
        <v>14928</v>
      </c>
      <c r="F520" s="95" t="s">
        <v>172</v>
      </c>
      <c r="G520" s="91">
        <v>722204</v>
      </c>
      <c r="H520" s="668" t="s">
        <v>164</v>
      </c>
      <c r="I520" s="109" t="s">
        <v>2190</v>
      </c>
      <c r="J520" s="279">
        <v>4</v>
      </c>
      <c r="K520" s="279">
        <v>0</v>
      </c>
      <c r="L520" s="91" t="s">
        <v>2010</v>
      </c>
      <c r="M520" s="279">
        <v>0</v>
      </c>
      <c r="N520" s="279">
        <v>0</v>
      </c>
      <c r="O520" s="278" t="s">
        <v>1054</v>
      </c>
      <c r="P520" s="230" t="s">
        <v>93</v>
      </c>
      <c r="Q520" s="303"/>
      <c r="R520" s="184"/>
      <c r="S520" s="306"/>
    </row>
    <row r="521" spans="1:16371" customFormat="1" ht="15" customHeight="1">
      <c r="B521" s="513">
        <v>505</v>
      </c>
      <c r="C521" s="132" t="s">
        <v>1876</v>
      </c>
      <c r="D521" s="91" t="s">
        <v>952</v>
      </c>
      <c r="E521" s="713">
        <v>14928</v>
      </c>
      <c r="F521" s="132" t="s">
        <v>31</v>
      </c>
      <c r="G521" s="91">
        <v>723103</v>
      </c>
      <c r="H521" s="668" t="s">
        <v>67</v>
      </c>
      <c r="I521" s="427" t="s">
        <v>2190</v>
      </c>
      <c r="J521" s="279">
        <v>3</v>
      </c>
      <c r="K521" s="279">
        <v>0</v>
      </c>
      <c r="L521" s="295" t="s">
        <v>2010</v>
      </c>
      <c r="M521" s="279">
        <v>0</v>
      </c>
      <c r="N521" s="279">
        <v>0</v>
      </c>
      <c r="O521" s="438" t="s">
        <v>1054</v>
      </c>
      <c r="P521" s="372" t="s">
        <v>93</v>
      </c>
      <c r="Q521" s="303"/>
      <c r="R521" s="184"/>
      <c r="S521" s="306"/>
    </row>
    <row r="522" spans="1:16371" customFormat="1" ht="15" customHeight="1">
      <c r="B522" s="30">
        <v>506</v>
      </c>
      <c r="C522" s="95" t="s">
        <v>1876</v>
      </c>
      <c r="D522" s="91" t="s">
        <v>952</v>
      </c>
      <c r="E522" s="713">
        <v>14928</v>
      </c>
      <c r="F522" s="95" t="s">
        <v>41</v>
      </c>
      <c r="G522" s="91">
        <v>522301</v>
      </c>
      <c r="H522" s="668" t="s">
        <v>39</v>
      </c>
      <c r="I522" s="427" t="s">
        <v>2190</v>
      </c>
      <c r="J522" s="279">
        <v>5</v>
      </c>
      <c r="K522" s="279">
        <v>5</v>
      </c>
      <c r="L522" s="91" t="s">
        <v>2010</v>
      </c>
      <c r="M522" s="279">
        <v>0</v>
      </c>
      <c r="N522" s="279">
        <v>0</v>
      </c>
      <c r="O522" s="394" t="s">
        <v>1054</v>
      </c>
      <c r="P522" s="230" t="s">
        <v>93</v>
      </c>
      <c r="Q522" s="303"/>
      <c r="R522" s="306"/>
      <c r="S522" s="306"/>
    </row>
    <row r="523" spans="1:16371" customFormat="1" ht="15" customHeight="1">
      <c r="B523" s="91">
        <v>507</v>
      </c>
      <c r="C523" s="95" t="s">
        <v>1849</v>
      </c>
      <c r="D523" s="91" t="s">
        <v>95</v>
      </c>
      <c r="E523" s="713">
        <v>92542</v>
      </c>
      <c r="F523" s="95" t="s">
        <v>30</v>
      </c>
      <c r="G523" s="91">
        <v>752205</v>
      </c>
      <c r="H523" s="113" t="s">
        <v>62</v>
      </c>
      <c r="I523" s="109" t="s">
        <v>2193</v>
      </c>
      <c r="J523" s="279">
        <v>1</v>
      </c>
      <c r="K523" s="279">
        <v>0</v>
      </c>
      <c r="L523" s="91" t="s">
        <v>2010</v>
      </c>
      <c r="M523" s="279">
        <v>1</v>
      </c>
      <c r="N523" s="279">
        <v>0</v>
      </c>
      <c r="O523" s="291" t="s">
        <v>101</v>
      </c>
      <c r="P523" s="239" t="s">
        <v>692</v>
      </c>
      <c r="Q523" s="303"/>
      <c r="R523" s="306"/>
      <c r="S523" s="306"/>
    </row>
    <row r="524" spans="1:16371" customFormat="1" ht="15" customHeight="1">
      <c r="B524" s="513">
        <v>508</v>
      </c>
      <c r="C524" s="95" t="s">
        <v>1877</v>
      </c>
      <c r="D524" s="91" t="s">
        <v>95</v>
      </c>
      <c r="E524" s="713">
        <v>34791</v>
      </c>
      <c r="F524" s="95" t="s">
        <v>31</v>
      </c>
      <c r="G524" s="91">
        <v>723103</v>
      </c>
      <c r="H524" s="91" t="s">
        <v>67</v>
      </c>
      <c r="I524" s="109" t="s">
        <v>2229</v>
      </c>
      <c r="J524" s="294">
        <v>24</v>
      </c>
      <c r="K524" s="294">
        <v>0</v>
      </c>
      <c r="L524" s="430" t="s">
        <v>2012</v>
      </c>
      <c r="M524" s="294">
        <v>24</v>
      </c>
      <c r="N524" s="294">
        <v>0</v>
      </c>
      <c r="O524" s="95" t="s">
        <v>1990</v>
      </c>
      <c r="P524" s="230" t="s">
        <v>190</v>
      </c>
      <c r="Q524" s="303"/>
      <c r="R524" s="306"/>
      <c r="S524" s="306"/>
    </row>
    <row r="525" spans="1:16371" customFormat="1" ht="15" customHeight="1">
      <c r="B525" s="30">
        <v>509</v>
      </c>
      <c r="C525" s="95" t="s">
        <v>1849</v>
      </c>
      <c r="D525" s="91" t="s">
        <v>95</v>
      </c>
      <c r="E525" s="713">
        <v>92542</v>
      </c>
      <c r="F525" s="95" t="s">
        <v>41</v>
      </c>
      <c r="G525" s="91">
        <v>522301</v>
      </c>
      <c r="H525" s="113" t="s">
        <v>39</v>
      </c>
      <c r="I525" s="109" t="s">
        <v>2229</v>
      </c>
      <c r="J525" s="279">
        <v>1</v>
      </c>
      <c r="K525" s="279">
        <v>1</v>
      </c>
      <c r="L525" s="430" t="s">
        <v>2012</v>
      </c>
      <c r="M525" s="279">
        <v>1</v>
      </c>
      <c r="N525" s="279">
        <v>1</v>
      </c>
      <c r="O525" s="291" t="s">
        <v>96</v>
      </c>
      <c r="P525" s="230" t="s">
        <v>190</v>
      </c>
      <c r="Q525" s="303"/>
      <c r="R525" s="306"/>
      <c r="S525" s="306"/>
    </row>
    <row r="526" spans="1:16371" customFormat="1" ht="15" customHeight="1">
      <c r="B526" s="91">
        <v>510</v>
      </c>
      <c r="C526" s="95" t="s">
        <v>1849</v>
      </c>
      <c r="D526" s="91" t="s">
        <v>95</v>
      </c>
      <c r="E526" s="713">
        <v>92542</v>
      </c>
      <c r="F526" s="95" t="s">
        <v>40</v>
      </c>
      <c r="G526" s="91">
        <v>512001</v>
      </c>
      <c r="H526" s="91" t="s">
        <v>72</v>
      </c>
      <c r="I526" s="300" t="s">
        <v>2229</v>
      </c>
      <c r="J526" s="279">
        <v>1</v>
      </c>
      <c r="K526" s="279">
        <v>1</v>
      </c>
      <c r="L526" s="430" t="s">
        <v>2012</v>
      </c>
      <c r="M526" s="279">
        <v>1</v>
      </c>
      <c r="N526" s="279">
        <v>1</v>
      </c>
      <c r="O526" s="291" t="s">
        <v>1990</v>
      </c>
      <c r="P526" s="230" t="s">
        <v>190</v>
      </c>
      <c r="Q526" s="303"/>
      <c r="R526" s="306"/>
      <c r="S526" s="306"/>
    </row>
    <row r="527" spans="1:16371" customFormat="1" ht="15" customHeight="1">
      <c r="B527" s="513">
        <v>511</v>
      </c>
      <c r="C527" s="95" t="s">
        <v>1849</v>
      </c>
      <c r="D527" s="91" t="s">
        <v>95</v>
      </c>
      <c r="E527" s="713">
        <v>92542</v>
      </c>
      <c r="F527" s="645" t="s">
        <v>52</v>
      </c>
      <c r="G527" s="91">
        <v>751204</v>
      </c>
      <c r="H527" s="91" t="s">
        <v>61</v>
      </c>
      <c r="I527" s="89" t="s">
        <v>2002</v>
      </c>
      <c r="J527" s="260">
        <v>0</v>
      </c>
      <c r="K527" s="279">
        <v>0</v>
      </c>
      <c r="L527" s="91"/>
      <c r="M527" s="279">
        <v>0</v>
      </c>
      <c r="N527" s="279">
        <v>0</v>
      </c>
      <c r="O527" s="291"/>
      <c r="P527" s="239"/>
      <c r="Q527" s="303" t="s">
        <v>188</v>
      </c>
      <c r="R527" s="306"/>
      <c r="S527" s="306"/>
    </row>
    <row r="528" spans="1:16371" customFormat="1" ht="12.75" customHeight="1">
      <c r="B528" s="30">
        <v>512</v>
      </c>
      <c r="C528" s="95" t="s">
        <v>1849</v>
      </c>
      <c r="D528" s="91" t="s">
        <v>95</v>
      </c>
      <c r="E528" s="713">
        <v>92542</v>
      </c>
      <c r="F528" s="95" t="s">
        <v>31</v>
      </c>
      <c r="G528" s="91">
        <v>723103</v>
      </c>
      <c r="H528" s="113" t="s">
        <v>67</v>
      </c>
      <c r="I528" s="109" t="s">
        <v>2229</v>
      </c>
      <c r="J528" s="279">
        <v>1</v>
      </c>
      <c r="K528" s="279">
        <v>0</v>
      </c>
      <c r="L528" s="295" t="s">
        <v>2010</v>
      </c>
      <c r="M528" s="279">
        <v>1</v>
      </c>
      <c r="N528" s="279">
        <v>0</v>
      </c>
      <c r="O528" s="291" t="s">
        <v>1990</v>
      </c>
      <c r="P528" s="230" t="s">
        <v>190</v>
      </c>
      <c r="Q528" s="303"/>
      <c r="R528" s="415"/>
      <c r="S528" s="306"/>
    </row>
    <row r="529" spans="2:19" customFormat="1" ht="15" customHeight="1">
      <c r="B529" s="91">
        <v>513</v>
      </c>
      <c r="C529" s="95" t="s">
        <v>1849</v>
      </c>
      <c r="D529" s="91" t="s">
        <v>95</v>
      </c>
      <c r="E529" s="713">
        <v>92542</v>
      </c>
      <c r="F529" s="95" t="s">
        <v>34</v>
      </c>
      <c r="G529" s="91">
        <v>751201</v>
      </c>
      <c r="H529" s="113" t="s">
        <v>162</v>
      </c>
      <c r="I529" s="109" t="s">
        <v>2233</v>
      </c>
      <c r="J529" s="279">
        <v>1</v>
      </c>
      <c r="K529" s="279">
        <v>0</v>
      </c>
      <c r="L529" s="295" t="s">
        <v>2010</v>
      </c>
      <c r="M529" s="279">
        <v>1</v>
      </c>
      <c r="N529" s="279">
        <v>0</v>
      </c>
      <c r="O529" s="291" t="s">
        <v>101</v>
      </c>
      <c r="P529" s="239" t="s">
        <v>692</v>
      </c>
      <c r="Q529" s="303"/>
      <c r="R529" s="306"/>
      <c r="S529" s="306"/>
    </row>
    <row r="530" spans="2:19" customFormat="1" ht="15" customHeight="1">
      <c r="B530" s="513">
        <v>514</v>
      </c>
      <c r="C530" s="95" t="s">
        <v>1849</v>
      </c>
      <c r="D530" s="91" t="s">
        <v>95</v>
      </c>
      <c r="E530" s="713">
        <v>92542</v>
      </c>
      <c r="F530" s="95" t="s">
        <v>465</v>
      </c>
      <c r="G530" s="91">
        <v>432106</v>
      </c>
      <c r="H530" s="91" t="s">
        <v>217</v>
      </c>
      <c r="I530" s="109" t="s">
        <v>2194</v>
      </c>
      <c r="J530" s="279">
        <v>1</v>
      </c>
      <c r="K530" s="279">
        <v>0</v>
      </c>
      <c r="L530" s="295" t="s">
        <v>2010</v>
      </c>
      <c r="M530" s="279">
        <v>1</v>
      </c>
      <c r="N530" s="279">
        <v>0</v>
      </c>
      <c r="O530" s="280" t="s">
        <v>1061</v>
      </c>
      <c r="P530" s="175" t="s">
        <v>32</v>
      </c>
      <c r="Q530" s="303"/>
      <c r="R530" s="416"/>
      <c r="S530" s="306"/>
    </row>
    <row r="531" spans="2:19" customFormat="1" ht="15" customHeight="1">
      <c r="B531" s="30">
        <v>515</v>
      </c>
      <c r="C531" s="95" t="s">
        <v>1877</v>
      </c>
      <c r="D531" s="91" t="s">
        <v>95</v>
      </c>
      <c r="E531" s="713">
        <v>34791</v>
      </c>
      <c r="F531" s="95" t="s">
        <v>35</v>
      </c>
      <c r="G531" s="91">
        <v>741103</v>
      </c>
      <c r="H531" s="91" t="s">
        <v>49</v>
      </c>
      <c r="I531" s="109" t="s">
        <v>2232</v>
      </c>
      <c r="J531" s="294">
        <v>22</v>
      </c>
      <c r="K531" s="294">
        <v>1</v>
      </c>
      <c r="L531" s="402" t="s">
        <v>2017</v>
      </c>
      <c r="M531" s="294">
        <v>22</v>
      </c>
      <c r="N531" s="294">
        <v>1</v>
      </c>
      <c r="O531" s="291" t="s">
        <v>101</v>
      </c>
      <c r="P531" s="239" t="s">
        <v>692</v>
      </c>
      <c r="Q531" s="303"/>
      <c r="R531" s="306"/>
      <c r="S531" s="306"/>
    </row>
    <row r="532" spans="2:19" customFormat="1" ht="15" customHeight="1">
      <c r="B532" s="91">
        <v>516</v>
      </c>
      <c r="C532" s="95" t="s">
        <v>1877</v>
      </c>
      <c r="D532" s="91" t="s">
        <v>95</v>
      </c>
      <c r="E532" s="713">
        <v>34791</v>
      </c>
      <c r="F532" s="95" t="s">
        <v>33</v>
      </c>
      <c r="G532" s="91">
        <v>514101</v>
      </c>
      <c r="H532" s="113" t="s">
        <v>68</v>
      </c>
      <c r="I532" s="109" t="s">
        <v>2187</v>
      </c>
      <c r="J532" s="294">
        <v>19</v>
      </c>
      <c r="K532" s="294">
        <v>17</v>
      </c>
      <c r="L532" s="402" t="s">
        <v>2017</v>
      </c>
      <c r="M532" s="294">
        <v>19</v>
      </c>
      <c r="N532" s="294">
        <v>17</v>
      </c>
      <c r="O532" s="291" t="s">
        <v>101</v>
      </c>
      <c r="P532" s="239" t="s">
        <v>692</v>
      </c>
      <c r="Q532" s="303"/>
      <c r="R532" s="306"/>
      <c r="S532" s="306"/>
    </row>
    <row r="533" spans="2:19" customFormat="1" ht="15" customHeight="1">
      <c r="B533" s="513">
        <v>517</v>
      </c>
      <c r="C533" s="95" t="s">
        <v>1877</v>
      </c>
      <c r="D533" s="91" t="s">
        <v>95</v>
      </c>
      <c r="E533" s="713">
        <v>34791</v>
      </c>
      <c r="F533" s="95" t="s">
        <v>34</v>
      </c>
      <c r="G533" s="91">
        <v>751201</v>
      </c>
      <c r="H533" s="113" t="s">
        <v>162</v>
      </c>
      <c r="I533" s="109" t="s">
        <v>2233</v>
      </c>
      <c r="J533" s="294">
        <v>8</v>
      </c>
      <c r="K533" s="294">
        <v>8</v>
      </c>
      <c r="L533" s="402" t="s">
        <v>2017</v>
      </c>
      <c r="M533" s="294">
        <v>8</v>
      </c>
      <c r="N533" s="294">
        <v>8</v>
      </c>
      <c r="O533" s="291" t="s">
        <v>101</v>
      </c>
      <c r="P533" s="239" t="s">
        <v>692</v>
      </c>
      <c r="Q533" s="303"/>
      <c r="R533" s="306"/>
      <c r="S533" s="306"/>
    </row>
    <row r="534" spans="2:19" customFormat="1" ht="15" customHeight="1">
      <c r="B534" s="30">
        <v>518</v>
      </c>
      <c r="C534" s="95" t="s">
        <v>1877</v>
      </c>
      <c r="D534" s="91" t="s">
        <v>95</v>
      </c>
      <c r="E534" s="713">
        <v>34791</v>
      </c>
      <c r="F534" s="95" t="s">
        <v>30</v>
      </c>
      <c r="G534" s="91">
        <v>752205</v>
      </c>
      <c r="H534" s="113" t="s">
        <v>62</v>
      </c>
      <c r="I534" s="109" t="s">
        <v>2193</v>
      </c>
      <c r="J534" s="390">
        <v>1</v>
      </c>
      <c r="K534" s="294">
        <v>0</v>
      </c>
      <c r="L534" s="402" t="s">
        <v>2010</v>
      </c>
      <c r="M534" s="294">
        <v>1</v>
      </c>
      <c r="N534" s="294">
        <v>0</v>
      </c>
      <c r="O534" s="291" t="s">
        <v>101</v>
      </c>
      <c r="P534" s="239" t="s">
        <v>692</v>
      </c>
      <c r="Q534" s="303"/>
      <c r="R534" s="306"/>
      <c r="S534" s="306"/>
    </row>
    <row r="535" spans="2:19" customFormat="1" ht="15" customHeight="1">
      <c r="B535" s="91">
        <v>519</v>
      </c>
      <c r="C535" s="95" t="s">
        <v>1877</v>
      </c>
      <c r="D535" s="91" t="s">
        <v>95</v>
      </c>
      <c r="E535" s="713">
        <v>34791</v>
      </c>
      <c r="F535" s="95" t="s">
        <v>1041</v>
      </c>
      <c r="G535" s="91">
        <v>713203</v>
      </c>
      <c r="H535" s="113" t="s">
        <v>59</v>
      </c>
      <c r="I535" s="109" t="s">
        <v>2188</v>
      </c>
      <c r="J535" s="294">
        <v>3</v>
      </c>
      <c r="K535" s="294">
        <v>0</v>
      </c>
      <c r="L535" s="401" t="s">
        <v>2017</v>
      </c>
      <c r="M535" s="294">
        <v>3</v>
      </c>
      <c r="N535" s="294">
        <v>0</v>
      </c>
      <c r="O535" s="95" t="s">
        <v>101</v>
      </c>
      <c r="P535" s="239" t="s">
        <v>692</v>
      </c>
      <c r="Q535" s="303"/>
      <c r="R535" s="184"/>
      <c r="S535" s="306"/>
    </row>
    <row r="536" spans="2:19" customFormat="1" ht="15" customHeight="1">
      <c r="B536" s="513">
        <v>520</v>
      </c>
      <c r="C536" s="95" t="s">
        <v>1877</v>
      </c>
      <c r="D536" s="91" t="s">
        <v>95</v>
      </c>
      <c r="E536" s="713">
        <v>34791</v>
      </c>
      <c r="F536" s="95" t="s">
        <v>213</v>
      </c>
      <c r="G536" s="91">
        <v>613003</v>
      </c>
      <c r="H536" s="91" t="s">
        <v>456</v>
      </c>
      <c r="I536" s="109" t="s">
        <v>2191</v>
      </c>
      <c r="J536" s="294">
        <v>1</v>
      </c>
      <c r="K536" s="294">
        <v>0</v>
      </c>
      <c r="L536" s="402" t="s">
        <v>2010</v>
      </c>
      <c r="M536" s="294">
        <v>1</v>
      </c>
      <c r="N536" s="294">
        <v>0</v>
      </c>
      <c r="O536" s="291" t="s">
        <v>1991</v>
      </c>
      <c r="P536" s="230" t="s">
        <v>679</v>
      </c>
      <c r="Q536" s="303"/>
      <c r="R536" s="306"/>
      <c r="S536" s="306"/>
    </row>
    <row r="537" spans="2:19" customFormat="1" ht="15" customHeight="1">
      <c r="B537" s="30">
        <v>521</v>
      </c>
      <c r="C537" s="95" t="s">
        <v>1877</v>
      </c>
      <c r="D537" s="91" t="s">
        <v>95</v>
      </c>
      <c r="E537" s="713">
        <v>34791</v>
      </c>
      <c r="F537" s="95" t="s">
        <v>171</v>
      </c>
      <c r="G537" s="91">
        <v>712618</v>
      </c>
      <c r="H537" s="91" t="s">
        <v>77</v>
      </c>
      <c r="I537" s="109" t="s">
        <v>2212</v>
      </c>
      <c r="J537" s="294">
        <v>1</v>
      </c>
      <c r="K537" s="294">
        <v>0</v>
      </c>
      <c r="L537" s="401" t="s">
        <v>2010</v>
      </c>
      <c r="M537" s="294">
        <v>2</v>
      </c>
      <c r="N537" s="294">
        <v>0</v>
      </c>
      <c r="O537" s="291" t="s">
        <v>1991</v>
      </c>
      <c r="P537" s="230" t="s">
        <v>679</v>
      </c>
      <c r="Q537" s="303"/>
      <c r="R537" s="306"/>
      <c r="S537" s="306"/>
    </row>
    <row r="538" spans="2:19" customFormat="1" ht="15" customHeight="1">
      <c r="B538" s="91">
        <v>522</v>
      </c>
      <c r="C538" s="95" t="s">
        <v>1877</v>
      </c>
      <c r="D538" s="91" t="s">
        <v>95</v>
      </c>
      <c r="E538" s="713">
        <v>34791</v>
      </c>
      <c r="F538" s="95" t="s">
        <v>42</v>
      </c>
      <c r="G538" s="196">
        <v>741201</v>
      </c>
      <c r="H538" s="196" t="s">
        <v>161</v>
      </c>
      <c r="I538" s="109" t="s">
        <v>2194</v>
      </c>
      <c r="J538" s="294">
        <v>4</v>
      </c>
      <c r="K538" s="294">
        <v>0</v>
      </c>
      <c r="L538" s="401" t="s">
        <v>2017</v>
      </c>
      <c r="M538" s="294">
        <v>3</v>
      </c>
      <c r="N538" s="294">
        <v>0</v>
      </c>
      <c r="O538" s="291" t="s">
        <v>1991</v>
      </c>
      <c r="P538" s="230" t="s">
        <v>679</v>
      </c>
      <c r="Q538" s="304"/>
      <c r="R538" s="184"/>
      <c r="S538" s="306"/>
    </row>
    <row r="539" spans="2:19" customFormat="1" ht="15" customHeight="1">
      <c r="B539" s="513">
        <v>523</v>
      </c>
      <c r="C539" s="95" t="s">
        <v>1877</v>
      </c>
      <c r="D539" s="91" t="s">
        <v>95</v>
      </c>
      <c r="E539" s="713">
        <v>34791</v>
      </c>
      <c r="F539" s="95" t="s">
        <v>206</v>
      </c>
      <c r="G539" s="91">
        <v>742117</v>
      </c>
      <c r="H539" s="91" t="s">
        <v>181</v>
      </c>
      <c r="I539" s="109"/>
      <c r="J539" s="260">
        <v>0</v>
      </c>
      <c r="K539" s="294">
        <v>0</v>
      </c>
      <c r="L539" s="401" t="s">
        <v>2010</v>
      </c>
      <c r="M539" s="294">
        <v>0</v>
      </c>
      <c r="N539" s="294">
        <v>0</v>
      </c>
      <c r="O539" s="291" t="s">
        <v>1991</v>
      </c>
      <c r="P539" s="230" t="s">
        <v>679</v>
      </c>
      <c r="Q539" s="303"/>
      <c r="R539" s="306"/>
      <c r="S539" s="306"/>
    </row>
    <row r="540" spans="2:19" customFormat="1" ht="15" customHeight="1">
      <c r="B540" s="30">
        <v>524</v>
      </c>
      <c r="C540" s="95" t="s">
        <v>1877</v>
      </c>
      <c r="D540" s="91" t="s">
        <v>95</v>
      </c>
      <c r="E540" s="713">
        <v>34791</v>
      </c>
      <c r="F540" s="95" t="s">
        <v>48</v>
      </c>
      <c r="G540" s="91">
        <v>741203</v>
      </c>
      <c r="H540" s="113" t="s">
        <v>57</v>
      </c>
      <c r="I540" s="109" t="s">
        <v>2191</v>
      </c>
      <c r="J540" s="294">
        <v>1</v>
      </c>
      <c r="K540" s="294">
        <v>0</v>
      </c>
      <c r="L540" s="401" t="s">
        <v>2010</v>
      </c>
      <c r="M540" s="294">
        <v>1</v>
      </c>
      <c r="N540" s="294">
        <v>0</v>
      </c>
      <c r="O540" s="95" t="s">
        <v>1991</v>
      </c>
      <c r="P540" s="230" t="s">
        <v>679</v>
      </c>
      <c r="Q540" s="303"/>
      <c r="R540" s="306"/>
      <c r="S540" s="306"/>
    </row>
    <row r="541" spans="2:19" customFormat="1" ht="15" customHeight="1">
      <c r="B541" s="91">
        <v>525</v>
      </c>
      <c r="C541" s="95" t="s">
        <v>1877</v>
      </c>
      <c r="D541" s="91" t="s">
        <v>95</v>
      </c>
      <c r="E541" s="713">
        <v>34791</v>
      </c>
      <c r="F541" s="95" t="s">
        <v>1055</v>
      </c>
      <c r="G541" s="91">
        <v>843103</v>
      </c>
      <c r="H541" s="91" t="s">
        <v>165</v>
      </c>
      <c r="I541" s="109" t="s">
        <v>2212</v>
      </c>
      <c r="J541" s="294">
        <v>7</v>
      </c>
      <c r="K541" s="294">
        <v>0</v>
      </c>
      <c r="L541" s="401" t="s">
        <v>2017</v>
      </c>
      <c r="M541" s="294">
        <v>7</v>
      </c>
      <c r="N541" s="294">
        <v>0</v>
      </c>
      <c r="O541" s="95" t="s">
        <v>1991</v>
      </c>
      <c r="P541" s="230" t="s">
        <v>679</v>
      </c>
      <c r="Q541" s="303"/>
      <c r="R541" s="306"/>
      <c r="S541" s="306"/>
    </row>
    <row r="542" spans="2:19" customFormat="1" ht="15" customHeight="1">
      <c r="B542" s="513">
        <v>526</v>
      </c>
      <c r="C542" s="95" t="s">
        <v>1877</v>
      </c>
      <c r="D542" s="91" t="s">
        <v>95</v>
      </c>
      <c r="E542" s="713">
        <v>34791</v>
      </c>
      <c r="F542" s="95" t="s">
        <v>47</v>
      </c>
      <c r="G542" s="91">
        <v>721306</v>
      </c>
      <c r="H542" s="113" t="s">
        <v>56</v>
      </c>
      <c r="I542" s="427" t="s">
        <v>2187</v>
      </c>
      <c r="J542" s="294">
        <v>2</v>
      </c>
      <c r="K542" s="294">
        <v>0</v>
      </c>
      <c r="L542" s="401" t="s">
        <v>2012</v>
      </c>
      <c r="M542" s="294">
        <v>2</v>
      </c>
      <c r="N542" s="294">
        <v>0</v>
      </c>
      <c r="O542" s="278" t="s">
        <v>1054</v>
      </c>
      <c r="P542" s="230" t="s">
        <v>93</v>
      </c>
      <c r="Q542" s="303"/>
      <c r="R542" s="306"/>
      <c r="S542" s="306"/>
    </row>
    <row r="543" spans="2:19" customFormat="1" ht="15" customHeight="1">
      <c r="B543" s="30">
        <v>527</v>
      </c>
      <c r="C543" s="95" t="s">
        <v>1877</v>
      </c>
      <c r="D543" s="91" t="s">
        <v>95</v>
      </c>
      <c r="E543" s="713">
        <v>34791</v>
      </c>
      <c r="F543" s="132" t="s">
        <v>91</v>
      </c>
      <c r="G543" s="91">
        <v>722307</v>
      </c>
      <c r="H543" s="91" t="s">
        <v>74</v>
      </c>
      <c r="I543" s="109" t="s">
        <v>2192</v>
      </c>
      <c r="J543" s="294">
        <v>3</v>
      </c>
      <c r="K543" s="294">
        <v>0</v>
      </c>
      <c r="L543" s="401" t="s">
        <v>2017</v>
      </c>
      <c r="M543" s="294">
        <v>3</v>
      </c>
      <c r="N543" s="294">
        <v>0</v>
      </c>
      <c r="O543" s="278" t="s">
        <v>1054</v>
      </c>
      <c r="P543" s="230" t="s">
        <v>93</v>
      </c>
      <c r="Q543" s="303"/>
      <c r="R543" s="306"/>
      <c r="S543" s="306"/>
    </row>
    <row r="544" spans="2:19" customFormat="1" ht="15" customHeight="1">
      <c r="B544" s="91">
        <v>528</v>
      </c>
      <c r="C544" s="95" t="s">
        <v>1877</v>
      </c>
      <c r="D544" s="91" t="s">
        <v>95</v>
      </c>
      <c r="E544" s="713">
        <v>34791</v>
      </c>
      <c r="F544" s="95" t="s">
        <v>40</v>
      </c>
      <c r="G544" s="91">
        <v>512001</v>
      </c>
      <c r="H544" s="290" t="s">
        <v>72</v>
      </c>
      <c r="I544" s="300" t="s">
        <v>2229</v>
      </c>
      <c r="J544" s="294">
        <v>7</v>
      </c>
      <c r="K544" s="294">
        <v>1</v>
      </c>
      <c r="L544" s="430" t="s">
        <v>2012</v>
      </c>
      <c r="M544" s="294">
        <v>7</v>
      </c>
      <c r="N544" s="294">
        <v>1</v>
      </c>
      <c r="O544" s="95" t="s">
        <v>1990</v>
      </c>
      <c r="P544" s="230" t="s">
        <v>190</v>
      </c>
      <c r="Q544" s="303"/>
      <c r="R544" s="306"/>
      <c r="S544" s="306"/>
    </row>
    <row r="545" spans="2:20" customFormat="1" ht="15" customHeight="1">
      <c r="B545" s="513">
        <v>529</v>
      </c>
      <c r="C545" s="95" t="s">
        <v>1877</v>
      </c>
      <c r="D545" s="91" t="s">
        <v>95</v>
      </c>
      <c r="E545" s="713">
        <v>34791</v>
      </c>
      <c r="F545" s="95" t="s">
        <v>172</v>
      </c>
      <c r="G545" s="91">
        <v>722204</v>
      </c>
      <c r="H545" s="91" t="s">
        <v>164</v>
      </c>
      <c r="I545" s="109" t="s">
        <v>2225</v>
      </c>
      <c r="J545" s="294">
        <v>12</v>
      </c>
      <c r="K545" s="294">
        <v>0</v>
      </c>
      <c r="L545" s="430" t="s">
        <v>2012</v>
      </c>
      <c r="M545" s="294">
        <v>12</v>
      </c>
      <c r="N545" s="294">
        <v>0</v>
      </c>
      <c r="O545" s="95" t="s">
        <v>1990</v>
      </c>
      <c r="P545" s="230" t="s">
        <v>190</v>
      </c>
      <c r="Q545" s="303"/>
      <c r="R545" s="184"/>
      <c r="S545" s="306"/>
    </row>
    <row r="546" spans="2:20" customFormat="1" ht="15" customHeight="1">
      <c r="B546" s="30">
        <v>530</v>
      </c>
      <c r="C546" s="95" t="s">
        <v>1877</v>
      </c>
      <c r="D546" s="91" t="s">
        <v>95</v>
      </c>
      <c r="E546" s="713">
        <v>34791</v>
      </c>
      <c r="F546" s="95" t="s">
        <v>465</v>
      </c>
      <c r="G546" s="91">
        <v>432106</v>
      </c>
      <c r="H546" s="91" t="s">
        <v>217</v>
      </c>
      <c r="I546" s="109" t="s">
        <v>2200</v>
      </c>
      <c r="J546" s="294">
        <v>1</v>
      </c>
      <c r="K546" s="294">
        <v>0</v>
      </c>
      <c r="L546" s="430" t="s">
        <v>2012</v>
      </c>
      <c r="M546" s="294">
        <v>1</v>
      </c>
      <c r="N546" s="294">
        <v>0</v>
      </c>
      <c r="O546" s="291" t="s">
        <v>1991</v>
      </c>
      <c r="P546" s="230" t="s">
        <v>37</v>
      </c>
      <c r="Q546" s="306"/>
      <c r="R546" s="184"/>
      <c r="S546" s="306"/>
      <c r="T546" t="s">
        <v>2396</v>
      </c>
    </row>
    <row r="547" spans="2:20" customFormat="1" ht="15" customHeight="1">
      <c r="B547" s="91">
        <v>531</v>
      </c>
      <c r="C547" s="95" t="s">
        <v>1877</v>
      </c>
      <c r="D547" s="91" t="s">
        <v>95</v>
      </c>
      <c r="E547" s="713">
        <v>34791</v>
      </c>
      <c r="F547" s="95" t="s">
        <v>41</v>
      </c>
      <c r="G547" s="91">
        <v>52301</v>
      </c>
      <c r="H547" s="91" t="s">
        <v>39</v>
      </c>
      <c r="I547" s="109" t="s">
        <v>2229</v>
      </c>
      <c r="J547" s="294">
        <v>3</v>
      </c>
      <c r="K547" s="294">
        <v>2</v>
      </c>
      <c r="L547" s="430" t="s">
        <v>2012</v>
      </c>
      <c r="M547" s="294">
        <v>3</v>
      </c>
      <c r="N547" s="294">
        <v>2</v>
      </c>
      <c r="O547" s="95" t="s">
        <v>1990</v>
      </c>
      <c r="P547" s="230" t="s">
        <v>190</v>
      </c>
      <c r="Q547" s="306"/>
      <c r="R547" s="184"/>
      <c r="S547" s="306"/>
    </row>
    <row r="548" spans="2:20" customFormat="1" ht="15" customHeight="1">
      <c r="B548" s="513">
        <v>532</v>
      </c>
      <c r="C548" s="95" t="s">
        <v>1877</v>
      </c>
      <c r="D548" s="91" t="s">
        <v>95</v>
      </c>
      <c r="E548" s="713">
        <v>34791</v>
      </c>
      <c r="F548" s="95" t="s">
        <v>2094</v>
      </c>
      <c r="G548" s="91">
        <v>911205</v>
      </c>
      <c r="H548" s="91" t="s">
        <v>198</v>
      </c>
      <c r="I548" s="523" t="s">
        <v>2216</v>
      </c>
      <c r="J548" s="294">
        <v>1</v>
      </c>
      <c r="K548" s="294">
        <v>0</v>
      </c>
      <c r="L548" s="401" t="s">
        <v>2010</v>
      </c>
      <c r="M548" s="294">
        <v>1</v>
      </c>
      <c r="N548" s="294">
        <v>0</v>
      </c>
      <c r="O548" s="112" t="s">
        <v>873</v>
      </c>
      <c r="P548" s="230" t="s">
        <v>677</v>
      </c>
      <c r="Q548" s="303"/>
      <c r="R548" s="306"/>
      <c r="S548" s="306"/>
    </row>
    <row r="549" spans="2:20" customFormat="1" ht="15" customHeight="1">
      <c r="B549" s="30">
        <v>533</v>
      </c>
      <c r="C549" s="492" t="s">
        <v>2024</v>
      </c>
      <c r="D549" s="301" t="s">
        <v>173</v>
      </c>
      <c r="E549" s="715">
        <v>81656</v>
      </c>
      <c r="F549" s="95" t="s">
        <v>31</v>
      </c>
      <c r="G549" s="91">
        <v>723103</v>
      </c>
      <c r="H549" s="91" t="s">
        <v>67</v>
      </c>
      <c r="I549" s="109" t="s">
        <v>2194</v>
      </c>
      <c r="J549" s="382">
        <v>3</v>
      </c>
      <c r="K549" s="382">
        <v>0</v>
      </c>
      <c r="L549" s="91" t="s">
        <v>2010</v>
      </c>
      <c r="M549" s="279">
        <v>0</v>
      </c>
      <c r="N549" s="279">
        <v>0</v>
      </c>
      <c r="O549" s="95" t="s">
        <v>101</v>
      </c>
      <c r="P549" s="239" t="s">
        <v>692</v>
      </c>
      <c r="Q549" s="303"/>
      <c r="R549" s="306"/>
      <c r="S549" s="306"/>
    </row>
    <row r="550" spans="2:20" customFormat="1" ht="15" customHeight="1">
      <c r="B550" s="91">
        <v>534</v>
      </c>
      <c r="C550" s="492" t="s">
        <v>2024</v>
      </c>
      <c r="D550" s="301" t="s">
        <v>173</v>
      </c>
      <c r="E550" s="715">
        <v>81656</v>
      </c>
      <c r="F550" s="95" t="s">
        <v>41</v>
      </c>
      <c r="G550" s="91">
        <v>522301</v>
      </c>
      <c r="H550" s="91" t="s">
        <v>39</v>
      </c>
      <c r="I550" s="109" t="s">
        <v>2192</v>
      </c>
      <c r="J550" s="382">
        <v>8</v>
      </c>
      <c r="K550" s="382">
        <v>8</v>
      </c>
      <c r="L550" s="91" t="s">
        <v>2010</v>
      </c>
      <c r="M550" s="279">
        <v>0</v>
      </c>
      <c r="N550" s="279">
        <v>0</v>
      </c>
      <c r="O550" s="95" t="s">
        <v>101</v>
      </c>
      <c r="P550" s="239" t="s">
        <v>692</v>
      </c>
      <c r="Q550" s="303"/>
      <c r="R550" s="306"/>
      <c r="S550" s="306"/>
    </row>
    <row r="551" spans="2:20" customFormat="1" ht="15" customHeight="1">
      <c r="B551" s="513">
        <v>535</v>
      </c>
      <c r="C551" s="492" t="s">
        <v>2024</v>
      </c>
      <c r="D551" s="301" t="s">
        <v>173</v>
      </c>
      <c r="E551" s="715">
        <v>81656</v>
      </c>
      <c r="F551" s="95" t="s">
        <v>53</v>
      </c>
      <c r="G551" s="91">
        <v>753402</v>
      </c>
      <c r="H551" s="113" t="s">
        <v>63</v>
      </c>
      <c r="I551" s="109" t="s">
        <v>2187</v>
      </c>
      <c r="J551" s="382">
        <v>13</v>
      </c>
      <c r="K551" s="382">
        <v>4</v>
      </c>
      <c r="L551" s="91" t="s">
        <v>2010</v>
      </c>
      <c r="M551" s="279">
        <v>0</v>
      </c>
      <c r="N551" s="279">
        <v>0</v>
      </c>
      <c r="O551" s="291" t="s">
        <v>101</v>
      </c>
      <c r="P551" s="239" t="s">
        <v>692</v>
      </c>
      <c r="Q551" s="303"/>
      <c r="R551" s="306"/>
      <c r="S551" s="306"/>
    </row>
    <row r="552" spans="2:20" customFormat="1" ht="16.5" customHeight="1">
      <c r="B552" s="30">
        <v>536</v>
      </c>
      <c r="C552" s="492" t="s">
        <v>2024</v>
      </c>
      <c r="D552" s="301" t="s">
        <v>173</v>
      </c>
      <c r="E552" s="715">
        <v>81656</v>
      </c>
      <c r="F552" s="95" t="s">
        <v>33</v>
      </c>
      <c r="G552" s="91">
        <v>514101</v>
      </c>
      <c r="H552" s="113" t="s">
        <v>68</v>
      </c>
      <c r="I552" s="109" t="s">
        <v>2187</v>
      </c>
      <c r="J552" s="382">
        <v>7</v>
      </c>
      <c r="K552" s="382">
        <v>5</v>
      </c>
      <c r="L552" s="295" t="s">
        <v>2010</v>
      </c>
      <c r="M552" s="279">
        <v>0</v>
      </c>
      <c r="N552" s="279">
        <v>0</v>
      </c>
      <c r="O552" s="95" t="s">
        <v>101</v>
      </c>
      <c r="P552" s="239" t="s">
        <v>692</v>
      </c>
      <c r="Q552" s="303"/>
      <c r="R552" s="306"/>
      <c r="S552" s="306"/>
    </row>
    <row r="553" spans="2:20" customFormat="1" ht="15" customHeight="1">
      <c r="B553" s="91">
        <v>537</v>
      </c>
      <c r="C553" s="492" t="s">
        <v>2024</v>
      </c>
      <c r="D553" s="301" t="s">
        <v>173</v>
      </c>
      <c r="E553" s="715">
        <v>81656</v>
      </c>
      <c r="F553" s="95" t="s">
        <v>171</v>
      </c>
      <c r="G553" s="91">
        <v>712618</v>
      </c>
      <c r="H553" s="91" t="s">
        <v>77</v>
      </c>
      <c r="I553" s="427" t="s">
        <v>2192</v>
      </c>
      <c r="J553" s="382">
        <v>2</v>
      </c>
      <c r="K553" s="382">
        <v>0</v>
      </c>
      <c r="L553" s="295" t="s">
        <v>2010</v>
      </c>
      <c r="M553" s="382">
        <v>2</v>
      </c>
      <c r="N553" s="382">
        <v>0</v>
      </c>
      <c r="O553" s="278" t="s">
        <v>1054</v>
      </c>
      <c r="P553" s="230" t="s">
        <v>93</v>
      </c>
      <c r="Q553" s="303"/>
      <c r="R553" s="306"/>
      <c r="S553" s="306"/>
    </row>
    <row r="554" spans="2:20" customFormat="1" ht="15" customHeight="1">
      <c r="B554" s="513">
        <v>538</v>
      </c>
      <c r="C554" s="492" t="s">
        <v>2024</v>
      </c>
      <c r="D554" s="301" t="s">
        <v>173</v>
      </c>
      <c r="E554" s="715">
        <v>81656</v>
      </c>
      <c r="F554" s="95" t="s">
        <v>30</v>
      </c>
      <c r="G554" s="91">
        <v>752205</v>
      </c>
      <c r="H554" s="91" t="s">
        <v>62</v>
      </c>
      <c r="I554" s="109" t="s">
        <v>2193</v>
      </c>
      <c r="J554" s="382">
        <v>12</v>
      </c>
      <c r="K554" s="382">
        <v>0</v>
      </c>
      <c r="L554" s="295" t="s">
        <v>2010</v>
      </c>
      <c r="M554" s="279">
        <v>0</v>
      </c>
      <c r="N554" s="279">
        <v>0</v>
      </c>
      <c r="O554" s="95" t="s">
        <v>101</v>
      </c>
      <c r="P554" s="239" t="s">
        <v>692</v>
      </c>
      <c r="Q554" s="303"/>
      <c r="R554" s="306"/>
      <c r="S554" s="306"/>
    </row>
    <row r="555" spans="2:20" customFormat="1" ht="15" customHeight="1">
      <c r="B555" s="30">
        <v>539</v>
      </c>
      <c r="C555" s="492" t="s">
        <v>2024</v>
      </c>
      <c r="D555" s="301" t="s">
        <v>173</v>
      </c>
      <c r="E555" s="715">
        <v>81656</v>
      </c>
      <c r="F555" s="132" t="s">
        <v>35</v>
      </c>
      <c r="G555" s="91">
        <v>741103</v>
      </c>
      <c r="H555" s="91" t="s">
        <v>49</v>
      </c>
      <c r="I555" s="109" t="s">
        <v>2232</v>
      </c>
      <c r="J555" s="382">
        <v>4</v>
      </c>
      <c r="K555" s="382">
        <v>0</v>
      </c>
      <c r="L555" s="295" t="s">
        <v>2010</v>
      </c>
      <c r="M555" s="279">
        <v>0</v>
      </c>
      <c r="N555" s="279">
        <v>0</v>
      </c>
      <c r="O555" s="291" t="s">
        <v>101</v>
      </c>
      <c r="P555" s="239" t="s">
        <v>692</v>
      </c>
      <c r="Q555" s="303"/>
      <c r="R555" s="306"/>
      <c r="S555" s="306"/>
    </row>
    <row r="556" spans="2:20" customFormat="1" ht="15" customHeight="1">
      <c r="B556" s="91">
        <v>540</v>
      </c>
      <c r="C556" s="492" t="s">
        <v>2024</v>
      </c>
      <c r="D556" s="301" t="s">
        <v>173</v>
      </c>
      <c r="E556" s="715">
        <v>81656</v>
      </c>
      <c r="F556" s="95" t="s">
        <v>40</v>
      </c>
      <c r="G556" s="91">
        <v>512001</v>
      </c>
      <c r="H556" s="91" t="s">
        <v>72</v>
      </c>
      <c r="I556" s="109" t="s">
        <v>2188</v>
      </c>
      <c r="J556" s="382">
        <v>1</v>
      </c>
      <c r="K556" s="382">
        <v>0</v>
      </c>
      <c r="L556" s="406" t="s">
        <v>2010</v>
      </c>
      <c r="M556" s="388">
        <v>0</v>
      </c>
      <c r="N556" s="388">
        <v>0</v>
      </c>
      <c r="O556" s="291" t="s">
        <v>101</v>
      </c>
      <c r="P556" s="239" t="s">
        <v>692</v>
      </c>
      <c r="Q556" s="303"/>
      <c r="R556" s="306"/>
      <c r="S556" s="306"/>
    </row>
    <row r="557" spans="2:20" customFormat="1" ht="15" customHeight="1">
      <c r="B557" s="513">
        <v>541</v>
      </c>
      <c r="C557" s="492" t="s">
        <v>2024</v>
      </c>
      <c r="D557" s="301" t="s">
        <v>173</v>
      </c>
      <c r="E557" s="715">
        <v>81656</v>
      </c>
      <c r="F557" s="95" t="s">
        <v>52</v>
      </c>
      <c r="G557" s="91">
        <v>751204</v>
      </c>
      <c r="H557" s="113" t="s">
        <v>61</v>
      </c>
      <c r="I557" s="109"/>
      <c r="J557" s="260">
        <v>0</v>
      </c>
      <c r="K557" s="382">
        <v>0</v>
      </c>
      <c r="L557" s="295" t="s">
        <v>2010</v>
      </c>
      <c r="M557" s="279">
        <v>0</v>
      </c>
      <c r="N557" s="279">
        <v>0</v>
      </c>
      <c r="O557" s="95" t="s">
        <v>101</v>
      </c>
      <c r="P557" s="239" t="s">
        <v>692</v>
      </c>
      <c r="Q557" s="306"/>
      <c r="R557" s="306"/>
      <c r="S557" s="306"/>
    </row>
    <row r="558" spans="2:20" customFormat="1" ht="15" customHeight="1">
      <c r="B558" s="30">
        <v>542</v>
      </c>
      <c r="C558" s="95" t="s">
        <v>2029</v>
      </c>
      <c r="D558" s="91" t="s">
        <v>686</v>
      </c>
      <c r="E558" s="169">
        <v>7215</v>
      </c>
      <c r="F558" s="577" t="s">
        <v>41</v>
      </c>
      <c r="G558" s="91">
        <v>522301</v>
      </c>
      <c r="H558" s="575" t="s">
        <v>39</v>
      </c>
      <c r="I558" s="371" t="s">
        <v>2378</v>
      </c>
      <c r="J558" s="279">
        <v>12</v>
      </c>
      <c r="K558" s="279">
        <v>7</v>
      </c>
      <c r="L558" s="295" t="s">
        <v>2010</v>
      </c>
      <c r="M558" s="279">
        <v>0</v>
      </c>
      <c r="N558" s="279">
        <v>0</v>
      </c>
      <c r="O558" s="112" t="s">
        <v>1939</v>
      </c>
      <c r="P558" s="230" t="s">
        <v>688</v>
      </c>
      <c r="Q558" s="303"/>
      <c r="R558" s="306"/>
      <c r="S558" s="306"/>
    </row>
    <row r="559" spans="2:20" customFormat="1" ht="15" customHeight="1">
      <c r="B559" s="91">
        <v>543</v>
      </c>
      <c r="C559" s="95" t="s">
        <v>2029</v>
      </c>
      <c r="D559" s="91" t="s">
        <v>686</v>
      </c>
      <c r="E559" s="169">
        <v>7215</v>
      </c>
      <c r="F559" s="95" t="s">
        <v>51</v>
      </c>
      <c r="G559" s="91">
        <v>712905</v>
      </c>
      <c r="H559" s="113" t="s">
        <v>60</v>
      </c>
      <c r="I559" s="437" t="s">
        <v>2349</v>
      </c>
      <c r="J559" s="279">
        <v>3</v>
      </c>
      <c r="K559" s="279">
        <v>0</v>
      </c>
      <c r="L559" s="295" t="s">
        <v>2010</v>
      </c>
      <c r="M559" s="279">
        <v>0</v>
      </c>
      <c r="N559" s="279">
        <v>0</v>
      </c>
      <c r="O559" s="112" t="s">
        <v>1939</v>
      </c>
      <c r="P559" s="230" t="s">
        <v>688</v>
      </c>
      <c r="Q559" s="303"/>
      <c r="R559" s="306"/>
      <c r="S559" s="306"/>
    </row>
    <row r="560" spans="2:20" customFormat="1" ht="15" customHeight="1">
      <c r="B560" s="513">
        <v>544</v>
      </c>
      <c r="C560" s="95" t="s">
        <v>2029</v>
      </c>
      <c r="D560" s="91" t="s">
        <v>686</v>
      </c>
      <c r="E560" s="169">
        <v>7215</v>
      </c>
      <c r="F560" s="95" t="s">
        <v>30</v>
      </c>
      <c r="G560" s="91">
        <v>752205</v>
      </c>
      <c r="H560" s="91" t="s">
        <v>62</v>
      </c>
      <c r="I560" s="109" t="s">
        <v>2191</v>
      </c>
      <c r="J560" s="279">
        <v>5</v>
      </c>
      <c r="K560" s="279">
        <v>0</v>
      </c>
      <c r="L560" s="295" t="s">
        <v>2012</v>
      </c>
      <c r="M560" s="279">
        <v>0</v>
      </c>
      <c r="N560" s="279">
        <v>0</v>
      </c>
      <c r="O560" s="394" t="s">
        <v>1054</v>
      </c>
      <c r="P560" s="230" t="s">
        <v>93</v>
      </c>
      <c r="Q560" s="303"/>
      <c r="R560" s="306"/>
      <c r="S560" s="306"/>
    </row>
    <row r="561" spans="2:19" customFormat="1" ht="15" customHeight="1">
      <c r="B561" s="30">
        <v>545</v>
      </c>
      <c r="C561" s="95" t="s">
        <v>2029</v>
      </c>
      <c r="D561" s="91" t="s">
        <v>686</v>
      </c>
      <c r="E561" s="169">
        <v>7215</v>
      </c>
      <c r="F561" s="95" t="s">
        <v>47</v>
      </c>
      <c r="G561" s="91">
        <v>721306</v>
      </c>
      <c r="H561" s="113" t="s">
        <v>56</v>
      </c>
      <c r="I561" s="427" t="s">
        <v>2187</v>
      </c>
      <c r="J561" s="279">
        <v>2</v>
      </c>
      <c r="K561" s="279">
        <v>0</v>
      </c>
      <c r="L561" s="295" t="s">
        <v>2012</v>
      </c>
      <c r="M561" s="279">
        <v>0</v>
      </c>
      <c r="N561" s="279">
        <v>0</v>
      </c>
      <c r="O561" s="278" t="s">
        <v>1054</v>
      </c>
      <c r="P561" s="230" t="s">
        <v>93</v>
      </c>
      <c r="Q561" s="303"/>
      <c r="R561" s="306"/>
      <c r="S561" s="306"/>
    </row>
    <row r="562" spans="2:19" customFormat="1" ht="15" customHeight="1">
      <c r="B562" s="91">
        <v>546</v>
      </c>
      <c r="C562" s="95" t="s">
        <v>2029</v>
      </c>
      <c r="D562" s="91" t="s">
        <v>686</v>
      </c>
      <c r="E562" s="169">
        <v>7215</v>
      </c>
      <c r="F562" s="95" t="s">
        <v>1041</v>
      </c>
      <c r="G562" s="91">
        <v>713203</v>
      </c>
      <c r="H562" s="113" t="s">
        <v>59</v>
      </c>
      <c r="I562" s="109" t="s">
        <v>2189</v>
      </c>
      <c r="J562" s="279">
        <v>2</v>
      </c>
      <c r="K562" s="279">
        <v>0</v>
      </c>
      <c r="L562" s="295" t="s">
        <v>2012</v>
      </c>
      <c r="M562" s="279">
        <v>0</v>
      </c>
      <c r="N562" s="279">
        <v>0</v>
      </c>
      <c r="O562" s="394" t="s">
        <v>1054</v>
      </c>
      <c r="P562" s="230" t="s">
        <v>93</v>
      </c>
      <c r="Q562" s="303"/>
      <c r="R562" s="306"/>
      <c r="S562" s="306"/>
    </row>
    <row r="563" spans="2:19" customFormat="1" ht="15" customHeight="1">
      <c r="B563" s="513">
        <v>547</v>
      </c>
      <c r="C563" s="95" t="s">
        <v>2029</v>
      </c>
      <c r="D563" s="91" t="s">
        <v>686</v>
      </c>
      <c r="E563" s="169">
        <v>7215</v>
      </c>
      <c r="F563" s="95" t="s">
        <v>31</v>
      </c>
      <c r="G563" s="91">
        <v>723103</v>
      </c>
      <c r="H563" s="91" t="s">
        <v>67</v>
      </c>
      <c r="I563" s="109" t="s">
        <v>2194</v>
      </c>
      <c r="J563" s="279">
        <v>15</v>
      </c>
      <c r="K563" s="279">
        <v>0</v>
      </c>
      <c r="L563" s="295" t="s">
        <v>2010</v>
      </c>
      <c r="M563" s="279">
        <v>0</v>
      </c>
      <c r="N563" s="279">
        <v>0</v>
      </c>
      <c r="O563" s="112" t="s">
        <v>1939</v>
      </c>
      <c r="P563" s="230" t="s">
        <v>688</v>
      </c>
      <c r="Q563" s="306"/>
      <c r="R563" s="306"/>
      <c r="S563" s="306"/>
    </row>
    <row r="564" spans="2:19" customFormat="1" ht="15" customHeight="1">
      <c r="B564" s="30">
        <v>548</v>
      </c>
      <c r="C564" s="95" t="s">
        <v>2029</v>
      </c>
      <c r="D564" s="91" t="s">
        <v>686</v>
      </c>
      <c r="E564" s="169">
        <v>7215</v>
      </c>
      <c r="F564" s="95" t="s">
        <v>31</v>
      </c>
      <c r="G564" s="91">
        <v>723103</v>
      </c>
      <c r="H564" s="91" t="s">
        <v>67</v>
      </c>
      <c r="I564" s="371" t="s">
        <v>2378</v>
      </c>
      <c r="J564" s="279">
        <v>14</v>
      </c>
      <c r="K564" s="279">
        <v>0</v>
      </c>
      <c r="L564" s="295" t="s">
        <v>2010</v>
      </c>
      <c r="M564" s="279">
        <v>0</v>
      </c>
      <c r="N564" s="279">
        <v>0</v>
      </c>
      <c r="O564" s="112" t="s">
        <v>1939</v>
      </c>
      <c r="P564" s="230" t="s">
        <v>688</v>
      </c>
      <c r="Q564" s="306"/>
      <c r="R564" s="306"/>
      <c r="S564" s="306"/>
    </row>
    <row r="565" spans="2:19" customFormat="1" ht="15" customHeight="1">
      <c r="B565" s="91">
        <v>549</v>
      </c>
      <c r="C565" s="95" t="s">
        <v>2029</v>
      </c>
      <c r="D565" s="91" t="s">
        <v>686</v>
      </c>
      <c r="E565" s="169">
        <v>7215</v>
      </c>
      <c r="F565" s="95" t="s">
        <v>52</v>
      </c>
      <c r="G565" s="91">
        <v>751204</v>
      </c>
      <c r="H565" s="91" t="s">
        <v>61</v>
      </c>
      <c r="I565" s="109" t="s">
        <v>2187</v>
      </c>
      <c r="J565" s="279">
        <v>3</v>
      </c>
      <c r="K565" s="279">
        <v>0</v>
      </c>
      <c r="L565" s="295" t="s">
        <v>2012</v>
      </c>
      <c r="M565" s="279">
        <v>0</v>
      </c>
      <c r="N565" s="279">
        <v>0</v>
      </c>
      <c r="O565" s="278" t="s">
        <v>1054</v>
      </c>
      <c r="P565" s="230" t="s">
        <v>93</v>
      </c>
      <c r="Q565" s="303"/>
      <c r="R565" s="306"/>
      <c r="S565" s="306"/>
    </row>
    <row r="566" spans="2:19" customFormat="1" ht="15" customHeight="1">
      <c r="B566" s="513">
        <v>550</v>
      </c>
      <c r="C566" s="95" t="s">
        <v>2236</v>
      </c>
      <c r="D566" s="91" t="s">
        <v>686</v>
      </c>
      <c r="E566" s="713">
        <v>8467</v>
      </c>
      <c r="F566" s="95" t="s">
        <v>47</v>
      </c>
      <c r="G566" s="91">
        <v>721306</v>
      </c>
      <c r="H566" s="113" t="s">
        <v>56</v>
      </c>
      <c r="I566" s="427" t="s">
        <v>2187</v>
      </c>
      <c r="J566" s="279">
        <v>1</v>
      </c>
      <c r="K566" s="279">
        <v>0</v>
      </c>
      <c r="L566" s="295" t="s">
        <v>2010</v>
      </c>
      <c r="M566" s="279">
        <v>0</v>
      </c>
      <c r="N566" s="279">
        <v>0</v>
      </c>
      <c r="O566" s="276" t="s">
        <v>1054</v>
      </c>
      <c r="P566" s="230" t="s">
        <v>93</v>
      </c>
      <c r="Q566" s="304"/>
      <c r="R566" s="306"/>
      <c r="S566" s="306"/>
    </row>
    <row r="567" spans="2:19" customFormat="1" ht="15" customHeight="1">
      <c r="B567" s="30">
        <v>551</v>
      </c>
      <c r="C567" s="492" t="s">
        <v>2042</v>
      </c>
      <c r="D567" s="301" t="s">
        <v>1749</v>
      </c>
      <c r="E567" s="715">
        <v>104111</v>
      </c>
      <c r="F567" s="95" t="s">
        <v>40</v>
      </c>
      <c r="G567" s="91">
        <v>512001</v>
      </c>
      <c r="H567" s="91" t="s">
        <v>72</v>
      </c>
      <c r="I567" s="300" t="s">
        <v>2229</v>
      </c>
      <c r="J567" s="382">
        <v>2</v>
      </c>
      <c r="K567" s="382">
        <v>1</v>
      </c>
      <c r="L567" s="430" t="s">
        <v>2012</v>
      </c>
      <c r="M567" s="382">
        <v>2</v>
      </c>
      <c r="N567" s="382">
        <v>1</v>
      </c>
      <c r="O567" s="291" t="s">
        <v>1990</v>
      </c>
      <c r="P567" s="230" t="s">
        <v>190</v>
      </c>
      <c r="Q567" s="303"/>
      <c r="R567" s="306"/>
      <c r="S567" s="306"/>
    </row>
    <row r="568" spans="2:19" customFormat="1" ht="15" customHeight="1">
      <c r="B568" s="91">
        <v>552</v>
      </c>
      <c r="C568" s="492" t="s">
        <v>2042</v>
      </c>
      <c r="D568" s="301" t="s">
        <v>1749</v>
      </c>
      <c r="E568" s="715">
        <v>104111</v>
      </c>
      <c r="F568" s="95" t="s">
        <v>41</v>
      </c>
      <c r="G568" s="91">
        <v>522301</v>
      </c>
      <c r="H568" s="113" t="s">
        <v>39</v>
      </c>
      <c r="I568" s="109" t="s">
        <v>2229</v>
      </c>
      <c r="J568" s="382">
        <v>1</v>
      </c>
      <c r="K568" s="382">
        <v>1</v>
      </c>
      <c r="L568" s="430" t="s">
        <v>2012</v>
      </c>
      <c r="M568" s="382">
        <v>1</v>
      </c>
      <c r="N568" s="382">
        <v>1</v>
      </c>
      <c r="O568" s="291" t="s">
        <v>1990</v>
      </c>
      <c r="P568" s="230" t="s">
        <v>190</v>
      </c>
      <c r="Q568" s="435"/>
      <c r="R568" s="435"/>
      <c r="S568" s="435"/>
    </row>
    <row r="569" spans="2:19" customFormat="1" ht="15" customHeight="1">
      <c r="B569" s="513">
        <v>553</v>
      </c>
      <c r="C569" s="492" t="s">
        <v>2042</v>
      </c>
      <c r="D569" s="301" t="s">
        <v>1749</v>
      </c>
      <c r="E569" s="715">
        <v>104111</v>
      </c>
      <c r="F569" s="95" t="s">
        <v>36</v>
      </c>
      <c r="G569" s="91">
        <v>711204</v>
      </c>
      <c r="H569" s="91" t="s">
        <v>94</v>
      </c>
      <c r="I569" s="741" t="s">
        <v>2388</v>
      </c>
      <c r="J569" s="382">
        <v>1</v>
      </c>
      <c r="K569" s="382">
        <v>0</v>
      </c>
      <c r="L569" s="302" t="s">
        <v>2012</v>
      </c>
      <c r="M569" s="382">
        <v>1</v>
      </c>
      <c r="N569" s="382">
        <v>0</v>
      </c>
      <c r="O569" s="95" t="s">
        <v>1991</v>
      </c>
      <c r="P569" s="230" t="s">
        <v>679</v>
      </c>
      <c r="Q569" s="303"/>
      <c r="R569" s="306"/>
      <c r="S569" s="306"/>
    </row>
    <row r="570" spans="2:19" customFormat="1" ht="15" customHeight="1">
      <c r="B570" s="30">
        <v>554</v>
      </c>
      <c r="C570" s="95" t="s">
        <v>187</v>
      </c>
      <c r="D570" s="301" t="s">
        <v>188</v>
      </c>
      <c r="E570" s="715">
        <v>60237</v>
      </c>
      <c r="F570" s="95" t="s">
        <v>189</v>
      </c>
      <c r="G570" s="91">
        <v>711402</v>
      </c>
      <c r="H570" s="91" t="s">
        <v>681</v>
      </c>
      <c r="I570" s="109"/>
      <c r="J570" s="260">
        <v>0</v>
      </c>
      <c r="K570" s="382">
        <v>0</v>
      </c>
      <c r="L570" s="302" t="s">
        <v>2012</v>
      </c>
      <c r="M570" s="382">
        <v>0</v>
      </c>
      <c r="N570" s="382">
        <v>0</v>
      </c>
      <c r="O570" s="297" t="s">
        <v>1989</v>
      </c>
      <c r="P570" s="230" t="s">
        <v>37</v>
      </c>
      <c r="Q570" s="303"/>
      <c r="R570" s="306"/>
      <c r="S570" s="306"/>
    </row>
    <row r="571" spans="2:19" customFormat="1" ht="15" customHeight="1">
      <c r="B571" s="91">
        <v>555</v>
      </c>
      <c r="C571" s="95" t="s">
        <v>187</v>
      </c>
      <c r="D571" s="301" t="s">
        <v>188</v>
      </c>
      <c r="E571" s="715">
        <v>60237</v>
      </c>
      <c r="F571" s="95" t="s">
        <v>169</v>
      </c>
      <c r="G571" s="91">
        <v>962907</v>
      </c>
      <c r="H571" s="91" t="s">
        <v>170</v>
      </c>
      <c r="I571" s="523" t="s">
        <v>2216</v>
      </c>
      <c r="J571" s="260">
        <v>0</v>
      </c>
      <c r="K571" s="382">
        <v>0</v>
      </c>
      <c r="L571" s="302" t="s">
        <v>2010</v>
      </c>
      <c r="M571" s="382">
        <v>0</v>
      </c>
      <c r="N571" s="382">
        <v>0</v>
      </c>
      <c r="O571" s="243" t="s">
        <v>873</v>
      </c>
      <c r="P571" s="230" t="s">
        <v>677</v>
      </c>
      <c r="Q571" s="303"/>
      <c r="R571" s="306"/>
      <c r="S571" s="306"/>
    </row>
    <row r="572" spans="2:19" customFormat="1" ht="15" customHeight="1">
      <c r="B572" s="513">
        <v>556</v>
      </c>
      <c r="C572" s="95" t="s">
        <v>187</v>
      </c>
      <c r="D572" s="301" t="s">
        <v>188</v>
      </c>
      <c r="E572" s="715">
        <v>60237</v>
      </c>
      <c r="F572" s="95" t="s">
        <v>33</v>
      </c>
      <c r="G572" s="91">
        <v>514101</v>
      </c>
      <c r="H572" s="113" t="s">
        <v>68</v>
      </c>
      <c r="I572" s="427" t="s">
        <v>2194</v>
      </c>
      <c r="J572" s="382">
        <v>5</v>
      </c>
      <c r="K572" s="382">
        <v>5</v>
      </c>
      <c r="L572" s="301" t="s">
        <v>2012</v>
      </c>
      <c r="M572" s="382">
        <v>5</v>
      </c>
      <c r="N572" s="382">
        <v>5</v>
      </c>
      <c r="O572" s="278" t="s">
        <v>1054</v>
      </c>
      <c r="P572" s="230" t="s">
        <v>93</v>
      </c>
      <c r="Q572" s="306"/>
      <c r="R572" s="306"/>
      <c r="S572" s="306"/>
    </row>
    <row r="573" spans="2:19" customFormat="1" ht="15" customHeight="1">
      <c r="B573" s="30">
        <v>557</v>
      </c>
      <c r="C573" s="132" t="s">
        <v>187</v>
      </c>
      <c r="D573" s="301" t="s">
        <v>188</v>
      </c>
      <c r="E573" s="715">
        <v>60237</v>
      </c>
      <c r="F573" s="132" t="s">
        <v>40</v>
      </c>
      <c r="G573" s="91">
        <v>512001</v>
      </c>
      <c r="H573" s="91" t="s">
        <v>72</v>
      </c>
      <c r="I573" s="300" t="s">
        <v>2229</v>
      </c>
      <c r="J573" s="382">
        <v>6</v>
      </c>
      <c r="K573" s="382">
        <v>4</v>
      </c>
      <c r="L573" s="430" t="s">
        <v>2012</v>
      </c>
      <c r="M573" s="382">
        <v>0</v>
      </c>
      <c r="N573" s="382">
        <v>0</v>
      </c>
      <c r="O573" s="399" t="s">
        <v>1990</v>
      </c>
      <c r="P573" s="372" t="s">
        <v>190</v>
      </c>
      <c r="Q573" s="303"/>
      <c r="R573" s="306"/>
      <c r="S573" s="306"/>
    </row>
    <row r="574" spans="2:19" customFormat="1" ht="15" customHeight="1">
      <c r="B574" s="91">
        <v>558</v>
      </c>
      <c r="C574" s="95" t="s">
        <v>187</v>
      </c>
      <c r="D574" s="301" t="s">
        <v>188</v>
      </c>
      <c r="E574" s="715">
        <v>60237</v>
      </c>
      <c r="F574" s="95" t="s">
        <v>41</v>
      </c>
      <c r="G574" s="91">
        <v>522301</v>
      </c>
      <c r="H574" s="91" t="s">
        <v>39</v>
      </c>
      <c r="I574" s="109" t="s">
        <v>2229</v>
      </c>
      <c r="J574" s="382">
        <v>12</v>
      </c>
      <c r="K574" s="382">
        <v>9</v>
      </c>
      <c r="L574" s="430" t="s">
        <v>2012</v>
      </c>
      <c r="M574" s="382">
        <v>0</v>
      </c>
      <c r="N574" s="382">
        <v>0</v>
      </c>
      <c r="O574" s="291" t="s">
        <v>1990</v>
      </c>
      <c r="P574" s="230" t="s">
        <v>190</v>
      </c>
      <c r="Q574" s="303"/>
      <c r="R574" s="306"/>
      <c r="S574" s="306"/>
    </row>
    <row r="575" spans="2:19" customFormat="1" ht="15" customHeight="1">
      <c r="B575" s="513">
        <v>559</v>
      </c>
      <c r="C575" s="95" t="s">
        <v>187</v>
      </c>
      <c r="D575" s="301" t="s">
        <v>188</v>
      </c>
      <c r="E575" s="715">
        <v>60237</v>
      </c>
      <c r="F575" s="95" t="s">
        <v>47</v>
      </c>
      <c r="G575" s="91">
        <v>721306</v>
      </c>
      <c r="H575" s="113" t="s">
        <v>56</v>
      </c>
      <c r="I575" s="427" t="s">
        <v>2187</v>
      </c>
      <c r="J575" s="382">
        <v>1</v>
      </c>
      <c r="K575" s="382">
        <v>0</v>
      </c>
      <c r="L575" s="301" t="s">
        <v>2012</v>
      </c>
      <c r="M575" s="382">
        <v>1</v>
      </c>
      <c r="N575" s="382">
        <v>0</v>
      </c>
      <c r="O575" s="394" t="s">
        <v>1054</v>
      </c>
      <c r="P575" s="230" t="s">
        <v>93</v>
      </c>
      <c r="Q575" s="303"/>
      <c r="R575" s="306"/>
      <c r="S575" s="306"/>
    </row>
    <row r="576" spans="2:19" customFormat="1" ht="15" customHeight="1">
      <c r="B576" s="30">
        <v>560</v>
      </c>
      <c r="C576" s="95" t="s">
        <v>187</v>
      </c>
      <c r="D576" s="301" t="s">
        <v>188</v>
      </c>
      <c r="E576" s="715">
        <v>60237</v>
      </c>
      <c r="F576" s="95" t="s">
        <v>34</v>
      </c>
      <c r="G576" s="91">
        <v>751201</v>
      </c>
      <c r="H576" s="113" t="s">
        <v>162</v>
      </c>
      <c r="I576" s="109" t="s">
        <v>2188</v>
      </c>
      <c r="J576" s="382">
        <v>1</v>
      </c>
      <c r="K576" s="382">
        <v>0</v>
      </c>
      <c r="L576" s="301" t="s">
        <v>2012</v>
      </c>
      <c r="M576" s="382">
        <v>1</v>
      </c>
      <c r="N576" s="382">
        <v>0</v>
      </c>
      <c r="O576" s="394" t="s">
        <v>1054</v>
      </c>
      <c r="P576" s="230" t="s">
        <v>93</v>
      </c>
      <c r="Q576" s="303"/>
      <c r="R576" s="306"/>
      <c r="S576" s="306"/>
    </row>
    <row r="577" spans="2:19" customFormat="1" ht="15" customHeight="1">
      <c r="B577" s="91">
        <v>561</v>
      </c>
      <c r="C577" s="95" t="s">
        <v>187</v>
      </c>
      <c r="D577" s="301" t="s">
        <v>188</v>
      </c>
      <c r="E577" s="715">
        <v>60237</v>
      </c>
      <c r="F577" s="95" t="s">
        <v>42</v>
      </c>
      <c r="G577" s="91">
        <v>741201</v>
      </c>
      <c r="H577" s="91" t="s">
        <v>161</v>
      </c>
      <c r="I577" s="109" t="s">
        <v>2194</v>
      </c>
      <c r="J577" s="382">
        <v>1</v>
      </c>
      <c r="K577" s="382">
        <v>0</v>
      </c>
      <c r="L577" s="301" t="s">
        <v>2010</v>
      </c>
      <c r="M577" s="382">
        <v>1</v>
      </c>
      <c r="N577" s="382">
        <v>0</v>
      </c>
      <c r="O577" s="291" t="s">
        <v>1991</v>
      </c>
      <c r="P577" s="230" t="s">
        <v>679</v>
      </c>
      <c r="Q577" s="303"/>
      <c r="R577" s="306"/>
      <c r="S577" s="306"/>
    </row>
    <row r="578" spans="2:19" customFormat="1" ht="15" customHeight="1">
      <c r="B578" s="513">
        <v>562</v>
      </c>
      <c r="C578" s="95" t="s">
        <v>187</v>
      </c>
      <c r="D578" s="301" t="s">
        <v>188</v>
      </c>
      <c r="E578" s="715">
        <v>60237</v>
      </c>
      <c r="F578" s="132" t="s">
        <v>35</v>
      </c>
      <c r="G578" s="91">
        <v>741103</v>
      </c>
      <c r="H578" s="91" t="s">
        <v>49</v>
      </c>
      <c r="I578" s="109" t="s">
        <v>2190</v>
      </c>
      <c r="J578" s="382">
        <v>5</v>
      </c>
      <c r="K578" s="382">
        <v>0</v>
      </c>
      <c r="L578" s="301" t="s">
        <v>2012</v>
      </c>
      <c r="M578" s="382">
        <v>5</v>
      </c>
      <c r="N578" s="382">
        <v>0</v>
      </c>
      <c r="O578" s="394" t="s">
        <v>1054</v>
      </c>
      <c r="P578" s="230" t="s">
        <v>93</v>
      </c>
      <c r="Q578" s="304"/>
      <c r="R578" s="184"/>
      <c r="S578" s="306"/>
    </row>
    <row r="579" spans="2:19" customFormat="1" ht="15" customHeight="1">
      <c r="B579" s="30">
        <v>563</v>
      </c>
      <c r="C579" s="95" t="s">
        <v>187</v>
      </c>
      <c r="D579" s="301" t="s">
        <v>188</v>
      </c>
      <c r="E579" s="715">
        <v>60237</v>
      </c>
      <c r="F579" s="95" t="s">
        <v>52</v>
      </c>
      <c r="G579" s="91">
        <v>751204</v>
      </c>
      <c r="H579" s="91" t="s">
        <v>61</v>
      </c>
      <c r="I579" s="109" t="s">
        <v>2187</v>
      </c>
      <c r="J579" s="382">
        <v>1</v>
      </c>
      <c r="K579" s="382">
        <v>0</v>
      </c>
      <c r="L579" s="301" t="s">
        <v>2012</v>
      </c>
      <c r="M579" s="382">
        <v>1</v>
      </c>
      <c r="N579" s="382">
        <v>0</v>
      </c>
      <c r="O579" s="278" t="s">
        <v>1054</v>
      </c>
      <c r="P579" s="230" t="s">
        <v>93</v>
      </c>
      <c r="Q579" s="303"/>
      <c r="R579" s="306"/>
      <c r="S579" s="306"/>
    </row>
    <row r="580" spans="2:19" customFormat="1" ht="15" customHeight="1">
      <c r="B580" s="91">
        <v>564</v>
      </c>
      <c r="C580" s="95" t="s">
        <v>187</v>
      </c>
      <c r="D580" s="301" t="s">
        <v>188</v>
      </c>
      <c r="E580" s="715">
        <v>60237</v>
      </c>
      <c r="F580" s="132" t="s">
        <v>213</v>
      </c>
      <c r="G580" s="91">
        <v>613003</v>
      </c>
      <c r="H580" s="91" t="s">
        <v>456</v>
      </c>
      <c r="I580" s="109" t="s">
        <v>2191</v>
      </c>
      <c r="J580" s="382">
        <v>1</v>
      </c>
      <c r="K580" s="382">
        <v>0</v>
      </c>
      <c r="L580" s="301" t="s">
        <v>2010</v>
      </c>
      <c r="M580" s="382">
        <v>1</v>
      </c>
      <c r="N580" s="382">
        <v>0</v>
      </c>
      <c r="O580" s="95" t="s">
        <v>1991</v>
      </c>
      <c r="P580" s="230" t="s">
        <v>679</v>
      </c>
      <c r="Q580" s="303"/>
      <c r="R580" s="306"/>
      <c r="S580" s="306"/>
    </row>
    <row r="581" spans="2:19" customFormat="1" ht="15" customHeight="1">
      <c r="B581" s="513">
        <v>565</v>
      </c>
      <c r="C581" s="95" t="s">
        <v>187</v>
      </c>
      <c r="D581" s="301" t="s">
        <v>188</v>
      </c>
      <c r="E581" s="715">
        <v>60237</v>
      </c>
      <c r="F581" s="95" t="s">
        <v>30</v>
      </c>
      <c r="G581" s="91">
        <v>752205</v>
      </c>
      <c r="H581" s="91" t="s">
        <v>62</v>
      </c>
      <c r="I581" s="109" t="s">
        <v>2191</v>
      </c>
      <c r="J581" s="382">
        <v>1</v>
      </c>
      <c r="K581" s="382">
        <v>0</v>
      </c>
      <c r="L581" s="301" t="s">
        <v>2012</v>
      </c>
      <c r="M581" s="382">
        <v>1</v>
      </c>
      <c r="N581" s="382">
        <v>0</v>
      </c>
      <c r="O581" s="278" t="s">
        <v>1054</v>
      </c>
      <c r="P581" s="230" t="s">
        <v>93</v>
      </c>
      <c r="Q581" s="303"/>
      <c r="R581" s="306"/>
      <c r="S581" s="306"/>
    </row>
    <row r="582" spans="2:19" customFormat="1" ht="17.25" customHeight="1">
      <c r="B582" s="30">
        <v>566</v>
      </c>
      <c r="C582" s="95" t="s">
        <v>187</v>
      </c>
      <c r="D582" s="301" t="s">
        <v>188</v>
      </c>
      <c r="E582" s="715">
        <v>60237</v>
      </c>
      <c r="F582" s="95" t="s">
        <v>1041</v>
      </c>
      <c r="G582" s="170">
        <v>713203</v>
      </c>
      <c r="H582" s="277" t="s">
        <v>59</v>
      </c>
      <c r="I582" s="109"/>
      <c r="J582" s="260">
        <v>0</v>
      </c>
      <c r="K582" s="382">
        <v>0</v>
      </c>
      <c r="L582" s="301" t="s">
        <v>2010</v>
      </c>
      <c r="M582" s="382">
        <v>0</v>
      </c>
      <c r="N582" s="382">
        <v>0</v>
      </c>
      <c r="O582" s="278" t="s">
        <v>101</v>
      </c>
      <c r="P582" s="230" t="s">
        <v>692</v>
      </c>
      <c r="Q582" s="415"/>
      <c r="R582" s="306"/>
      <c r="S582" s="306"/>
    </row>
    <row r="583" spans="2:19" customFormat="1" ht="15" customHeight="1">
      <c r="B583" s="91">
        <v>567</v>
      </c>
      <c r="C583" s="95" t="s">
        <v>187</v>
      </c>
      <c r="D583" s="301" t="s">
        <v>188</v>
      </c>
      <c r="E583" s="715">
        <v>60237</v>
      </c>
      <c r="F583" s="95" t="s">
        <v>172</v>
      </c>
      <c r="G583" s="91">
        <v>722204</v>
      </c>
      <c r="H583" s="91" t="s">
        <v>164</v>
      </c>
      <c r="I583" s="109" t="s">
        <v>2225</v>
      </c>
      <c r="J583" s="382">
        <v>3</v>
      </c>
      <c r="K583" s="382">
        <v>0</v>
      </c>
      <c r="L583" s="430" t="s">
        <v>2012</v>
      </c>
      <c r="M583" s="382">
        <v>0</v>
      </c>
      <c r="N583" s="382">
        <v>0</v>
      </c>
      <c r="O583" s="95" t="s">
        <v>1990</v>
      </c>
      <c r="P583" s="230" t="s">
        <v>190</v>
      </c>
      <c r="Q583" s="417"/>
      <c r="R583" s="306"/>
      <c r="S583" s="306"/>
    </row>
    <row r="584" spans="2:19" customFormat="1" ht="15" customHeight="1">
      <c r="B584" s="513">
        <v>568</v>
      </c>
      <c r="C584" s="95" t="s">
        <v>187</v>
      </c>
      <c r="D584" s="301" t="s">
        <v>188</v>
      </c>
      <c r="E584" s="715">
        <v>60237</v>
      </c>
      <c r="F584" s="95" t="s">
        <v>31</v>
      </c>
      <c r="G584" s="91">
        <v>723103</v>
      </c>
      <c r="H584" s="91" t="s">
        <v>67</v>
      </c>
      <c r="I584" s="109" t="s">
        <v>2229</v>
      </c>
      <c r="J584" s="400">
        <v>11</v>
      </c>
      <c r="K584" s="400">
        <v>0</v>
      </c>
      <c r="L584" s="480" t="s">
        <v>2012</v>
      </c>
      <c r="M584" s="400">
        <v>0</v>
      </c>
      <c r="N584" s="400">
        <v>0</v>
      </c>
      <c r="O584" s="399" t="s">
        <v>1990</v>
      </c>
      <c r="P584" s="372" t="s">
        <v>190</v>
      </c>
      <c r="Q584" s="415"/>
      <c r="R584" s="306"/>
      <c r="S584" s="306"/>
    </row>
    <row r="585" spans="2:19" customFormat="1" ht="15" customHeight="1">
      <c r="B585" s="30">
        <v>569</v>
      </c>
      <c r="C585" s="492" t="s">
        <v>2034</v>
      </c>
      <c r="D585" s="301" t="s">
        <v>46</v>
      </c>
      <c r="E585" s="715">
        <v>13385</v>
      </c>
      <c r="F585" s="95" t="s">
        <v>48</v>
      </c>
      <c r="G585" s="91">
        <v>741203</v>
      </c>
      <c r="H585" s="113" t="s">
        <v>57</v>
      </c>
      <c r="I585" s="109"/>
      <c r="J585" s="260">
        <v>0</v>
      </c>
      <c r="K585" s="382">
        <v>0</v>
      </c>
      <c r="L585" s="301" t="s">
        <v>2035</v>
      </c>
      <c r="M585" s="279">
        <v>0</v>
      </c>
      <c r="N585" s="279">
        <v>0</v>
      </c>
      <c r="O585" s="278" t="s">
        <v>1054</v>
      </c>
      <c r="P585" s="230" t="s">
        <v>93</v>
      </c>
      <c r="Q585" s="417"/>
      <c r="R585" s="306"/>
      <c r="S585" s="306"/>
    </row>
    <row r="586" spans="2:19" customFormat="1" ht="15" customHeight="1">
      <c r="B586" s="91">
        <v>570</v>
      </c>
      <c r="C586" s="492" t="s">
        <v>2034</v>
      </c>
      <c r="D586" s="301" t="s">
        <v>46</v>
      </c>
      <c r="E586" s="715">
        <v>13385</v>
      </c>
      <c r="F586" s="645" t="s">
        <v>463</v>
      </c>
      <c r="G586" s="91">
        <v>753105</v>
      </c>
      <c r="H586" s="113" t="s">
        <v>457</v>
      </c>
      <c r="I586" s="109"/>
      <c r="J586" s="260">
        <v>0</v>
      </c>
      <c r="K586" s="382">
        <v>0</v>
      </c>
      <c r="L586" s="301" t="s">
        <v>2010</v>
      </c>
      <c r="M586" s="279">
        <v>0</v>
      </c>
      <c r="N586" s="279">
        <v>0</v>
      </c>
      <c r="O586" s="232"/>
      <c r="P586" s="230"/>
      <c r="Q586" s="230" t="s">
        <v>37</v>
      </c>
      <c r="R586" s="306"/>
      <c r="S586" s="306"/>
    </row>
    <row r="587" spans="2:19" customFormat="1" ht="15" customHeight="1">
      <c r="B587" s="513">
        <v>571</v>
      </c>
      <c r="C587" s="492" t="s">
        <v>2034</v>
      </c>
      <c r="D587" s="301" t="s">
        <v>46</v>
      </c>
      <c r="E587" s="715">
        <v>13385</v>
      </c>
      <c r="F587" s="95" t="s">
        <v>30</v>
      </c>
      <c r="G587" s="91">
        <v>752205</v>
      </c>
      <c r="H587" s="113" t="s">
        <v>62</v>
      </c>
      <c r="I587" s="109"/>
      <c r="J587" s="260">
        <v>0</v>
      </c>
      <c r="K587" s="382">
        <v>0</v>
      </c>
      <c r="L587" s="301" t="s">
        <v>2035</v>
      </c>
      <c r="M587" s="279">
        <v>0</v>
      </c>
      <c r="N587" s="279">
        <v>0</v>
      </c>
      <c r="O587" s="95" t="s">
        <v>101</v>
      </c>
      <c r="P587" s="239" t="s">
        <v>692</v>
      </c>
      <c r="Q587" s="230" t="s">
        <v>37</v>
      </c>
      <c r="R587" s="306"/>
      <c r="S587" s="306"/>
    </row>
    <row r="588" spans="2:19" customFormat="1" ht="15" customHeight="1">
      <c r="B588" s="30">
        <v>572</v>
      </c>
      <c r="C588" s="492" t="s">
        <v>2034</v>
      </c>
      <c r="D588" s="301" t="s">
        <v>46</v>
      </c>
      <c r="E588" s="715">
        <v>13385</v>
      </c>
      <c r="F588" s="95" t="s">
        <v>33</v>
      </c>
      <c r="G588" s="91">
        <v>514101</v>
      </c>
      <c r="H588" s="113" t="s">
        <v>68</v>
      </c>
      <c r="I588" s="109" t="s">
        <v>2187</v>
      </c>
      <c r="J588" s="382">
        <v>5</v>
      </c>
      <c r="K588" s="382">
        <v>5</v>
      </c>
      <c r="L588" s="301" t="s">
        <v>2035</v>
      </c>
      <c r="M588" s="279">
        <v>0</v>
      </c>
      <c r="N588" s="279">
        <v>0</v>
      </c>
      <c r="O588" s="95" t="s">
        <v>101</v>
      </c>
      <c r="P588" s="239" t="s">
        <v>692</v>
      </c>
      <c r="Q588" s="416" t="s">
        <v>37</v>
      </c>
      <c r="R588" s="306"/>
      <c r="S588" s="306"/>
    </row>
    <row r="589" spans="2:19" customFormat="1" ht="15" customHeight="1">
      <c r="B589" s="91">
        <v>573</v>
      </c>
      <c r="C589" s="492" t="s">
        <v>2034</v>
      </c>
      <c r="D589" s="301" t="s">
        <v>46</v>
      </c>
      <c r="E589" s="715">
        <v>13385</v>
      </c>
      <c r="F589" s="95" t="s">
        <v>31</v>
      </c>
      <c r="G589" s="91">
        <v>723103</v>
      </c>
      <c r="H589" s="91" t="s">
        <v>67</v>
      </c>
      <c r="I589" s="109" t="s">
        <v>2194</v>
      </c>
      <c r="J589" s="685">
        <v>7</v>
      </c>
      <c r="K589" s="382">
        <v>0</v>
      </c>
      <c r="L589" s="301" t="s">
        <v>2035</v>
      </c>
      <c r="M589" s="279">
        <v>0</v>
      </c>
      <c r="N589" s="279">
        <v>0</v>
      </c>
      <c r="O589" s="95" t="s">
        <v>101</v>
      </c>
      <c r="P589" s="239" t="s">
        <v>692</v>
      </c>
      <c r="Q589" s="416" t="s">
        <v>37</v>
      </c>
      <c r="R589" s="306"/>
      <c r="S589" s="306"/>
    </row>
    <row r="590" spans="2:19" ht="15" customHeight="1">
      <c r="B590" s="513">
        <v>574</v>
      </c>
      <c r="C590" s="492" t="s">
        <v>2034</v>
      </c>
      <c r="D590" s="301" t="s">
        <v>46</v>
      </c>
      <c r="E590" s="715">
        <v>13385</v>
      </c>
      <c r="F590" s="95" t="s">
        <v>40</v>
      </c>
      <c r="G590" s="91">
        <v>512001</v>
      </c>
      <c r="H590" s="113" t="s">
        <v>72</v>
      </c>
      <c r="I590" s="109" t="s">
        <v>2188</v>
      </c>
      <c r="J590" s="260">
        <v>0</v>
      </c>
      <c r="K590" s="382">
        <v>0</v>
      </c>
      <c r="L590" s="301" t="s">
        <v>2010</v>
      </c>
      <c r="M590" s="279">
        <v>0</v>
      </c>
      <c r="N590" s="279">
        <v>0</v>
      </c>
      <c r="O590" s="95" t="s">
        <v>101</v>
      </c>
      <c r="P590" s="239" t="s">
        <v>692</v>
      </c>
      <c r="Q590" s="416" t="s">
        <v>37</v>
      </c>
      <c r="R590" s="306"/>
      <c r="S590" s="306"/>
    </row>
    <row r="591" spans="2:19" ht="15" customHeight="1">
      <c r="B591" s="30">
        <v>575</v>
      </c>
      <c r="C591" s="492" t="s">
        <v>2034</v>
      </c>
      <c r="D591" s="301" t="s">
        <v>46</v>
      </c>
      <c r="E591" s="715">
        <v>13385</v>
      </c>
      <c r="F591" s="232" t="s">
        <v>47</v>
      </c>
      <c r="G591" s="91">
        <v>721306</v>
      </c>
      <c r="H591" s="113" t="s">
        <v>56</v>
      </c>
      <c r="I591" s="427" t="s">
        <v>2187</v>
      </c>
      <c r="J591" s="382">
        <v>1</v>
      </c>
      <c r="K591" s="382">
        <v>0</v>
      </c>
      <c r="L591" s="301" t="s">
        <v>2035</v>
      </c>
      <c r="M591" s="279">
        <v>0</v>
      </c>
      <c r="N591" s="279">
        <v>0</v>
      </c>
      <c r="O591" s="394" t="s">
        <v>1054</v>
      </c>
      <c r="P591" s="230" t="s">
        <v>93</v>
      </c>
      <c r="Q591" s="306"/>
      <c r="R591" s="306"/>
      <c r="S591" s="306"/>
    </row>
    <row r="592" spans="2:19" ht="15" customHeight="1">
      <c r="B592" s="91">
        <v>576</v>
      </c>
      <c r="C592" s="492" t="s">
        <v>2034</v>
      </c>
      <c r="D592" s="301" t="s">
        <v>46</v>
      </c>
      <c r="E592" s="715">
        <v>13385</v>
      </c>
      <c r="F592" s="132" t="s">
        <v>35</v>
      </c>
      <c r="G592" s="91">
        <v>741103</v>
      </c>
      <c r="H592" s="91" t="s">
        <v>49</v>
      </c>
      <c r="I592" s="109" t="s">
        <v>2232</v>
      </c>
      <c r="J592" s="382">
        <v>1</v>
      </c>
      <c r="K592" s="382">
        <v>0</v>
      </c>
      <c r="L592" s="302" t="s">
        <v>2035</v>
      </c>
      <c r="M592" s="279">
        <v>0</v>
      </c>
      <c r="N592" s="279">
        <v>0</v>
      </c>
      <c r="O592" s="291" t="s">
        <v>101</v>
      </c>
      <c r="P592" s="239" t="s">
        <v>692</v>
      </c>
      <c r="Q592" s="303"/>
      <c r="R592" s="306"/>
      <c r="S592" s="306"/>
    </row>
    <row r="593" spans="2:19" ht="15" customHeight="1">
      <c r="B593" s="513">
        <v>577</v>
      </c>
      <c r="C593" s="95" t="s">
        <v>1954</v>
      </c>
      <c r="D593" s="91" t="s">
        <v>46</v>
      </c>
      <c r="E593" s="713">
        <v>90635</v>
      </c>
      <c r="F593" s="95" t="s">
        <v>50</v>
      </c>
      <c r="G593" s="91">
        <v>343101</v>
      </c>
      <c r="H593" s="91" t="s">
        <v>58</v>
      </c>
      <c r="I593" s="109" t="s">
        <v>2219</v>
      </c>
      <c r="J593" s="279">
        <v>3</v>
      </c>
      <c r="K593" s="279">
        <v>2</v>
      </c>
      <c r="L593" s="295" t="s">
        <v>2010</v>
      </c>
      <c r="M593" s="279">
        <v>3</v>
      </c>
      <c r="N593" s="279">
        <v>2</v>
      </c>
      <c r="O593" s="291" t="s">
        <v>481</v>
      </c>
      <c r="P593" s="230" t="s">
        <v>678</v>
      </c>
      <c r="Q593" s="303"/>
      <c r="R593" s="306"/>
      <c r="S593" s="306"/>
    </row>
    <row r="594" spans="2:19" ht="15" customHeight="1">
      <c r="B594" s="30">
        <v>578</v>
      </c>
      <c r="C594" s="95" t="s">
        <v>1954</v>
      </c>
      <c r="D594" s="91" t="s">
        <v>46</v>
      </c>
      <c r="E594" s="713">
        <v>90635</v>
      </c>
      <c r="F594" s="95" t="s">
        <v>52</v>
      </c>
      <c r="G594" s="91">
        <v>751204</v>
      </c>
      <c r="H594" s="91" t="s">
        <v>61</v>
      </c>
      <c r="I594" s="109" t="s">
        <v>2194</v>
      </c>
      <c r="J594" s="279">
        <v>5</v>
      </c>
      <c r="K594" s="279">
        <v>0</v>
      </c>
      <c r="L594" s="295" t="s">
        <v>2010</v>
      </c>
      <c r="M594" s="279">
        <v>0</v>
      </c>
      <c r="N594" s="279">
        <v>0</v>
      </c>
      <c r="O594" s="291" t="s">
        <v>101</v>
      </c>
      <c r="P594" s="230" t="s">
        <v>692</v>
      </c>
      <c r="Q594" s="303"/>
      <c r="R594" s="306"/>
      <c r="S594" s="306"/>
    </row>
    <row r="595" spans="2:19" ht="15" customHeight="1">
      <c r="B595" s="91">
        <v>579</v>
      </c>
      <c r="C595" s="95" t="s">
        <v>1954</v>
      </c>
      <c r="D595" s="91" t="s">
        <v>46</v>
      </c>
      <c r="E595" s="713">
        <v>90635</v>
      </c>
      <c r="F595" s="95" t="s">
        <v>30</v>
      </c>
      <c r="G595" s="91">
        <v>752205</v>
      </c>
      <c r="H595" s="113" t="s">
        <v>62</v>
      </c>
      <c r="I595" s="109" t="s">
        <v>2193</v>
      </c>
      <c r="J595" s="279">
        <v>3</v>
      </c>
      <c r="K595" s="279">
        <v>0</v>
      </c>
      <c r="L595" s="91" t="s">
        <v>2010</v>
      </c>
      <c r="M595" s="279">
        <v>0</v>
      </c>
      <c r="N595" s="279">
        <v>0</v>
      </c>
      <c r="O595" s="291" t="s">
        <v>101</v>
      </c>
      <c r="P595" s="239" t="s">
        <v>692</v>
      </c>
      <c r="Q595" s="303"/>
      <c r="R595" s="306"/>
      <c r="S595" s="306"/>
    </row>
    <row r="596" spans="2:19" ht="15" customHeight="1">
      <c r="B596" s="513">
        <v>580</v>
      </c>
      <c r="C596" s="95" t="s">
        <v>1954</v>
      </c>
      <c r="D596" s="91" t="s">
        <v>46</v>
      </c>
      <c r="E596" s="713">
        <v>90635</v>
      </c>
      <c r="F596" s="95" t="s">
        <v>463</v>
      </c>
      <c r="G596" s="91">
        <v>753105</v>
      </c>
      <c r="H596" s="113" t="s">
        <v>457</v>
      </c>
      <c r="I596" s="231" t="s">
        <v>2207</v>
      </c>
      <c r="J596" s="670">
        <v>1</v>
      </c>
      <c r="K596" s="279">
        <v>1</v>
      </c>
      <c r="L596" s="295" t="s">
        <v>2010</v>
      </c>
      <c r="M596" s="279">
        <v>1</v>
      </c>
      <c r="N596" s="279">
        <v>1</v>
      </c>
      <c r="O596" s="95" t="s">
        <v>179</v>
      </c>
      <c r="P596" s="230" t="s">
        <v>680</v>
      </c>
      <c r="Q596" s="303"/>
      <c r="R596" s="415"/>
      <c r="S596" s="306"/>
    </row>
    <row r="597" spans="2:19" ht="15" customHeight="1">
      <c r="B597" s="30">
        <v>581</v>
      </c>
      <c r="C597" s="95" t="s">
        <v>1954</v>
      </c>
      <c r="D597" s="91" t="s">
        <v>46</v>
      </c>
      <c r="E597" s="713">
        <v>90635</v>
      </c>
      <c r="F597" s="95" t="s">
        <v>1041</v>
      </c>
      <c r="G597" s="91">
        <v>713203</v>
      </c>
      <c r="H597" s="113" t="s">
        <v>59</v>
      </c>
      <c r="I597" s="109" t="s">
        <v>2188</v>
      </c>
      <c r="J597" s="279">
        <v>1</v>
      </c>
      <c r="K597" s="279">
        <v>0</v>
      </c>
      <c r="L597" s="91" t="s">
        <v>2010</v>
      </c>
      <c r="M597" s="279">
        <v>0</v>
      </c>
      <c r="N597" s="279">
        <v>0</v>
      </c>
      <c r="O597" s="95" t="s">
        <v>101</v>
      </c>
      <c r="P597" s="239" t="s">
        <v>692</v>
      </c>
      <c r="Q597" s="303"/>
      <c r="R597" s="184"/>
      <c r="S597" s="306"/>
    </row>
    <row r="598" spans="2:19" ht="15" customHeight="1">
      <c r="B598" s="91">
        <v>582</v>
      </c>
      <c r="C598" s="95" t="s">
        <v>1954</v>
      </c>
      <c r="D598" s="91" t="s">
        <v>46</v>
      </c>
      <c r="E598" s="713">
        <v>90635</v>
      </c>
      <c r="F598" s="132" t="s">
        <v>35</v>
      </c>
      <c r="G598" s="91">
        <v>741103</v>
      </c>
      <c r="H598" s="290" t="s">
        <v>49</v>
      </c>
      <c r="I598" s="109" t="s">
        <v>2232</v>
      </c>
      <c r="J598" s="279">
        <v>4</v>
      </c>
      <c r="K598" s="279">
        <v>0</v>
      </c>
      <c r="L598" s="91" t="s">
        <v>2010</v>
      </c>
      <c r="M598" s="279">
        <v>0</v>
      </c>
      <c r="N598" s="279">
        <v>0</v>
      </c>
      <c r="O598" s="95" t="s">
        <v>101</v>
      </c>
      <c r="P598" s="239" t="s">
        <v>692</v>
      </c>
      <c r="Q598" s="303"/>
      <c r="R598" s="306"/>
      <c r="S598" s="306"/>
    </row>
    <row r="599" spans="2:19" ht="15" customHeight="1">
      <c r="B599" s="513">
        <v>583</v>
      </c>
      <c r="C599" s="95" t="s">
        <v>1954</v>
      </c>
      <c r="D599" s="91" t="s">
        <v>46</v>
      </c>
      <c r="E599" s="713">
        <v>90635</v>
      </c>
      <c r="F599" s="95" t="s">
        <v>51</v>
      </c>
      <c r="G599" s="91">
        <v>712905</v>
      </c>
      <c r="H599" s="113" t="s">
        <v>60</v>
      </c>
      <c r="I599" s="109" t="s">
        <v>2190</v>
      </c>
      <c r="J599" s="279">
        <v>3</v>
      </c>
      <c r="K599" s="279">
        <v>0</v>
      </c>
      <c r="L599" s="295" t="s">
        <v>2010</v>
      </c>
      <c r="M599" s="279">
        <v>3</v>
      </c>
      <c r="N599" s="279">
        <v>0</v>
      </c>
      <c r="O599" s="88" t="s">
        <v>1991</v>
      </c>
      <c r="P599" s="175" t="s">
        <v>679</v>
      </c>
      <c r="Q599" s="303"/>
      <c r="R599" s="416"/>
      <c r="S599" s="306"/>
    </row>
    <row r="600" spans="2:19" ht="15" customHeight="1">
      <c r="B600" s="30">
        <v>584</v>
      </c>
      <c r="C600" s="492" t="s">
        <v>2034</v>
      </c>
      <c r="D600" s="301" t="s">
        <v>46</v>
      </c>
      <c r="E600" s="715">
        <v>13385</v>
      </c>
      <c r="F600" s="95" t="s">
        <v>34</v>
      </c>
      <c r="G600" s="290">
        <v>751201</v>
      </c>
      <c r="H600" s="377" t="s">
        <v>162</v>
      </c>
      <c r="I600" s="109" t="s">
        <v>2233</v>
      </c>
      <c r="J600" s="382">
        <v>2</v>
      </c>
      <c r="K600" s="382">
        <v>1</v>
      </c>
      <c r="L600" s="301" t="s">
        <v>2035</v>
      </c>
      <c r="M600" s="279">
        <v>0</v>
      </c>
      <c r="N600" s="279">
        <v>0</v>
      </c>
      <c r="O600" s="95" t="s">
        <v>101</v>
      </c>
      <c r="P600" s="239" t="s">
        <v>692</v>
      </c>
      <c r="Q600" s="303"/>
      <c r="R600" s="306"/>
      <c r="S600" s="306"/>
    </row>
    <row r="601" spans="2:19" ht="15" customHeight="1">
      <c r="B601" s="91">
        <v>585</v>
      </c>
      <c r="C601" s="492" t="s">
        <v>2034</v>
      </c>
      <c r="D601" s="301" t="s">
        <v>46</v>
      </c>
      <c r="E601" s="715">
        <v>13385</v>
      </c>
      <c r="F601" s="95" t="s">
        <v>41</v>
      </c>
      <c r="G601" s="91">
        <v>522301</v>
      </c>
      <c r="H601" s="91" t="s">
        <v>39</v>
      </c>
      <c r="I601" s="109" t="s">
        <v>2192</v>
      </c>
      <c r="J601" s="382">
        <v>1</v>
      </c>
      <c r="K601" s="382">
        <v>1</v>
      </c>
      <c r="L601" s="301" t="s">
        <v>2035</v>
      </c>
      <c r="M601" s="279">
        <v>0</v>
      </c>
      <c r="N601" s="279">
        <v>0</v>
      </c>
      <c r="O601" s="95" t="s">
        <v>101</v>
      </c>
      <c r="P601" s="239" t="s">
        <v>692</v>
      </c>
      <c r="Q601" s="303"/>
      <c r="R601" s="306"/>
      <c r="S601" s="306"/>
    </row>
    <row r="602" spans="2:19" ht="15" customHeight="1">
      <c r="B602" s="513">
        <v>586</v>
      </c>
      <c r="C602" s="95" t="s">
        <v>1954</v>
      </c>
      <c r="D602" s="91" t="s">
        <v>46</v>
      </c>
      <c r="E602" s="713">
        <v>90635</v>
      </c>
      <c r="F602" s="95" t="s">
        <v>36</v>
      </c>
      <c r="G602" s="290">
        <v>711204</v>
      </c>
      <c r="H602" s="290" t="s">
        <v>94</v>
      </c>
      <c r="I602" s="109" t="s">
        <v>2187</v>
      </c>
      <c r="J602" s="260">
        <v>0</v>
      </c>
      <c r="K602" s="279">
        <v>0</v>
      </c>
      <c r="L602" s="295" t="s">
        <v>2010</v>
      </c>
      <c r="M602" s="279">
        <v>10</v>
      </c>
      <c r="N602" s="279">
        <v>0</v>
      </c>
      <c r="O602" s="278" t="s">
        <v>1054</v>
      </c>
      <c r="P602" s="230" t="s">
        <v>93</v>
      </c>
      <c r="Q602" s="303"/>
      <c r="R602" s="306"/>
      <c r="S602" s="306"/>
    </row>
    <row r="603" spans="2:19" customFormat="1" ht="15" customHeight="1">
      <c r="B603" s="30">
        <v>587</v>
      </c>
      <c r="C603" s="492" t="s">
        <v>2038</v>
      </c>
      <c r="D603" s="91" t="s">
        <v>154</v>
      </c>
      <c r="E603" s="713">
        <v>24697</v>
      </c>
      <c r="F603" s="95" t="s">
        <v>40</v>
      </c>
      <c r="G603" s="91">
        <v>512001</v>
      </c>
      <c r="H603" s="91" t="s">
        <v>72</v>
      </c>
      <c r="I603" s="523" t="s">
        <v>2207</v>
      </c>
      <c r="J603" s="382">
        <v>5</v>
      </c>
      <c r="K603" s="382">
        <v>2</v>
      </c>
      <c r="L603" s="301" t="s">
        <v>2010</v>
      </c>
      <c r="M603" s="382">
        <v>4</v>
      </c>
      <c r="N603" s="382">
        <v>2</v>
      </c>
      <c r="O603" s="112" t="s">
        <v>873</v>
      </c>
      <c r="P603" s="230" t="s">
        <v>677</v>
      </c>
      <c r="Q603" s="303"/>
      <c r="R603" s="306"/>
      <c r="S603" s="306"/>
    </row>
    <row r="604" spans="2:19" customFormat="1" ht="15" customHeight="1">
      <c r="B604" s="91">
        <v>588</v>
      </c>
      <c r="C604" s="492" t="s">
        <v>2038</v>
      </c>
      <c r="D604" s="91" t="s">
        <v>154</v>
      </c>
      <c r="E604" s="713">
        <v>24697</v>
      </c>
      <c r="F604" s="88" t="s">
        <v>171</v>
      </c>
      <c r="G604" s="91">
        <v>712618</v>
      </c>
      <c r="H604" s="91" t="s">
        <v>77</v>
      </c>
      <c r="I604" s="427" t="s">
        <v>2192</v>
      </c>
      <c r="J604" s="383">
        <v>0</v>
      </c>
      <c r="K604" s="382">
        <v>0</v>
      </c>
      <c r="L604" s="302" t="s">
        <v>2012</v>
      </c>
      <c r="M604" s="382">
        <v>0</v>
      </c>
      <c r="N604" s="382">
        <v>0</v>
      </c>
      <c r="O604" s="278" t="s">
        <v>1054</v>
      </c>
      <c r="P604" s="230" t="s">
        <v>93</v>
      </c>
      <c r="Q604" s="306"/>
      <c r="R604" s="306"/>
      <c r="S604" s="306"/>
    </row>
    <row r="605" spans="2:19" customFormat="1" ht="15" customHeight="1">
      <c r="B605" s="513">
        <v>589</v>
      </c>
      <c r="C605" s="492" t="s">
        <v>2038</v>
      </c>
      <c r="D605" s="91" t="s">
        <v>154</v>
      </c>
      <c r="E605" s="713">
        <v>24697</v>
      </c>
      <c r="F605" s="95" t="s">
        <v>33</v>
      </c>
      <c r="G605" s="91">
        <v>514101</v>
      </c>
      <c r="H605" s="113" t="s">
        <v>68</v>
      </c>
      <c r="I605" s="523" t="s">
        <v>2207</v>
      </c>
      <c r="J605" s="382">
        <v>4</v>
      </c>
      <c r="K605" s="382">
        <v>4</v>
      </c>
      <c r="L605" s="302" t="s">
        <v>2010</v>
      </c>
      <c r="M605" s="382">
        <v>0</v>
      </c>
      <c r="N605" s="382">
        <v>0</v>
      </c>
      <c r="O605" s="243" t="s">
        <v>873</v>
      </c>
      <c r="P605" s="230" t="s">
        <v>677</v>
      </c>
      <c r="Q605" s="303"/>
      <c r="R605" s="306"/>
      <c r="S605" s="306"/>
    </row>
    <row r="606" spans="2:19" customFormat="1" ht="15" customHeight="1">
      <c r="B606" s="30">
        <v>590</v>
      </c>
      <c r="C606" s="492" t="s">
        <v>2038</v>
      </c>
      <c r="D606" s="91" t="s">
        <v>154</v>
      </c>
      <c r="E606" s="713">
        <v>24697</v>
      </c>
      <c r="F606" s="95" t="s">
        <v>34</v>
      </c>
      <c r="G606" s="91">
        <v>751201</v>
      </c>
      <c r="H606" s="113" t="s">
        <v>162</v>
      </c>
      <c r="I606" s="109" t="s">
        <v>2208</v>
      </c>
      <c r="J606" s="382">
        <v>3</v>
      </c>
      <c r="K606" s="382">
        <v>3</v>
      </c>
      <c r="L606" s="302" t="s">
        <v>2010</v>
      </c>
      <c r="M606" s="382">
        <v>0</v>
      </c>
      <c r="N606" s="382">
        <v>0</v>
      </c>
      <c r="O606" s="112" t="s">
        <v>873</v>
      </c>
      <c r="P606" s="230" t="s">
        <v>677</v>
      </c>
      <c r="Q606" s="303"/>
      <c r="R606" s="306"/>
      <c r="S606" s="306"/>
    </row>
    <row r="607" spans="2:19" customFormat="1" ht="17.25" customHeight="1">
      <c r="B607" s="91">
        <v>591</v>
      </c>
      <c r="C607" s="492" t="s">
        <v>2038</v>
      </c>
      <c r="D607" s="91" t="s">
        <v>154</v>
      </c>
      <c r="E607" s="713">
        <v>24697</v>
      </c>
      <c r="F607" s="95" t="s">
        <v>41</v>
      </c>
      <c r="G607" s="91">
        <v>522301</v>
      </c>
      <c r="H607" s="91" t="s">
        <v>39</v>
      </c>
      <c r="I607" s="109" t="s">
        <v>2190</v>
      </c>
      <c r="J607" s="382">
        <v>5</v>
      </c>
      <c r="K607" s="387">
        <v>4</v>
      </c>
      <c r="L607" s="302" t="s">
        <v>2012</v>
      </c>
      <c r="M607" s="382">
        <v>0</v>
      </c>
      <c r="N607" s="382">
        <v>0</v>
      </c>
      <c r="O607" s="394" t="s">
        <v>1061</v>
      </c>
      <c r="P607" s="230" t="s">
        <v>32</v>
      </c>
      <c r="Q607" s="303"/>
      <c r="R607" s="306"/>
      <c r="S607" s="306"/>
    </row>
    <row r="608" spans="2:19" customFormat="1" ht="15" customHeight="1">
      <c r="B608" s="513">
        <v>592</v>
      </c>
      <c r="C608" s="492" t="s">
        <v>2038</v>
      </c>
      <c r="D608" s="91" t="s">
        <v>154</v>
      </c>
      <c r="E608" s="713">
        <v>24697</v>
      </c>
      <c r="F608" s="636" t="s">
        <v>36</v>
      </c>
      <c r="G608" s="91">
        <v>711204</v>
      </c>
      <c r="H608" s="91" t="s">
        <v>94</v>
      </c>
      <c r="I608" s="109" t="s">
        <v>2187</v>
      </c>
      <c r="J608" s="382">
        <v>1</v>
      </c>
      <c r="K608" s="382">
        <v>0</v>
      </c>
      <c r="L608" s="302" t="s">
        <v>2012</v>
      </c>
      <c r="M608" s="382">
        <v>1</v>
      </c>
      <c r="N608" s="382">
        <v>0</v>
      </c>
      <c r="O608" s="394" t="s">
        <v>1054</v>
      </c>
      <c r="P608" s="230" t="s">
        <v>93</v>
      </c>
      <c r="Q608" s="306"/>
      <c r="R608" s="306"/>
      <c r="S608" s="306"/>
    </row>
    <row r="609" spans="2:19" customFormat="1" ht="15" customHeight="1">
      <c r="B609" s="30">
        <v>593</v>
      </c>
      <c r="C609" s="492" t="s">
        <v>2038</v>
      </c>
      <c r="D609" s="91" t="s">
        <v>154</v>
      </c>
      <c r="E609" s="713">
        <v>24697</v>
      </c>
      <c r="F609" s="95" t="s">
        <v>31</v>
      </c>
      <c r="G609" s="91">
        <v>723103</v>
      </c>
      <c r="H609" s="91" t="s">
        <v>67</v>
      </c>
      <c r="I609" s="523" t="s">
        <v>2207</v>
      </c>
      <c r="J609" s="382">
        <v>2</v>
      </c>
      <c r="K609" s="382">
        <v>0</v>
      </c>
      <c r="L609" s="301" t="s">
        <v>2010</v>
      </c>
      <c r="M609" s="382">
        <v>2</v>
      </c>
      <c r="N609" s="382">
        <v>0</v>
      </c>
      <c r="O609" s="112" t="s">
        <v>873</v>
      </c>
      <c r="P609" s="230" t="s">
        <v>677</v>
      </c>
      <c r="Q609" s="303"/>
      <c r="R609" s="306"/>
      <c r="S609" s="306"/>
    </row>
    <row r="610" spans="2:19" customFormat="1" ht="15" customHeight="1">
      <c r="B610" s="91">
        <v>594</v>
      </c>
      <c r="C610" s="492" t="s">
        <v>2038</v>
      </c>
      <c r="D610" s="91" t="s">
        <v>154</v>
      </c>
      <c r="E610" s="713">
        <v>24697</v>
      </c>
      <c r="F610" s="95" t="s">
        <v>42</v>
      </c>
      <c r="G610" s="196">
        <v>741201</v>
      </c>
      <c r="H610" s="196" t="s">
        <v>161</v>
      </c>
      <c r="I610" s="109" t="s">
        <v>2194</v>
      </c>
      <c r="J610" s="382">
        <v>1</v>
      </c>
      <c r="K610" s="382">
        <v>0</v>
      </c>
      <c r="L610" s="302" t="s">
        <v>2012</v>
      </c>
      <c r="M610" s="382">
        <v>1</v>
      </c>
      <c r="N610" s="382">
        <v>0</v>
      </c>
      <c r="O610" s="95" t="s">
        <v>1991</v>
      </c>
      <c r="P610" s="230" t="s">
        <v>679</v>
      </c>
      <c r="Q610" s="303"/>
      <c r="R610" s="306"/>
      <c r="S610" s="306"/>
    </row>
    <row r="611" spans="2:19" customFormat="1" ht="15" customHeight="1">
      <c r="B611" s="513">
        <v>595</v>
      </c>
      <c r="C611" s="492" t="s">
        <v>2038</v>
      </c>
      <c r="D611" s="91" t="s">
        <v>154</v>
      </c>
      <c r="E611" s="713">
        <v>24697</v>
      </c>
      <c r="F611" s="132" t="s">
        <v>35</v>
      </c>
      <c r="G611" s="91">
        <v>741103</v>
      </c>
      <c r="H611" s="91" t="s">
        <v>49</v>
      </c>
      <c r="I611" s="109" t="s">
        <v>2190</v>
      </c>
      <c r="J611" s="382">
        <v>1</v>
      </c>
      <c r="K611" s="382">
        <v>0</v>
      </c>
      <c r="L611" s="302" t="s">
        <v>2012</v>
      </c>
      <c r="M611" s="382">
        <v>1</v>
      </c>
      <c r="N611" s="382">
        <v>0</v>
      </c>
      <c r="O611" s="278" t="s">
        <v>1054</v>
      </c>
      <c r="P611" s="230" t="s">
        <v>93</v>
      </c>
      <c r="Q611" s="303"/>
      <c r="R611" s="306"/>
      <c r="S611" s="306"/>
    </row>
    <row r="612" spans="2:19" customFormat="1" ht="15" customHeight="1">
      <c r="B612" s="30">
        <v>596</v>
      </c>
      <c r="C612" s="492" t="s">
        <v>2038</v>
      </c>
      <c r="D612" s="91" t="s">
        <v>154</v>
      </c>
      <c r="E612" s="713">
        <v>24697</v>
      </c>
      <c r="F612" s="636" t="s">
        <v>1818</v>
      </c>
      <c r="G612" s="91">
        <v>751108</v>
      </c>
      <c r="H612" s="629" t="s">
        <v>641</v>
      </c>
      <c r="I612" s="109" t="s">
        <v>2214</v>
      </c>
      <c r="J612" s="382">
        <v>1</v>
      </c>
      <c r="K612" s="382">
        <v>0</v>
      </c>
      <c r="L612" s="302" t="s">
        <v>2012</v>
      </c>
      <c r="M612" s="382">
        <v>1</v>
      </c>
      <c r="N612" s="382">
        <v>0</v>
      </c>
      <c r="O612" s="95" t="s">
        <v>179</v>
      </c>
      <c r="P612" s="230" t="s">
        <v>680</v>
      </c>
      <c r="Q612" s="303"/>
      <c r="R612" s="306"/>
      <c r="S612" s="306"/>
    </row>
    <row r="613" spans="2:19" customFormat="1" ht="15" customHeight="1">
      <c r="B613" s="91">
        <v>597</v>
      </c>
      <c r="C613" s="492" t="s">
        <v>2038</v>
      </c>
      <c r="D613" s="91" t="s">
        <v>154</v>
      </c>
      <c r="E613" s="713">
        <v>24697</v>
      </c>
      <c r="F613" s="95" t="s">
        <v>213</v>
      </c>
      <c r="G613" s="196">
        <v>613003</v>
      </c>
      <c r="H613" s="113" t="s">
        <v>456</v>
      </c>
      <c r="I613" s="109" t="s">
        <v>2191</v>
      </c>
      <c r="J613" s="382">
        <v>3</v>
      </c>
      <c r="K613" s="382">
        <v>0</v>
      </c>
      <c r="L613" s="302" t="s">
        <v>2012</v>
      </c>
      <c r="M613" s="382">
        <v>3</v>
      </c>
      <c r="N613" s="382">
        <v>0</v>
      </c>
      <c r="O613" s="95" t="s">
        <v>1991</v>
      </c>
      <c r="P613" s="230" t="s">
        <v>679</v>
      </c>
      <c r="Q613" s="303"/>
      <c r="R613" s="306"/>
      <c r="S613" s="306"/>
    </row>
    <row r="614" spans="2:19" customFormat="1" ht="15" customHeight="1">
      <c r="B614" s="513">
        <v>598</v>
      </c>
      <c r="C614" s="95" t="s">
        <v>2237</v>
      </c>
      <c r="D614" s="91" t="s">
        <v>154</v>
      </c>
      <c r="E614" s="169">
        <v>18886</v>
      </c>
      <c r="F614" s="95" t="s">
        <v>34</v>
      </c>
      <c r="G614" s="91">
        <v>751201</v>
      </c>
      <c r="H614" s="113" t="s">
        <v>162</v>
      </c>
      <c r="I614" s="109" t="s">
        <v>2188</v>
      </c>
      <c r="J614" s="382">
        <v>1</v>
      </c>
      <c r="K614" s="382">
        <v>1</v>
      </c>
      <c r="L614" s="302" t="s">
        <v>2012</v>
      </c>
      <c r="M614" s="382">
        <v>1</v>
      </c>
      <c r="N614" s="382">
        <v>1</v>
      </c>
      <c r="O614" s="278" t="s">
        <v>1054</v>
      </c>
      <c r="P614" s="230" t="s">
        <v>93</v>
      </c>
      <c r="Q614" s="373"/>
      <c r="R614" s="373"/>
      <c r="S614" s="306"/>
    </row>
    <row r="615" spans="2:19" customFormat="1" ht="15" customHeight="1">
      <c r="B615" s="30">
        <v>599</v>
      </c>
      <c r="C615" s="95" t="s">
        <v>2237</v>
      </c>
      <c r="D615" s="91" t="s">
        <v>154</v>
      </c>
      <c r="E615" s="169">
        <v>18886</v>
      </c>
      <c r="F615" s="95" t="s">
        <v>36</v>
      </c>
      <c r="G615" s="91">
        <v>711204</v>
      </c>
      <c r="H615" s="91" t="s">
        <v>94</v>
      </c>
      <c r="I615" s="109" t="s">
        <v>2187</v>
      </c>
      <c r="J615" s="383">
        <v>0</v>
      </c>
      <c r="K615" s="382">
        <v>0</v>
      </c>
      <c r="L615" s="301" t="s">
        <v>2012</v>
      </c>
      <c r="M615" s="382">
        <v>0</v>
      </c>
      <c r="N615" s="382">
        <v>0</v>
      </c>
      <c r="O615" s="394" t="s">
        <v>1054</v>
      </c>
      <c r="P615" s="230" t="s">
        <v>93</v>
      </c>
      <c r="Q615" s="373"/>
      <c r="R615" s="373"/>
      <c r="S615" s="306"/>
    </row>
    <row r="616" spans="2:19" customFormat="1" ht="15" customHeight="1">
      <c r="B616" s="91">
        <v>600</v>
      </c>
      <c r="C616" s="95" t="s">
        <v>2237</v>
      </c>
      <c r="D616" s="91" t="s">
        <v>154</v>
      </c>
      <c r="E616" s="169">
        <v>18886</v>
      </c>
      <c r="F616" s="132" t="s">
        <v>35</v>
      </c>
      <c r="G616" s="91">
        <v>741103</v>
      </c>
      <c r="H616" s="91" t="s">
        <v>49</v>
      </c>
      <c r="I616" s="109" t="s">
        <v>2190</v>
      </c>
      <c r="J616" s="382">
        <v>2</v>
      </c>
      <c r="K616" s="382">
        <v>0</v>
      </c>
      <c r="L616" s="301" t="s">
        <v>2012</v>
      </c>
      <c r="M616" s="382">
        <v>2</v>
      </c>
      <c r="N616" s="382">
        <v>0</v>
      </c>
      <c r="O616" s="278" t="s">
        <v>1054</v>
      </c>
      <c r="P616" s="230" t="s">
        <v>93</v>
      </c>
      <c r="Q616" s="373"/>
      <c r="R616" s="373"/>
      <c r="S616" s="306"/>
    </row>
    <row r="617" spans="2:19" customFormat="1" ht="15" customHeight="1">
      <c r="B617" s="513">
        <v>601</v>
      </c>
      <c r="C617" s="95" t="s">
        <v>1060</v>
      </c>
      <c r="D617" s="91" t="s">
        <v>154</v>
      </c>
      <c r="E617" s="169">
        <v>18886</v>
      </c>
      <c r="F617" s="95" t="s">
        <v>463</v>
      </c>
      <c r="G617" s="91">
        <v>753105</v>
      </c>
      <c r="H617" s="113" t="s">
        <v>457</v>
      </c>
      <c r="I617" s="231" t="s">
        <v>2207</v>
      </c>
      <c r="J617" s="383">
        <v>0</v>
      </c>
      <c r="K617" s="382">
        <v>4</v>
      </c>
      <c r="L617" s="301" t="s">
        <v>2012</v>
      </c>
      <c r="M617" s="382">
        <v>0</v>
      </c>
      <c r="N617" s="382">
        <v>4</v>
      </c>
      <c r="O617" s="95" t="s">
        <v>179</v>
      </c>
      <c r="P617" s="230" t="s">
        <v>680</v>
      </c>
      <c r="Q617" s="373"/>
      <c r="R617" s="373"/>
      <c r="S617" s="306"/>
    </row>
    <row r="618" spans="2:19" customFormat="1" ht="15" customHeight="1">
      <c r="B618" s="30">
        <v>602</v>
      </c>
      <c r="C618" s="95" t="s">
        <v>2237</v>
      </c>
      <c r="D618" s="91" t="s">
        <v>154</v>
      </c>
      <c r="E618" s="169">
        <v>18886</v>
      </c>
      <c r="F618" s="95" t="s">
        <v>51</v>
      </c>
      <c r="G618" s="91">
        <v>712905</v>
      </c>
      <c r="H618" s="113" t="s">
        <v>60</v>
      </c>
      <c r="I618" s="109" t="s">
        <v>2190</v>
      </c>
      <c r="J618" s="382">
        <v>1</v>
      </c>
      <c r="K618" s="382">
        <v>0</v>
      </c>
      <c r="L618" s="301" t="s">
        <v>2012</v>
      </c>
      <c r="M618" s="382">
        <v>1</v>
      </c>
      <c r="N618" s="382">
        <v>0</v>
      </c>
      <c r="O618" s="95" t="s">
        <v>1991</v>
      </c>
      <c r="P618" s="230" t="s">
        <v>679</v>
      </c>
      <c r="Q618" s="373"/>
      <c r="R618" s="373"/>
      <c r="S618" s="306"/>
    </row>
    <row r="619" spans="2:19" customFormat="1" ht="15" customHeight="1">
      <c r="B619" s="91">
        <v>603</v>
      </c>
      <c r="C619" s="95" t="s">
        <v>2237</v>
      </c>
      <c r="D619" s="91" t="s">
        <v>154</v>
      </c>
      <c r="E619" s="169">
        <v>18886</v>
      </c>
      <c r="F619" s="95" t="s">
        <v>31</v>
      </c>
      <c r="G619" s="91">
        <v>723103</v>
      </c>
      <c r="H619" s="91" t="s">
        <v>67</v>
      </c>
      <c r="I619" s="109" t="s">
        <v>2192</v>
      </c>
      <c r="J619" s="383">
        <v>0</v>
      </c>
      <c r="K619" s="382">
        <v>0</v>
      </c>
      <c r="L619" s="301" t="s">
        <v>2012</v>
      </c>
      <c r="M619" s="382">
        <v>0</v>
      </c>
      <c r="N619" s="382">
        <v>0</v>
      </c>
      <c r="O619" s="394" t="s">
        <v>1061</v>
      </c>
      <c r="P619" s="230" t="s">
        <v>32</v>
      </c>
      <c r="Q619" s="373"/>
      <c r="R619" s="373"/>
      <c r="S619" s="306"/>
    </row>
    <row r="620" spans="2:19" customFormat="1" ht="15" customHeight="1">
      <c r="B620" s="513">
        <v>604</v>
      </c>
      <c r="C620" s="95" t="s">
        <v>2237</v>
      </c>
      <c r="D620" s="91" t="s">
        <v>154</v>
      </c>
      <c r="E620" s="169">
        <v>18886</v>
      </c>
      <c r="F620" s="95" t="s">
        <v>33</v>
      </c>
      <c r="G620" s="91">
        <v>514101</v>
      </c>
      <c r="H620" s="113" t="s">
        <v>68</v>
      </c>
      <c r="I620" s="109" t="s">
        <v>2238</v>
      </c>
      <c r="J620" s="382">
        <v>4</v>
      </c>
      <c r="K620" s="382">
        <v>4</v>
      </c>
      <c r="L620" s="301" t="s">
        <v>2012</v>
      </c>
      <c r="M620" s="382">
        <v>0</v>
      </c>
      <c r="N620" s="382">
        <v>0</v>
      </c>
      <c r="O620" s="278" t="s">
        <v>1061</v>
      </c>
      <c r="P620" s="230" t="s">
        <v>32</v>
      </c>
      <c r="Q620" s="418"/>
      <c r="R620" s="418"/>
      <c r="S620" s="306"/>
    </row>
    <row r="621" spans="2:19" customFormat="1" ht="15" customHeight="1">
      <c r="B621" s="30">
        <v>605</v>
      </c>
      <c r="C621" s="95" t="s">
        <v>2237</v>
      </c>
      <c r="D621" s="91" t="s">
        <v>154</v>
      </c>
      <c r="E621" s="169">
        <v>18886</v>
      </c>
      <c r="F621" s="95" t="s">
        <v>41</v>
      </c>
      <c r="G621" s="91">
        <v>522301</v>
      </c>
      <c r="H621" s="91" t="s">
        <v>39</v>
      </c>
      <c r="I621" s="109" t="s">
        <v>2188</v>
      </c>
      <c r="J621" s="382">
        <v>4</v>
      </c>
      <c r="K621" s="382">
        <v>4</v>
      </c>
      <c r="L621" s="301" t="s">
        <v>2012</v>
      </c>
      <c r="M621" s="382">
        <v>0</v>
      </c>
      <c r="N621" s="382">
        <v>0</v>
      </c>
      <c r="O621" s="394" t="s">
        <v>1061</v>
      </c>
      <c r="P621" s="230" t="s">
        <v>32</v>
      </c>
      <c r="Q621" s="419"/>
      <c r="R621" s="373"/>
      <c r="S621" s="306"/>
    </row>
    <row r="622" spans="2:19" customFormat="1" ht="15" customHeight="1">
      <c r="B622" s="91"/>
      <c r="C622" s="95" t="s">
        <v>2237</v>
      </c>
      <c r="D622" s="91" t="s">
        <v>154</v>
      </c>
      <c r="E622" s="169">
        <v>18886</v>
      </c>
      <c r="F622" s="95" t="s">
        <v>40</v>
      </c>
      <c r="G622" s="567"/>
      <c r="H622" s="511"/>
      <c r="I622" s="109" t="s">
        <v>2194</v>
      </c>
      <c r="J622" s="382">
        <v>1</v>
      </c>
      <c r="K622" s="382">
        <v>0</v>
      </c>
      <c r="L622" s="301" t="s">
        <v>2012</v>
      </c>
      <c r="M622" s="382">
        <v>0</v>
      </c>
      <c r="N622" s="382">
        <v>0</v>
      </c>
      <c r="O622" s="291"/>
      <c r="P622" s="230" t="s">
        <v>32</v>
      </c>
      <c r="Q622" s="184"/>
      <c r="R622" s="306"/>
      <c r="S622" s="306"/>
    </row>
    <row r="623" spans="2:19" customFormat="1" ht="15" customHeight="1">
      <c r="B623" s="91">
        <v>606</v>
      </c>
      <c r="C623" s="95" t="s">
        <v>2237</v>
      </c>
      <c r="D623" s="91" t="s">
        <v>154</v>
      </c>
      <c r="E623" s="169">
        <v>18886</v>
      </c>
      <c r="F623" s="95" t="s">
        <v>40</v>
      </c>
      <c r="G623" s="91">
        <v>512001</v>
      </c>
      <c r="H623" s="91" t="s">
        <v>72</v>
      </c>
      <c r="I623" s="109" t="s">
        <v>2192</v>
      </c>
      <c r="J623" s="382">
        <v>5</v>
      </c>
      <c r="K623" s="382">
        <v>4</v>
      </c>
      <c r="L623" s="301" t="s">
        <v>2012</v>
      </c>
      <c r="M623" s="382">
        <v>0</v>
      </c>
      <c r="N623" s="382">
        <v>0</v>
      </c>
      <c r="O623" s="278" t="s">
        <v>1061</v>
      </c>
      <c r="P623" s="230" t="s">
        <v>32</v>
      </c>
      <c r="Q623" s="373"/>
      <c r="R623" s="419"/>
      <c r="S623" s="306"/>
    </row>
    <row r="624" spans="2:19" customFormat="1" ht="15" customHeight="1">
      <c r="B624" s="513">
        <v>607</v>
      </c>
      <c r="C624" s="493" t="s">
        <v>1886</v>
      </c>
      <c r="D624" s="403" t="s">
        <v>216</v>
      </c>
      <c r="E624" s="719">
        <v>44480</v>
      </c>
      <c r="F624" s="95" t="s">
        <v>184</v>
      </c>
      <c r="G624" s="91">
        <v>513101</v>
      </c>
      <c r="H624" s="91" t="s">
        <v>185</v>
      </c>
      <c r="I624" s="109" t="s">
        <v>2201</v>
      </c>
      <c r="J624" s="384">
        <v>3</v>
      </c>
      <c r="K624" s="384">
        <v>2</v>
      </c>
      <c r="L624" s="403" t="s">
        <v>2012</v>
      </c>
      <c r="M624" s="384">
        <v>3</v>
      </c>
      <c r="N624" s="384">
        <v>2</v>
      </c>
      <c r="O624" s="232" t="s">
        <v>1989</v>
      </c>
      <c r="P624" s="230" t="s">
        <v>37</v>
      </c>
      <c r="Q624" s="416" t="s">
        <v>37</v>
      </c>
      <c r="R624" s="184"/>
      <c r="S624" s="306"/>
    </row>
    <row r="625" spans="2:19" customFormat="1" ht="15" customHeight="1">
      <c r="B625" s="30">
        <v>608</v>
      </c>
      <c r="C625" s="493" t="s">
        <v>1886</v>
      </c>
      <c r="D625" s="403" t="s">
        <v>216</v>
      </c>
      <c r="E625" s="719">
        <v>44480</v>
      </c>
      <c r="F625" s="95" t="s">
        <v>50</v>
      </c>
      <c r="G625" s="91">
        <v>343101</v>
      </c>
      <c r="H625" s="91" t="s">
        <v>58</v>
      </c>
      <c r="I625" s="109"/>
      <c r="J625" s="260">
        <v>0</v>
      </c>
      <c r="K625" s="384">
        <v>0</v>
      </c>
      <c r="L625" s="403"/>
      <c r="M625" s="384">
        <v>0</v>
      </c>
      <c r="N625" s="384">
        <v>0</v>
      </c>
      <c r="O625" s="232"/>
      <c r="P625" s="230"/>
      <c r="Q625" s="416"/>
      <c r="R625" s="306"/>
      <c r="S625" s="306"/>
    </row>
    <row r="626" spans="2:19" customFormat="1" ht="15" customHeight="1">
      <c r="B626" s="91">
        <v>609</v>
      </c>
      <c r="C626" s="493" t="s">
        <v>1886</v>
      </c>
      <c r="D626" s="403" t="s">
        <v>216</v>
      </c>
      <c r="E626" s="719">
        <v>44480</v>
      </c>
      <c r="F626" s="95" t="s">
        <v>33</v>
      </c>
      <c r="G626" s="91">
        <v>514101</v>
      </c>
      <c r="H626" s="113" t="s">
        <v>68</v>
      </c>
      <c r="I626" s="109" t="s">
        <v>2238</v>
      </c>
      <c r="J626" s="260">
        <v>0</v>
      </c>
      <c r="K626" s="384">
        <v>0</v>
      </c>
      <c r="L626" s="403" t="s">
        <v>2012</v>
      </c>
      <c r="M626" s="384">
        <v>0</v>
      </c>
      <c r="N626" s="384">
        <v>0</v>
      </c>
      <c r="O626" s="278" t="s">
        <v>1061</v>
      </c>
      <c r="P626" s="230" t="s">
        <v>32</v>
      </c>
      <c r="Q626" s="417"/>
      <c r="R626" s="306"/>
      <c r="S626" s="306"/>
    </row>
    <row r="627" spans="2:19" customFormat="1" ht="15" customHeight="1">
      <c r="B627" s="513">
        <v>610</v>
      </c>
      <c r="C627" s="493" t="s">
        <v>1886</v>
      </c>
      <c r="D627" s="403" t="s">
        <v>216</v>
      </c>
      <c r="E627" s="719">
        <v>44480</v>
      </c>
      <c r="F627" s="132" t="s">
        <v>35</v>
      </c>
      <c r="G627" s="91">
        <v>741103</v>
      </c>
      <c r="H627" s="91" t="s">
        <v>49</v>
      </c>
      <c r="I627" s="109" t="s">
        <v>2191</v>
      </c>
      <c r="J627" s="382">
        <v>1</v>
      </c>
      <c r="K627" s="382">
        <v>0</v>
      </c>
      <c r="L627" s="301" t="s">
        <v>2012</v>
      </c>
      <c r="M627" s="382">
        <v>1</v>
      </c>
      <c r="N627" s="382">
        <v>0</v>
      </c>
      <c r="O627" s="278" t="s">
        <v>1054</v>
      </c>
      <c r="P627" s="230" t="s">
        <v>93</v>
      </c>
      <c r="Q627" s="415"/>
      <c r="R627" s="306"/>
      <c r="S627" s="306"/>
    </row>
    <row r="628" spans="2:19" customFormat="1" ht="15" customHeight="1">
      <c r="B628" s="30">
        <v>611</v>
      </c>
      <c r="C628" s="493" t="s">
        <v>1886</v>
      </c>
      <c r="D628" s="403" t="s">
        <v>216</v>
      </c>
      <c r="E628" s="719">
        <v>44480</v>
      </c>
      <c r="F628" s="95" t="s">
        <v>31</v>
      </c>
      <c r="G628" s="91">
        <v>723103</v>
      </c>
      <c r="H628" s="91" t="s">
        <v>67</v>
      </c>
      <c r="I628" s="109" t="s">
        <v>2191</v>
      </c>
      <c r="J628" s="384">
        <v>19</v>
      </c>
      <c r="K628" s="384">
        <v>0</v>
      </c>
      <c r="L628" s="403" t="s">
        <v>2012</v>
      </c>
      <c r="M628" s="384">
        <v>19</v>
      </c>
      <c r="N628" s="384">
        <v>0</v>
      </c>
      <c r="O628" s="278" t="s">
        <v>1061</v>
      </c>
      <c r="P628" s="230" t="s">
        <v>32</v>
      </c>
      <c r="Q628" s="417"/>
      <c r="R628" s="306"/>
      <c r="S628" s="306"/>
    </row>
    <row r="629" spans="2:19" customFormat="1" ht="15" customHeight="1">
      <c r="B629" s="91">
        <v>612</v>
      </c>
      <c r="C629" s="493" t="s">
        <v>1886</v>
      </c>
      <c r="D629" s="403" t="s">
        <v>216</v>
      </c>
      <c r="E629" s="719">
        <v>44480</v>
      </c>
      <c r="F629" s="95" t="s">
        <v>40</v>
      </c>
      <c r="G629" s="91">
        <v>512001</v>
      </c>
      <c r="H629" s="91" t="s">
        <v>72</v>
      </c>
      <c r="I629" s="674" t="s">
        <v>2192</v>
      </c>
      <c r="J629" s="384">
        <v>6</v>
      </c>
      <c r="K629" s="702">
        <v>4</v>
      </c>
      <c r="L629" s="403" t="s">
        <v>2012</v>
      </c>
      <c r="M629" s="384">
        <v>6</v>
      </c>
      <c r="N629" s="702">
        <v>4</v>
      </c>
      <c r="O629" s="278" t="s">
        <v>1061</v>
      </c>
      <c r="P629" s="230" t="s">
        <v>32</v>
      </c>
      <c r="Q629" s="417"/>
      <c r="R629" s="306"/>
      <c r="S629" s="306"/>
    </row>
    <row r="630" spans="2:19" customFormat="1" ht="15" customHeight="1">
      <c r="B630" s="513">
        <v>613</v>
      </c>
      <c r="C630" s="493" t="s">
        <v>1886</v>
      </c>
      <c r="D630" s="403" t="s">
        <v>216</v>
      </c>
      <c r="E630" s="719">
        <v>44480</v>
      </c>
      <c r="F630" s="95" t="s">
        <v>48</v>
      </c>
      <c r="G630" s="91">
        <v>741203</v>
      </c>
      <c r="H630" s="113" t="s">
        <v>57</v>
      </c>
      <c r="I630" s="109" t="s">
        <v>2187</v>
      </c>
      <c r="J630" s="384">
        <v>1</v>
      </c>
      <c r="K630" s="384">
        <v>0</v>
      </c>
      <c r="L630" s="403" t="s">
        <v>2012</v>
      </c>
      <c r="M630" s="384">
        <v>1</v>
      </c>
      <c r="N630" s="384">
        <v>0</v>
      </c>
      <c r="O630" s="278" t="s">
        <v>1054</v>
      </c>
      <c r="P630" s="230" t="s">
        <v>93</v>
      </c>
      <c r="Q630" s="230" t="s">
        <v>37</v>
      </c>
      <c r="R630" s="306"/>
      <c r="S630" s="306"/>
    </row>
    <row r="631" spans="2:19" customFormat="1" ht="15" customHeight="1">
      <c r="B631" s="30">
        <v>614</v>
      </c>
      <c r="C631" s="493" t="s">
        <v>1886</v>
      </c>
      <c r="D631" s="403" t="s">
        <v>216</v>
      </c>
      <c r="E631" s="719">
        <v>44480</v>
      </c>
      <c r="F631" s="95" t="s">
        <v>1041</v>
      </c>
      <c r="G631" s="91">
        <v>713203</v>
      </c>
      <c r="H631" s="113" t="s">
        <v>59</v>
      </c>
      <c r="I631" s="109" t="s">
        <v>2188</v>
      </c>
      <c r="J631" s="702">
        <v>6</v>
      </c>
      <c r="K631" s="384">
        <v>1</v>
      </c>
      <c r="L631" s="403" t="s">
        <v>2012</v>
      </c>
      <c r="M631" s="702">
        <v>6</v>
      </c>
      <c r="N631" s="384">
        <v>1</v>
      </c>
      <c r="O631" s="95" t="s">
        <v>101</v>
      </c>
      <c r="P631" s="239" t="s">
        <v>692</v>
      </c>
      <c r="Q631" s="230" t="s">
        <v>37</v>
      </c>
      <c r="R631" s="415"/>
      <c r="S631" s="306"/>
    </row>
    <row r="632" spans="2:19" customFormat="1" ht="15" customHeight="1">
      <c r="B632" s="91">
        <v>615</v>
      </c>
      <c r="C632" s="493" t="s">
        <v>1886</v>
      </c>
      <c r="D632" s="403" t="s">
        <v>216</v>
      </c>
      <c r="E632" s="719">
        <v>44480</v>
      </c>
      <c r="F632" s="95" t="s">
        <v>41</v>
      </c>
      <c r="G632" s="91">
        <v>522301</v>
      </c>
      <c r="H632" s="91" t="s">
        <v>39</v>
      </c>
      <c r="I632" s="109" t="s">
        <v>2188</v>
      </c>
      <c r="J632" s="702">
        <v>8</v>
      </c>
      <c r="K632" s="702">
        <v>6</v>
      </c>
      <c r="L632" s="403" t="s">
        <v>2012</v>
      </c>
      <c r="M632" s="384">
        <v>8</v>
      </c>
      <c r="N632" s="384">
        <v>6</v>
      </c>
      <c r="O632" s="95"/>
      <c r="P632" s="230" t="s">
        <v>32</v>
      </c>
      <c r="Q632" s="184"/>
      <c r="R632" s="184"/>
      <c r="S632" s="306"/>
    </row>
    <row r="633" spans="2:19" customFormat="1" ht="15" customHeight="1">
      <c r="B633" s="513">
        <v>616</v>
      </c>
      <c r="C633" s="493" t="s">
        <v>1886</v>
      </c>
      <c r="D633" s="403" t="s">
        <v>216</v>
      </c>
      <c r="E633" s="719">
        <v>44480</v>
      </c>
      <c r="F633" s="95" t="s">
        <v>41</v>
      </c>
      <c r="G633" s="91">
        <v>522301</v>
      </c>
      <c r="H633" s="91" t="s">
        <v>39</v>
      </c>
      <c r="I633" s="109" t="s">
        <v>2190</v>
      </c>
      <c r="J633" s="384">
        <v>2</v>
      </c>
      <c r="K633" s="384">
        <v>2</v>
      </c>
      <c r="L633" s="403" t="s">
        <v>2012</v>
      </c>
      <c r="M633" s="384">
        <v>2</v>
      </c>
      <c r="N633" s="384">
        <v>2</v>
      </c>
      <c r="O633" s="278" t="s">
        <v>1061</v>
      </c>
      <c r="P633" s="230" t="s">
        <v>32</v>
      </c>
      <c r="Q633" s="416" t="s">
        <v>37</v>
      </c>
      <c r="R633" s="306"/>
      <c r="S633" s="306"/>
    </row>
    <row r="634" spans="2:19" customFormat="1" ht="15" customHeight="1">
      <c r="B634" s="30">
        <v>617</v>
      </c>
      <c r="C634" s="493" t="s">
        <v>1886</v>
      </c>
      <c r="D634" s="403" t="s">
        <v>216</v>
      </c>
      <c r="E634" s="719">
        <v>44480</v>
      </c>
      <c r="F634" s="95" t="s">
        <v>34</v>
      </c>
      <c r="G634" s="91">
        <v>751201</v>
      </c>
      <c r="H634" s="113" t="s">
        <v>162</v>
      </c>
      <c r="I634" s="109" t="s">
        <v>2191</v>
      </c>
      <c r="J634" s="384">
        <v>1</v>
      </c>
      <c r="K634" s="384">
        <v>1</v>
      </c>
      <c r="L634" s="403" t="s">
        <v>2012</v>
      </c>
      <c r="M634" s="384">
        <v>1</v>
      </c>
      <c r="N634" s="384">
        <v>1</v>
      </c>
      <c r="O634" s="232" t="s">
        <v>1989</v>
      </c>
      <c r="P634" s="230" t="s">
        <v>37</v>
      </c>
      <c r="Q634" s="441" t="s">
        <v>37</v>
      </c>
      <c r="R634" s="184"/>
      <c r="S634" s="306"/>
    </row>
    <row r="635" spans="2:19" customFormat="1" ht="15" customHeight="1">
      <c r="B635" s="91">
        <v>618</v>
      </c>
      <c r="C635" s="493" t="s">
        <v>1886</v>
      </c>
      <c r="D635" s="403" t="s">
        <v>216</v>
      </c>
      <c r="E635" s="719">
        <v>44480</v>
      </c>
      <c r="F635" s="276" t="s">
        <v>36</v>
      </c>
      <c r="G635" s="91">
        <v>711204</v>
      </c>
      <c r="H635" s="91" t="s">
        <v>94</v>
      </c>
      <c r="I635" s="109" t="s">
        <v>2187</v>
      </c>
      <c r="J635" s="279">
        <v>1</v>
      </c>
      <c r="K635" s="384">
        <v>1</v>
      </c>
      <c r="L635" s="403" t="s">
        <v>2012</v>
      </c>
      <c r="M635" s="384">
        <v>0</v>
      </c>
      <c r="N635" s="384">
        <v>0</v>
      </c>
      <c r="O635" s="278" t="s">
        <v>1054</v>
      </c>
      <c r="P635" s="230" t="s">
        <v>93</v>
      </c>
      <c r="Q635" s="416" t="s">
        <v>37</v>
      </c>
      <c r="R635" s="416"/>
      <c r="S635" s="306"/>
    </row>
    <row r="636" spans="2:19" customFormat="1" ht="15" customHeight="1">
      <c r="B636" s="513">
        <v>619</v>
      </c>
      <c r="C636" s="493" t="s">
        <v>1886</v>
      </c>
      <c r="D636" s="403" t="s">
        <v>216</v>
      </c>
      <c r="E636" s="719">
        <v>44480</v>
      </c>
      <c r="F636" s="95" t="s">
        <v>47</v>
      </c>
      <c r="G636" s="91">
        <v>721306</v>
      </c>
      <c r="H636" s="113" t="s">
        <v>56</v>
      </c>
      <c r="I636" s="427" t="s">
        <v>2187</v>
      </c>
      <c r="J636" s="384">
        <v>1</v>
      </c>
      <c r="K636" s="384">
        <v>0</v>
      </c>
      <c r="L636" s="403" t="s">
        <v>2012</v>
      </c>
      <c r="M636" s="384">
        <v>1</v>
      </c>
      <c r="N636" s="384">
        <v>0</v>
      </c>
      <c r="O636" s="278" t="s">
        <v>1054</v>
      </c>
      <c r="P636" s="230" t="s">
        <v>93</v>
      </c>
      <c r="Q636" s="303"/>
      <c r="R636" s="306"/>
      <c r="S636" s="306"/>
    </row>
    <row r="637" spans="2:19" customFormat="1" ht="20.25" customHeight="1">
      <c r="B637" s="30">
        <v>620</v>
      </c>
      <c r="C637" s="493" t="s">
        <v>1886</v>
      </c>
      <c r="D637" s="403" t="s">
        <v>216</v>
      </c>
      <c r="E637" s="719">
        <v>44480</v>
      </c>
      <c r="F637" s="95" t="s">
        <v>30</v>
      </c>
      <c r="G637" s="91">
        <v>75205</v>
      </c>
      <c r="H637" s="113" t="s">
        <v>62</v>
      </c>
      <c r="I637" s="109" t="s">
        <v>2191</v>
      </c>
      <c r="J637" s="382">
        <v>1</v>
      </c>
      <c r="K637" s="382">
        <v>0</v>
      </c>
      <c r="L637" s="301" t="s">
        <v>2012</v>
      </c>
      <c r="M637" s="382">
        <v>1</v>
      </c>
      <c r="N637" s="382">
        <v>0</v>
      </c>
      <c r="O637" s="278" t="s">
        <v>1054</v>
      </c>
      <c r="P637" s="230" t="s">
        <v>93</v>
      </c>
      <c r="Q637" s="306"/>
      <c r="R637" s="306"/>
      <c r="S637" s="306"/>
    </row>
    <row r="638" spans="2:19" customFormat="1" ht="15" customHeight="1">
      <c r="B638" s="91">
        <v>621</v>
      </c>
      <c r="C638" s="492" t="s">
        <v>2031</v>
      </c>
      <c r="D638" s="301" t="s">
        <v>44</v>
      </c>
      <c r="E638" s="715">
        <v>73721</v>
      </c>
      <c r="F638" s="132" t="s">
        <v>35</v>
      </c>
      <c r="G638" s="91">
        <v>741103</v>
      </c>
      <c r="H638" s="91" t="s">
        <v>49</v>
      </c>
      <c r="I638" s="109" t="s">
        <v>2190</v>
      </c>
      <c r="J638" s="382">
        <v>1</v>
      </c>
      <c r="K638" s="382">
        <v>0</v>
      </c>
      <c r="L638" s="301" t="s">
        <v>2012</v>
      </c>
      <c r="M638" s="382">
        <v>1</v>
      </c>
      <c r="N638" s="382">
        <v>0</v>
      </c>
      <c r="O638" s="278" t="s">
        <v>1054</v>
      </c>
      <c r="P638" s="230" t="s">
        <v>93</v>
      </c>
      <c r="Q638" s="303"/>
      <c r="R638" s="306"/>
      <c r="S638" s="306"/>
    </row>
    <row r="639" spans="2:19" customFormat="1" ht="15" customHeight="1">
      <c r="B639" s="513">
        <v>622</v>
      </c>
      <c r="C639" s="492" t="s">
        <v>2031</v>
      </c>
      <c r="D639" s="301" t="s">
        <v>44</v>
      </c>
      <c r="E639" s="715">
        <v>73721</v>
      </c>
      <c r="F639" s="95" t="s">
        <v>30</v>
      </c>
      <c r="G639" s="91">
        <v>752205</v>
      </c>
      <c r="H639" s="91" t="s">
        <v>62</v>
      </c>
      <c r="I639" s="109" t="s">
        <v>2191</v>
      </c>
      <c r="J639" s="382">
        <v>1</v>
      </c>
      <c r="K639" s="382">
        <v>0</v>
      </c>
      <c r="L639" s="301" t="s">
        <v>2012</v>
      </c>
      <c r="M639" s="382">
        <v>1</v>
      </c>
      <c r="N639" s="382">
        <v>0</v>
      </c>
      <c r="O639" s="278" t="s">
        <v>1054</v>
      </c>
      <c r="P639" s="230" t="s">
        <v>93</v>
      </c>
      <c r="Q639" s="303"/>
      <c r="R639" s="306"/>
      <c r="S639" s="306"/>
    </row>
    <row r="640" spans="2:19" customFormat="1" ht="15" customHeight="1">
      <c r="B640" s="30">
        <v>623</v>
      </c>
      <c r="C640" s="492" t="s">
        <v>2031</v>
      </c>
      <c r="D640" s="301" t="s">
        <v>44</v>
      </c>
      <c r="E640" s="715">
        <v>73721</v>
      </c>
      <c r="F640" s="95" t="s">
        <v>31</v>
      </c>
      <c r="G640" s="91">
        <v>723103</v>
      </c>
      <c r="H640" s="91" t="s">
        <v>67</v>
      </c>
      <c r="I640" s="109" t="s">
        <v>2192</v>
      </c>
      <c r="J640" s="382">
        <v>2</v>
      </c>
      <c r="K640" s="382">
        <v>0</v>
      </c>
      <c r="L640" s="301" t="s">
        <v>2012</v>
      </c>
      <c r="M640" s="382">
        <v>0</v>
      </c>
      <c r="N640" s="382">
        <v>0</v>
      </c>
      <c r="O640" s="278" t="s">
        <v>1061</v>
      </c>
      <c r="P640" s="230" t="s">
        <v>32</v>
      </c>
      <c r="Q640" s="303"/>
      <c r="R640" s="306"/>
      <c r="S640" s="306"/>
    </row>
    <row r="641" spans="2:19" customFormat="1" ht="15" customHeight="1">
      <c r="B641" s="91">
        <v>624</v>
      </c>
      <c r="C641" s="492" t="s">
        <v>2031</v>
      </c>
      <c r="D641" s="301" t="s">
        <v>44</v>
      </c>
      <c r="E641" s="715">
        <v>73721</v>
      </c>
      <c r="F641" s="95" t="s">
        <v>41</v>
      </c>
      <c r="G641" s="91">
        <v>522301</v>
      </c>
      <c r="H641" s="91" t="s">
        <v>39</v>
      </c>
      <c r="I641" s="109" t="s">
        <v>2188</v>
      </c>
      <c r="J641" s="382">
        <v>2</v>
      </c>
      <c r="K641" s="382">
        <v>1</v>
      </c>
      <c r="L641" s="301" t="s">
        <v>2012</v>
      </c>
      <c r="M641" s="382">
        <v>0</v>
      </c>
      <c r="N641" s="382">
        <v>0</v>
      </c>
      <c r="O641" s="278" t="s">
        <v>1061</v>
      </c>
      <c r="P641" s="230" t="s">
        <v>32</v>
      </c>
      <c r="Q641" s="417"/>
      <c r="R641" s="415"/>
      <c r="S641" s="306"/>
    </row>
    <row r="642" spans="2:19" customFormat="1" ht="15" customHeight="1">
      <c r="B642" s="513">
        <v>625</v>
      </c>
      <c r="C642" s="492" t="s">
        <v>2031</v>
      </c>
      <c r="D642" s="301" t="s">
        <v>44</v>
      </c>
      <c r="E642" s="715">
        <v>73721</v>
      </c>
      <c r="F642" s="95" t="s">
        <v>40</v>
      </c>
      <c r="G642" s="91">
        <v>512001</v>
      </c>
      <c r="H642" s="91" t="s">
        <v>72</v>
      </c>
      <c r="I642" s="674" t="s">
        <v>2192</v>
      </c>
      <c r="J642" s="382">
        <v>1</v>
      </c>
      <c r="K642" s="382">
        <v>1</v>
      </c>
      <c r="L642" s="423" t="s">
        <v>2012</v>
      </c>
      <c r="M642" s="382">
        <v>0</v>
      </c>
      <c r="N642" s="382">
        <v>0</v>
      </c>
      <c r="O642" s="278" t="s">
        <v>1061</v>
      </c>
      <c r="P642" s="230" t="s">
        <v>32</v>
      </c>
      <c r="Q642" s="412"/>
      <c r="R642" s="412"/>
      <c r="S642" s="306"/>
    </row>
    <row r="643" spans="2:19" customFormat="1" ht="15" customHeight="1">
      <c r="B643" s="30">
        <v>626</v>
      </c>
      <c r="C643" s="492" t="s">
        <v>2031</v>
      </c>
      <c r="D643" s="301" t="s">
        <v>44</v>
      </c>
      <c r="E643" s="715">
        <v>73721</v>
      </c>
      <c r="F643" s="95" t="s">
        <v>33</v>
      </c>
      <c r="G643" s="91">
        <v>514101</v>
      </c>
      <c r="H643" s="113" t="s">
        <v>68</v>
      </c>
      <c r="I643" s="109" t="s">
        <v>2238</v>
      </c>
      <c r="J643" s="382">
        <v>1</v>
      </c>
      <c r="K643" s="382">
        <v>1</v>
      </c>
      <c r="L643" s="301" t="s">
        <v>2012</v>
      </c>
      <c r="M643" s="382">
        <v>0</v>
      </c>
      <c r="N643" s="382">
        <v>0</v>
      </c>
      <c r="O643" s="278" t="s">
        <v>1061</v>
      </c>
      <c r="P643" s="230" t="s">
        <v>32</v>
      </c>
      <c r="Q643" s="303"/>
      <c r="R643" s="306"/>
      <c r="S643" s="306"/>
    </row>
    <row r="644" spans="2:19" customFormat="1" ht="15" customHeight="1">
      <c r="B644" s="91">
        <v>627</v>
      </c>
      <c r="C644" s="492" t="s">
        <v>2040</v>
      </c>
      <c r="D644" s="301" t="s">
        <v>871</v>
      </c>
      <c r="E644" s="715">
        <v>84241</v>
      </c>
      <c r="F644" s="95" t="s">
        <v>50</v>
      </c>
      <c r="G644" s="91">
        <v>343101</v>
      </c>
      <c r="H644" s="91" t="s">
        <v>58</v>
      </c>
      <c r="I644" s="109"/>
      <c r="J644" s="260">
        <v>0</v>
      </c>
      <c r="K644" s="382">
        <v>0</v>
      </c>
      <c r="L644" s="301" t="s">
        <v>2010</v>
      </c>
      <c r="M644" s="382">
        <v>0</v>
      </c>
      <c r="N644" s="382">
        <v>0</v>
      </c>
      <c r="O644" s="291" t="s">
        <v>481</v>
      </c>
      <c r="P644" s="230" t="s">
        <v>678</v>
      </c>
      <c r="Q644" s="416"/>
      <c r="R644" s="184"/>
      <c r="S644" s="306"/>
    </row>
    <row r="645" spans="2:19" customFormat="1" ht="15" customHeight="1">
      <c r="B645" s="513">
        <v>628</v>
      </c>
      <c r="C645" s="492" t="s">
        <v>2040</v>
      </c>
      <c r="D645" s="301" t="s">
        <v>871</v>
      </c>
      <c r="E645" s="715">
        <v>84241</v>
      </c>
      <c r="F645" s="95" t="s">
        <v>33</v>
      </c>
      <c r="G645" s="91">
        <v>514101</v>
      </c>
      <c r="H645" s="113" t="s">
        <v>68</v>
      </c>
      <c r="I645" s="109" t="s">
        <v>2231</v>
      </c>
      <c r="J645" s="382">
        <v>8</v>
      </c>
      <c r="K645" s="382">
        <v>8</v>
      </c>
      <c r="L645" s="301" t="s">
        <v>2010</v>
      </c>
      <c r="M645" s="382">
        <v>4</v>
      </c>
      <c r="N645" s="382">
        <v>4</v>
      </c>
      <c r="O645" s="291" t="s">
        <v>1864</v>
      </c>
      <c r="P645" s="230" t="s">
        <v>691</v>
      </c>
      <c r="Q645" s="303"/>
      <c r="R645" s="306"/>
      <c r="S645" s="306"/>
    </row>
    <row r="646" spans="2:19" customFormat="1" ht="15" customHeight="1">
      <c r="B646" s="91"/>
      <c r="C646" s="492" t="s">
        <v>2040</v>
      </c>
      <c r="D646" s="301" t="s">
        <v>871</v>
      </c>
      <c r="E646" s="715">
        <v>84241</v>
      </c>
      <c r="F646" s="95" t="s">
        <v>33</v>
      </c>
      <c r="G646" s="91">
        <v>514101</v>
      </c>
      <c r="H646" s="113" t="s">
        <v>68</v>
      </c>
      <c r="I646" s="109" t="s">
        <v>2381</v>
      </c>
      <c r="J646" s="382">
        <v>2</v>
      </c>
      <c r="K646" s="382">
        <v>2</v>
      </c>
      <c r="L646" s="715" t="s">
        <v>2010</v>
      </c>
      <c r="M646" s="382">
        <v>0</v>
      </c>
      <c r="N646" s="382">
        <v>0</v>
      </c>
      <c r="O646" s="291"/>
      <c r="P646" s="428" t="s">
        <v>691</v>
      </c>
      <c r="Q646" s="306"/>
      <c r="R646" s="306"/>
      <c r="S646" s="306"/>
    </row>
    <row r="647" spans="2:19" customFormat="1" ht="15" customHeight="1">
      <c r="B647" s="30">
        <v>629</v>
      </c>
      <c r="C647" s="492" t="s">
        <v>2040</v>
      </c>
      <c r="D647" s="301" t="s">
        <v>871</v>
      </c>
      <c r="E647" s="715">
        <v>84241</v>
      </c>
      <c r="F647" s="95" t="s">
        <v>33</v>
      </c>
      <c r="G647" s="91">
        <v>514101</v>
      </c>
      <c r="H647" s="113" t="s">
        <v>68</v>
      </c>
      <c r="I647" s="109" t="s">
        <v>2380</v>
      </c>
      <c r="J647" s="382">
        <v>1</v>
      </c>
      <c r="K647" s="382">
        <v>1</v>
      </c>
      <c r="L647" s="715" t="s">
        <v>2010</v>
      </c>
      <c r="M647" s="382">
        <v>1</v>
      </c>
      <c r="N647" s="382">
        <v>1</v>
      </c>
      <c r="O647" s="280" t="s">
        <v>1061</v>
      </c>
      <c r="P647" s="428" t="s">
        <v>32</v>
      </c>
      <c r="Q647" s="306"/>
      <c r="R647" s="306"/>
      <c r="S647" s="306"/>
    </row>
    <row r="648" spans="2:19" customFormat="1" ht="15" customHeight="1">
      <c r="B648" s="91">
        <v>630</v>
      </c>
      <c r="C648" s="492" t="s">
        <v>2040</v>
      </c>
      <c r="D648" s="301" t="s">
        <v>871</v>
      </c>
      <c r="E648" s="715">
        <v>84241</v>
      </c>
      <c r="F648" s="95" t="s">
        <v>40</v>
      </c>
      <c r="G648" s="91">
        <v>512001</v>
      </c>
      <c r="H648" s="91" t="s">
        <v>72</v>
      </c>
      <c r="I648" s="109" t="s">
        <v>2192</v>
      </c>
      <c r="J648" s="382">
        <v>10</v>
      </c>
      <c r="K648" s="382">
        <v>9</v>
      </c>
      <c r="L648" s="301" t="s">
        <v>2010</v>
      </c>
      <c r="M648" s="382">
        <v>0</v>
      </c>
      <c r="N648" s="382">
        <v>0</v>
      </c>
      <c r="O648" s="291" t="s">
        <v>1864</v>
      </c>
      <c r="P648" s="230" t="s">
        <v>691</v>
      </c>
      <c r="Q648" s="303"/>
      <c r="R648" s="306"/>
      <c r="S648" s="306"/>
    </row>
    <row r="649" spans="2:19" customFormat="1" ht="15" customHeight="1">
      <c r="B649" s="513">
        <v>631</v>
      </c>
      <c r="C649" s="492" t="s">
        <v>2040</v>
      </c>
      <c r="D649" s="301" t="s">
        <v>871</v>
      </c>
      <c r="E649" s="715">
        <v>84241</v>
      </c>
      <c r="F649" s="95" t="s">
        <v>34</v>
      </c>
      <c r="G649" s="91">
        <v>751201</v>
      </c>
      <c r="H649" s="113" t="s">
        <v>162</v>
      </c>
      <c r="I649" s="231" t="s">
        <v>2192</v>
      </c>
      <c r="J649" s="382">
        <v>1</v>
      </c>
      <c r="K649" s="382">
        <v>1</v>
      </c>
      <c r="L649" s="301" t="s">
        <v>2010</v>
      </c>
      <c r="M649" s="382">
        <v>0</v>
      </c>
      <c r="N649" s="382">
        <v>0</v>
      </c>
      <c r="O649" s="95" t="s">
        <v>1864</v>
      </c>
      <c r="P649" s="230" t="s">
        <v>691</v>
      </c>
      <c r="Q649" s="303"/>
      <c r="R649" s="306"/>
      <c r="S649" s="306"/>
    </row>
    <row r="650" spans="2:19" customFormat="1" ht="15" customHeight="1">
      <c r="B650" s="30">
        <v>632</v>
      </c>
      <c r="C650" s="492" t="s">
        <v>2040</v>
      </c>
      <c r="D650" s="301" t="s">
        <v>871</v>
      </c>
      <c r="E650" s="715">
        <v>84241</v>
      </c>
      <c r="F650" s="95" t="s">
        <v>47</v>
      </c>
      <c r="G650" s="91">
        <v>721306</v>
      </c>
      <c r="H650" s="113" t="s">
        <v>56</v>
      </c>
      <c r="I650" s="427" t="s">
        <v>2187</v>
      </c>
      <c r="J650" s="382">
        <v>2</v>
      </c>
      <c r="K650" s="382">
        <v>0</v>
      </c>
      <c r="L650" s="301" t="s">
        <v>2012</v>
      </c>
      <c r="M650" s="382">
        <v>2</v>
      </c>
      <c r="N650" s="382">
        <v>0</v>
      </c>
      <c r="O650" s="394" t="s">
        <v>1054</v>
      </c>
      <c r="P650" s="230" t="s">
        <v>93</v>
      </c>
      <c r="Q650" s="303"/>
      <c r="R650" s="306"/>
      <c r="S650" s="306"/>
    </row>
    <row r="651" spans="2:19" customFormat="1" ht="15" customHeight="1">
      <c r="B651" s="91">
        <v>633</v>
      </c>
      <c r="C651" s="492" t="s">
        <v>2040</v>
      </c>
      <c r="D651" s="301" t="s">
        <v>871</v>
      </c>
      <c r="E651" s="715">
        <v>84241</v>
      </c>
      <c r="F651" s="132" t="s">
        <v>35</v>
      </c>
      <c r="G651" s="91">
        <v>741103</v>
      </c>
      <c r="H651" s="91" t="s">
        <v>49</v>
      </c>
      <c r="I651" s="109" t="s">
        <v>2191</v>
      </c>
      <c r="J651" s="382">
        <v>4</v>
      </c>
      <c r="K651" s="382">
        <v>0</v>
      </c>
      <c r="L651" s="301" t="s">
        <v>2010</v>
      </c>
      <c r="M651" s="382">
        <v>4</v>
      </c>
      <c r="N651" s="382">
        <v>0</v>
      </c>
      <c r="O651" s="394" t="s">
        <v>1054</v>
      </c>
      <c r="P651" s="230" t="s">
        <v>93</v>
      </c>
      <c r="Q651" s="303"/>
      <c r="R651" s="306"/>
      <c r="S651" s="306"/>
    </row>
    <row r="652" spans="2:19" customFormat="1" ht="15" customHeight="1">
      <c r="B652" s="513">
        <v>634</v>
      </c>
      <c r="C652" s="492" t="s">
        <v>2040</v>
      </c>
      <c r="D652" s="301" t="s">
        <v>871</v>
      </c>
      <c r="E652" s="715">
        <v>84241</v>
      </c>
      <c r="F652" s="95" t="s">
        <v>172</v>
      </c>
      <c r="G652" s="91">
        <v>722204</v>
      </c>
      <c r="H652" s="91" t="s">
        <v>164</v>
      </c>
      <c r="I652" s="109" t="s">
        <v>2190</v>
      </c>
      <c r="J652" s="382">
        <v>4</v>
      </c>
      <c r="K652" s="382">
        <v>0</v>
      </c>
      <c r="L652" s="301" t="s">
        <v>2012</v>
      </c>
      <c r="M652" s="382">
        <v>4</v>
      </c>
      <c r="N652" s="382">
        <v>0</v>
      </c>
      <c r="O652" s="394" t="s">
        <v>1054</v>
      </c>
      <c r="P652" s="230" t="s">
        <v>93</v>
      </c>
      <c r="Q652" s="303"/>
      <c r="R652" s="306"/>
      <c r="S652" s="306"/>
    </row>
    <row r="653" spans="2:19" customFormat="1" ht="15" customHeight="1">
      <c r="B653" s="30">
        <v>635</v>
      </c>
      <c r="C653" s="492" t="s">
        <v>2040</v>
      </c>
      <c r="D653" s="301" t="s">
        <v>871</v>
      </c>
      <c r="E653" s="715">
        <v>84241</v>
      </c>
      <c r="F653" s="95" t="s">
        <v>172</v>
      </c>
      <c r="G653" s="91">
        <v>722204</v>
      </c>
      <c r="H653" s="91" t="s">
        <v>164</v>
      </c>
      <c r="I653" s="109" t="s">
        <v>2190</v>
      </c>
      <c r="J653" s="382">
        <v>1</v>
      </c>
      <c r="K653" s="382">
        <v>0</v>
      </c>
      <c r="L653" s="423" t="s">
        <v>2010</v>
      </c>
      <c r="M653" s="382">
        <v>1</v>
      </c>
      <c r="N653" s="382">
        <v>0</v>
      </c>
      <c r="O653" s="95" t="s">
        <v>1991</v>
      </c>
      <c r="P653" s="230" t="s">
        <v>679</v>
      </c>
      <c r="Q653" s="435"/>
      <c r="R653" s="435"/>
      <c r="S653" s="435"/>
    </row>
    <row r="654" spans="2:19" customFormat="1" ht="15" customHeight="1">
      <c r="B654" s="91">
        <v>636</v>
      </c>
      <c r="C654" s="492" t="s">
        <v>2040</v>
      </c>
      <c r="D654" s="301" t="s">
        <v>871</v>
      </c>
      <c r="E654" s="715">
        <v>84241</v>
      </c>
      <c r="F654" s="95" t="s">
        <v>42</v>
      </c>
      <c r="G654" s="196">
        <v>741201</v>
      </c>
      <c r="H654" s="196" t="s">
        <v>161</v>
      </c>
      <c r="I654" s="109" t="s">
        <v>2194</v>
      </c>
      <c r="J654" s="382">
        <v>2</v>
      </c>
      <c r="K654" s="382">
        <v>0</v>
      </c>
      <c r="L654" s="301" t="s">
        <v>2010</v>
      </c>
      <c r="M654" s="382">
        <v>2</v>
      </c>
      <c r="N654" s="382">
        <v>0</v>
      </c>
      <c r="O654" s="95" t="s">
        <v>1991</v>
      </c>
      <c r="P654" s="230" t="s">
        <v>679</v>
      </c>
      <c r="Q654" s="304"/>
      <c r="R654" s="184"/>
      <c r="S654" s="306"/>
    </row>
    <row r="655" spans="2:19" customFormat="1" ht="15" customHeight="1">
      <c r="B655" s="513">
        <v>637</v>
      </c>
      <c r="C655" s="492" t="s">
        <v>2040</v>
      </c>
      <c r="D655" s="301" t="s">
        <v>871</v>
      </c>
      <c r="E655" s="715">
        <v>84241</v>
      </c>
      <c r="F655" s="95" t="s">
        <v>36</v>
      </c>
      <c r="G655" s="91">
        <v>711204</v>
      </c>
      <c r="H655" s="91" t="s">
        <v>94</v>
      </c>
      <c r="I655" s="109" t="s">
        <v>2187</v>
      </c>
      <c r="J655" s="382">
        <v>2</v>
      </c>
      <c r="K655" s="382">
        <v>0</v>
      </c>
      <c r="L655" s="301" t="s">
        <v>2012</v>
      </c>
      <c r="M655" s="382">
        <v>2</v>
      </c>
      <c r="N655" s="382">
        <v>0</v>
      </c>
      <c r="O655" s="394" t="s">
        <v>1054</v>
      </c>
      <c r="P655" s="230" t="s">
        <v>93</v>
      </c>
      <c r="Q655" s="303"/>
      <c r="R655" s="306"/>
      <c r="S655" s="306"/>
    </row>
    <row r="656" spans="2:19" customFormat="1" ht="15" customHeight="1">
      <c r="B656" s="30">
        <v>638</v>
      </c>
      <c r="C656" s="492" t="s">
        <v>2040</v>
      </c>
      <c r="D656" s="301" t="s">
        <v>871</v>
      </c>
      <c r="E656" s="715">
        <v>84241</v>
      </c>
      <c r="F656" s="95" t="s">
        <v>48</v>
      </c>
      <c r="G656" s="91">
        <v>741203</v>
      </c>
      <c r="H656" s="113" t="s">
        <v>57</v>
      </c>
      <c r="I656" s="109"/>
      <c r="J656" s="260">
        <v>0</v>
      </c>
      <c r="K656" s="382">
        <v>0</v>
      </c>
      <c r="L656" s="301" t="s">
        <v>2010</v>
      </c>
      <c r="M656" s="382">
        <v>0</v>
      </c>
      <c r="N656" s="382">
        <v>0</v>
      </c>
      <c r="O656" s="394" t="s">
        <v>1054</v>
      </c>
      <c r="P656" s="230" t="s">
        <v>93</v>
      </c>
      <c r="Q656" s="303"/>
      <c r="R656" s="306"/>
      <c r="S656" s="306"/>
    </row>
    <row r="657" spans="2:19" customFormat="1" ht="15" customHeight="1">
      <c r="B657" s="91">
        <v>639</v>
      </c>
      <c r="C657" s="492" t="s">
        <v>2040</v>
      </c>
      <c r="D657" s="301" t="s">
        <v>871</v>
      </c>
      <c r="E657" s="715">
        <v>84241</v>
      </c>
      <c r="F657" s="95" t="s">
        <v>30</v>
      </c>
      <c r="G657" s="91">
        <v>752205</v>
      </c>
      <c r="H657" s="113" t="s">
        <v>62</v>
      </c>
      <c r="I657" s="109" t="s">
        <v>2191</v>
      </c>
      <c r="J657" s="382">
        <v>1</v>
      </c>
      <c r="K657" s="382">
        <v>0</v>
      </c>
      <c r="L657" s="301" t="s">
        <v>2012</v>
      </c>
      <c r="M657" s="382">
        <v>1</v>
      </c>
      <c r="N657" s="382">
        <v>0</v>
      </c>
      <c r="O657" s="394" t="s">
        <v>1054</v>
      </c>
      <c r="P657" s="230" t="s">
        <v>93</v>
      </c>
      <c r="Q657" s="303"/>
      <c r="R657" s="306"/>
      <c r="S657" s="306"/>
    </row>
    <row r="658" spans="2:19" customFormat="1" ht="15" customHeight="1">
      <c r="B658" s="513">
        <v>640</v>
      </c>
      <c r="C658" s="492" t="s">
        <v>2040</v>
      </c>
      <c r="D658" s="301" t="s">
        <v>871</v>
      </c>
      <c r="E658" s="715">
        <v>84241</v>
      </c>
      <c r="F658" s="88" t="s">
        <v>52</v>
      </c>
      <c r="G658" s="91">
        <v>751204</v>
      </c>
      <c r="H658" s="91" t="s">
        <v>61</v>
      </c>
      <c r="I658" s="109" t="s">
        <v>2187</v>
      </c>
      <c r="J658" s="382">
        <v>2</v>
      </c>
      <c r="K658" s="382">
        <v>0</v>
      </c>
      <c r="L658" s="423" t="s">
        <v>2012</v>
      </c>
      <c r="M658" s="382">
        <v>2</v>
      </c>
      <c r="N658" s="382">
        <v>0</v>
      </c>
      <c r="O658" s="276" t="s">
        <v>1054</v>
      </c>
      <c r="P658" s="230" t="s">
        <v>93</v>
      </c>
      <c r="Q658" s="449"/>
      <c r="R658" s="429"/>
      <c r="S658" s="429"/>
    </row>
    <row r="659" spans="2:19" customFormat="1" ht="15" customHeight="1">
      <c r="B659" s="30">
        <v>641</v>
      </c>
      <c r="C659" s="492" t="s">
        <v>2040</v>
      </c>
      <c r="D659" s="301" t="s">
        <v>871</v>
      </c>
      <c r="E659" s="715">
        <v>84241</v>
      </c>
      <c r="F659" s="95" t="s">
        <v>465</v>
      </c>
      <c r="G659" s="91">
        <v>432106</v>
      </c>
      <c r="H659" s="91" t="s">
        <v>217</v>
      </c>
      <c r="I659" s="109" t="s">
        <v>2200</v>
      </c>
      <c r="J659" s="382">
        <v>2</v>
      </c>
      <c r="K659" s="382">
        <v>0</v>
      </c>
      <c r="L659" s="423" t="s">
        <v>2012</v>
      </c>
      <c r="M659" s="382">
        <v>2</v>
      </c>
      <c r="N659" s="382">
        <v>0</v>
      </c>
      <c r="O659" s="232" t="s">
        <v>1989</v>
      </c>
      <c r="P659" s="230" t="s">
        <v>37</v>
      </c>
      <c r="Q659" s="306"/>
      <c r="R659" s="306"/>
      <c r="S659" s="306"/>
    </row>
    <row r="660" spans="2:19" customFormat="1" ht="15" customHeight="1">
      <c r="B660" s="91">
        <v>642</v>
      </c>
      <c r="C660" s="492" t="s">
        <v>2040</v>
      </c>
      <c r="D660" s="301" t="s">
        <v>871</v>
      </c>
      <c r="E660" s="715">
        <v>84241</v>
      </c>
      <c r="F660" s="232" t="s">
        <v>465</v>
      </c>
      <c r="G660" s="91">
        <v>432106</v>
      </c>
      <c r="H660" s="91" t="s">
        <v>217</v>
      </c>
      <c r="I660" s="109" t="s">
        <v>2194</v>
      </c>
      <c r="J660" s="382">
        <v>1</v>
      </c>
      <c r="K660" s="382">
        <v>0</v>
      </c>
      <c r="L660" s="423" t="s">
        <v>2012</v>
      </c>
      <c r="M660" s="382">
        <v>1</v>
      </c>
      <c r="N660" s="382">
        <v>0</v>
      </c>
      <c r="O660" s="280" t="s">
        <v>1061</v>
      </c>
      <c r="P660" s="428" t="s">
        <v>32</v>
      </c>
      <c r="Q660" s="306"/>
      <c r="R660" s="306"/>
      <c r="S660" s="306"/>
    </row>
    <row r="661" spans="2:19" customFormat="1" ht="15" customHeight="1">
      <c r="B661" s="513">
        <v>643</v>
      </c>
      <c r="C661" s="492" t="s">
        <v>2040</v>
      </c>
      <c r="D661" s="301" t="s">
        <v>871</v>
      </c>
      <c r="E661" s="715">
        <v>84241</v>
      </c>
      <c r="F661" s="95" t="s">
        <v>91</v>
      </c>
      <c r="G661" s="91">
        <v>722307</v>
      </c>
      <c r="H661" s="91" t="s">
        <v>74</v>
      </c>
      <c r="I661" s="109" t="s">
        <v>2189</v>
      </c>
      <c r="J661" s="382">
        <v>1</v>
      </c>
      <c r="K661" s="382">
        <v>0</v>
      </c>
      <c r="L661" s="301" t="s">
        <v>2012</v>
      </c>
      <c r="M661" s="382">
        <v>1</v>
      </c>
      <c r="N661" s="382">
        <v>0</v>
      </c>
      <c r="O661" s="278" t="s">
        <v>1054</v>
      </c>
      <c r="P661" s="230" t="s">
        <v>93</v>
      </c>
      <c r="Q661" s="304"/>
      <c r="R661" s="306"/>
      <c r="S661" s="306"/>
    </row>
    <row r="662" spans="2:19" customFormat="1" ht="15" customHeight="1">
      <c r="B662" s="30">
        <v>644</v>
      </c>
      <c r="C662" s="492" t="s">
        <v>2037</v>
      </c>
      <c r="D662" s="301" t="s">
        <v>219</v>
      </c>
      <c r="E662" s="715">
        <v>14530</v>
      </c>
      <c r="F662" s="95" t="s">
        <v>91</v>
      </c>
      <c r="G662" s="277">
        <v>722307</v>
      </c>
      <c r="H662" s="277" t="s">
        <v>74</v>
      </c>
      <c r="I662" s="437"/>
      <c r="J662" s="260">
        <v>0</v>
      </c>
      <c r="K662" s="382">
        <v>0</v>
      </c>
      <c r="L662" s="301"/>
      <c r="M662" s="382">
        <v>0</v>
      </c>
      <c r="N662" s="382">
        <v>0</v>
      </c>
      <c r="O662" s="278" t="s">
        <v>1054</v>
      </c>
      <c r="P662" s="230" t="s">
        <v>93</v>
      </c>
      <c r="Q662" s="303"/>
      <c r="R662" s="306"/>
      <c r="S662" s="306"/>
    </row>
    <row r="663" spans="2:19" customFormat="1" ht="15" customHeight="1">
      <c r="B663" s="91">
        <v>645</v>
      </c>
      <c r="C663" s="492" t="s">
        <v>2037</v>
      </c>
      <c r="D663" s="301" t="s">
        <v>219</v>
      </c>
      <c r="E663" s="715">
        <v>14530</v>
      </c>
      <c r="F663" s="132" t="s">
        <v>35</v>
      </c>
      <c r="G663" s="91">
        <v>741103</v>
      </c>
      <c r="H663" s="91" t="s">
        <v>49</v>
      </c>
      <c r="I663" s="109" t="s">
        <v>2189</v>
      </c>
      <c r="J663" s="382">
        <v>9</v>
      </c>
      <c r="K663" s="382">
        <v>0</v>
      </c>
      <c r="L663" s="301" t="s">
        <v>2012</v>
      </c>
      <c r="M663" s="382">
        <v>0</v>
      </c>
      <c r="N663" s="382">
        <v>0</v>
      </c>
      <c r="O663" s="278" t="s">
        <v>1054</v>
      </c>
      <c r="P663" s="230" t="s">
        <v>93</v>
      </c>
      <c r="Q663" s="303"/>
      <c r="R663" s="306"/>
      <c r="S663" s="306"/>
    </row>
    <row r="664" spans="2:19" s="3" customFormat="1" ht="15" customHeight="1">
      <c r="B664" s="513">
        <v>646</v>
      </c>
      <c r="C664" s="492" t="s">
        <v>2037</v>
      </c>
      <c r="D664" s="301" t="s">
        <v>219</v>
      </c>
      <c r="E664" s="715">
        <v>14530</v>
      </c>
      <c r="F664" s="95" t="s">
        <v>33</v>
      </c>
      <c r="G664" s="91">
        <v>514101</v>
      </c>
      <c r="H664" s="113" t="s">
        <v>68</v>
      </c>
      <c r="I664" s="427" t="s">
        <v>2194</v>
      </c>
      <c r="J664" s="382">
        <v>7</v>
      </c>
      <c r="K664" s="382">
        <v>5</v>
      </c>
      <c r="L664" s="301" t="s">
        <v>2012</v>
      </c>
      <c r="M664" s="382">
        <v>0</v>
      </c>
      <c r="N664" s="382">
        <v>0</v>
      </c>
      <c r="O664" s="278" t="s">
        <v>1054</v>
      </c>
      <c r="P664" s="230" t="s">
        <v>93</v>
      </c>
      <c r="Q664" s="303"/>
      <c r="R664" s="306"/>
      <c r="S664" s="306"/>
    </row>
    <row r="665" spans="2:19" customFormat="1" ht="15" customHeight="1">
      <c r="B665" s="30">
        <v>647</v>
      </c>
      <c r="C665" s="492" t="s">
        <v>2037</v>
      </c>
      <c r="D665" s="301" t="s">
        <v>219</v>
      </c>
      <c r="E665" s="715">
        <v>14530</v>
      </c>
      <c r="F665" s="95" t="s">
        <v>41</v>
      </c>
      <c r="G665" s="91">
        <v>522301</v>
      </c>
      <c r="H665" s="91" t="s">
        <v>39</v>
      </c>
      <c r="I665" s="427" t="s">
        <v>2190</v>
      </c>
      <c r="J665" s="382">
        <v>1</v>
      </c>
      <c r="K665" s="382">
        <v>1</v>
      </c>
      <c r="L665" s="301" t="s">
        <v>2012</v>
      </c>
      <c r="M665" s="382">
        <v>0</v>
      </c>
      <c r="N665" s="382">
        <v>0</v>
      </c>
      <c r="O665" s="394" t="s">
        <v>1054</v>
      </c>
      <c r="P665" s="230" t="s">
        <v>93</v>
      </c>
      <c r="Q665" s="303"/>
      <c r="R665" s="306"/>
      <c r="S665" s="306"/>
    </row>
    <row r="666" spans="2:19" customFormat="1" ht="15" customHeight="1">
      <c r="B666" s="91">
        <v>648</v>
      </c>
      <c r="C666" s="492" t="s">
        <v>2037</v>
      </c>
      <c r="D666" s="301" t="s">
        <v>219</v>
      </c>
      <c r="E666" s="715">
        <v>14530</v>
      </c>
      <c r="F666" s="95" t="s">
        <v>40</v>
      </c>
      <c r="G666" s="91">
        <v>512001</v>
      </c>
      <c r="H666" s="91" t="s">
        <v>72</v>
      </c>
      <c r="I666" s="109"/>
      <c r="J666" s="260">
        <v>0</v>
      </c>
      <c r="K666" s="382">
        <v>0</v>
      </c>
      <c r="L666" s="301"/>
      <c r="M666" s="382">
        <v>0</v>
      </c>
      <c r="N666" s="382">
        <v>0</v>
      </c>
      <c r="O666" s="278" t="s">
        <v>1054</v>
      </c>
      <c r="P666" s="230" t="s">
        <v>93</v>
      </c>
      <c r="Q666" s="303"/>
      <c r="R666" s="306"/>
      <c r="S666" s="306"/>
    </row>
    <row r="667" spans="2:19" customFormat="1" ht="15" customHeight="1">
      <c r="B667" s="513">
        <v>649</v>
      </c>
      <c r="C667" s="492" t="s">
        <v>2037</v>
      </c>
      <c r="D667" s="301" t="s">
        <v>219</v>
      </c>
      <c r="E667" s="715">
        <v>14530</v>
      </c>
      <c r="F667" s="95" t="s">
        <v>30</v>
      </c>
      <c r="G667" s="91">
        <v>752205</v>
      </c>
      <c r="H667" s="113" t="s">
        <v>62</v>
      </c>
      <c r="I667" s="109" t="s">
        <v>2191</v>
      </c>
      <c r="J667" s="382">
        <v>1</v>
      </c>
      <c r="K667" s="382">
        <v>0</v>
      </c>
      <c r="L667" s="301" t="s">
        <v>2012</v>
      </c>
      <c r="M667" s="382">
        <v>0</v>
      </c>
      <c r="N667" s="382">
        <v>0</v>
      </c>
      <c r="O667" s="278" t="s">
        <v>1054</v>
      </c>
      <c r="P667" s="230" t="s">
        <v>93</v>
      </c>
      <c r="Q667" s="303"/>
      <c r="R667" s="306"/>
      <c r="S667" s="306"/>
    </row>
    <row r="668" spans="2:19" customFormat="1" ht="15" customHeight="1">
      <c r="B668" s="30">
        <v>650</v>
      </c>
      <c r="C668" s="492" t="s">
        <v>2037</v>
      </c>
      <c r="D668" s="301" t="s">
        <v>219</v>
      </c>
      <c r="E668" s="715">
        <v>14530</v>
      </c>
      <c r="F668" s="95" t="s">
        <v>31</v>
      </c>
      <c r="G668" s="91">
        <v>723103</v>
      </c>
      <c r="H668" s="91" t="s">
        <v>67</v>
      </c>
      <c r="I668" s="427" t="s">
        <v>2190</v>
      </c>
      <c r="J668" s="382">
        <v>4</v>
      </c>
      <c r="K668" s="382">
        <v>0</v>
      </c>
      <c r="L668" s="301" t="s">
        <v>2012</v>
      </c>
      <c r="M668" s="382">
        <v>0</v>
      </c>
      <c r="N668" s="382">
        <v>0</v>
      </c>
      <c r="O668" s="394" t="s">
        <v>1054</v>
      </c>
      <c r="P668" s="230" t="s">
        <v>93</v>
      </c>
      <c r="Q668" s="303"/>
      <c r="R668" s="306"/>
      <c r="S668" s="306"/>
    </row>
    <row r="669" spans="2:19" customFormat="1" ht="15" customHeight="1">
      <c r="B669" s="91">
        <v>651</v>
      </c>
      <c r="C669" s="492" t="s">
        <v>2037</v>
      </c>
      <c r="D669" s="301" t="s">
        <v>219</v>
      </c>
      <c r="E669" s="715">
        <v>14530</v>
      </c>
      <c r="F669" s="95" t="s">
        <v>36</v>
      </c>
      <c r="G669" s="91">
        <v>711204</v>
      </c>
      <c r="H669" s="91" t="s">
        <v>94</v>
      </c>
      <c r="I669" s="109" t="s">
        <v>2187</v>
      </c>
      <c r="J669" s="382">
        <v>2</v>
      </c>
      <c r="K669" s="382">
        <v>0</v>
      </c>
      <c r="L669" s="301" t="s">
        <v>2012</v>
      </c>
      <c r="M669" s="382">
        <v>0</v>
      </c>
      <c r="N669" s="382">
        <v>0</v>
      </c>
      <c r="O669" s="394" t="s">
        <v>1054</v>
      </c>
      <c r="P669" s="230" t="s">
        <v>93</v>
      </c>
      <c r="Q669" s="306"/>
      <c r="R669" s="306"/>
      <c r="S669" s="306"/>
    </row>
    <row r="670" spans="2:19" customFormat="1" ht="15" customHeight="1">
      <c r="B670" s="513">
        <v>652</v>
      </c>
      <c r="C670" s="492" t="s">
        <v>2037</v>
      </c>
      <c r="D670" s="301" t="s">
        <v>219</v>
      </c>
      <c r="E670" s="715">
        <v>14530</v>
      </c>
      <c r="F670" s="95" t="s">
        <v>42</v>
      </c>
      <c r="G670" s="91">
        <v>741201</v>
      </c>
      <c r="H670" s="113" t="s">
        <v>161</v>
      </c>
      <c r="I670" s="109"/>
      <c r="J670" s="260">
        <v>0</v>
      </c>
      <c r="K670" s="382">
        <v>0</v>
      </c>
      <c r="L670" s="301"/>
      <c r="M670" s="382">
        <v>0</v>
      </c>
      <c r="N670" s="382">
        <v>0</v>
      </c>
      <c r="O670" s="291" t="s">
        <v>1991</v>
      </c>
      <c r="P670" s="230" t="s">
        <v>679</v>
      </c>
      <c r="Q670" s="306"/>
      <c r="R670" s="306"/>
      <c r="S670" s="306"/>
    </row>
    <row r="671" spans="2:19" customFormat="1" ht="15" customHeight="1">
      <c r="B671" s="30">
        <v>653</v>
      </c>
      <c r="C671" s="88" t="s">
        <v>1880</v>
      </c>
      <c r="D671" s="104" t="s">
        <v>208</v>
      </c>
      <c r="E671" s="169">
        <v>34795</v>
      </c>
      <c r="F671" s="95" t="s">
        <v>41</v>
      </c>
      <c r="G671" s="91">
        <v>522301</v>
      </c>
      <c r="H671" s="91" t="s">
        <v>39</v>
      </c>
      <c r="I671" s="109" t="s">
        <v>2228</v>
      </c>
      <c r="J671" s="279">
        <v>23</v>
      </c>
      <c r="K671" s="279">
        <v>16</v>
      </c>
      <c r="L671" s="430" t="s">
        <v>2010</v>
      </c>
      <c r="M671" s="279">
        <v>0</v>
      </c>
      <c r="N671" s="279">
        <v>0</v>
      </c>
      <c r="O671" s="399" t="s">
        <v>1990</v>
      </c>
      <c r="P671" s="439" t="s">
        <v>190</v>
      </c>
      <c r="Q671" s="303"/>
      <c r="R671" s="306"/>
      <c r="S671" s="306"/>
    </row>
    <row r="672" spans="2:19" customFormat="1" ht="15" customHeight="1">
      <c r="B672" s="91">
        <v>654</v>
      </c>
      <c r="C672" s="88" t="s">
        <v>1880</v>
      </c>
      <c r="D672" s="104" t="s">
        <v>208</v>
      </c>
      <c r="E672" s="169">
        <v>34795</v>
      </c>
      <c r="F672" s="95" t="s">
        <v>31</v>
      </c>
      <c r="G672" s="91">
        <v>723103</v>
      </c>
      <c r="H672" s="91" t="s">
        <v>67</v>
      </c>
      <c r="I672" s="300" t="s">
        <v>2227</v>
      </c>
      <c r="J672" s="279">
        <v>17</v>
      </c>
      <c r="K672" s="279">
        <v>0</v>
      </c>
      <c r="L672" s="430" t="s">
        <v>2010</v>
      </c>
      <c r="M672" s="279">
        <v>0</v>
      </c>
      <c r="N672" s="279">
        <v>0</v>
      </c>
      <c r="O672" s="399" t="s">
        <v>1990</v>
      </c>
      <c r="P672" s="439" t="s">
        <v>190</v>
      </c>
      <c r="Q672" s="303"/>
      <c r="R672" s="306"/>
      <c r="S672" s="306"/>
    </row>
    <row r="673" spans="2:19" customFormat="1" ht="15" customHeight="1">
      <c r="B673" s="513">
        <v>655</v>
      </c>
      <c r="C673" s="88" t="s">
        <v>1880</v>
      </c>
      <c r="D673" s="104" t="s">
        <v>208</v>
      </c>
      <c r="E673" s="169">
        <v>34795</v>
      </c>
      <c r="F673" s="95" t="s">
        <v>172</v>
      </c>
      <c r="G673" s="91">
        <v>722204</v>
      </c>
      <c r="H673" s="91" t="s">
        <v>164</v>
      </c>
      <c r="I673" s="109" t="s">
        <v>2225</v>
      </c>
      <c r="J673" s="279">
        <v>1</v>
      </c>
      <c r="K673" s="279">
        <v>0</v>
      </c>
      <c r="L673" s="430" t="s">
        <v>2012</v>
      </c>
      <c r="M673" s="279">
        <v>0</v>
      </c>
      <c r="N673" s="279">
        <v>0</v>
      </c>
      <c r="O673" s="399" t="s">
        <v>1990</v>
      </c>
      <c r="P673" s="439" t="s">
        <v>190</v>
      </c>
      <c r="Q673" s="303"/>
      <c r="R673" s="306"/>
      <c r="S673" s="306"/>
    </row>
    <row r="674" spans="2:19" customFormat="1" ht="15" customHeight="1">
      <c r="B674" s="30">
        <v>656</v>
      </c>
      <c r="C674" s="88" t="s">
        <v>1880</v>
      </c>
      <c r="D674" s="104" t="s">
        <v>208</v>
      </c>
      <c r="E674" s="169">
        <v>34795</v>
      </c>
      <c r="F674" s="95" t="s">
        <v>1045</v>
      </c>
      <c r="G674" s="91">
        <v>712101</v>
      </c>
      <c r="H674" s="91" t="s">
        <v>163</v>
      </c>
      <c r="I674" s="737" t="s">
        <v>2391</v>
      </c>
      <c r="J674" s="279">
        <v>1</v>
      </c>
      <c r="K674" s="279">
        <v>0</v>
      </c>
      <c r="L674" s="89"/>
      <c r="M674" s="279">
        <v>1</v>
      </c>
      <c r="N674" s="279">
        <v>0</v>
      </c>
      <c r="O674" s="282" t="s">
        <v>1991</v>
      </c>
      <c r="P674" s="281" t="s">
        <v>679</v>
      </c>
      <c r="Q674" s="306"/>
      <c r="R674" s="306"/>
      <c r="S674" s="306"/>
    </row>
    <row r="675" spans="2:19" customFormat="1" ht="15" customHeight="1">
      <c r="B675" s="91">
        <v>657</v>
      </c>
      <c r="C675" s="88" t="s">
        <v>1880</v>
      </c>
      <c r="D675" s="104" t="s">
        <v>208</v>
      </c>
      <c r="E675" s="169">
        <v>34795</v>
      </c>
      <c r="F675" s="95" t="s">
        <v>42</v>
      </c>
      <c r="G675" s="91">
        <v>741201</v>
      </c>
      <c r="H675" s="91" t="s">
        <v>161</v>
      </c>
      <c r="I675" s="109" t="s">
        <v>2194</v>
      </c>
      <c r="J675" s="716">
        <v>0</v>
      </c>
      <c r="K675" s="279">
        <v>0</v>
      </c>
      <c r="L675" s="89"/>
      <c r="M675" s="279">
        <v>1</v>
      </c>
      <c r="N675" s="279">
        <v>0</v>
      </c>
      <c r="O675" s="282" t="s">
        <v>1991</v>
      </c>
      <c r="P675" s="281" t="s">
        <v>679</v>
      </c>
      <c r="Q675" s="306"/>
      <c r="R675" s="306"/>
      <c r="S675" s="306"/>
    </row>
    <row r="676" spans="2:19" customFormat="1" ht="15" customHeight="1">
      <c r="B676" s="513">
        <v>658</v>
      </c>
      <c r="C676" s="88" t="s">
        <v>1880</v>
      </c>
      <c r="D676" s="104" t="s">
        <v>208</v>
      </c>
      <c r="E676" s="169">
        <v>34795</v>
      </c>
      <c r="F676" s="95" t="s">
        <v>30</v>
      </c>
      <c r="G676" s="91">
        <v>752205</v>
      </c>
      <c r="H676" s="91" t="s">
        <v>62</v>
      </c>
      <c r="I676" s="738" t="s">
        <v>2388</v>
      </c>
      <c r="J676" s="279">
        <v>5</v>
      </c>
      <c r="K676" s="279">
        <v>0</v>
      </c>
      <c r="L676" s="89"/>
      <c r="M676" s="279">
        <v>5</v>
      </c>
      <c r="N676" s="279">
        <v>0</v>
      </c>
      <c r="O676" s="282" t="s">
        <v>1991</v>
      </c>
      <c r="P676" s="281" t="s">
        <v>679</v>
      </c>
      <c r="Q676" s="306"/>
      <c r="R676" s="306"/>
      <c r="S676" s="306"/>
    </row>
    <row r="677" spans="2:19" customFormat="1" ht="15" customHeight="1">
      <c r="B677" s="30">
        <v>659</v>
      </c>
      <c r="C677" s="88" t="s">
        <v>1880</v>
      </c>
      <c r="D677" s="104" t="s">
        <v>208</v>
      </c>
      <c r="E677" s="169">
        <v>34795</v>
      </c>
      <c r="F677" s="95" t="s">
        <v>1040</v>
      </c>
      <c r="G677" s="91">
        <v>742118</v>
      </c>
      <c r="H677" s="755" t="s">
        <v>1005</v>
      </c>
      <c r="I677" s="738" t="s">
        <v>2389</v>
      </c>
      <c r="J677" s="279">
        <v>1</v>
      </c>
      <c r="K677" s="279">
        <v>0</v>
      </c>
      <c r="L677" s="89"/>
      <c r="M677" s="279">
        <v>1</v>
      </c>
      <c r="N677" s="279">
        <v>0</v>
      </c>
      <c r="O677" s="282" t="s">
        <v>1991</v>
      </c>
      <c r="P677" s="281" t="s">
        <v>679</v>
      </c>
      <c r="Q677" s="306"/>
      <c r="R677" s="306"/>
      <c r="S677" s="306"/>
    </row>
    <row r="678" spans="2:19" customFormat="1" ht="15" customHeight="1">
      <c r="B678" s="91"/>
      <c r="C678" s="88" t="s">
        <v>1880</v>
      </c>
      <c r="D678" s="104" t="s">
        <v>208</v>
      </c>
      <c r="E678" s="169">
        <v>34795</v>
      </c>
      <c r="F678" s="95" t="s">
        <v>35</v>
      </c>
      <c r="G678" s="104">
        <v>741103</v>
      </c>
      <c r="H678" s="189" t="s">
        <v>49</v>
      </c>
      <c r="I678" s="760" t="s">
        <v>2387</v>
      </c>
      <c r="J678" s="204">
        <v>5</v>
      </c>
      <c r="K678" s="279">
        <v>0</v>
      </c>
      <c r="L678" s="768" t="s">
        <v>2010</v>
      </c>
      <c r="M678" s="204">
        <v>5</v>
      </c>
      <c r="N678" s="279">
        <v>0</v>
      </c>
      <c r="O678" s="282" t="s">
        <v>1991</v>
      </c>
      <c r="P678" s="281" t="s">
        <v>679</v>
      </c>
      <c r="Q678" s="306"/>
      <c r="R678" s="306"/>
      <c r="S678" s="306"/>
    </row>
    <row r="679" spans="2:19" customFormat="1" ht="15" customHeight="1">
      <c r="B679" s="91">
        <v>660</v>
      </c>
      <c r="C679" s="88" t="s">
        <v>1880</v>
      </c>
      <c r="D679" s="104" t="s">
        <v>208</v>
      </c>
      <c r="E679" s="169">
        <v>34795</v>
      </c>
      <c r="F679" s="95" t="s">
        <v>35</v>
      </c>
      <c r="G679" s="104">
        <v>741103</v>
      </c>
      <c r="H679" s="295" t="s">
        <v>49</v>
      </c>
      <c r="I679" s="760" t="s">
        <v>2389</v>
      </c>
      <c r="J679" s="279">
        <v>5</v>
      </c>
      <c r="K679" s="279">
        <v>0</v>
      </c>
      <c r="L679" s="768" t="s">
        <v>2010</v>
      </c>
      <c r="M679" s="279">
        <v>5</v>
      </c>
      <c r="N679" s="279">
        <v>0</v>
      </c>
      <c r="O679" s="282" t="s">
        <v>1991</v>
      </c>
      <c r="P679" s="281" t="s">
        <v>679</v>
      </c>
      <c r="Q679" s="306"/>
      <c r="R679" s="306"/>
      <c r="S679" s="306"/>
    </row>
    <row r="680" spans="2:19" customFormat="1" ht="15" customHeight="1">
      <c r="B680" s="30">
        <v>662</v>
      </c>
      <c r="C680" s="88" t="s">
        <v>1880</v>
      </c>
      <c r="D680" s="104" t="s">
        <v>208</v>
      </c>
      <c r="E680" s="169">
        <v>34795</v>
      </c>
      <c r="F680" s="95" t="s">
        <v>34</v>
      </c>
      <c r="G680" s="91">
        <v>751201</v>
      </c>
      <c r="H680" s="295" t="s">
        <v>162</v>
      </c>
      <c r="I680" s="738" t="s">
        <v>2390</v>
      </c>
      <c r="J680" s="279">
        <v>1</v>
      </c>
      <c r="K680" s="279">
        <v>1</v>
      </c>
      <c r="L680" s="89" t="s">
        <v>2010</v>
      </c>
      <c r="M680" s="279">
        <v>1</v>
      </c>
      <c r="N680" s="279">
        <v>1</v>
      </c>
      <c r="O680" s="282" t="s">
        <v>1991</v>
      </c>
      <c r="P680" s="175" t="s">
        <v>679</v>
      </c>
      <c r="Q680" s="306"/>
      <c r="R680" s="306"/>
      <c r="S680" s="306"/>
    </row>
    <row r="681" spans="2:19" customFormat="1" ht="15" customHeight="1">
      <c r="B681" s="91">
        <v>663</v>
      </c>
      <c r="C681" s="88" t="s">
        <v>1880</v>
      </c>
      <c r="D681" s="104" t="s">
        <v>208</v>
      </c>
      <c r="E681" s="169">
        <v>34795</v>
      </c>
      <c r="F681" s="95" t="s">
        <v>1041</v>
      </c>
      <c r="G681" s="91">
        <v>713203</v>
      </c>
      <c r="H681" s="91" t="s">
        <v>59</v>
      </c>
      <c r="I681" s="738" t="s">
        <v>2389</v>
      </c>
      <c r="J681" s="279">
        <v>1</v>
      </c>
      <c r="K681" s="279">
        <v>0</v>
      </c>
      <c r="L681" s="89"/>
      <c r="M681" s="279">
        <v>1</v>
      </c>
      <c r="N681" s="279">
        <v>0</v>
      </c>
      <c r="O681" s="282" t="s">
        <v>1991</v>
      </c>
      <c r="P681" s="281" t="s">
        <v>679</v>
      </c>
      <c r="Q681" s="306"/>
      <c r="R681" s="306"/>
      <c r="S681" s="306"/>
    </row>
    <row r="682" spans="2:19" customFormat="1" ht="15" customHeight="1">
      <c r="B682" s="513">
        <v>664</v>
      </c>
      <c r="C682" s="88" t="s">
        <v>1880</v>
      </c>
      <c r="D682" s="104" t="s">
        <v>208</v>
      </c>
      <c r="E682" s="169">
        <v>34795</v>
      </c>
      <c r="F682" s="95" t="s">
        <v>33</v>
      </c>
      <c r="G682" s="91">
        <v>514101</v>
      </c>
      <c r="H682" s="113" t="s">
        <v>68</v>
      </c>
      <c r="I682" s="437" t="s">
        <v>2194</v>
      </c>
      <c r="J682" s="204">
        <v>8</v>
      </c>
      <c r="K682" s="204">
        <v>8</v>
      </c>
      <c r="L682" s="89"/>
      <c r="M682" s="279">
        <v>8</v>
      </c>
      <c r="N682" s="279">
        <v>8</v>
      </c>
      <c r="O682" s="88" t="s">
        <v>1991</v>
      </c>
      <c r="P682" s="175" t="s">
        <v>679</v>
      </c>
      <c r="Q682" s="306"/>
      <c r="R682" s="306"/>
      <c r="S682" s="306"/>
    </row>
    <row r="683" spans="2:19" customFormat="1" ht="15" customHeight="1">
      <c r="B683" s="30">
        <v>665</v>
      </c>
      <c r="C683" s="88" t="s">
        <v>1880</v>
      </c>
      <c r="D683" s="104" t="s">
        <v>208</v>
      </c>
      <c r="E683" s="169">
        <v>34795</v>
      </c>
      <c r="F683" s="95" t="s">
        <v>40</v>
      </c>
      <c r="G683" s="91">
        <v>512001</v>
      </c>
      <c r="H683" s="91" t="s">
        <v>72</v>
      </c>
      <c r="I683" s="300" t="s">
        <v>2229</v>
      </c>
      <c r="J683" s="707">
        <v>1</v>
      </c>
      <c r="K683" s="707">
        <v>0</v>
      </c>
      <c r="L683" s="430" t="s">
        <v>2012</v>
      </c>
      <c r="M683" s="279">
        <v>0</v>
      </c>
      <c r="N683" s="279">
        <v>0</v>
      </c>
      <c r="O683" s="132" t="s">
        <v>1990</v>
      </c>
      <c r="P683" s="372" t="s">
        <v>190</v>
      </c>
      <c r="Q683" s="303"/>
      <c r="R683" s="306"/>
      <c r="S683" s="306"/>
    </row>
    <row r="684" spans="2:19" customFormat="1" ht="15" customHeight="1">
      <c r="B684" s="91">
        <v>666</v>
      </c>
      <c r="C684" s="95" t="s">
        <v>1881</v>
      </c>
      <c r="D684" s="91" t="s">
        <v>208</v>
      </c>
      <c r="E684" s="713">
        <v>129114</v>
      </c>
      <c r="F684" s="95" t="s">
        <v>1041</v>
      </c>
      <c r="G684" s="91">
        <v>713203</v>
      </c>
      <c r="H684" s="91" t="s">
        <v>59</v>
      </c>
      <c r="I684" s="738" t="s">
        <v>2389</v>
      </c>
      <c r="J684" s="279">
        <v>2</v>
      </c>
      <c r="K684" s="279">
        <v>0</v>
      </c>
      <c r="L684" s="91"/>
      <c r="M684" s="279">
        <v>2</v>
      </c>
      <c r="N684" s="279">
        <v>0</v>
      </c>
      <c r="O684" s="282" t="s">
        <v>1991</v>
      </c>
      <c r="P684" s="175" t="s">
        <v>679</v>
      </c>
      <c r="Q684" s="304"/>
      <c r="R684" s="306"/>
      <c r="S684" s="306"/>
    </row>
    <row r="685" spans="2:19" customFormat="1" ht="15" customHeight="1">
      <c r="B685" s="91"/>
      <c r="C685" s="181" t="s">
        <v>2362</v>
      </c>
      <c r="D685" s="182" t="s">
        <v>2089</v>
      </c>
      <c r="E685" s="767"/>
      <c r="F685" s="95" t="s">
        <v>53</v>
      </c>
      <c r="G685" s="91">
        <v>713204</v>
      </c>
      <c r="H685" s="91" t="s">
        <v>59</v>
      </c>
      <c r="I685" s="109" t="s">
        <v>2187</v>
      </c>
      <c r="J685" s="279">
        <v>2</v>
      </c>
      <c r="K685" s="279">
        <v>0</v>
      </c>
      <c r="L685" s="91" t="s">
        <v>2012</v>
      </c>
      <c r="M685" s="279">
        <v>2</v>
      </c>
      <c r="N685" s="279">
        <v>0</v>
      </c>
      <c r="O685" s="95" t="s">
        <v>101</v>
      </c>
      <c r="P685" s="175" t="s">
        <v>692</v>
      </c>
      <c r="Q685" s="184"/>
      <c r="R685" s="306"/>
      <c r="S685" s="306"/>
    </row>
    <row r="686" spans="2:19" customFormat="1" ht="15" customHeight="1">
      <c r="B686" s="513">
        <v>667</v>
      </c>
      <c r="C686" s="88" t="s">
        <v>2333</v>
      </c>
      <c r="D686" s="91" t="s">
        <v>2332</v>
      </c>
      <c r="E686" s="713"/>
      <c r="F686" s="95" t="s">
        <v>40</v>
      </c>
      <c r="G686" s="91">
        <v>512001</v>
      </c>
      <c r="H686" s="91" t="s">
        <v>72</v>
      </c>
      <c r="I686" s="109" t="s">
        <v>2194</v>
      </c>
      <c r="J686" s="279">
        <v>5</v>
      </c>
      <c r="K686" s="279">
        <v>0</v>
      </c>
      <c r="L686" s="91" t="s">
        <v>2012</v>
      </c>
      <c r="M686" s="279">
        <v>5</v>
      </c>
      <c r="N686" s="279">
        <v>0</v>
      </c>
      <c r="O686" s="95" t="s">
        <v>101</v>
      </c>
      <c r="P686" s="230" t="s">
        <v>692</v>
      </c>
      <c r="Q686" s="304"/>
      <c r="R686" s="306"/>
      <c r="S686" s="306"/>
    </row>
    <row r="687" spans="2:19" customFormat="1" ht="15" customHeight="1">
      <c r="B687" s="58"/>
      <c r="C687" s="181"/>
      <c r="D687" s="182"/>
      <c r="E687" s="182"/>
      <c r="F687" s="181"/>
      <c r="G687" s="91"/>
      <c r="H687" s="91"/>
      <c r="I687" s="109"/>
      <c r="J687" s="279"/>
      <c r="K687" s="279"/>
      <c r="L687" s="91"/>
      <c r="M687" s="279"/>
      <c r="N687" s="279"/>
      <c r="O687" s="394"/>
      <c r="P687" s="230"/>
      <c r="Q687" s="303"/>
      <c r="R687" s="306"/>
      <c r="S687" s="306"/>
    </row>
    <row r="688" spans="2:19" customFormat="1" ht="15" customHeight="1">
      <c r="B688" s="58"/>
      <c r="C688" s="181"/>
      <c r="D688" s="182"/>
      <c r="E688" s="182"/>
      <c r="F688" s="177"/>
      <c r="G688" s="182"/>
      <c r="H688" s="189"/>
      <c r="I688" s="188"/>
      <c r="J688" s="184"/>
      <c r="K688" s="184"/>
      <c r="L688" s="184"/>
      <c r="M688" s="184"/>
      <c r="N688" s="184"/>
      <c r="O688" s="181"/>
      <c r="P688" s="177"/>
      <c r="Q688" s="303"/>
      <c r="R688" s="306"/>
      <c r="S688" s="306"/>
    </row>
    <row r="689" spans="2:23" customFormat="1" ht="15" customHeight="1">
      <c r="B689" s="58"/>
      <c r="C689" s="181"/>
      <c r="D689" s="182"/>
      <c r="E689" s="182"/>
      <c r="F689" s="177"/>
      <c r="G689" s="182"/>
      <c r="H689" s="189"/>
      <c r="I689" s="188"/>
      <c r="J689" s="184"/>
      <c r="K689" s="184"/>
      <c r="L689" s="184"/>
      <c r="M689" s="184"/>
      <c r="N689" s="184"/>
      <c r="O689" s="181"/>
      <c r="P689" s="177"/>
      <c r="Q689" s="303"/>
      <c r="R689" s="306"/>
      <c r="S689" s="306"/>
    </row>
    <row r="690" spans="2:23" customFormat="1" ht="15" customHeight="1">
      <c r="B690" s="58"/>
      <c r="C690" s="181"/>
      <c r="D690" s="182"/>
      <c r="E690" s="182"/>
      <c r="F690" s="177"/>
      <c r="G690" s="182"/>
      <c r="H690" s="189"/>
      <c r="I690" s="188"/>
      <c r="J690" s="184"/>
      <c r="K690" s="184"/>
      <c r="L690" s="184"/>
      <c r="M690" s="184"/>
      <c r="N690" s="184"/>
      <c r="O690" s="181"/>
      <c r="P690" s="177"/>
      <c r="Q690" s="303"/>
      <c r="R690" s="306"/>
      <c r="S690" s="306"/>
    </row>
    <row r="691" spans="2:23" customFormat="1" ht="15" customHeight="1">
      <c r="B691" s="58"/>
      <c r="C691" s="181"/>
      <c r="D691" s="182"/>
      <c r="E691" s="182"/>
      <c r="F691" s="177"/>
      <c r="G691" s="182"/>
      <c r="H691" s="189"/>
      <c r="I691" s="58"/>
      <c r="J691" s="184"/>
      <c r="K691" s="184"/>
      <c r="L691" s="184"/>
      <c r="M691" s="184"/>
      <c r="N691" s="184"/>
      <c r="O691" s="181"/>
      <c r="P691" s="177"/>
      <c r="Q691" s="303"/>
      <c r="R691" s="306"/>
      <c r="S691" s="306"/>
    </row>
    <row r="692" spans="2:23" customFormat="1" ht="15" customHeight="1">
      <c r="B692" s="58"/>
      <c r="C692" s="181"/>
      <c r="D692" s="182"/>
      <c r="E692" s="182"/>
      <c r="F692" s="181"/>
      <c r="G692" s="182"/>
      <c r="H692" s="189"/>
      <c r="I692" s="188"/>
      <c r="J692" s="184"/>
      <c r="K692" s="184"/>
      <c r="L692" s="184"/>
      <c r="M692" s="184"/>
      <c r="N692" s="184"/>
      <c r="O692" s="181"/>
      <c r="P692" s="177"/>
      <c r="Q692" s="303"/>
      <c r="R692" s="306"/>
      <c r="S692" s="306"/>
    </row>
    <row r="693" spans="2:23" customFormat="1" ht="15" customHeight="1">
      <c r="B693" s="58"/>
      <c r="C693" s="181"/>
      <c r="D693" s="182"/>
      <c r="E693" s="182"/>
      <c r="F693" s="177"/>
      <c r="G693" s="182"/>
      <c r="H693" s="189"/>
      <c r="I693" s="188"/>
      <c r="J693" s="184"/>
      <c r="K693" s="184"/>
      <c r="L693" s="184"/>
      <c r="M693" s="184"/>
      <c r="N693" s="184"/>
      <c r="O693" s="181"/>
      <c r="P693" s="177"/>
      <c r="Q693" s="303"/>
      <c r="R693" s="306"/>
      <c r="S693" s="306"/>
    </row>
    <row r="694" spans="2:23" customFormat="1" ht="15" customHeight="1">
      <c r="B694" s="58"/>
      <c r="C694" s="181"/>
      <c r="D694" s="182"/>
      <c r="E694" s="182"/>
      <c r="F694" s="181"/>
      <c r="G694" s="182"/>
      <c r="H694" s="189"/>
      <c r="I694" s="188"/>
      <c r="J694" s="184"/>
      <c r="K694" s="184"/>
      <c r="L694" s="184"/>
      <c r="M694" s="184"/>
      <c r="N694" s="184"/>
      <c r="O694" s="181"/>
      <c r="P694" s="177"/>
      <c r="Q694" s="303"/>
      <c r="R694" s="306"/>
      <c r="S694" s="306"/>
    </row>
    <row r="695" spans="2:23" customFormat="1" ht="15" customHeight="1">
      <c r="B695" s="58"/>
      <c r="C695" s="181"/>
      <c r="D695" s="182"/>
      <c r="E695" s="182"/>
      <c r="F695" s="181"/>
      <c r="G695" s="182"/>
      <c r="H695" s="189"/>
      <c r="I695" s="188"/>
      <c r="J695" s="184"/>
      <c r="K695" s="184"/>
      <c r="L695" s="184"/>
      <c r="M695" s="184"/>
      <c r="N695" s="184"/>
      <c r="O695" s="177"/>
      <c r="P695" s="177"/>
      <c r="Q695" s="303"/>
      <c r="R695" s="306"/>
      <c r="S695" s="306"/>
    </row>
    <row r="696" spans="2:23" customFormat="1" ht="15" customHeight="1">
      <c r="B696" s="58"/>
      <c r="C696" s="181"/>
      <c r="D696" s="182"/>
      <c r="E696" s="182"/>
      <c r="F696" s="177"/>
      <c r="G696" s="182"/>
      <c r="H696" s="189"/>
      <c r="I696" s="58"/>
      <c r="J696" s="184"/>
      <c r="K696" s="184"/>
      <c r="L696" s="184"/>
      <c r="M696" s="184"/>
      <c r="N696" s="184"/>
      <c r="O696" s="177"/>
      <c r="P696" s="177"/>
      <c r="Q696" s="303"/>
      <c r="R696" s="306"/>
      <c r="S696" s="306"/>
    </row>
    <row r="697" spans="2:23" customFormat="1" ht="15" customHeight="1">
      <c r="B697" s="58"/>
      <c r="C697" s="181"/>
      <c r="D697" s="182"/>
      <c r="E697" s="182"/>
      <c r="F697" s="177"/>
      <c r="G697" s="182"/>
      <c r="H697" s="189"/>
      <c r="I697" s="58"/>
      <c r="J697" s="184"/>
      <c r="K697" s="184"/>
      <c r="L697" s="184"/>
      <c r="M697" s="184"/>
      <c r="N697" s="184"/>
      <c r="O697" s="177"/>
      <c r="P697" s="177"/>
      <c r="Q697" s="303"/>
      <c r="R697" s="306"/>
      <c r="S697" s="306"/>
    </row>
    <row r="698" spans="2:23" customFormat="1" ht="15" customHeight="1">
      <c r="B698" s="58"/>
      <c r="C698" s="181"/>
      <c r="D698" s="182"/>
      <c r="E698" s="182"/>
      <c r="F698" s="177"/>
      <c r="G698" s="182"/>
      <c r="H698" s="189"/>
      <c r="I698" s="234"/>
      <c r="J698" s="184"/>
      <c r="K698" s="184"/>
      <c r="L698" s="184"/>
      <c r="M698" s="184"/>
      <c r="N698" s="184"/>
      <c r="O698" s="177"/>
      <c r="P698" s="177"/>
      <c r="Q698" s="303"/>
      <c r="R698" s="306"/>
      <c r="S698" s="306"/>
    </row>
    <row r="699" spans="2:23" customFormat="1" ht="5.25" customHeight="1">
      <c r="B699" s="58"/>
      <c r="C699" s="181"/>
      <c r="D699" s="182"/>
      <c r="E699" s="182"/>
      <c r="F699" s="177"/>
      <c r="G699" s="182"/>
      <c r="H699" s="189"/>
      <c r="I699" s="188"/>
      <c r="J699" s="184"/>
      <c r="K699" s="184"/>
      <c r="L699" s="184"/>
      <c r="M699" s="184"/>
      <c r="N699" s="184"/>
      <c r="O699" s="177"/>
      <c r="P699" s="177"/>
      <c r="Q699" s="303"/>
      <c r="R699" s="306"/>
      <c r="S699" s="306"/>
    </row>
    <row r="700" spans="2:23" customFormat="1" ht="15" customHeight="1">
      <c r="B700" s="58"/>
      <c r="C700" s="181"/>
      <c r="D700" s="182"/>
      <c r="E700" s="182"/>
      <c r="F700" s="177"/>
      <c r="G700" s="182"/>
      <c r="H700" s="189"/>
      <c r="I700" s="58"/>
      <c r="J700" s="184"/>
      <c r="K700" s="184"/>
      <c r="L700" s="184"/>
      <c r="M700" s="184"/>
      <c r="N700" s="184"/>
      <c r="O700" s="177"/>
      <c r="P700" s="177"/>
      <c r="Q700" s="303"/>
      <c r="R700" s="306"/>
      <c r="S700" s="306"/>
    </row>
    <row r="701" spans="2:23">
      <c r="B701" s="235"/>
      <c r="C701" s="236"/>
      <c r="D701" s="392"/>
      <c r="E701" s="392"/>
      <c r="F701" s="237"/>
      <c r="G701" s="237"/>
      <c r="H701" s="238"/>
      <c r="I701" s="58"/>
      <c r="J701" s="235"/>
      <c r="K701" s="235"/>
      <c r="L701" s="235"/>
      <c r="M701" s="235"/>
      <c r="N701" s="235"/>
      <c r="O701" s="235"/>
      <c r="P701" s="235"/>
    </row>
    <row r="702" spans="2:23">
      <c r="B702" s="235"/>
      <c r="C702" s="235"/>
      <c r="D702" s="235"/>
      <c r="E702" s="235"/>
      <c r="F702" s="237"/>
      <c r="G702" s="237"/>
      <c r="H702" s="238"/>
      <c r="I702" s="190"/>
      <c r="J702" s="235"/>
      <c r="K702" s="235"/>
      <c r="L702" s="235"/>
      <c r="M702" s="235"/>
      <c r="N702" s="235"/>
      <c r="O702" s="235"/>
      <c r="P702" s="235"/>
      <c r="V702" s="528"/>
      <c r="W702" s="528"/>
    </row>
    <row r="703" spans="2:23">
      <c r="B703" s="235"/>
      <c r="C703" s="235"/>
      <c r="D703" s="235"/>
      <c r="E703" s="235"/>
      <c r="F703" s="237"/>
      <c r="G703" s="237"/>
      <c r="H703" s="238"/>
      <c r="I703" s="190"/>
      <c r="J703" s="235"/>
      <c r="K703" s="235"/>
      <c r="L703" s="235"/>
      <c r="M703" s="235"/>
      <c r="N703" s="235"/>
      <c r="O703" s="235"/>
      <c r="P703" s="235"/>
      <c r="V703" s="528"/>
      <c r="W703" s="528"/>
    </row>
    <row r="704" spans="2:23">
      <c r="B704" s="235"/>
      <c r="C704" s="235"/>
      <c r="D704" s="235"/>
      <c r="E704" s="235"/>
      <c r="F704" s="237"/>
      <c r="G704" s="237"/>
      <c r="H704" s="238"/>
      <c r="I704" s="190"/>
      <c r="J704" s="235"/>
      <c r="K704" s="235"/>
      <c r="L704" s="235"/>
      <c r="M704" s="235"/>
      <c r="N704" s="235"/>
      <c r="O704" s="235"/>
      <c r="P704" s="235"/>
      <c r="V704" s="528"/>
      <c r="W704" s="528"/>
    </row>
    <row r="705" spans="8:24">
      <c r="J705" s="542"/>
      <c r="T705" s="378"/>
      <c r="U705" s="544"/>
      <c r="V705" s="528"/>
      <c r="W705" s="528"/>
      <c r="X705" s="378"/>
    </row>
    <row r="706" spans="8:24">
      <c r="T706" s="378"/>
      <c r="U706" s="378"/>
      <c r="V706" s="532"/>
      <c r="W706" s="528"/>
      <c r="X706" s="378"/>
    </row>
    <row r="707" spans="8:24">
      <c r="T707" s="545"/>
      <c r="U707" s="544"/>
      <c r="V707" s="528"/>
      <c r="W707" s="528"/>
      <c r="X707" s="378"/>
    </row>
    <row r="708" spans="8:24">
      <c r="T708" s="546"/>
      <c r="U708" s="378"/>
      <c r="V708" s="535"/>
      <c r="W708" s="543"/>
      <c r="X708" s="378"/>
    </row>
    <row r="709" spans="8:24">
      <c r="T709" s="378"/>
      <c r="U709" s="378"/>
      <c r="V709" s="528"/>
      <c r="W709" s="378"/>
      <c r="X709" s="378"/>
    </row>
    <row r="710" spans="8:24">
      <c r="T710" s="378"/>
      <c r="U710" s="545"/>
      <c r="V710" s="49"/>
      <c r="W710" s="378"/>
      <c r="X710" s="378"/>
    </row>
    <row r="711" spans="8:24">
      <c r="H711" s="426"/>
      <c r="T711" s="545"/>
      <c r="U711" s="378"/>
      <c r="V711" s="547"/>
      <c r="W711" s="547"/>
      <c r="X711" s="378"/>
    </row>
    <row r="712" spans="8:24">
      <c r="T712" s="546"/>
      <c r="U712" s="378"/>
      <c r="V712" s="49"/>
      <c r="W712" s="378"/>
      <c r="X712" s="378"/>
    </row>
    <row r="713" spans="8:24">
      <c r="T713" s="546"/>
      <c r="U713" s="378"/>
      <c r="V713" s="49"/>
      <c r="W713" s="378"/>
      <c r="X713" s="49"/>
    </row>
    <row r="714" spans="8:24">
      <c r="T714" s="546"/>
      <c r="U714" s="546"/>
      <c r="V714" s="49"/>
      <c r="W714" s="49"/>
      <c r="X714" s="49"/>
    </row>
    <row r="715" spans="8:24">
      <c r="T715" s="546"/>
      <c r="U715" s="378"/>
      <c r="V715" s="49"/>
      <c r="W715" s="49"/>
      <c r="X715" s="49"/>
    </row>
    <row r="716" spans="8:24">
      <c r="T716" s="378"/>
      <c r="U716" s="378"/>
      <c r="V716" s="49"/>
      <c r="W716" s="547"/>
      <c r="X716" s="547"/>
    </row>
    <row r="717" spans="8:24">
      <c r="T717" s="378"/>
      <c r="U717" s="378"/>
      <c r="V717" s="49"/>
      <c r="W717" s="49"/>
      <c r="X717" s="49"/>
    </row>
    <row r="718" spans="8:24">
      <c r="T718" s="454"/>
      <c r="U718" s="378"/>
      <c r="V718" s="49"/>
      <c r="W718" s="49"/>
      <c r="X718" s="49"/>
    </row>
    <row r="719" spans="8:24">
      <c r="T719" s="378"/>
      <c r="U719" s="378"/>
      <c r="V719" s="49"/>
      <c r="W719" s="49"/>
      <c r="X719" s="49"/>
    </row>
    <row r="720" spans="8:24">
      <c r="T720" s="378"/>
      <c r="U720" s="378"/>
      <c r="V720" s="49"/>
      <c r="W720" s="49"/>
      <c r="X720" s="49"/>
    </row>
    <row r="721" spans="20:24">
      <c r="T721" s="49"/>
      <c r="U721" s="378"/>
      <c r="V721" s="49"/>
      <c r="W721" s="49"/>
      <c r="X721" s="49"/>
    </row>
    <row r="722" spans="20:24">
      <c r="T722" s="547"/>
      <c r="U722" s="378"/>
      <c r="V722" s="49"/>
      <c r="W722" s="49"/>
      <c r="X722" s="49"/>
    </row>
    <row r="723" spans="20:24">
      <c r="T723" s="49"/>
      <c r="U723" s="378"/>
      <c r="V723" s="49"/>
      <c r="W723" s="49"/>
      <c r="X723" s="49"/>
    </row>
    <row r="724" spans="20:24">
      <c r="T724" s="49"/>
      <c r="U724" s="378"/>
      <c r="V724" s="49"/>
      <c r="W724" s="49"/>
      <c r="X724" s="49"/>
    </row>
    <row r="725" spans="20:24">
      <c r="T725" s="49"/>
      <c r="U725" s="378"/>
      <c r="V725" s="49"/>
      <c r="W725" s="49"/>
      <c r="X725" s="49"/>
    </row>
    <row r="726" spans="20:24">
      <c r="T726" s="49"/>
      <c r="U726" s="378"/>
      <c r="V726" s="49"/>
      <c r="W726" s="49"/>
      <c r="X726" s="49"/>
    </row>
    <row r="727" spans="20:24">
      <c r="T727" s="49"/>
      <c r="U727" s="378"/>
      <c r="V727" s="49"/>
      <c r="W727" s="49"/>
      <c r="X727" s="49"/>
    </row>
    <row r="728" spans="20:24">
      <c r="T728" s="49"/>
      <c r="U728" s="378"/>
      <c r="V728" s="49"/>
      <c r="W728" s="49"/>
      <c r="X728" s="49"/>
    </row>
    <row r="729" spans="20:24">
      <c r="T729" s="49"/>
      <c r="U729" s="378"/>
      <c r="V729" s="49"/>
      <c r="W729" s="49"/>
      <c r="X729" s="49"/>
    </row>
    <row r="730" spans="20:24">
      <c r="T730" s="49"/>
      <c r="U730" s="545"/>
      <c r="V730" s="49"/>
      <c r="W730" s="49"/>
      <c r="X730" s="49"/>
    </row>
    <row r="731" spans="20:24">
      <c r="T731" s="49"/>
      <c r="U731" s="378"/>
      <c r="V731" s="49"/>
      <c r="W731" s="49"/>
      <c r="X731" s="49"/>
    </row>
    <row r="732" spans="20:24">
      <c r="T732" s="49"/>
      <c r="U732" s="378"/>
      <c r="V732" s="49"/>
      <c r="W732" s="49"/>
      <c r="X732" s="49"/>
    </row>
    <row r="733" spans="20:24">
      <c r="T733" s="49"/>
      <c r="U733" s="378"/>
      <c r="V733" s="49"/>
      <c r="W733" s="49"/>
      <c r="X733" s="49"/>
    </row>
    <row r="734" spans="20:24">
      <c r="T734" s="49"/>
      <c r="U734" s="378"/>
      <c r="V734" s="49"/>
      <c r="W734" s="49"/>
      <c r="X734" s="49"/>
    </row>
    <row r="735" spans="20:24">
      <c r="T735" s="49"/>
      <c r="U735" s="378"/>
      <c r="V735" s="49"/>
      <c r="W735" s="49"/>
      <c r="X735" s="49"/>
    </row>
    <row r="736" spans="20:24">
      <c r="T736" s="49"/>
      <c r="U736" s="378"/>
      <c r="V736" s="49"/>
      <c r="W736" s="49"/>
      <c r="X736" s="49"/>
    </row>
    <row r="737" spans="20:24">
      <c r="T737" s="49"/>
      <c r="U737" s="378"/>
      <c r="V737" s="49"/>
      <c r="W737" s="49"/>
      <c r="X737" s="49"/>
    </row>
    <row r="738" spans="20:24">
      <c r="T738" s="49"/>
      <c r="U738" s="378"/>
      <c r="V738" s="49"/>
      <c r="W738" s="49"/>
      <c r="X738" s="49"/>
    </row>
    <row r="739" spans="20:24">
      <c r="T739" s="49"/>
      <c r="U739" s="378"/>
      <c r="V739" s="49"/>
      <c r="W739" s="49"/>
      <c r="X739" s="49"/>
    </row>
    <row r="740" spans="20:24">
      <c r="T740" s="49"/>
      <c r="U740" s="546"/>
      <c r="V740" s="49"/>
      <c r="W740" s="49"/>
      <c r="X740" s="49"/>
    </row>
    <row r="741" spans="20:24">
      <c r="T741" s="49"/>
      <c r="U741" s="546"/>
      <c r="V741" s="49"/>
      <c r="W741" s="49"/>
      <c r="X741" s="49"/>
    </row>
    <row r="742" spans="20:24">
      <c r="T742" s="49"/>
      <c r="U742" s="546"/>
      <c r="V742" s="49"/>
      <c r="W742" s="49"/>
      <c r="X742" s="49"/>
    </row>
    <row r="743" spans="20:24">
      <c r="T743" s="49"/>
      <c r="U743" s="546"/>
      <c r="V743" s="49"/>
      <c r="W743" s="49"/>
      <c r="X743" s="49"/>
    </row>
    <row r="744" spans="20:24">
      <c r="T744" s="49"/>
      <c r="U744" s="548"/>
      <c r="V744" s="49"/>
      <c r="W744" s="49"/>
      <c r="X744" s="49"/>
    </row>
    <row r="745" spans="20:24">
      <c r="T745" s="49"/>
      <c r="U745" s="545"/>
      <c r="V745" s="49"/>
      <c r="W745" s="49"/>
      <c r="X745" s="49"/>
    </row>
    <row r="746" spans="20:24">
      <c r="T746" s="49"/>
      <c r="U746" s="378"/>
      <c r="V746" s="49"/>
      <c r="W746" s="49"/>
      <c r="X746" s="49"/>
    </row>
    <row r="747" spans="20:24">
      <c r="T747" s="49"/>
      <c r="U747" s="378"/>
      <c r="V747" s="49"/>
      <c r="W747" s="49"/>
      <c r="X747" s="49"/>
    </row>
    <row r="748" spans="20:24">
      <c r="T748" s="49"/>
      <c r="U748" s="378"/>
      <c r="V748" s="49"/>
      <c r="W748" s="49"/>
      <c r="X748" s="49"/>
    </row>
    <row r="749" spans="20:24">
      <c r="T749" s="49"/>
      <c r="U749" s="378"/>
      <c r="V749" s="49"/>
      <c r="W749" s="49"/>
      <c r="X749" s="49"/>
    </row>
    <row r="750" spans="20:24">
      <c r="T750" s="49"/>
      <c r="U750" s="454"/>
      <c r="V750" s="49"/>
      <c r="W750" s="49"/>
      <c r="X750" s="49"/>
    </row>
    <row r="751" spans="20:24">
      <c r="T751" s="49"/>
      <c r="U751" s="378"/>
      <c r="V751" s="49"/>
      <c r="W751" s="49"/>
      <c r="X751" s="49"/>
    </row>
    <row r="752" spans="20:24">
      <c r="T752" s="49"/>
      <c r="U752" s="454"/>
      <c r="V752" s="49"/>
      <c r="W752" s="49"/>
      <c r="X752" s="49"/>
    </row>
    <row r="753" spans="20:24">
      <c r="T753" s="49"/>
      <c r="U753" s="378"/>
      <c r="V753" s="49"/>
      <c r="W753" s="49"/>
      <c r="X753" s="49"/>
    </row>
    <row r="754" spans="20:24">
      <c r="T754" s="49"/>
      <c r="U754" s="378"/>
      <c r="V754" s="49"/>
      <c r="W754" s="49"/>
      <c r="X754" s="49"/>
    </row>
    <row r="755" spans="20:24">
      <c r="T755" s="49"/>
      <c r="U755" s="378"/>
      <c r="V755" s="49"/>
      <c r="W755" s="49"/>
      <c r="X755" s="49"/>
    </row>
    <row r="756" spans="20:24">
      <c r="T756" s="49"/>
      <c r="U756" s="545"/>
      <c r="V756" s="49"/>
      <c r="W756" s="49"/>
      <c r="X756" s="49"/>
    </row>
    <row r="757" spans="20:24">
      <c r="T757" s="49"/>
      <c r="U757" s="378"/>
      <c r="V757" s="49"/>
      <c r="W757" s="49"/>
      <c r="X757" s="49"/>
    </row>
    <row r="758" spans="20:24">
      <c r="T758" s="49"/>
      <c r="U758" s="378"/>
      <c r="V758" s="49"/>
      <c r="W758" s="49"/>
      <c r="X758" s="49"/>
    </row>
    <row r="759" spans="20:24">
      <c r="T759" s="49"/>
      <c r="U759" s="546"/>
      <c r="V759" s="49"/>
      <c r="W759" s="49"/>
      <c r="X759" s="49"/>
    </row>
    <row r="760" spans="20:24">
      <c r="T760" s="49"/>
      <c r="U760" s="454"/>
      <c r="V760" s="49"/>
      <c r="W760" s="49"/>
      <c r="X760" s="49"/>
    </row>
    <row r="761" spans="20:24">
      <c r="T761" s="49"/>
      <c r="U761" s="378"/>
      <c r="V761" s="49"/>
      <c r="W761" s="49"/>
      <c r="X761" s="49"/>
    </row>
    <row r="762" spans="20:24">
      <c r="T762" s="49"/>
      <c r="U762" s="378"/>
      <c r="V762" s="49"/>
      <c r="W762" s="49"/>
      <c r="X762" s="49"/>
    </row>
    <row r="763" spans="20:24">
      <c r="T763" s="49"/>
      <c r="U763" s="378"/>
      <c r="V763" s="49"/>
      <c r="W763" s="49"/>
      <c r="X763" s="49"/>
    </row>
    <row r="764" spans="20:24">
      <c r="T764" s="49"/>
      <c r="U764" s="49"/>
      <c r="V764" s="49"/>
      <c r="W764" s="49"/>
      <c r="X764" s="49"/>
    </row>
    <row r="765" spans="20:24">
      <c r="T765" s="49"/>
      <c r="U765" s="547"/>
      <c r="V765" s="49"/>
      <c r="W765" s="49"/>
      <c r="X765" s="49"/>
    </row>
  </sheetData>
  <mergeCells count="3">
    <mergeCell ref="C2:O2"/>
    <mergeCell ref="C3:O3"/>
    <mergeCell ref="C4:O4"/>
  </mergeCells>
  <pageMargins left="0.7" right="0.7" top="0.75" bottom="0.75" header="0.3" footer="0.3"/>
  <pageSetup paperSize="8" scale="29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15"/>
  <sheetViews>
    <sheetView topLeftCell="E1" workbookViewId="0">
      <selection activeCell="F13" sqref="F13"/>
    </sheetView>
  </sheetViews>
  <sheetFormatPr defaultRowHeight="15"/>
  <cols>
    <col min="5" max="5" width="114.28515625" bestFit="1" customWidth="1"/>
    <col min="6" max="6" width="23.5703125" bestFit="1" customWidth="1"/>
    <col min="9" max="9" width="6.85546875" bestFit="1" customWidth="1"/>
    <col min="10" max="10" width="13.140625" bestFit="1" customWidth="1"/>
  </cols>
  <sheetData>
    <row r="2" spans="5:9">
      <c r="E2" s="168"/>
      <c r="F2" s="309" t="s">
        <v>2049</v>
      </c>
      <c r="G2" s="100" t="s">
        <v>2046</v>
      </c>
      <c r="H2" s="100" t="s">
        <v>2047</v>
      </c>
      <c r="I2" s="100" t="s">
        <v>2048</v>
      </c>
    </row>
    <row r="3" spans="5:9">
      <c r="E3" s="74" t="s">
        <v>1073</v>
      </c>
      <c r="F3" s="133" t="s">
        <v>693</v>
      </c>
      <c r="G3" s="105">
        <v>51</v>
      </c>
      <c r="H3" s="105">
        <v>52</v>
      </c>
      <c r="I3" s="105">
        <v>54</v>
      </c>
    </row>
    <row r="4" spans="5:9">
      <c r="E4" s="108" t="s">
        <v>873</v>
      </c>
      <c r="F4" s="133" t="s">
        <v>677</v>
      </c>
      <c r="G4" s="105">
        <v>128</v>
      </c>
      <c r="H4" s="105">
        <v>177</v>
      </c>
      <c r="I4" s="105">
        <v>99</v>
      </c>
    </row>
    <row r="5" spans="5:9">
      <c r="E5" s="103" t="s">
        <v>100</v>
      </c>
      <c r="F5" s="197" t="s">
        <v>691</v>
      </c>
      <c r="G5" s="105">
        <v>356</v>
      </c>
      <c r="H5" s="105">
        <v>254</v>
      </c>
      <c r="I5" s="105">
        <v>319</v>
      </c>
    </row>
    <row r="6" spans="5:9">
      <c r="E6" s="103" t="s">
        <v>101</v>
      </c>
      <c r="F6" s="133" t="s">
        <v>692</v>
      </c>
      <c r="G6" s="105">
        <v>344</v>
      </c>
      <c r="H6" s="105">
        <v>344</v>
      </c>
      <c r="I6" s="105">
        <v>269</v>
      </c>
    </row>
    <row r="7" spans="5:9">
      <c r="E7" s="74" t="s">
        <v>1054</v>
      </c>
      <c r="F7" s="133" t="s">
        <v>93</v>
      </c>
      <c r="G7" s="105">
        <v>589</v>
      </c>
      <c r="H7" s="105">
        <v>568</v>
      </c>
      <c r="I7" s="105">
        <v>511</v>
      </c>
    </row>
    <row r="8" spans="5:9">
      <c r="E8" s="108" t="s">
        <v>96</v>
      </c>
      <c r="F8" s="133" t="s">
        <v>190</v>
      </c>
      <c r="G8" s="105">
        <v>36</v>
      </c>
      <c r="H8" s="105">
        <v>98</v>
      </c>
      <c r="I8" s="105">
        <v>125</v>
      </c>
    </row>
    <row r="9" spans="5:9">
      <c r="E9" s="74" t="s">
        <v>1068</v>
      </c>
      <c r="F9" s="133" t="s">
        <v>1070</v>
      </c>
      <c r="G9" s="105">
        <v>0</v>
      </c>
      <c r="H9" s="105">
        <v>0</v>
      </c>
      <c r="I9" s="105">
        <v>66</v>
      </c>
    </row>
    <row r="10" spans="5:9">
      <c r="E10" s="74" t="s">
        <v>1061</v>
      </c>
      <c r="F10" s="133" t="s">
        <v>32</v>
      </c>
      <c r="G10" s="105">
        <v>140</v>
      </c>
      <c r="H10" s="105">
        <v>153</v>
      </c>
      <c r="I10" s="105">
        <v>98</v>
      </c>
    </row>
    <row r="11" spans="5:9">
      <c r="E11" s="108" t="s">
        <v>1801</v>
      </c>
      <c r="F11" s="133" t="s">
        <v>475</v>
      </c>
      <c r="G11" s="105">
        <v>41</v>
      </c>
      <c r="H11" s="105">
        <v>35</v>
      </c>
      <c r="I11" s="105">
        <v>29</v>
      </c>
    </row>
    <row r="13" spans="5:9">
      <c r="F13" s="255" t="s">
        <v>2005</v>
      </c>
      <c r="G13" s="168" t="s">
        <v>2046</v>
      </c>
      <c r="H13" s="168" t="s">
        <v>2047</v>
      </c>
      <c r="I13" s="168" t="s">
        <v>2048</v>
      </c>
    </row>
    <row r="14" spans="5:9">
      <c r="E14" s="307" t="s">
        <v>1939</v>
      </c>
      <c r="F14" s="133" t="s">
        <v>688</v>
      </c>
      <c r="G14" s="170">
        <v>17</v>
      </c>
      <c r="H14" s="170">
        <v>39</v>
      </c>
      <c r="I14" s="170">
        <v>25</v>
      </c>
    </row>
    <row r="15" spans="5:9">
      <c r="E15" s="308" t="s">
        <v>1306</v>
      </c>
      <c r="F15" s="133" t="s">
        <v>2045</v>
      </c>
      <c r="G15" s="170">
        <v>2</v>
      </c>
      <c r="H15" s="170">
        <v>2</v>
      </c>
      <c r="I15" s="170"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608"/>
  <sheetViews>
    <sheetView topLeftCell="C1" zoomScale="70" zoomScaleNormal="70" zoomScaleSheetLayoutView="100" zoomScalePageLayoutView="70" workbookViewId="0">
      <selection activeCell="D36" sqref="D36"/>
    </sheetView>
  </sheetViews>
  <sheetFormatPr defaultColWidth="8.85546875" defaultRowHeight="15"/>
  <cols>
    <col min="1" max="1" width="8.85546875" style="1"/>
    <col min="2" max="2" width="11.85546875" style="1" customWidth="1"/>
    <col min="3" max="3" width="158.42578125" style="1" customWidth="1"/>
    <col min="4" max="5" width="19.28515625" style="1" customWidth="1"/>
    <col min="6" max="6" width="20.85546875" style="97" customWidth="1"/>
    <col min="7" max="7" width="15.140625" style="97" hidden="1" customWidth="1"/>
    <col min="8" max="8" width="11.85546875" style="98" customWidth="1"/>
    <col min="9" max="9" width="14.140625" style="1" bestFit="1" customWidth="1"/>
    <col min="10" max="10" width="14.140625" style="1" customWidth="1"/>
    <col min="11" max="11" width="17.140625" style="1" customWidth="1"/>
    <col min="12" max="13" width="14.140625" style="1" customWidth="1"/>
    <col min="14" max="14" width="23.7109375" style="1" customWidth="1"/>
    <col min="15" max="15" width="136.140625" style="1" customWidth="1"/>
    <col min="16" max="16" width="26.5703125" style="1" customWidth="1"/>
    <col min="17" max="17" width="3.85546875" style="1" hidden="1" customWidth="1"/>
    <col min="18" max="18" width="3.5703125" style="1" hidden="1" customWidth="1"/>
    <col min="19" max="19" width="4" style="1" hidden="1" customWidth="1"/>
    <col min="20" max="20" width="4.28515625" style="1" hidden="1" customWidth="1"/>
    <col min="21" max="21" width="3.7109375" style="1" hidden="1" customWidth="1"/>
    <col min="22" max="22" width="4.140625" style="1" hidden="1" customWidth="1"/>
    <col min="23" max="23" width="9.140625" style="1" customWidth="1"/>
    <col min="24" max="16384" width="8.85546875" style="1"/>
  </cols>
  <sheetData>
    <row r="2" spans="2:23">
      <c r="F2" s="96">
        <f ca="1">NOW()</f>
        <v>45266.54849050926</v>
      </c>
    </row>
    <row r="3" spans="2:23" ht="18.75">
      <c r="C3" s="793" t="s">
        <v>25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</row>
    <row r="4" spans="2:23" ht="23.25">
      <c r="C4" s="794" t="s">
        <v>2173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</row>
    <row r="5" spans="2:23" ht="18.75">
      <c r="C5" s="794" t="s">
        <v>2177</v>
      </c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</row>
    <row r="6" spans="2:23">
      <c r="I6" s="481">
        <f>SUM(I8:I808)</f>
        <v>1702</v>
      </c>
      <c r="J6" s="481"/>
      <c r="K6" s="481"/>
      <c r="L6" s="481"/>
      <c r="M6" s="481"/>
      <c r="N6" s="481"/>
    </row>
    <row r="7" spans="2:23" ht="30">
      <c r="B7" s="489" t="s">
        <v>1829</v>
      </c>
      <c r="C7" s="128" t="s">
        <v>1830</v>
      </c>
      <c r="D7" s="128" t="s">
        <v>43</v>
      </c>
      <c r="E7" s="128" t="s">
        <v>1883</v>
      </c>
      <c r="F7" s="128" t="s">
        <v>1</v>
      </c>
      <c r="G7" s="487" t="s">
        <v>2</v>
      </c>
      <c r="H7" s="488" t="s">
        <v>4</v>
      </c>
      <c r="I7" s="487" t="s">
        <v>1822</v>
      </c>
      <c r="J7" s="242" t="s">
        <v>1841</v>
      </c>
      <c r="K7" s="242" t="s">
        <v>2007</v>
      </c>
      <c r="L7" s="242" t="s">
        <v>2179</v>
      </c>
      <c r="M7" s="242" t="s">
        <v>2174</v>
      </c>
      <c r="N7" s="242" t="s">
        <v>1838</v>
      </c>
      <c r="O7" s="486" t="s">
        <v>26</v>
      </c>
      <c r="P7" s="486" t="s">
        <v>1831</v>
      </c>
      <c r="Q7" s="9" t="s">
        <v>476</v>
      </c>
      <c r="R7" s="485" t="s">
        <v>477</v>
      </c>
      <c r="S7" s="105" t="s">
        <v>478</v>
      </c>
      <c r="T7" s="105" t="s">
        <v>479</v>
      </c>
      <c r="U7" s="105" t="s">
        <v>480</v>
      </c>
      <c r="V7" s="170" t="s">
        <v>872</v>
      </c>
    </row>
    <row r="8" spans="2:23" customFormat="1" ht="15" customHeight="1">
      <c r="B8" s="113">
        <v>1</v>
      </c>
      <c r="C8" s="88" t="s">
        <v>1072</v>
      </c>
      <c r="D8" s="104" t="s">
        <v>168</v>
      </c>
      <c r="E8" s="169">
        <v>6212</v>
      </c>
      <c r="F8" s="132" t="s">
        <v>35</v>
      </c>
      <c r="G8" s="91">
        <v>741103</v>
      </c>
      <c r="H8" s="665" t="s">
        <v>49</v>
      </c>
      <c r="I8" s="279">
        <v>5</v>
      </c>
      <c r="J8" s="279">
        <v>0</v>
      </c>
      <c r="K8" s="279" t="s">
        <v>2012</v>
      </c>
      <c r="L8" s="279">
        <v>0</v>
      </c>
      <c r="M8" s="279">
        <v>0</v>
      </c>
      <c r="N8" s="89" t="s">
        <v>2192</v>
      </c>
      <c r="O8" s="88" t="s">
        <v>1054</v>
      </c>
      <c r="P8" s="175" t="s">
        <v>93</v>
      </c>
      <c r="Q8" s="4"/>
      <c r="R8" s="90"/>
      <c r="S8" s="90"/>
      <c r="T8" s="90"/>
      <c r="U8" s="90"/>
      <c r="V8" s="90"/>
      <c r="W8">
        <v>6212</v>
      </c>
    </row>
    <row r="9" spans="2:23" customFormat="1" ht="15" customHeight="1">
      <c r="B9" s="91">
        <v>2</v>
      </c>
      <c r="C9" s="95" t="s">
        <v>1072</v>
      </c>
      <c r="D9" s="91" t="s">
        <v>168</v>
      </c>
      <c r="E9" s="169">
        <v>6212</v>
      </c>
      <c r="F9" s="88" t="s">
        <v>51</v>
      </c>
      <c r="G9" s="91">
        <v>712905</v>
      </c>
      <c r="H9" s="666" t="s">
        <v>60</v>
      </c>
      <c r="I9" s="279">
        <v>2</v>
      </c>
      <c r="J9" s="279">
        <v>0</v>
      </c>
      <c r="K9" s="279" t="s">
        <v>2012</v>
      </c>
      <c r="L9" s="279">
        <v>2</v>
      </c>
      <c r="M9" s="279">
        <v>0</v>
      </c>
      <c r="N9" s="89" t="s">
        <v>2234</v>
      </c>
      <c r="O9" s="88" t="s">
        <v>1991</v>
      </c>
      <c r="P9" s="230" t="s">
        <v>679</v>
      </c>
      <c r="Q9" s="4"/>
      <c r="R9" s="90"/>
      <c r="S9" s="90"/>
      <c r="T9" s="90"/>
      <c r="U9" s="90"/>
      <c r="V9" s="90"/>
    </row>
    <row r="10" spans="2:23" customFormat="1" ht="15" customHeight="1">
      <c r="B10" s="91">
        <v>3</v>
      </c>
      <c r="C10" s="95" t="s">
        <v>1072</v>
      </c>
      <c r="D10" s="91" t="s">
        <v>168</v>
      </c>
      <c r="E10" s="169">
        <v>6212</v>
      </c>
      <c r="F10" s="95" t="s">
        <v>53</v>
      </c>
      <c r="G10" s="91">
        <v>753402</v>
      </c>
      <c r="H10" s="91" t="s">
        <v>63</v>
      </c>
      <c r="I10" s="279">
        <v>2</v>
      </c>
      <c r="J10" s="279">
        <v>0</v>
      </c>
      <c r="K10" s="279" t="s">
        <v>2012</v>
      </c>
      <c r="L10" s="279">
        <v>2</v>
      </c>
      <c r="M10" s="279">
        <v>0</v>
      </c>
      <c r="N10" s="747" t="s">
        <v>2389</v>
      </c>
      <c r="O10" s="88" t="s">
        <v>1991</v>
      </c>
      <c r="P10" s="230" t="s">
        <v>679</v>
      </c>
      <c r="Q10" s="4"/>
      <c r="R10" s="90"/>
      <c r="S10" s="90"/>
      <c r="T10" s="90"/>
      <c r="U10" s="90"/>
      <c r="V10" s="90"/>
    </row>
    <row r="11" spans="2:23" customFormat="1" ht="15" customHeight="1">
      <c r="B11" s="113">
        <v>4</v>
      </c>
      <c r="C11" s="88" t="s">
        <v>1072</v>
      </c>
      <c r="D11" s="104" t="s">
        <v>168</v>
      </c>
      <c r="E11" s="169">
        <v>6212</v>
      </c>
      <c r="F11" s="88" t="s">
        <v>31</v>
      </c>
      <c r="G11" s="91">
        <v>723103</v>
      </c>
      <c r="H11" s="666" t="s">
        <v>67</v>
      </c>
      <c r="I11" s="279">
        <v>6</v>
      </c>
      <c r="J11" s="279">
        <v>0</v>
      </c>
      <c r="K11" s="279" t="s">
        <v>2012</v>
      </c>
      <c r="L11" s="279">
        <v>0</v>
      </c>
      <c r="M11" s="279">
        <v>0</v>
      </c>
      <c r="N11" s="89" t="s">
        <v>2231</v>
      </c>
      <c r="O11" s="138" t="s">
        <v>1073</v>
      </c>
      <c r="P11" s="175" t="s">
        <v>693</v>
      </c>
      <c r="Q11" s="4"/>
      <c r="R11" s="90"/>
      <c r="S11" s="90"/>
      <c r="T11" s="90"/>
      <c r="U11" s="90"/>
      <c r="V11" s="90"/>
    </row>
    <row r="12" spans="2:23" customFormat="1" ht="15" customHeight="1">
      <c r="B12" s="91">
        <v>5</v>
      </c>
      <c r="C12" s="88" t="s">
        <v>1072</v>
      </c>
      <c r="D12" s="104" t="s">
        <v>168</v>
      </c>
      <c r="E12" s="169">
        <v>6212</v>
      </c>
      <c r="F12" s="88" t="s">
        <v>91</v>
      </c>
      <c r="G12" s="91">
        <v>722307</v>
      </c>
      <c r="H12" s="665" t="s">
        <v>74</v>
      </c>
      <c r="I12" s="279">
        <v>1</v>
      </c>
      <c r="J12" s="279">
        <v>0</v>
      </c>
      <c r="K12" s="279" t="s">
        <v>2012</v>
      </c>
      <c r="L12" s="279">
        <v>0</v>
      </c>
      <c r="M12" s="279">
        <v>0</v>
      </c>
      <c r="N12" s="89" t="s">
        <v>2191</v>
      </c>
      <c r="O12" s="88" t="s">
        <v>1054</v>
      </c>
      <c r="P12" s="175" t="s">
        <v>93</v>
      </c>
      <c r="Q12" s="5"/>
      <c r="R12" s="90"/>
      <c r="S12" s="90"/>
      <c r="T12" s="90"/>
      <c r="U12" s="90"/>
      <c r="V12" s="90"/>
    </row>
    <row r="13" spans="2:23" customFormat="1" ht="15" customHeight="1">
      <c r="B13" s="91">
        <v>6</v>
      </c>
      <c r="C13" s="88" t="s">
        <v>1072</v>
      </c>
      <c r="D13" s="104" t="s">
        <v>168</v>
      </c>
      <c r="E13" s="169">
        <v>6212</v>
      </c>
      <c r="F13" s="88" t="s">
        <v>33</v>
      </c>
      <c r="G13" s="91">
        <v>514101</v>
      </c>
      <c r="H13" s="666" t="s">
        <v>68</v>
      </c>
      <c r="I13" s="279">
        <v>3</v>
      </c>
      <c r="J13" s="279">
        <v>3</v>
      </c>
      <c r="K13" s="279" t="s">
        <v>2012</v>
      </c>
      <c r="L13" s="279">
        <v>0</v>
      </c>
      <c r="M13" s="279">
        <v>0</v>
      </c>
      <c r="N13" s="89" t="s">
        <v>2231</v>
      </c>
      <c r="O13" s="138" t="s">
        <v>1073</v>
      </c>
      <c r="P13" s="175" t="s">
        <v>693</v>
      </c>
      <c r="Q13" s="5"/>
      <c r="R13" s="90"/>
      <c r="S13" s="90"/>
      <c r="T13" s="90"/>
      <c r="U13" s="90"/>
      <c r="V13" s="90"/>
    </row>
    <row r="14" spans="2:23" customFormat="1" ht="15" customHeight="1">
      <c r="B14" s="113">
        <v>7</v>
      </c>
      <c r="C14" s="88" t="s">
        <v>1072</v>
      </c>
      <c r="D14" s="104" t="s">
        <v>168</v>
      </c>
      <c r="E14" s="169">
        <v>6212</v>
      </c>
      <c r="F14" s="88" t="s">
        <v>34</v>
      </c>
      <c r="G14" s="91">
        <v>751201</v>
      </c>
      <c r="H14" s="666" t="s">
        <v>162</v>
      </c>
      <c r="I14" s="279">
        <v>1</v>
      </c>
      <c r="J14" s="279">
        <v>1</v>
      </c>
      <c r="K14" s="279" t="s">
        <v>2012</v>
      </c>
      <c r="L14" s="279">
        <v>0</v>
      </c>
      <c r="M14" s="279">
        <v>0</v>
      </c>
      <c r="N14" s="89" t="s">
        <v>2190</v>
      </c>
      <c r="O14" s="88" t="s">
        <v>1054</v>
      </c>
      <c r="P14" s="175" t="s">
        <v>93</v>
      </c>
      <c r="Q14" s="5"/>
      <c r="R14" s="90"/>
      <c r="S14" s="90"/>
      <c r="T14" s="90"/>
      <c r="U14" s="90"/>
      <c r="V14" s="90"/>
    </row>
    <row r="15" spans="2:23" customFormat="1" ht="15" customHeight="1">
      <c r="B15" s="91">
        <v>8</v>
      </c>
      <c r="C15" s="88" t="s">
        <v>1072</v>
      </c>
      <c r="D15" s="104" t="s">
        <v>168</v>
      </c>
      <c r="E15" s="169">
        <v>6212</v>
      </c>
      <c r="F15" s="88" t="s">
        <v>40</v>
      </c>
      <c r="G15" s="91">
        <v>512001</v>
      </c>
      <c r="H15" s="665" t="s">
        <v>72</v>
      </c>
      <c r="I15" s="279">
        <v>5</v>
      </c>
      <c r="J15" s="279">
        <v>4</v>
      </c>
      <c r="K15" s="279" t="s">
        <v>2012</v>
      </c>
      <c r="L15" s="279">
        <v>0</v>
      </c>
      <c r="M15" s="279">
        <v>0</v>
      </c>
      <c r="N15" s="89" t="s">
        <v>2187</v>
      </c>
      <c r="O15" s="88" t="s">
        <v>1054</v>
      </c>
      <c r="P15" s="175" t="s">
        <v>93</v>
      </c>
      <c r="Q15" s="5"/>
      <c r="R15" s="90"/>
      <c r="S15" s="90"/>
      <c r="T15" s="90"/>
      <c r="U15" s="90"/>
      <c r="V15" s="90"/>
    </row>
    <row r="16" spans="2:23" customFormat="1" ht="15" customHeight="1">
      <c r="B16" s="91">
        <v>9</v>
      </c>
      <c r="C16" s="88" t="s">
        <v>1072</v>
      </c>
      <c r="D16" s="104" t="s">
        <v>168</v>
      </c>
      <c r="E16" s="169">
        <v>6212</v>
      </c>
      <c r="F16" s="88" t="s">
        <v>171</v>
      </c>
      <c r="G16" s="91">
        <v>712618</v>
      </c>
      <c r="H16" s="665" t="s">
        <v>77</v>
      </c>
      <c r="I16" s="279">
        <v>2</v>
      </c>
      <c r="J16" s="279">
        <v>0</v>
      </c>
      <c r="K16" s="279" t="s">
        <v>2012</v>
      </c>
      <c r="L16" s="279">
        <v>0</v>
      </c>
      <c r="M16" s="279">
        <v>0</v>
      </c>
      <c r="N16" s="89" t="s">
        <v>2194</v>
      </c>
      <c r="O16" s="88" t="s">
        <v>1054</v>
      </c>
      <c r="P16" s="175" t="s">
        <v>93</v>
      </c>
      <c r="Q16" s="5"/>
      <c r="R16" s="90"/>
      <c r="S16" s="90"/>
      <c r="T16" s="90"/>
      <c r="U16" s="90"/>
      <c r="V16" s="90"/>
    </row>
    <row r="17" spans="2:23" customFormat="1" ht="15" customHeight="1">
      <c r="B17" s="113">
        <v>10</v>
      </c>
      <c r="C17" s="88" t="s">
        <v>1072</v>
      </c>
      <c r="D17" s="104" t="s">
        <v>168</v>
      </c>
      <c r="E17" s="169">
        <v>6212</v>
      </c>
      <c r="F17" s="88" t="s">
        <v>47</v>
      </c>
      <c r="G17" s="91">
        <v>721306</v>
      </c>
      <c r="H17" s="665" t="s">
        <v>56</v>
      </c>
      <c r="I17" s="670">
        <v>1</v>
      </c>
      <c r="J17" s="279">
        <v>0</v>
      </c>
      <c r="K17" s="279" t="s">
        <v>2012</v>
      </c>
      <c r="L17" s="279">
        <v>0</v>
      </c>
      <c r="M17" s="279">
        <v>0</v>
      </c>
      <c r="N17" s="89" t="s">
        <v>2192</v>
      </c>
      <c r="O17" s="88" t="s">
        <v>1054</v>
      </c>
      <c r="P17" s="175" t="s">
        <v>93</v>
      </c>
      <c r="Q17" s="5"/>
      <c r="R17" s="90"/>
      <c r="S17" s="90"/>
      <c r="T17" s="90"/>
      <c r="U17" s="90"/>
      <c r="V17" s="90"/>
    </row>
    <row r="18" spans="2:23" customFormat="1" ht="15" customHeight="1">
      <c r="B18" s="91">
        <v>11</v>
      </c>
      <c r="C18" s="88" t="s">
        <v>1072</v>
      </c>
      <c r="D18" s="104" t="s">
        <v>168</v>
      </c>
      <c r="E18" s="169">
        <v>6212</v>
      </c>
      <c r="F18" s="88" t="s">
        <v>36</v>
      </c>
      <c r="G18" s="91">
        <v>711204</v>
      </c>
      <c r="H18" s="665" t="s">
        <v>94</v>
      </c>
      <c r="I18" s="279">
        <v>1</v>
      </c>
      <c r="J18" s="279">
        <v>0</v>
      </c>
      <c r="K18" s="279" t="s">
        <v>2012</v>
      </c>
      <c r="L18" s="279">
        <v>0</v>
      </c>
      <c r="M18" s="279">
        <v>0</v>
      </c>
      <c r="N18" s="89" t="s">
        <v>2190</v>
      </c>
      <c r="O18" s="88" t="s">
        <v>1054</v>
      </c>
      <c r="P18" s="175" t="s">
        <v>93</v>
      </c>
      <c r="Q18" s="5"/>
      <c r="R18" s="90"/>
      <c r="S18" s="90"/>
      <c r="T18" s="90"/>
      <c r="U18" s="90"/>
      <c r="V18" s="90"/>
    </row>
    <row r="19" spans="2:23" customFormat="1" ht="15" customHeight="1">
      <c r="B19" s="91">
        <v>12</v>
      </c>
      <c r="C19" s="88" t="s">
        <v>1072</v>
      </c>
      <c r="D19" s="104" t="s">
        <v>168</v>
      </c>
      <c r="E19" s="169">
        <v>6212</v>
      </c>
      <c r="F19" s="88" t="s">
        <v>41</v>
      </c>
      <c r="G19" s="91">
        <v>522301</v>
      </c>
      <c r="H19" s="666" t="s">
        <v>39</v>
      </c>
      <c r="I19" s="279">
        <v>1</v>
      </c>
      <c r="J19" s="279">
        <v>1</v>
      </c>
      <c r="K19" s="279" t="s">
        <v>2012</v>
      </c>
      <c r="L19" s="279">
        <v>0</v>
      </c>
      <c r="M19" s="279">
        <v>0</v>
      </c>
      <c r="N19" s="89" t="s">
        <v>2189</v>
      </c>
      <c r="O19" s="88" t="s">
        <v>1054</v>
      </c>
      <c r="P19" s="175" t="s">
        <v>93</v>
      </c>
      <c r="Q19" s="5"/>
      <c r="R19" s="90"/>
      <c r="S19" s="90"/>
      <c r="T19" s="90"/>
      <c r="U19" s="90"/>
      <c r="V19" s="90"/>
    </row>
    <row r="20" spans="2:23" customFormat="1" ht="15" customHeight="1">
      <c r="B20" s="113">
        <v>13</v>
      </c>
      <c r="C20" s="88" t="s">
        <v>1072</v>
      </c>
      <c r="D20" s="104" t="s">
        <v>168</v>
      </c>
      <c r="E20" s="169">
        <v>6212</v>
      </c>
      <c r="F20" s="88" t="s">
        <v>30</v>
      </c>
      <c r="G20" s="91">
        <v>752205</v>
      </c>
      <c r="H20" s="665" t="s">
        <v>62</v>
      </c>
      <c r="I20" s="279">
        <v>1</v>
      </c>
      <c r="J20" s="279">
        <v>0</v>
      </c>
      <c r="K20" s="279" t="s">
        <v>2012</v>
      </c>
      <c r="L20" s="279">
        <v>0</v>
      </c>
      <c r="M20" s="279">
        <v>0</v>
      </c>
      <c r="N20" s="89" t="s">
        <v>2190</v>
      </c>
      <c r="O20" s="88" t="s">
        <v>1054</v>
      </c>
      <c r="P20" s="175" t="s">
        <v>93</v>
      </c>
      <c r="Q20" s="5"/>
      <c r="R20" s="90"/>
      <c r="S20" s="90"/>
      <c r="T20" s="90"/>
      <c r="U20" s="90"/>
      <c r="V20" s="90"/>
    </row>
    <row r="21" spans="2:23" customFormat="1" ht="15" customHeight="1">
      <c r="B21" s="91">
        <v>14</v>
      </c>
      <c r="C21" s="88" t="s">
        <v>1072</v>
      </c>
      <c r="D21" s="104" t="s">
        <v>168</v>
      </c>
      <c r="E21" s="169">
        <v>6212</v>
      </c>
      <c r="F21" s="88" t="s">
        <v>172</v>
      </c>
      <c r="G21" s="91">
        <v>722204</v>
      </c>
      <c r="H21" s="665" t="s">
        <v>164</v>
      </c>
      <c r="I21" s="279">
        <v>1</v>
      </c>
      <c r="J21" s="279">
        <v>0</v>
      </c>
      <c r="K21" s="279" t="s">
        <v>2012</v>
      </c>
      <c r="L21" s="279">
        <v>0</v>
      </c>
      <c r="M21" s="279">
        <v>0</v>
      </c>
      <c r="N21" s="89" t="s">
        <v>2194</v>
      </c>
      <c r="O21" s="88" t="s">
        <v>1054</v>
      </c>
      <c r="P21" s="175" t="s">
        <v>93</v>
      </c>
      <c r="Q21" s="5"/>
      <c r="R21" s="90"/>
      <c r="S21" s="90"/>
      <c r="T21" s="90"/>
      <c r="U21" s="90"/>
      <c r="V21" s="90"/>
    </row>
    <row r="22" spans="2:23" customFormat="1" ht="15" customHeight="1">
      <c r="B22" s="91">
        <v>15</v>
      </c>
      <c r="C22" s="88" t="s">
        <v>1072</v>
      </c>
      <c r="D22" s="104" t="s">
        <v>168</v>
      </c>
      <c r="E22" s="169">
        <v>6212</v>
      </c>
      <c r="F22" s="88" t="s">
        <v>169</v>
      </c>
      <c r="G22" s="91">
        <v>962907</v>
      </c>
      <c r="H22" s="665" t="s">
        <v>170</v>
      </c>
      <c r="I22" s="279">
        <v>1</v>
      </c>
      <c r="J22" s="279">
        <v>1</v>
      </c>
      <c r="K22" s="279" t="s">
        <v>2010</v>
      </c>
      <c r="L22" s="279">
        <v>1</v>
      </c>
      <c r="M22" s="279">
        <v>1</v>
      </c>
      <c r="N22" s="89" t="s">
        <v>2210</v>
      </c>
      <c r="O22" s="88" t="s">
        <v>873</v>
      </c>
      <c r="P22" s="175" t="s">
        <v>677</v>
      </c>
      <c r="Q22" s="5"/>
      <c r="R22" s="90"/>
      <c r="S22" s="90"/>
      <c r="T22" s="90"/>
      <c r="U22" s="90"/>
      <c r="V22" s="90"/>
      <c r="W22">
        <v>7133</v>
      </c>
    </row>
    <row r="23" spans="2:23" customFormat="1" ht="15" customHeight="1">
      <c r="B23" s="113">
        <v>16</v>
      </c>
      <c r="C23" s="95" t="s">
        <v>1072</v>
      </c>
      <c r="D23" s="91" t="s">
        <v>168</v>
      </c>
      <c r="E23" s="169">
        <v>6212</v>
      </c>
      <c r="F23" s="95" t="s">
        <v>1045</v>
      </c>
      <c r="G23" s="277">
        <v>712101</v>
      </c>
      <c r="H23" s="170" t="s">
        <v>163</v>
      </c>
      <c r="I23" s="260">
        <v>0</v>
      </c>
      <c r="J23" s="279">
        <v>0</v>
      </c>
      <c r="K23" s="279"/>
      <c r="L23" s="279"/>
      <c r="M23" s="279"/>
      <c r="N23" s="89"/>
      <c r="O23" s="232" t="s">
        <v>1989</v>
      </c>
      <c r="P23" s="230" t="s">
        <v>37</v>
      </c>
      <c r="Q23" s="5"/>
      <c r="R23" s="90"/>
      <c r="S23" s="90"/>
      <c r="T23" s="90"/>
      <c r="U23" s="90"/>
      <c r="V23" s="90"/>
    </row>
    <row r="24" spans="2:23" customFormat="1" ht="15" customHeight="1">
      <c r="B24" s="91">
        <v>17</v>
      </c>
      <c r="C24" s="88" t="s">
        <v>1088</v>
      </c>
      <c r="D24" s="104" t="s">
        <v>168</v>
      </c>
      <c r="E24" s="169">
        <v>7133</v>
      </c>
      <c r="F24" s="88" t="s">
        <v>31</v>
      </c>
      <c r="G24" s="91">
        <v>723103</v>
      </c>
      <c r="H24" s="113" t="s">
        <v>67</v>
      </c>
      <c r="I24" s="294">
        <v>2</v>
      </c>
      <c r="J24" s="294">
        <v>0</v>
      </c>
      <c r="K24" s="294" t="s">
        <v>2012</v>
      </c>
      <c r="L24" s="294">
        <v>0</v>
      </c>
      <c r="M24" s="294">
        <v>0</v>
      </c>
      <c r="N24" s="89" t="s">
        <v>2193</v>
      </c>
      <c r="O24" s="88" t="s">
        <v>1054</v>
      </c>
      <c r="P24" s="175" t="s">
        <v>93</v>
      </c>
      <c r="Q24" s="5"/>
      <c r="R24" s="90"/>
      <c r="S24" s="90"/>
      <c r="T24" s="90"/>
      <c r="U24" s="90"/>
      <c r="V24" s="90"/>
    </row>
    <row r="25" spans="2:23" customFormat="1" ht="15" customHeight="1">
      <c r="B25" s="91">
        <v>18</v>
      </c>
      <c r="C25" s="88" t="s">
        <v>1088</v>
      </c>
      <c r="D25" s="104" t="s">
        <v>168</v>
      </c>
      <c r="E25" s="169">
        <v>7133</v>
      </c>
      <c r="F25" s="88" t="s">
        <v>33</v>
      </c>
      <c r="G25" s="91">
        <v>514101</v>
      </c>
      <c r="H25" s="113" t="s">
        <v>68</v>
      </c>
      <c r="I25" s="294">
        <v>1</v>
      </c>
      <c r="J25" s="294">
        <v>1</v>
      </c>
      <c r="K25" s="294" t="s">
        <v>2012</v>
      </c>
      <c r="L25" s="294">
        <v>0</v>
      </c>
      <c r="M25" s="294">
        <v>0</v>
      </c>
      <c r="N25" s="106" t="s">
        <v>2189</v>
      </c>
      <c r="O25" s="88" t="s">
        <v>1054</v>
      </c>
      <c r="P25" s="175" t="s">
        <v>93</v>
      </c>
      <c r="Q25" s="5"/>
      <c r="R25" s="90"/>
      <c r="S25" s="90"/>
      <c r="T25" s="90"/>
      <c r="U25" s="90"/>
      <c r="V25" s="90"/>
    </row>
    <row r="26" spans="2:23" customFormat="1" ht="15" customHeight="1">
      <c r="B26" s="113">
        <v>19</v>
      </c>
      <c r="C26" s="88" t="s">
        <v>1088</v>
      </c>
      <c r="D26" s="104" t="s">
        <v>168</v>
      </c>
      <c r="E26" s="169">
        <v>7133</v>
      </c>
      <c r="F26" s="88" t="s">
        <v>40</v>
      </c>
      <c r="G26" s="91">
        <v>512001</v>
      </c>
      <c r="H26" s="91" t="s">
        <v>72</v>
      </c>
      <c r="I26" s="294">
        <v>5</v>
      </c>
      <c r="J26" s="294">
        <v>3</v>
      </c>
      <c r="K26" s="279" t="s">
        <v>2012</v>
      </c>
      <c r="L26" s="294">
        <v>0</v>
      </c>
      <c r="M26" s="294">
        <v>0</v>
      </c>
      <c r="N26" s="89" t="s">
        <v>2187</v>
      </c>
      <c r="O26" s="88" t="s">
        <v>1054</v>
      </c>
      <c r="P26" s="175" t="s">
        <v>93</v>
      </c>
      <c r="Q26" s="5"/>
      <c r="R26" s="90"/>
      <c r="S26" s="90"/>
      <c r="T26" s="90"/>
      <c r="U26" s="90"/>
      <c r="V26" s="90"/>
    </row>
    <row r="27" spans="2:23" customFormat="1" ht="15" customHeight="1">
      <c r="B27" s="91">
        <v>20</v>
      </c>
      <c r="C27" s="88" t="s">
        <v>1088</v>
      </c>
      <c r="D27" s="104" t="s">
        <v>168</v>
      </c>
      <c r="E27" s="169">
        <v>7133</v>
      </c>
      <c r="F27" s="88" t="s">
        <v>41</v>
      </c>
      <c r="G27" s="91">
        <v>522301</v>
      </c>
      <c r="H27" s="113" t="s">
        <v>39</v>
      </c>
      <c r="I27" s="294">
        <v>3</v>
      </c>
      <c r="J27" s="294">
        <v>3</v>
      </c>
      <c r="K27" s="279" t="s">
        <v>2012</v>
      </c>
      <c r="L27" s="294">
        <v>0</v>
      </c>
      <c r="M27" s="294">
        <v>0</v>
      </c>
      <c r="N27" s="89" t="s">
        <v>2189</v>
      </c>
      <c r="O27" s="88" t="s">
        <v>1054</v>
      </c>
      <c r="P27" s="175" t="s">
        <v>93</v>
      </c>
      <c r="Q27" s="5"/>
      <c r="R27" s="90"/>
      <c r="S27" s="90"/>
      <c r="T27" s="90"/>
      <c r="U27" s="90"/>
      <c r="V27" s="90"/>
    </row>
    <row r="28" spans="2:23" customFormat="1" ht="15" customHeight="1">
      <c r="B28" s="91">
        <v>21</v>
      </c>
      <c r="C28" s="88" t="s">
        <v>458</v>
      </c>
      <c r="D28" s="104" t="s">
        <v>459</v>
      </c>
      <c r="E28" s="715">
        <v>49783</v>
      </c>
      <c r="F28" s="88" t="s">
        <v>31</v>
      </c>
      <c r="G28" s="91">
        <v>723103</v>
      </c>
      <c r="H28" s="113" t="s">
        <v>67</v>
      </c>
      <c r="I28" s="279">
        <v>3</v>
      </c>
      <c r="J28" s="279">
        <v>0</v>
      </c>
      <c r="K28" s="279" t="s">
        <v>2012</v>
      </c>
      <c r="L28" s="279">
        <v>3</v>
      </c>
      <c r="M28" s="279">
        <v>0</v>
      </c>
      <c r="N28" s="89" t="s">
        <v>2193</v>
      </c>
      <c r="O28" s="88" t="s">
        <v>1054</v>
      </c>
      <c r="P28" s="175" t="s">
        <v>93</v>
      </c>
      <c r="Q28" s="5"/>
      <c r="R28" s="90"/>
      <c r="S28" s="90"/>
      <c r="T28" s="90"/>
      <c r="U28" s="90"/>
      <c r="V28" s="90"/>
      <c r="W28">
        <v>49783</v>
      </c>
    </row>
    <row r="29" spans="2:23" customFormat="1" ht="15" customHeight="1">
      <c r="B29" s="113">
        <v>22</v>
      </c>
      <c r="C29" s="88" t="s">
        <v>458</v>
      </c>
      <c r="D29" s="104" t="s">
        <v>459</v>
      </c>
      <c r="E29" s="715">
        <v>49783</v>
      </c>
      <c r="F29" s="88" t="s">
        <v>33</v>
      </c>
      <c r="G29" s="91">
        <v>514101</v>
      </c>
      <c r="H29" s="113" t="s">
        <v>68</v>
      </c>
      <c r="I29" s="279">
        <v>3</v>
      </c>
      <c r="J29" s="279">
        <v>3</v>
      </c>
      <c r="K29" s="279" t="s">
        <v>2012</v>
      </c>
      <c r="L29" s="279">
        <v>3</v>
      </c>
      <c r="M29" s="279">
        <v>3</v>
      </c>
      <c r="N29" s="106" t="s">
        <v>2189</v>
      </c>
      <c r="O29" s="88" t="s">
        <v>1054</v>
      </c>
      <c r="P29" s="175" t="s">
        <v>93</v>
      </c>
      <c r="Q29" s="5"/>
      <c r="R29" s="90"/>
      <c r="S29" s="90"/>
      <c r="T29" s="90"/>
      <c r="U29" s="90"/>
      <c r="V29" s="90"/>
    </row>
    <row r="30" spans="2:23" customFormat="1" ht="15" customHeight="1">
      <c r="B30" s="91">
        <v>23</v>
      </c>
      <c r="C30" s="88" t="s">
        <v>458</v>
      </c>
      <c r="D30" s="104" t="s">
        <v>459</v>
      </c>
      <c r="E30" s="715">
        <v>49783</v>
      </c>
      <c r="F30" s="88" t="s">
        <v>40</v>
      </c>
      <c r="G30" s="91">
        <v>512001</v>
      </c>
      <c r="H30" s="91" t="s">
        <v>72</v>
      </c>
      <c r="I30" s="279">
        <v>7</v>
      </c>
      <c r="J30" s="279">
        <v>5</v>
      </c>
      <c r="K30" s="279" t="s">
        <v>2010</v>
      </c>
      <c r="L30" s="279">
        <v>7</v>
      </c>
      <c r="M30" s="279">
        <v>5</v>
      </c>
      <c r="N30" s="89" t="s">
        <v>2187</v>
      </c>
      <c r="O30" s="88" t="s">
        <v>1054</v>
      </c>
      <c r="P30" s="175" t="s">
        <v>93</v>
      </c>
      <c r="Q30" s="5"/>
      <c r="R30" s="90"/>
      <c r="S30" s="90"/>
      <c r="T30" s="90"/>
      <c r="U30" s="90"/>
      <c r="V30" s="90"/>
    </row>
    <row r="31" spans="2:23" customFormat="1" ht="15" customHeight="1">
      <c r="B31" s="91">
        <v>24</v>
      </c>
      <c r="C31" s="88" t="s">
        <v>458</v>
      </c>
      <c r="D31" s="104" t="s">
        <v>459</v>
      </c>
      <c r="E31" s="715">
        <v>49783</v>
      </c>
      <c r="F31" s="88" t="s">
        <v>41</v>
      </c>
      <c r="G31" s="91">
        <v>522101</v>
      </c>
      <c r="H31" s="113" t="s">
        <v>39</v>
      </c>
      <c r="I31" s="279">
        <v>5</v>
      </c>
      <c r="J31" s="279">
        <v>5</v>
      </c>
      <c r="K31" s="279" t="s">
        <v>2010</v>
      </c>
      <c r="L31" s="279">
        <v>5</v>
      </c>
      <c r="M31" s="279">
        <v>5</v>
      </c>
      <c r="N31" s="89" t="s">
        <v>2189</v>
      </c>
      <c r="O31" s="88" t="s">
        <v>1054</v>
      </c>
      <c r="P31" s="175" t="s">
        <v>93</v>
      </c>
      <c r="Q31" s="5"/>
      <c r="R31" s="90"/>
      <c r="S31" s="90"/>
      <c r="T31" s="90"/>
      <c r="U31" s="90"/>
      <c r="V31" s="90"/>
    </row>
    <row r="32" spans="2:23" customFormat="1" ht="15" customHeight="1">
      <c r="B32" s="113">
        <v>25</v>
      </c>
      <c r="C32" s="88" t="s">
        <v>458</v>
      </c>
      <c r="D32" s="104" t="s">
        <v>459</v>
      </c>
      <c r="E32" s="715">
        <v>49783</v>
      </c>
      <c r="F32" s="88" t="s">
        <v>91</v>
      </c>
      <c r="G32" s="91">
        <v>722307</v>
      </c>
      <c r="H32" s="113" t="s">
        <v>74</v>
      </c>
      <c r="I32" s="279">
        <v>3</v>
      </c>
      <c r="J32" s="279">
        <v>0</v>
      </c>
      <c r="K32" s="279" t="s">
        <v>2010</v>
      </c>
      <c r="L32" s="279">
        <v>3</v>
      </c>
      <c r="M32" s="279">
        <v>0</v>
      </c>
      <c r="N32" s="89" t="s">
        <v>2193</v>
      </c>
      <c r="O32" s="88" t="s">
        <v>1054</v>
      </c>
      <c r="P32" s="175" t="s">
        <v>93</v>
      </c>
      <c r="Q32" s="5"/>
      <c r="R32" s="90"/>
      <c r="S32" s="90"/>
      <c r="T32" s="90"/>
      <c r="U32" s="90"/>
      <c r="V32" s="90"/>
    </row>
    <row r="33" spans="2:23" ht="15" customHeight="1">
      <c r="B33" s="91">
        <v>26</v>
      </c>
      <c r="C33" s="88" t="s">
        <v>458</v>
      </c>
      <c r="D33" s="104" t="s">
        <v>459</v>
      </c>
      <c r="E33" s="715">
        <v>49783</v>
      </c>
      <c r="F33" s="88" t="s">
        <v>34</v>
      </c>
      <c r="G33" s="91">
        <v>751201</v>
      </c>
      <c r="H33" s="648" t="s">
        <v>162</v>
      </c>
      <c r="I33" s="260">
        <v>0</v>
      </c>
      <c r="J33" s="279">
        <v>0</v>
      </c>
      <c r="K33" s="279"/>
      <c r="L33" s="279"/>
      <c r="M33" s="279"/>
      <c r="N33" s="89"/>
      <c r="O33" s="276" t="s">
        <v>1054</v>
      </c>
      <c r="P33" s="175" t="s">
        <v>93</v>
      </c>
      <c r="Q33" s="5"/>
      <c r="R33" s="112"/>
      <c r="S33" s="112"/>
      <c r="T33" s="112"/>
      <c r="U33" s="112"/>
      <c r="V33" s="112"/>
    </row>
    <row r="34" spans="2:23" customFormat="1" ht="15" customHeight="1">
      <c r="B34" s="91">
        <v>27</v>
      </c>
      <c r="C34" s="88" t="s">
        <v>458</v>
      </c>
      <c r="D34" s="104" t="s">
        <v>459</v>
      </c>
      <c r="E34" s="715">
        <v>49783</v>
      </c>
      <c r="F34" s="132" t="s">
        <v>35</v>
      </c>
      <c r="G34" s="277">
        <v>741103</v>
      </c>
      <c r="H34" s="277" t="s">
        <v>49</v>
      </c>
      <c r="I34" s="260">
        <v>0</v>
      </c>
      <c r="J34" s="279">
        <v>0</v>
      </c>
      <c r="K34" s="279"/>
      <c r="L34" s="279"/>
      <c r="M34" s="279"/>
      <c r="N34" s="89"/>
      <c r="O34" s="276" t="s">
        <v>1054</v>
      </c>
      <c r="P34" s="175" t="s">
        <v>93</v>
      </c>
      <c r="Q34" s="7"/>
      <c r="R34" s="90"/>
      <c r="S34" s="90"/>
      <c r="T34" s="90"/>
      <c r="U34" s="90"/>
      <c r="V34" s="90"/>
    </row>
    <row r="35" spans="2:23" ht="15" customHeight="1">
      <c r="B35" s="113">
        <v>28</v>
      </c>
      <c r="C35" s="88" t="s">
        <v>1980</v>
      </c>
      <c r="D35" s="104" t="s">
        <v>469</v>
      </c>
      <c r="E35" s="169">
        <v>22765</v>
      </c>
      <c r="F35" s="88" t="s">
        <v>171</v>
      </c>
      <c r="G35" s="91">
        <v>712618</v>
      </c>
      <c r="H35" s="91" t="s">
        <v>77</v>
      </c>
      <c r="I35" s="279">
        <v>1</v>
      </c>
      <c r="J35" s="279">
        <v>0</v>
      </c>
      <c r="K35" s="279" t="s">
        <v>2012</v>
      </c>
      <c r="L35" s="279">
        <v>1</v>
      </c>
      <c r="M35" s="279">
        <v>0</v>
      </c>
      <c r="N35" s="89" t="s">
        <v>2194</v>
      </c>
      <c r="O35" s="88" t="s">
        <v>1054</v>
      </c>
      <c r="P35" s="175" t="s">
        <v>93</v>
      </c>
      <c r="Q35" s="7"/>
      <c r="R35" s="112"/>
      <c r="S35" s="112"/>
      <c r="T35" s="112"/>
      <c r="U35" s="112"/>
      <c r="V35" s="112"/>
      <c r="W35" s="1">
        <v>19605</v>
      </c>
    </row>
    <row r="36" spans="2:23" ht="15" customHeight="1">
      <c r="B36" s="91">
        <v>29</v>
      </c>
      <c r="C36" s="88" t="s">
        <v>1824</v>
      </c>
      <c r="D36" s="104" t="s">
        <v>469</v>
      </c>
      <c r="E36" s="169">
        <v>19605</v>
      </c>
      <c r="F36" s="132" t="s">
        <v>35</v>
      </c>
      <c r="G36" s="91">
        <v>741103</v>
      </c>
      <c r="H36" s="91" t="s">
        <v>49</v>
      </c>
      <c r="I36" s="279">
        <v>1</v>
      </c>
      <c r="J36" s="279">
        <v>0</v>
      </c>
      <c r="K36" s="279" t="s">
        <v>2010</v>
      </c>
      <c r="L36" s="279">
        <v>1</v>
      </c>
      <c r="M36" s="279">
        <v>0</v>
      </c>
      <c r="N36" s="89" t="s">
        <v>2192</v>
      </c>
      <c r="O36" s="88" t="s">
        <v>1054</v>
      </c>
      <c r="P36" s="175" t="s">
        <v>93</v>
      </c>
      <c r="Q36" s="7"/>
      <c r="R36" s="112"/>
      <c r="S36" s="112"/>
      <c r="T36" s="112"/>
      <c r="U36" s="112"/>
      <c r="V36" s="112"/>
    </row>
    <row r="37" spans="2:23" ht="15" customHeight="1">
      <c r="B37" s="91">
        <v>30</v>
      </c>
      <c r="C37" s="88" t="s">
        <v>1824</v>
      </c>
      <c r="D37" s="104" t="s">
        <v>469</v>
      </c>
      <c r="E37" s="169">
        <v>19605</v>
      </c>
      <c r="F37" s="88" t="s">
        <v>30</v>
      </c>
      <c r="G37" s="91">
        <v>752205</v>
      </c>
      <c r="H37" s="91" t="s">
        <v>62</v>
      </c>
      <c r="I37" s="279">
        <v>2</v>
      </c>
      <c r="J37" s="279">
        <v>0</v>
      </c>
      <c r="K37" s="279" t="s">
        <v>2010</v>
      </c>
      <c r="L37" s="279">
        <v>2</v>
      </c>
      <c r="M37" s="279">
        <v>0</v>
      </c>
      <c r="N37" s="89" t="s">
        <v>2212</v>
      </c>
      <c r="O37" s="88" t="s">
        <v>1991</v>
      </c>
      <c r="P37" s="175" t="s">
        <v>679</v>
      </c>
      <c r="Q37" s="7"/>
      <c r="R37" s="112"/>
      <c r="S37" s="112"/>
      <c r="T37" s="112"/>
      <c r="U37" s="112"/>
      <c r="V37" s="112"/>
    </row>
    <row r="38" spans="2:23" customFormat="1" ht="15" customHeight="1">
      <c r="B38" s="113">
        <v>31</v>
      </c>
      <c r="C38" s="88" t="s">
        <v>1980</v>
      </c>
      <c r="D38" s="104" t="s">
        <v>469</v>
      </c>
      <c r="E38" s="169">
        <v>22765</v>
      </c>
      <c r="F38" s="88" t="s">
        <v>33</v>
      </c>
      <c r="G38" s="91">
        <v>514101</v>
      </c>
      <c r="H38" s="113" t="s">
        <v>68</v>
      </c>
      <c r="I38" s="279">
        <v>7</v>
      </c>
      <c r="J38" s="279">
        <v>6</v>
      </c>
      <c r="K38" s="279" t="s">
        <v>2010</v>
      </c>
      <c r="L38" s="279">
        <v>2</v>
      </c>
      <c r="M38" s="279">
        <v>1</v>
      </c>
      <c r="N38" s="89" t="s">
        <v>2223</v>
      </c>
      <c r="O38" s="95" t="s">
        <v>1864</v>
      </c>
      <c r="P38" s="175" t="s">
        <v>691</v>
      </c>
      <c r="Q38" s="7"/>
      <c r="R38" s="90"/>
      <c r="S38" s="90"/>
      <c r="T38" s="90"/>
      <c r="U38" s="90"/>
      <c r="V38" s="90"/>
    </row>
    <row r="39" spans="2:23" ht="15" customHeight="1">
      <c r="B39" s="91">
        <v>32</v>
      </c>
      <c r="C39" s="95" t="s">
        <v>1980</v>
      </c>
      <c r="D39" s="91" t="s">
        <v>469</v>
      </c>
      <c r="E39" s="169">
        <v>22765</v>
      </c>
      <c r="F39" s="95" t="s">
        <v>41</v>
      </c>
      <c r="G39" s="91">
        <v>522301</v>
      </c>
      <c r="H39" s="113" t="s">
        <v>39</v>
      </c>
      <c r="I39" s="279">
        <v>10</v>
      </c>
      <c r="J39" s="279">
        <v>6</v>
      </c>
      <c r="K39" s="279" t="s">
        <v>2010</v>
      </c>
      <c r="L39" s="279">
        <v>3</v>
      </c>
      <c r="M39" s="279">
        <v>2</v>
      </c>
      <c r="N39" s="89" t="s">
        <v>2223</v>
      </c>
      <c r="O39" s="95" t="s">
        <v>1864</v>
      </c>
      <c r="P39" s="230" t="s">
        <v>691</v>
      </c>
      <c r="Q39" s="7"/>
      <c r="R39" s="112"/>
      <c r="S39" s="112"/>
      <c r="T39" s="112"/>
      <c r="U39" s="112"/>
      <c r="V39" s="112"/>
    </row>
    <row r="40" spans="2:23" ht="15" customHeight="1">
      <c r="B40" s="91">
        <v>33</v>
      </c>
      <c r="C40" s="95" t="s">
        <v>1980</v>
      </c>
      <c r="D40" s="91" t="s">
        <v>469</v>
      </c>
      <c r="E40" s="169">
        <v>22765</v>
      </c>
      <c r="F40" s="95" t="s">
        <v>41</v>
      </c>
      <c r="G40" s="91">
        <v>522301</v>
      </c>
      <c r="H40" s="113" t="s">
        <v>39</v>
      </c>
      <c r="I40" s="279">
        <v>10</v>
      </c>
      <c r="J40" s="279">
        <v>5</v>
      </c>
      <c r="K40" s="279" t="s">
        <v>2010</v>
      </c>
      <c r="L40" s="279">
        <v>3</v>
      </c>
      <c r="M40" s="279">
        <v>2</v>
      </c>
      <c r="N40" s="89" t="s">
        <v>2221</v>
      </c>
      <c r="O40" s="95" t="s">
        <v>1864</v>
      </c>
      <c r="P40" s="230" t="s">
        <v>691</v>
      </c>
      <c r="Q40" s="7"/>
      <c r="R40" s="112"/>
      <c r="S40" s="112"/>
      <c r="T40" s="112"/>
      <c r="U40" s="112"/>
      <c r="V40" s="112"/>
    </row>
    <row r="41" spans="2:23" ht="15" customHeight="1">
      <c r="B41" s="113">
        <v>34</v>
      </c>
      <c r="C41" s="88" t="s">
        <v>1824</v>
      </c>
      <c r="D41" s="104" t="s">
        <v>469</v>
      </c>
      <c r="E41" s="169">
        <v>19605</v>
      </c>
      <c r="F41" s="88" t="s">
        <v>40</v>
      </c>
      <c r="G41" s="91">
        <v>512001</v>
      </c>
      <c r="H41" s="91" t="s">
        <v>72</v>
      </c>
      <c r="I41" s="279">
        <v>5</v>
      </c>
      <c r="J41" s="279">
        <v>3</v>
      </c>
      <c r="K41" s="279" t="s">
        <v>2017</v>
      </c>
      <c r="L41" s="279">
        <v>0</v>
      </c>
      <c r="M41" s="279">
        <v>0</v>
      </c>
      <c r="N41" s="89" t="s">
        <v>2221</v>
      </c>
      <c r="O41" s="95" t="s">
        <v>1864</v>
      </c>
      <c r="P41" s="175" t="s">
        <v>691</v>
      </c>
      <c r="Q41" s="43"/>
      <c r="R41" s="112"/>
      <c r="S41" s="112"/>
      <c r="T41" s="112"/>
      <c r="U41" s="112"/>
      <c r="V41" s="112"/>
      <c r="W41" s="1">
        <v>22765</v>
      </c>
    </row>
    <row r="42" spans="2:23" ht="15" customHeight="1">
      <c r="B42" s="91">
        <v>35</v>
      </c>
      <c r="C42" s="88" t="s">
        <v>1824</v>
      </c>
      <c r="D42" s="104" t="s">
        <v>469</v>
      </c>
      <c r="E42" s="169">
        <v>19605</v>
      </c>
      <c r="F42" s="88" t="s">
        <v>33</v>
      </c>
      <c r="G42" s="91">
        <v>514101</v>
      </c>
      <c r="H42" s="113" t="s">
        <v>68</v>
      </c>
      <c r="I42" s="279">
        <v>4</v>
      </c>
      <c r="J42" s="279">
        <v>3</v>
      </c>
      <c r="K42" s="279" t="s">
        <v>2017</v>
      </c>
      <c r="L42" s="279">
        <v>3</v>
      </c>
      <c r="M42" s="279">
        <v>0</v>
      </c>
      <c r="N42" s="89" t="s">
        <v>2223</v>
      </c>
      <c r="O42" s="95" t="s">
        <v>1864</v>
      </c>
      <c r="P42" s="175" t="s">
        <v>691</v>
      </c>
      <c r="Q42" s="43"/>
      <c r="R42" s="112"/>
      <c r="S42" s="112"/>
      <c r="T42" s="112"/>
      <c r="U42" s="112"/>
      <c r="V42" s="112"/>
    </row>
    <row r="43" spans="2:23" ht="15" customHeight="1">
      <c r="B43" s="91">
        <v>36</v>
      </c>
      <c r="C43" s="88" t="s">
        <v>1824</v>
      </c>
      <c r="D43" s="104" t="s">
        <v>469</v>
      </c>
      <c r="E43" s="169">
        <v>19605</v>
      </c>
      <c r="F43" s="88" t="s">
        <v>34</v>
      </c>
      <c r="G43" s="91">
        <v>751201</v>
      </c>
      <c r="H43" s="113" t="s">
        <v>162</v>
      </c>
      <c r="I43" s="279">
        <v>2</v>
      </c>
      <c r="J43" s="279">
        <v>2</v>
      </c>
      <c r="K43" s="279" t="s">
        <v>2010</v>
      </c>
      <c r="L43" s="279">
        <v>0</v>
      </c>
      <c r="M43" s="279">
        <v>0</v>
      </c>
      <c r="N43" s="89" t="s">
        <v>2223</v>
      </c>
      <c r="O43" s="95" t="s">
        <v>1864</v>
      </c>
      <c r="P43" s="175" t="s">
        <v>691</v>
      </c>
      <c r="Q43" s="7"/>
      <c r="R43" s="112"/>
      <c r="S43" s="112"/>
      <c r="T43" s="112"/>
      <c r="U43" s="112"/>
      <c r="V43" s="112"/>
    </row>
    <row r="44" spans="2:23" customFormat="1" ht="15" customHeight="1">
      <c r="B44" s="113">
        <v>37</v>
      </c>
      <c r="C44" s="95" t="s">
        <v>1824</v>
      </c>
      <c r="D44" s="91" t="s">
        <v>469</v>
      </c>
      <c r="E44" s="169">
        <v>19605</v>
      </c>
      <c r="F44" s="95" t="s">
        <v>52</v>
      </c>
      <c r="G44" s="91">
        <v>751204</v>
      </c>
      <c r="H44" s="91" t="s">
        <v>61</v>
      </c>
      <c r="I44" s="279">
        <v>1</v>
      </c>
      <c r="J44" s="279">
        <v>0</v>
      </c>
      <c r="K44" s="279" t="s">
        <v>2180</v>
      </c>
      <c r="L44" s="279">
        <v>1</v>
      </c>
      <c r="M44" s="279">
        <v>0</v>
      </c>
      <c r="N44" s="89" t="s">
        <v>2195</v>
      </c>
      <c r="O44" s="232" t="s">
        <v>1989</v>
      </c>
      <c r="P44" s="230" t="s">
        <v>37</v>
      </c>
      <c r="Q44" s="7"/>
      <c r="R44" s="90"/>
      <c r="S44" s="90"/>
      <c r="T44" s="90"/>
      <c r="U44" s="90"/>
      <c r="V44" s="90"/>
    </row>
    <row r="45" spans="2:23" customFormat="1" ht="15" customHeight="1">
      <c r="B45" s="91">
        <v>38</v>
      </c>
      <c r="C45" s="88" t="s">
        <v>1824</v>
      </c>
      <c r="D45" s="104" t="s">
        <v>469</v>
      </c>
      <c r="E45" s="169">
        <v>19605</v>
      </c>
      <c r="F45" s="88" t="s">
        <v>31</v>
      </c>
      <c r="G45" s="91">
        <v>723103</v>
      </c>
      <c r="H45" s="113" t="s">
        <v>67</v>
      </c>
      <c r="I45" s="294">
        <v>4</v>
      </c>
      <c r="J45" s="294">
        <v>0</v>
      </c>
      <c r="K45" s="294" t="s">
        <v>2017</v>
      </c>
      <c r="L45" s="294">
        <v>4</v>
      </c>
      <c r="M45" s="294">
        <v>0</v>
      </c>
      <c r="N45" s="106" t="s">
        <v>2190</v>
      </c>
      <c r="O45" s="88" t="s">
        <v>1061</v>
      </c>
      <c r="P45" s="175" t="s">
        <v>32</v>
      </c>
      <c r="Q45" s="7"/>
      <c r="R45" s="90"/>
      <c r="S45" s="90"/>
      <c r="T45" s="90"/>
      <c r="U45" s="90"/>
      <c r="V45" s="90"/>
    </row>
    <row r="46" spans="2:23" customFormat="1" ht="15" customHeight="1">
      <c r="B46" s="91">
        <v>39</v>
      </c>
      <c r="C46" s="88" t="s">
        <v>1824</v>
      </c>
      <c r="D46" s="104" t="s">
        <v>469</v>
      </c>
      <c r="E46" s="169">
        <v>19605</v>
      </c>
      <c r="F46" s="88" t="s">
        <v>50</v>
      </c>
      <c r="G46" s="91">
        <v>343101</v>
      </c>
      <c r="H46" s="113" t="s">
        <v>58</v>
      </c>
      <c r="I46" s="294">
        <v>1</v>
      </c>
      <c r="J46" s="294">
        <v>1</v>
      </c>
      <c r="K46" s="294" t="s">
        <v>2010</v>
      </c>
      <c r="L46" s="294">
        <v>1</v>
      </c>
      <c r="M46" s="294">
        <v>1</v>
      </c>
      <c r="N46" s="106" t="s">
        <v>2197</v>
      </c>
      <c r="O46" s="232" t="s">
        <v>1989</v>
      </c>
      <c r="P46" s="230" t="s">
        <v>37</v>
      </c>
      <c r="Q46" s="7"/>
      <c r="R46" s="90"/>
      <c r="S46" s="90"/>
      <c r="T46" s="90"/>
      <c r="U46" s="90"/>
      <c r="V46" s="90"/>
    </row>
    <row r="47" spans="2:23" customFormat="1" ht="15" customHeight="1">
      <c r="B47" s="113">
        <v>40</v>
      </c>
      <c r="C47" s="88" t="s">
        <v>1980</v>
      </c>
      <c r="D47" s="104" t="s">
        <v>469</v>
      </c>
      <c r="E47" s="169">
        <v>22765</v>
      </c>
      <c r="F47" s="88" t="s">
        <v>33</v>
      </c>
      <c r="G47" s="91">
        <v>514101</v>
      </c>
      <c r="H47" s="113" t="s">
        <v>68</v>
      </c>
      <c r="I47" s="722">
        <v>6</v>
      </c>
      <c r="J47" s="279">
        <v>5</v>
      </c>
      <c r="K47" s="279" t="s">
        <v>2010</v>
      </c>
      <c r="L47" s="279">
        <v>2</v>
      </c>
      <c r="M47" s="279">
        <v>2</v>
      </c>
      <c r="N47" s="89" t="s">
        <v>2221</v>
      </c>
      <c r="O47" s="95" t="s">
        <v>1864</v>
      </c>
      <c r="P47" s="175" t="s">
        <v>691</v>
      </c>
      <c r="Q47" s="7"/>
      <c r="R47" s="90"/>
      <c r="S47" s="90"/>
      <c r="T47" s="90"/>
      <c r="U47" s="90"/>
      <c r="V47" s="90"/>
    </row>
    <row r="48" spans="2:23" customFormat="1" ht="15" customHeight="1">
      <c r="B48" s="91">
        <v>41</v>
      </c>
      <c r="C48" s="88" t="s">
        <v>1980</v>
      </c>
      <c r="D48" s="104" t="s">
        <v>469</v>
      </c>
      <c r="E48" s="169">
        <v>22765</v>
      </c>
      <c r="F48" s="88" t="s">
        <v>34</v>
      </c>
      <c r="G48" s="91">
        <v>751201</v>
      </c>
      <c r="H48" s="113" t="s">
        <v>162</v>
      </c>
      <c r="I48" s="279">
        <v>6</v>
      </c>
      <c r="J48" s="279">
        <v>6</v>
      </c>
      <c r="K48" s="279" t="s">
        <v>2010</v>
      </c>
      <c r="L48" s="279">
        <v>2</v>
      </c>
      <c r="M48" s="279">
        <v>2</v>
      </c>
      <c r="N48" s="89" t="s">
        <v>2223</v>
      </c>
      <c r="O48" s="95" t="s">
        <v>1864</v>
      </c>
      <c r="P48" s="175" t="s">
        <v>691</v>
      </c>
      <c r="Q48" s="7"/>
      <c r="R48" s="90"/>
      <c r="S48" s="90"/>
      <c r="T48" s="90"/>
      <c r="U48" s="90"/>
      <c r="V48" s="90"/>
    </row>
    <row r="49" spans="2:23" customFormat="1" ht="15" customHeight="1">
      <c r="B49" s="91">
        <v>42</v>
      </c>
      <c r="C49" s="88" t="s">
        <v>1980</v>
      </c>
      <c r="D49" s="104" t="s">
        <v>469</v>
      </c>
      <c r="E49" s="169">
        <v>22765</v>
      </c>
      <c r="F49" s="88" t="s">
        <v>30</v>
      </c>
      <c r="G49" s="91">
        <v>752205</v>
      </c>
      <c r="H49" s="91" t="s">
        <v>62</v>
      </c>
      <c r="I49" s="722">
        <v>1</v>
      </c>
      <c r="J49" s="279">
        <v>0</v>
      </c>
      <c r="K49" s="279" t="s">
        <v>2012</v>
      </c>
      <c r="L49" s="279">
        <v>1</v>
      </c>
      <c r="M49" s="279">
        <v>0</v>
      </c>
      <c r="N49" s="89" t="s">
        <v>2190</v>
      </c>
      <c r="O49" s="88" t="s">
        <v>1054</v>
      </c>
      <c r="P49" s="175" t="s">
        <v>93</v>
      </c>
      <c r="Q49" s="7"/>
      <c r="R49" s="90"/>
      <c r="S49" s="90"/>
      <c r="T49" s="90"/>
      <c r="U49" s="90"/>
      <c r="V49" s="90"/>
    </row>
    <row r="50" spans="2:23" customFormat="1" ht="15" customHeight="1">
      <c r="B50" s="113">
        <v>43</v>
      </c>
      <c r="C50" s="95" t="s">
        <v>1980</v>
      </c>
      <c r="D50" s="91" t="s">
        <v>469</v>
      </c>
      <c r="E50" s="169">
        <v>22765</v>
      </c>
      <c r="F50" s="95" t="s">
        <v>50</v>
      </c>
      <c r="G50" s="91">
        <v>343101</v>
      </c>
      <c r="H50" s="91" t="s">
        <v>58</v>
      </c>
      <c r="I50" s="279">
        <v>2</v>
      </c>
      <c r="J50" s="279">
        <v>0</v>
      </c>
      <c r="K50" s="279" t="s">
        <v>2012</v>
      </c>
      <c r="L50" s="279">
        <v>2</v>
      </c>
      <c r="M50" s="279">
        <v>0</v>
      </c>
      <c r="N50" s="106" t="s">
        <v>2197</v>
      </c>
      <c r="O50" s="232" t="s">
        <v>1989</v>
      </c>
      <c r="P50" s="230" t="s">
        <v>37</v>
      </c>
      <c r="Q50" s="7"/>
      <c r="R50" s="90"/>
      <c r="S50" s="90"/>
      <c r="T50" s="90"/>
      <c r="U50" s="90"/>
      <c r="V50" s="90"/>
    </row>
    <row r="51" spans="2:23" ht="15" customHeight="1">
      <c r="B51" s="91">
        <v>44</v>
      </c>
      <c r="C51" s="88" t="s">
        <v>1980</v>
      </c>
      <c r="D51" s="104" t="s">
        <v>469</v>
      </c>
      <c r="E51" s="169">
        <v>22765</v>
      </c>
      <c r="F51" s="88" t="s">
        <v>48</v>
      </c>
      <c r="G51" s="91">
        <v>741203</v>
      </c>
      <c r="H51" s="91" t="s">
        <v>57</v>
      </c>
      <c r="I51" s="279">
        <v>2</v>
      </c>
      <c r="J51" s="279">
        <v>0</v>
      </c>
      <c r="K51" s="279" t="s">
        <v>2012</v>
      </c>
      <c r="L51" s="279">
        <v>2</v>
      </c>
      <c r="M51" s="279">
        <v>0</v>
      </c>
      <c r="N51" s="89" t="s">
        <v>2193</v>
      </c>
      <c r="O51" s="88" t="s">
        <v>1054</v>
      </c>
      <c r="P51" s="175" t="s">
        <v>93</v>
      </c>
      <c r="Q51" s="7"/>
      <c r="R51" s="112"/>
      <c r="S51" s="112"/>
      <c r="T51" s="112"/>
      <c r="U51" s="112"/>
      <c r="V51" s="112"/>
    </row>
    <row r="52" spans="2:23" ht="15" customHeight="1">
      <c r="B52" s="91">
        <v>45</v>
      </c>
      <c r="C52" s="88" t="s">
        <v>1980</v>
      </c>
      <c r="D52" s="104" t="s">
        <v>469</v>
      </c>
      <c r="E52" s="169">
        <v>22765</v>
      </c>
      <c r="F52" s="132" t="s">
        <v>35</v>
      </c>
      <c r="G52" s="91">
        <v>741103</v>
      </c>
      <c r="H52" s="91" t="s">
        <v>49</v>
      </c>
      <c r="I52" s="279">
        <v>1</v>
      </c>
      <c r="J52" s="279">
        <v>0</v>
      </c>
      <c r="K52" s="279" t="s">
        <v>2012</v>
      </c>
      <c r="L52" s="279">
        <v>0</v>
      </c>
      <c r="M52" s="279">
        <v>0</v>
      </c>
      <c r="N52" s="89" t="s">
        <v>2192</v>
      </c>
      <c r="O52" s="88" t="s">
        <v>1054</v>
      </c>
      <c r="P52" s="175" t="s">
        <v>93</v>
      </c>
      <c r="Q52" s="7"/>
      <c r="R52" s="112"/>
      <c r="S52" s="112"/>
      <c r="T52" s="112"/>
      <c r="U52" s="112"/>
      <c r="V52" s="112"/>
    </row>
    <row r="53" spans="2:23" ht="15" customHeight="1">
      <c r="B53" s="113">
        <v>46</v>
      </c>
      <c r="C53" s="88" t="s">
        <v>1980</v>
      </c>
      <c r="D53" s="104" t="s">
        <v>469</v>
      </c>
      <c r="E53" s="169">
        <v>22765</v>
      </c>
      <c r="F53" s="88" t="s">
        <v>1041</v>
      </c>
      <c r="G53" s="91">
        <v>713203</v>
      </c>
      <c r="H53" s="91" t="s">
        <v>59</v>
      </c>
      <c r="I53" s="279">
        <v>1</v>
      </c>
      <c r="J53" s="279">
        <v>0</v>
      </c>
      <c r="K53" s="279" t="s">
        <v>2010</v>
      </c>
      <c r="L53" s="279">
        <v>1</v>
      </c>
      <c r="M53" s="279">
        <v>0</v>
      </c>
      <c r="N53" s="106" t="s">
        <v>2187</v>
      </c>
      <c r="O53" s="88" t="s">
        <v>101</v>
      </c>
      <c r="P53" s="175" t="s">
        <v>692</v>
      </c>
      <c r="Q53" s="7"/>
      <c r="R53" s="112"/>
      <c r="S53" s="112"/>
      <c r="T53" s="112"/>
      <c r="U53" s="112"/>
      <c r="V53" s="112"/>
    </row>
    <row r="54" spans="2:23" ht="15" customHeight="1">
      <c r="B54" s="91">
        <v>47</v>
      </c>
      <c r="C54" s="95" t="s">
        <v>1824</v>
      </c>
      <c r="D54" s="91" t="s">
        <v>469</v>
      </c>
      <c r="E54" s="169">
        <v>19605</v>
      </c>
      <c r="F54" s="278" t="s">
        <v>41</v>
      </c>
      <c r="G54" s="91">
        <v>522301</v>
      </c>
      <c r="H54" s="648" t="s">
        <v>39</v>
      </c>
      <c r="I54" s="260">
        <v>0</v>
      </c>
      <c r="J54" s="279">
        <v>0</v>
      </c>
      <c r="K54" s="279"/>
      <c r="L54" s="279"/>
      <c r="M54" s="279"/>
      <c r="N54" s="89"/>
      <c r="O54" s="95" t="s">
        <v>1864</v>
      </c>
      <c r="P54" s="230" t="s">
        <v>691</v>
      </c>
      <c r="Q54" s="7"/>
      <c r="R54" s="112"/>
      <c r="S54" s="112"/>
      <c r="T54" s="112"/>
      <c r="U54" s="112"/>
      <c r="V54" s="112"/>
    </row>
    <row r="55" spans="2:23" ht="15" customHeight="1">
      <c r="B55" s="91">
        <v>48</v>
      </c>
      <c r="C55" s="88" t="s">
        <v>1824</v>
      </c>
      <c r="D55" s="104" t="s">
        <v>469</v>
      </c>
      <c r="E55" s="169">
        <v>19605</v>
      </c>
      <c r="F55" s="88" t="s">
        <v>48</v>
      </c>
      <c r="G55" s="91">
        <v>741203</v>
      </c>
      <c r="H55" s="91" t="s">
        <v>57</v>
      </c>
      <c r="I55" s="279">
        <v>1</v>
      </c>
      <c r="J55" s="279">
        <v>0</v>
      </c>
      <c r="K55" s="279" t="s">
        <v>2010</v>
      </c>
      <c r="L55" s="279">
        <v>1</v>
      </c>
      <c r="M55" s="279">
        <v>0</v>
      </c>
      <c r="N55" s="750" t="s">
        <v>2387</v>
      </c>
      <c r="O55" s="88" t="s">
        <v>1991</v>
      </c>
      <c r="P55" s="175" t="s">
        <v>679</v>
      </c>
      <c r="Q55" s="7"/>
      <c r="R55" s="112"/>
      <c r="S55" s="112"/>
      <c r="T55" s="112"/>
      <c r="U55" s="112"/>
      <c r="V55" s="112"/>
    </row>
    <row r="56" spans="2:23" customFormat="1" ht="15" customHeight="1">
      <c r="B56" s="113">
        <v>49</v>
      </c>
      <c r="C56" s="88" t="s">
        <v>1824</v>
      </c>
      <c r="D56" s="104" t="s">
        <v>469</v>
      </c>
      <c r="E56" s="169">
        <v>19605</v>
      </c>
      <c r="F56" s="88" t="s">
        <v>171</v>
      </c>
      <c r="G56" s="91">
        <v>712618</v>
      </c>
      <c r="H56" s="113" t="s">
        <v>77</v>
      </c>
      <c r="I56" s="279">
        <v>6</v>
      </c>
      <c r="J56" s="279">
        <v>0</v>
      </c>
      <c r="K56" s="279" t="s">
        <v>2017</v>
      </c>
      <c r="L56" s="279">
        <v>6</v>
      </c>
      <c r="M56" s="279">
        <v>0</v>
      </c>
      <c r="N56" s="89" t="s">
        <v>2191</v>
      </c>
      <c r="O56" s="88" t="s">
        <v>1991</v>
      </c>
      <c r="P56" s="175" t="s">
        <v>679</v>
      </c>
      <c r="Q56" s="7"/>
      <c r="R56" s="90"/>
      <c r="S56" s="90"/>
      <c r="T56" s="90"/>
      <c r="U56" s="90"/>
      <c r="V56" s="90"/>
    </row>
    <row r="57" spans="2:23" customFormat="1" ht="15" customHeight="1">
      <c r="B57" s="91">
        <v>50</v>
      </c>
      <c r="C57" s="88" t="s">
        <v>1824</v>
      </c>
      <c r="D57" s="104" t="s">
        <v>469</v>
      </c>
      <c r="E57" s="169">
        <v>19605</v>
      </c>
      <c r="F57" s="276" t="s">
        <v>36</v>
      </c>
      <c r="G57" s="91">
        <v>711204</v>
      </c>
      <c r="H57" s="91" t="s">
        <v>94</v>
      </c>
      <c r="I57" s="260">
        <v>0</v>
      </c>
      <c r="J57" s="279">
        <v>0</v>
      </c>
      <c r="K57" s="279"/>
      <c r="L57" s="279"/>
      <c r="M57" s="279"/>
      <c r="N57" s="89"/>
      <c r="O57" s="88" t="s">
        <v>1991</v>
      </c>
      <c r="P57" s="175" t="s">
        <v>679</v>
      </c>
      <c r="Q57" s="7"/>
      <c r="R57" s="90"/>
      <c r="S57" s="90"/>
      <c r="T57" s="90"/>
      <c r="U57" s="90"/>
      <c r="V57" s="90"/>
    </row>
    <row r="58" spans="2:23" customFormat="1" ht="15" customHeight="1">
      <c r="B58" s="91">
        <v>51</v>
      </c>
      <c r="C58" s="88" t="s">
        <v>1980</v>
      </c>
      <c r="D58" s="104" t="s">
        <v>469</v>
      </c>
      <c r="E58" s="169">
        <v>22765</v>
      </c>
      <c r="F58" s="95" t="s">
        <v>52</v>
      </c>
      <c r="G58" s="91">
        <v>751204</v>
      </c>
      <c r="H58" s="91" t="s">
        <v>61</v>
      </c>
      <c r="I58" s="260">
        <v>0</v>
      </c>
      <c r="J58" s="390">
        <v>0</v>
      </c>
      <c r="K58" s="390"/>
      <c r="L58" s="390"/>
      <c r="M58" s="390"/>
      <c r="N58" s="89"/>
      <c r="O58" s="276" t="s">
        <v>1054</v>
      </c>
      <c r="P58" s="175" t="s">
        <v>93</v>
      </c>
      <c r="Q58" s="7"/>
      <c r="R58" s="90"/>
      <c r="S58" s="90"/>
      <c r="T58" s="90"/>
      <c r="U58" s="90"/>
      <c r="V58" s="90"/>
    </row>
    <row r="59" spans="2:23" customFormat="1" ht="15" customHeight="1">
      <c r="B59" s="113">
        <v>52</v>
      </c>
      <c r="C59" s="88" t="s">
        <v>1980</v>
      </c>
      <c r="D59" s="104" t="s">
        <v>469</v>
      </c>
      <c r="E59" s="169">
        <v>22765</v>
      </c>
      <c r="F59" s="90" t="s">
        <v>206</v>
      </c>
      <c r="G59" s="277">
        <v>742117</v>
      </c>
      <c r="H59" s="91" t="s">
        <v>181</v>
      </c>
      <c r="I59" s="260">
        <v>0</v>
      </c>
      <c r="J59" s="279">
        <v>0</v>
      </c>
      <c r="K59" s="279"/>
      <c r="L59" s="279"/>
      <c r="M59" s="279"/>
      <c r="N59" s="89"/>
      <c r="O59" s="88" t="s">
        <v>1991</v>
      </c>
      <c r="P59" s="175" t="s">
        <v>679</v>
      </c>
      <c r="Q59" s="7"/>
      <c r="R59" s="90"/>
      <c r="S59" s="90"/>
      <c r="T59" s="90"/>
      <c r="U59" s="90"/>
      <c r="V59" s="90"/>
    </row>
    <row r="60" spans="2:23" customFormat="1" ht="15" customHeight="1">
      <c r="B60" s="91">
        <v>53</v>
      </c>
      <c r="C60" s="88" t="s">
        <v>1071</v>
      </c>
      <c r="D60" s="104" t="s">
        <v>462</v>
      </c>
      <c r="E60" s="169">
        <v>11296</v>
      </c>
      <c r="F60" s="132" t="s">
        <v>35</v>
      </c>
      <c r="G60" s="91">
        <v>741103</v>
      </c>
      <c r="H60" s="91" t="s">
        <v>49</v>
      </c>
      <c r="I60" s="279">
        <v>6</v>
      </c>
      <c r="J60" s="279">
        <v>0</v>
      </c>
      <c r="K60" s="279" t="s">
        <v>2012</v>
      </c>
      <c r="L60" s="279">
        <v>6</v>
      </c>
      <c r="M60" s="279">
        <v>0</v>
      </c>
      <c r="N60" s="89" t="s">
        <v>2190</v>
      </c>
      <c r="O60" s="88" t="s">
        <v>1991</v>
      </c>
      <c r="P60" s="175" t="s">
        <v>679</v>
      </c>
      <c r="Q60" s="7"/>
      <c r="R60" s="90"/>
      <c r="S60" s="90"/>
      <c r="T60" s="90"/>
      <c r="U60" s="90"/>
      <c r="V60" s="90"/>
      <c r="W60">
        <v>11296</v>
      </c>
    </row>
    <row r="61" spans="2:23" ht="15" customHeight="1">
      <c r="B61" s="91">
        <v>54</v>
      </c>
      <c r="C61" s="95" t="s">
        <v>1071</v>
      </c>
      <c r="D61" s="91" t="s">
        <v>462</v>
      </c>
      <c r="E61" s="169">
        <v>11296</v>
      </c>
      <c r="F61" s="95" t="s">
        <v>31</v>
      </c>
      <c r="G61" s="91">
        <v>723103</v>
      </c>
      <c r="H61" s="91" t="s">
        <v>67</v>
      </c>
      <c r="I61" s="279">
        <v>4</v>
      </c>
      <c r="J61" s="279">
        <v>0</v>
      </c>
      <c r="K61" s="279" t="s">
        <v>2012</v>
      </c>
      <c r="L61" s="279">
        <v>0</v>
      </c>
      <c r="M61" s="279">
        <v>0</v>
      </c>
      <c r="N61" s="89" t="s">
        <v>2226</v>
      </c>
      <c r="O61" s="95" t="s">
        <v>1990</v>
      </c>
      <c r="P61" s="230" t="s">
        <v>190</v>
      </c>
      <c r="Q61" s="7"/>
      <c r="R61" s="112"/>
      <c r="S61" s="112"/>
      <c r="T61" s="112"/>
      <c r="U61" s="112"/>
      <c r="V61" s="112"/>
    </row>
    <row r="62" spans="2:23" customFormat="1" ht="15" customHeight="1">
      <c r="B62" s="113">
        <v>55</v>
      </c>
      <c r="C62" s="95" t="s">
        <v>1071</v>
      </c>
      <c r="D62" s="91" t="s">
        <v>462</v>
      </c>
      <c r="E62" s="169">
        <v>11296</v>
      </c>
      <c r="F62" s="95" t="s">
        <v>41</v>
      </c>
      <c r="G62" s="91">
        <v>522301</v>
      </c>
      <c r="H62" s="113" t="s">
        <v>39</v>
      </c>
      <c r="I62" s="279">
        <v>4</v>
      </c>
      <c r="J62" s="279">
        <v>3</v>
      </c>
      <c r="K62" s="279" t="s">
        <v>2012</v>
      </c>
      <c r="L62" s="279">
        <v>0</v>
      </c>
      <c r="M62" s="279">
        <v>0</v>
      </c>
      <c r="N62" s="89" t="s">
        <v>2226</v>
      </c>
      <c r="O62" s="95" t="s">
        <v>1990</v>
      </c>
      <c r="P62" s="230" t="s">
        <v>190</v>
      </c>
      <c r="Q62" s="7"/>
      <c r="R62" s="90"/>
      <c r="S62" s="90"/>
      <c r="T62" s="90"/>
      <c r="U62" s="90"/>
      <c r="V62" s="90"/>
    </row>
    <row r="63" spans="2:23" ht="15" customHeight="1">
      <c r="B63" s="91">
        <v>56</v>
      </c>
      <c r="C63" s="95" t="s">
        <v>1071</v>
      </c>
      <c r="D63" s="91" t="s">
        <v>462</v>
      </c>
      <c r="E63" s="169">
        <v>11296</v>
      </c>
      <c r="F63" s="95" t="s">
        <v>172</v>
      </c>
      <c r="G63" s="91">
        <v>722204</v>
      </c>
      <c r="H63" s="91" t="s">
        <v>164</v>
      </c>
      <c r="I63" s="260">
        <v>0</v>
      </c>
      <c r="J63" s="279">
        <v>0</v>
      </c>
      <c r="K63" s="279" t="s">
        <v>2012</v>
      </c>
      <c r="L63" s="279">
        <v>0</v>
      </c>
      <c r="M63" s="279">
        <v>0</v>
      </c>
      <c r="N63" s="89" t="s">
        <v>2228</v>
      </c>
      <c r="O63" s="95" t="s">
        <v>1990</v>
      </c>
      <c r="P63" s="230" t="s">
        <v>190</v>
      </c>
      <c r="Q63" s="7"/>
      <c r="R63" s="112"/>
      <c r="S63" s="112"/>
      <c r="T63" s="112"/>
      <c r="U63" s="112"/>
      <c r="V63" s="112"/>
    </row>
    <row r="64" spans="2:23" ht="15" customHeight="1">
      <c r="B64" s="91">
        <v>57</v>
      </c>
      <c r="C64" s="95" t="s">
        <v>1071</v>
      </c>
      <c r="D64" s="91" t="s">
        <v>462</v>
      </c>
      <c r="E64" s="169">
        <v>11296</v>
      </c>
      <c r="F64" s="95" t="s">
        <v>40</v>
      </c>
      <c r="G64" s="91">
        <v>512001</v>
      </c>
      <c r="H64" s="91" t="s">
        <v>72</v>
      </c>
      <c r="I64" s="279">
        <v>1</v>
      </c>
      <c r="J64" s="279">
        <v>1</v>
      </c>
      <c r="K64" s="279" t="s">
        <v>2012</v>
      </c>
      <c r="L64" s="279">
        <v>0</v>
      </c>
      <c r="M64" s="279">
        <v>0</v>
      </c>
      <c r="N64" s="89" t="s">
        <v>2225</v>
      </c>
      <c r="O64" s="95" t="s">
        <v>1990</v>
      </c>
      <c r="P64" s="230" t="s">
        <v>190</v>
      </c>
      <c r="Q64" s="7"/>
      <c r="R64" s="112"/>
      <c r="S64" s="112"/>
      <c r="T64" s="112"/>
      <c r="U64" s="112"/>
      <c r="V64" s="112"/>
    </row>
    <row r="65" spans="2:23" ht="15" customHeight="1">
      <c r="B65" s="113">
        <v>58</v>
      </c>
      <c r="C65" s="95" t="s">
        <v>1071</v>
      </c>
      <c r="D65" s="91" t="s">
        <v>462</v>
      </c>
      <c r="E65" s="169">
        <v>11296</v>
      </c>
      <c r="F65" s="95" t="s">
        <v>30</v>
      </c>
      <c r="G65" s="91">
        <v>752205</v>
      </c>
      <c r="H65" s="91" t="s">
        <v>62</v>
      </c>
      <c r="I65" s="279">
        <v>1</v>
      </c>
      <c r="J65" s="279">
        <v>0</v>
      </c>
      <c r="K65" s="279" t="s">
        <v>2012</v>
      </c>
      <c r="L65" s="279">
        <v>0</v>
      </c>
      <c r="M65" s="279">
        <v>0</v>
      </c>
      <c r="N65" s="89" t="s">
        <v>2228</v>
      </c>
      <c r="O65" s="95" t="s">
        <v>1990</v>
      </c>
      <c r="P65" s="230" t="s">
        <v>190</v>
      </c>
      <c r="Q65" s="7"/>
      <c r="R65" s="112"/>
      <c r="S65" s="112"/>
      <c r="T65" s="112"/>
      <c r="U65" s="112"/>
      <c r="V65" s="112"/>
    </row>
    <row r="66" spans="2:23" ht="15" customHeight="1">
      <c r="B66" s="91">
        <v>59</v>
      </c>
      <c r="C66" s="95" t="s">
        <v>1071</v>
      </c>
      <c r="D66" s="91" t="s">
        <v>462</v>
      </c>
      <c r="E66" s="169">
        <v>11296</v>
      </c>
      <c r="F66" s="112" t="s">
        <v>1961</v>
      </c>
      <c r="G66" s="277">
        <v>813134</v>
      </c>
      <c r="H66" s="170" t="s">
        <v>466</v>
      </c>
      <c r="I66" s="260">
        <v>0</v>
      </c>
      <c r="J66" s="279">
        <v>0</v>
      </c>
      <c r="K66" s="279"/>
      <c r="L66" s="279"/>
      <c r="M66" s="279"/>
      <c r="N66" s="89"/>
      <c r="O66" s="232" t="s">
        <v>1989</v>
      </c>
      <c r="P66" s="230" t="s">
        <v>37</v>
      </c>
      <c r="Q66" s="7"/>
      <c r="R66" s="112"/>
      <c r="S66" s="112"/>
      <c r="T66" s="112"/>
      <c r="U66" s="112"/>
      <c r="V66" s="112"/>
    </row>
    <row r="67" spans="2:23" customFormat="1" ht="15" customHeight="1">
      <c r="B67" s="91">
        <v>60</v>
      </c>
      <c r="C67" s="88" t="s">
        <v>1071</v>
      </c>
      <c r="D67" s="104" t="s">
        <v>462</v>
      </c>
      <c r="E67" s="169">
        <v>11296</v>
      </c>
      <c r="F67" s="88" t="s">
        <v>33</v>
      </c>
      <c r="G67" s="91">
        <v>514101</v>
      </c>
      <c r="H67" s="113" t="s">
        <v>68</v>
      </c>
      <c r="I67" s="279">
        <v>4</v>
      </c>
      <c r="J67" s="279">
        <v>4</v>
      </c>
      <c r="K67" s="279" t="s">
        <v>2012</v>
      </c>
      <c r="L67" s="279">
        <v>4</v>
      </c>
      <c r="M67" s="279">
        <v>4</v>
      </c>
      <c r="N67" s="89" t="s">
        <v>2190</v>
      </c>
      <c r="O67" s="88" t="s">
        <v>1991</v>
      </c>
      <c r="P67" s="175" t="s">
        <v>679</v>
      </c>
      <c r="Q67" s="7"/>
      <c r="R67" s="90"/>
      <c r="S67" s="90"/>
      <c r="T67" s="90"/>
      <c r="U67" s="90"/>
      <c r="V67" s="90"/>
    </row>
    <row r="68" spans="2:23" customFormat="1" ht="15" customHeight="1">
      <c r="B68" s="113">
        <v>61</v>
      </c>
      <c r="C68" s="88" t="s">
        <v>1071</v>
      </c>
      <c r="D68" s="104" t="s">
        <v>462</v>
      </c>
      <c r="E68" s="169">
        <v>11296</v>
      </c>
      <c r="F68" s="88" t="s">
        <v>52</v>
      </c>
      <c r="G68" s="91">
        <v>751204</v>
      </c>
      <c r="H68" s="91" t="s">
        <v>61</v>
      </c>
      <c r="I68" s="279">
        <v>2</v>
      </c>
      <c r="J68" s="279">
        <v>0</v>
      </c>
      <c r="K68" s="279" t="s">
        <v>2012</v>
      </c>
      <c r="L68" s="279">
        <v>2</v>
      </c>
      <c r="M68" s="279">
        <v>0</v>
      </c>
      <c r="N68" s="89" t="s">
        <v>2194</v>
      </c>
      <c r="O68" s="276" t="s">
        <v>2251</v>
      </c>
      <c r="P68" s="175" t="s">
        <v>2250</v>
      </c>
      <c r="Q68" s="7"/>
      <c r="R68" s="90"/>
      <c r="S68" s="90"/>
      <c r="T68" s="90"/>
      <c r="U68" s="90"/>
      <c r="V68" s="90"/>
    </row>
    <row r="69" spans="2:23" customFormat="1" ht="15" customHeight="1">
      <c r="B69" s="91">
        <v>62</v>
      </c>
      <c r="C69" s="88" t="s">
        <v>1071</v>
      </c>
      <c r="D69" s="104" t="s">
        <v>462</v>
      </c>
      <c r="E69" s="169">
        <v>11296</v>
      </c>
      <c r="F69" s="88" t="s">
        <v>171</v>
      </c>
      <c r="G69" s="91">
        <v>712618</v>
      </c>
      <c r="H69" s="91" t="s">
        <v>77</v>
      </c>
      <c r="I69" s="279">
        <v>1</v>
      </c>
      <c r="J69" s="279">
        <v>0</v>
      </c>
      <c r="K69" s="279" t="s">
        <v>2012</v>
      </c>
      <c r="L69" s="279">
        <v>1</v>
      </c>
      <c r="M69" s="279">
        <v>0</v>
      </c>
      <c r="N69" s="89" t="s">
        <v>2191</v>
      </c>
      <c r="O69" s="88" t="s">
        <v>1991</v>
      </c>
      <c r="P69" s="175" t="s">
        <v>679</v>
      </c>
      <c r="Q69" s="7"/>
      <c r="R69" s="90"/>
      <c r="S69" s="90"/>
      <c r="T69" s="90"/>
      <c r="U69" s="90"/>
      <c r="V69" s="90"/>
    </row>
    <row r="70" spans="2:23" customFormat="1" ht="15" customHeight="1">
      <c r="B70" s="91">
        <v>63</v>
      </c>
      <c r="C70" s="88" t="s">
        <v>1071</v>
      </c>
      <c r="D70" s="104" t="s">
        <v>462</v>
      </c>
      <c r="E70" s="169">
        <v>11296</v>
      </c>
      <c r="F70" s="90" t="s">
        <v>1041</v>
      </c>
      <c r="G70" s="277">
        <v>713203</v>
      </c>
      <c r="H70" s="170" t="s">
        <v>59</v>
      </c>
      <c r="I70" s="260">
        <v>0</v>
      </c>
      <c r="J70" s="279">
        <v>0</v>
      </c>
      <c r="K70" s="279"/>
      <c r="L70" s="279"/>
      <c r="M70" s="279"/>
      <c r="N70" s="89"/>
      <c r="O70" s="88" t="s">
        <v>1991</v>
      </c>
      <c r="P70" s="175" t="s">
        <v>679</v>
      </c>
      <c r="Q70" s="7"/>
      <c r="R70" s="90"/>
      <c r="S70" s="90"/>
      <c r="T70" s="90"/>
      <c r="U70" s="90"/>
      <c r="V70" s="90"/>
    </row>
    <row r="71" spans="2:23" ht="15" customHeight="1">
      <c r="B71" s="113">
        <v>64</v>
      </c>
      <c r="C71" s="88" t="s">
        <v>1052</v>
      </c>
      <c r="D71" s="104" t="s">
        <v>467</v>
      </c>
      <c r="E71" s="169">
        <v>92045</v>
      </c>
      <c r="F71" s="88" t="s">
        <v>53</v>
      </c>
      <c r="G71" s="91">
        <v>753402</v>
      </c>
      <c r="H71" s="91" t="s">
        <v>63</v>
      </c>
      <c r="I71" s="279">
        <v>4</v>
      </c>
      <c r="J71" s="279">
        <v>0</v>
      </c>
      <c r="K71" s="279" t="s">
        <v>2010</v>
      </c>
      <c r="L71" s="279">
        <v>4</v>
      </c>
      <c r="M71" s="279">
        <v>0</v>
      </c>
      <c r="N71" s="89" t="s">
        <v>2191</v>
      </c>
      <c r="O71" s="88" t="s">
        <v>101</v>
      </c>
      <c r="P71" s="175" t="s">
        <v>692</v>
      </c>
      <c r="Q71" s="7"/>
      <c r="R71" s="112"/>
      <c r="S71" s="112"/>
      <c r="T71" s="112"/>
      <c r="U71" s="112"/>
      <c r="V71" s="112"/>
      <c r="W71" s="1">
        <v>92045</v>
      </c>
    </row>
    <row r="72" spans="2:23" ht="15" customHeight="1">
      <c r="B72" s="91">
        <v>65</v>
      </c>
      <c r="C72" s="88" t="s">
        <v>1052</v>
      </c>
      <c r="D72" s="104" t="s">
        <v>467</v>
      </c>
      <c r="E72" s="169">
        <v>92045</v>
      </c>
      <c r="F72" s="88" t="s">
        <v>33</v>
      </c>
      <c r="G72" s="91">
        <v>514101</v>
      </c>
      <c r="H72" s="113" t="s">
        <v>68</v>
      </c>
      <c r="I72" s="279">
        <v>5</v>
      </c>
      <c r="J72" s="279">
        <v>4</v>
      </c>
      <c r="K72" s="279" t="s">
        <v>2010</v>
      </c>
      <c r="L72" s="279">
        <v>0</v>
      </c>
      <c r="M72" s="279">
        <v>0</v>
      </c>
      <c r="N72" s="89" t="s">
        <v>2209</v>
      </c>
      <c r="O72" s="88" t="s">
        <v>873</v>
      </c>
      <c r="P72" s="175" t="s">
        <v>677</v>
      </c>
      <c r="Q72" s="7"/>
      <c r="R72" s="112"/>
      <c r="S72" s="112"/>
      <c r="T72" s="112"/>
      <c r="U72" s="112"/>
      <c r="V72" s="112"/>
    </row>
    <row r="73" spans="2:23" customFormat="1" ht="15" customHeight="1">
      <c r="B73" s="91">
        <v>66</v>
      </c>
      <c r="C73" s="88" t="s">
        <v>1052</v>
      </c>
      <c r="D73" s="104" t="s">
        <v>467</v>
      </c>
      <c r="E73" s="169">
        <v>92045</v>
      </c>
      <c r="F73" s="88" t="s">
        <v>31</v>
      </c>
      <c r="G73" s="91">
        <v>723103</v>
      </c>
      <c r="H73" s="113" t="s">
        <v>67</v>
      </c>
      <c r="I73" s="279">
        <v>12</v>
      </c>
      <c r="J73" s="279">
        <v>1</v>
      </c>
      <c r="K73" s="279" t="s">
        <v>2010</v>
      </c>
      <c r="L73" s="279">
        <v>0</v>
      </c>
      <c r="M73" s="279">
        <v>0</v>
      </c>
      <c r="N73" s="89" t="s">
        <v>2216</v>
      </c>
      <c r="O73" s="88" t="s">
        <v>873</v>
      </c>
      <c r="P73" s="175" t="s">
        <v>677</v>
      </c>
      <c r="Q73" s="7"/>
      <c r="R73" s="90"/>
      <c r="S73" s="90"/>
      <c r="T73" s="90"/>
      <c r="U73" s="90"/>
      <c r="V73" s="90"/>
    </row>
    <row r="74" spans="2:23" customFormat="1" ht="15" customHeight="1">
      <c r="B74" s="113">
        <v>67</v>
      </c>
      <c r="C74" s="88" t="s">
        <v>1052</v>
      </c>
      <c r="D74" s="104" t="s">
        <v>467</v>
      </c>
      <c r="E74" s="169">
        <v>92045</v>
      </c>
      <c r="F74" s="95" t="s">
        <v>30</v>
      </c>
      <c r="G74" s="104">
        <v>752205</v>
      </c>
      <c r="H74" s="91" t="s">
        <v>62</v>
      </c>
      <c r="I74" s="279">
        <v>1</v>
      </c>
      <c r="J74" s="279">
        <v>0</v>
      </c>
      <c r="K74" s="279" t="s">
        <v>2012</v>
      </c>
      <c r="L74" s="279">
        <v>1</v>
      </c>
      <c r="M74" s="279">
        <v>0</v>
      </c>
      <c r="N74" s="89" t="s">
        <v>2190</v>
      </c>
      <c r="O74" s="88" t="s">
        <v>1054</v>
      </c>
      <c r="P74" s="175" t="s">
        <v>93</v>
      </c>
      <c r="Q74" s="7"/>
      <c r="R74" s="90"/>
      <c r="S74" s="90"/>
      <c r="T74" s="90"/>
      <c r="U74" s="90"/>
      <c r="V74" s="90"/>
    </row>
    <row r="75" spans="2:23" customFormat="1" ht="15" customHeight="1">
      <c r="B75" s="91">
        <v>68</v>
      </c>
      <c r="C75" s="88" t="s">
        <v>1052</v>
      </c>
      <c r="D75" s="104" t="s">
        <v>467</v>
      </c>
      <c r="E75" s="169">
        <v>92045</v>
      </c>
      <c r="F75" s="88" t="s">
        <v>41</v>
      </c>
      <c r="G75" s="91">
        <v>522301</v>
      </c>
      <c r="H75" s="113" t="s">
        <v>39</v>
      </c>
      <c r="I75" s="279">
        <v>6</v>
      </c>
      <c r="J75" s="279">
        <v>6</v>
      </c>
      <c r="K75" s="279" t="s">
        <v>2010</v>
      </c>
      <c r="L75" s="279">
        <v>0</v>
      </c>
      <c r="M75" s="279">
        <v>0</v>
      </c>
      <c r="N75" s="89" t="s">
        <v>2208</v>
      </c>
      <c r="O75" s="88" t="s">
        <v>873</v>
      </c>
      <c r="P75" s="175" t="s">
        <v>677</v>
      </c>
      <c r="Q75" s="7"/>
      <c r="R75" s="90"/>
      <c r="S75" s="90"/>
      <c r="T75" s="90"/>
      <c r="U75" s="90"/>
      <c r="V75" s="90"/>
    </row>
    <row r="76" spans="2:23" customFormat="1" ht="15" customHeight="1">
      <c r="B76" s="91">
        <v>69</v>
      </c>
      <c r="C76" s="88" t="s">
        <v>1052</v>
      </c>
      <c r="D76" s="104" t="s">
        <v>467</v>
      </c>
      <c r="E76" s="169">
        <v>92045</v>
      </c>
      <c r="F76" s="88" t="s">
        <v>40</v>
      </c>
      <c r="G76" s="91">
        <v>512001</v>
      </c>
      <c r="H76" s="91" t="s">
        <v>72</v>
      </c>
      <c r="I76" s="279">
        <v>6</v>
      </c>
      <c r="J76" s="279">
        <v>1</v>
      </c>
      <c r="K76" s="279" t="s">
        <v>2010</v>
      </c>
      <c r="L76" s="279">
        <v>0</v>
      </c>
      <c r="M76" s="279">
        <v>0</v>
      </c>
      <c r="N76" s="89" t="s">
        <v>2216</v>
      </c>
      <c r="O76" s="88" t="s">
        <v>873</v>
      </c>
      <c r="P76" s="175" t="s">
        <v>677</v>
      </c>
      <c r="Q76" s="7"/>
      <c r="R76" s="90"/>
      <c r="S76" s="90"/>
      <c r="T76" s="90"/>
      <c r="U76" s="90"/>
      <c r="V76" s="90"/>
    </row>
    <row r="77" spans="2:23" customFormat="1" ht="15" customHeight="1">
      <c r="B77" s="113">
        <v>70</v>
      </c>
      <c r="C77" s="88" t="s">
        <v>1052</v>
      </c>
      <c r="D77" s="104" t="s">
        <v>467</v>
      </c>
      <c r="E77" s="169">
        <v>92045</v>
      </c>
      <c r="F77" s="132" t="s">
        <v>35</v>
      </c>
      <c r="G77" s="91">
        <v>741103</v>
      </c>
      <c r="H77" s="91" t="s">
        <v>49</v>
      </c>
      <c r="I77" s="279">
        <v>3</v>
      </c>
      <c r="J77" s="279">
        <v>0</v>
      </c>
      <c r="K77" s="279" t="s">
        <v>2012</v>
      </c>
      <c r="L77" s="279">
        <v>3</v>
      </c>
      <c r="M77" s="279">
        <v>0</v>
      </c>
      <c r="N77" s="89" t="s">
        <v>2192</v>
      </c>
      <c r="O77" s="88" t="s">
        <v>1054</v>
      </c>
      <c r="P77" s="175" t="s">
        <v>93</v>
      </c>
      <c r="Q77" s="7"/>
      <c r="R77" s="90"/>
      <c r="S77" s="90"/>
      <c r="T77" s="90"/>
      <c r="U77" s="90"/>
      <c r="V77" s="90"/>
    </row>
    <row r="78" spans="2:23" customFormat="1" ht="15" customHeight="1">
      <c r="B78" s="91">
        <v>71</v>
      </c>
      <c r="C78" s="88" t="s">
        <v>1052</v>
      </c>
      <c r="D78" s="104" t="s">
        <v>467</v>
      </c>
      <c r="E78" s="169">
        <v>92045</v>
      </c>
      <c r="F78" s="88" t="s">
        <v>172</v>
      </c>
      <c r="G78" s="91">
        <v>722204</v>
      </c>
      <c r="H78" s="91" t="s">
        <v>164</v>
      </c>
      <c r="I78" s="279">
        <v>1</v>
      </c>
      <c r="J78" s="279">
        <v>0</v>
      </c>
      <c r="K78" s="279" t="s">
        <v>2012</v>
      </c>
      <c r="L78" s="279">
        <v>1</v>
      </c>
      <c r="M78" s="279">
        <v>0</v>
      </c>
      <c r="N78" s="89" t="s">
        <v>2194</v>
      </c>
      <c r="O78" s="88" t="s">
        <v>1054</v>
      </c>
      <c r="P78" s="175" t="s">
        <v>93</v>
      </c>
      <c r="Q78" s="7"/>
      <c r="R78" s="90"/>
      <c r="S78" s="90"/>
      <c r="T78" s="90"/>
      <c r="U78" s="90"/>
      <c r="V78" s="90"/>
    </row>
    <row r="79" spans="2:23" customFormat="1" ht="15" customHeight="1">
      <c r="B79" s="91">
        <v>72</v>
      </c>
      <c r="C79" s="88" t="s">
        <v>1052</v>
      </c>
      <c r="D79" s="104" t="s">
        <v>467</v>
      </c>
      <c r="E79" s="169">
        <v>92045</v>
      </c>
      <c r="F79" s="95" t="s">
        <v>1834</v>
      </c>
      <c r="G79" s="91">
        <v>732210</v>
      </c>
      <c r="H79" s="91" t="s">
        <v>685</v>
      </c>
      <c r="I79" s="279">
        <v>1</v>
      </c>
      <c r="J79" s="279">
        <v>0</v>
      </c>
      <c r="K79" s="279" t="s">
        <v>2010</v>
      </c>
      <c r="L79" s="279">
        <v>1</v>
      </c>
      <c r="M79" s="279">
        <v>0</v>
      </c>
      <c r="N79" s="89" t="s">
        <v>2198</v>
      </c>
      <c r="O79" s="232" t="s">
        <v>1989</v>
      </c>
      <c r="P79" s="175" t="s">
        <v>37</v>
      </c>
      <c r="Q79" s="7"/>
      <c r="R79" s="90"/>
      <c r="S79" s="90"/>
      <c r="T79" s="90"/>
      <c r="U79" s="90"/>
      <c r="V79" s="90"/>
    </row>
    <row r="80" spans="2:23" customFormat="1" ht="15" customHeight="1">
      <c r="B80" s="113">
        <v>73</v>
      </c>
      <c r="C80" s="95" t="s">
        <v>1052</v>
      </c>
      <c r="D80" s="91" t="s">
        <v>467</v>
      </c>
      <c r="E80" s="169">
        <v>92045</v>
      </c>
      <c r="F80" s="95" t="s">
        <v>1928</v>
      </c>
      <c r="G80" s="91">
        <v>513101</v>
      </c>
      <c r="H80" s="91" t="s">
        <v>185</v>
      </c>
      <c r="I80" s="279">
        <v>2</v>
      </c>
      <c r="J80" s="279">
        <v>0</v>
      </c>
      <c r="K80" s="279" t="s">
        <v>2010</v>
      </c>
      <c r="L80" s="279">
        <v>2</v>
      </c>
      <c r="M80" s="279">
        <v>0</v>
      </c>
      <c r="N80" s="89" t="s">
        <v>2198</v>
      </c>
      <c r="O80" s="232" t="s">
        <v>1989</v>
      </c>
      <c r="P80" s="230" t="s">
        <v>37</v>
      </c>
      <c r="Q80" s="4"/>
      <c r="R80" s="90"/>
      <c r="S80" s="90"/>
      <c r="T80" s="90"/>
      <c r="U80" s="90"/>
      <c r="V80" s="90"/>
    </row>
    <row r="81" spans="2:23" customFormat="1" ht="15" customHeight="1">
      <c r="B81" s="91">
        <v>74</v>
      </c>
      <c r="C81" s="88" t="s">
        <v>1052</v>
      </c>
      <c r="D81" s="104" t="s">
        <v>467</v>
      </c>
      <c r="E81" s="169">
        <v>92045</v>
      </c>
      <c r="F81" s="88" t="s">
        <v>34</v>
      </c>
      <c r="G81" s="91">
        <v>751201</v>
      </c>
      <c r="H81" s="648" t="s">
        <v>162</v>
      </c>
      <c r="I81" s="260">
        <v>0</v>
      </c>
      <c r="J81" s="279">
        <v>0</v>
      </c>
      <c r="K81" s="279"/>
      <c r="L81" s="279"/>
      <c r="M81" s="279"/>
      <c r="N81" s="89"/>
      <c r="O81" s="90"/>
      <c r="P81" s="175"/>
      <c r="Q81" s="4"/>
      <c r="R81" s="90"/>
      <c r="S81" s="90"/>
      <c r="T81" s="90"/>
      <c r="U81" s="90"/>
      <c r="V81" s="90"/>
    </row>
    <row r="82" spans="2:23" customFormat="1" ht="15" customHeight="1">
      <c r="B82" s="91">
        <v>75</v>
      </c>
      <c r="C82" s="95" t="s">
        <v>1052</v>
      </c>
      <c r="D82" s="91" t="s">
        <v>467</v>
      </c>
      <c r="E82" s="169">
        <v>92045</v>
      </c>
      <c r="F82" s="95" t="s">
        <v>50</v>
      </c>
      <c r="G82" s="91" t="s">
        <v>1948</v>
      </c>
      <c r="H82" s="91" t="s">
        <v>58</v>
      </c>
      <c r="I82" s="260">
        <v>0</v>
      </c>
      <c r="J82" s="279">
        <v>0</v>
      </c>
      <c r="K82" s="279"/>
      <c r="L82" s="279"/>
      <c r="M82" s="279"/>
      <c r="N82" s="106"/>
      <c r="O82" s="232" t="s">
        <v>1989</v>
      </c>
      <c r="P82" s="230" t="s">
        <v>37</v>
      </c>
      <c r="Q82" s="5"/>
      <c r="R82" s="90"/>
      <c r="S82" s="90"/>
      <c r="T82" s="90"/>
      <c r="U82" s="90"/>
      <c r="V82" s="90"/>
    </row>
    <row r="83" spans="2:23" customFormat="1" ht="15" customHeight="1">
      <c r="B83" s="113">
        <v>76</v>
      </c>
      <c r="C83" s="95" t="s">
        <v>1052</v>
      </c>
      <c r="D83" s="91" t="s">
        <v>467</v>
      </c>
      <c r="E83" s="169">
        <v>92045</v>
      </c>
      <c r="F83" s="95" t="s">
        <v>48</v>
      </c>
      <c r="G83" s="104">
        <v>741203</v>
      </c>
      <c r="H83" s="91" t="s">
        <v>57</v>
      </c>
      <c r="I83" s="260">
        <v>0</v>
      </c>
      <c r="J83" s="279">
        <v>0</v>
      </c>
      <c r="K83" s="279" t="s">
        <v>2012</v>
      </c>
      <c r="L83" s="279">
        <v>0</v>
      </c>
      <c r="M83" s="279">
        <v>0</v>
      </c>
      <c r="N83" s="89" t="s">
        <v>2193</v>
      </c>
      <c r="O83" s="88" t="s">
        <v>1054</v>
      </c>
      <c r="P83" s="175" t="s">
        <v>93</v>
      </c>
      <c r="Q83" s="5"/>
      <c r="R83" s="90"/>
      <c r="S83" s="90"/>
      <c r="T83" s="90"/>
      <c r="U83" s="90"/>
      <c r="V83" s="90"/>
    </row>
    <row r="84" spans="2:23" customFormat="1" ht="15" customHeight="1">
      <c r="B84" s="91">
        <v>77</v>
      </c>
      <c r="C84" s="88" t="s">
        <v>1052</v>
      </c>
      <c r="D84" s="104" t="s">
        <v>467</v>
      </c>
      <c r="E84" s="169">
        <v>92045</v>
      </c>
      <c r="F84" s="276" t="s">
        <v>36</v>
      </c>
      <c r="G84" s="91">
        <v>711204</v>
      </c>
      <c r="H84" s="91" t="s">
        <v>94</v>
      </c>
      <c r="I84" s="260">
        <v>0</v>
      </c>
      <c r="J84" s="279">
        <v>0</v>
      </c>
      <c r="K84" s="279"/>
      <c r="L84" s="279"/>
      <c r="M84" s="279"/>
      <c r="N84" s="89"/>
      <c r="O84" s="276" t="s">
        <v>1054</v>
      </c>
      <c r="P84" s="175" t="s">
        <v>93</v>
      </c>
      <c r="Q84" s="5"/>
      <c r="R84" s="90"/>
      <c r="S84" s="90"/>
      <c r="T84" s="90"/>
      <c r="U84" s="90"/>
      <c r="V84" s="90"/>
    </row>
    <row r="85" spans="2:23" customFormat="1" ht="15" customHeight="1">
      <c r="B85" s="91">
        <v>78</v>
      </c>
      <c r="C85" s="95" t="s">
        <v>1925</v>
      </c>
      <c r="D85" s="91" t="s">
        <v>199</v>
      </c>
      <c r="E85" s="713">
        <v>34920</v>
      </c>
      <c r="F85" s="276" t="s">
        <v>41</v>
      </c>
      <c r="G85" s="277">
        <v>522301</v>
      </c>
      <c r="H85" s="648" t="s">
        <v>39</v>
      </c>
      <c r="I85" s="260">
        <v>0</v>
      </c>
      <c r="J85" s="279">
        <v>0</v>
      </c>
      <c r="K85" s="279"/>
      <c r="L85" s="279"/>
      <c r="M85" s="279"/>
      <c r="N85" s="89"/>
      <c r="O85" s="95" t="s">
        <v>1864</v>
      </c>
      <c r="P85" s="175"/>
      <c r="Q85" s="5"/>
      <c r="R85" s="90"/>
      <c r="S85" s="90"/>
      <c r="T85" s="90"/>
      <c r="U85" s="90"/>
      <c r="V85" s="90"/>
      <c r="W85">
        <v>34920</v>
      </c>
    </row>
    <row r="86" spans="2:23" customFormat="1" ht="15" customHeight="1">
      <c r="B86" s="113">
        <v>79</v>
      </c>
      <c r="C86" s="95" t="s">
        <v>1925</v>
      </c>
      <c r="D86" s="91" t="s">
        <v>199</v>
      </c>
      <c r="E86" s="713">
        <v>34920</v>
      </c>
      <c r="F86" s="88" t="s">
        <v>91</v>
      </c>
      <c r="G86" s="91">
        <v>722307</v>
      </c>
      <c r="H86" s="91" t="s">
        <v>74</v>
      </c>
      <c r="I86" s="279">
        <v>5</v>
      </c>
      <c r="J86" s="279">
        <v>0</v>
      </c>
      <c r="K86" s="279" t="s">
        <v>2012</v>
      </c>
      <c r="L86" s="279">
        <v>5</v>
      </c>
      <c r="M86" s="279">
        <v>0</v>
      </c>
      <c r="N86" s="89" t="s">
        <v>2191</v>
      </c>
      <c r="O86" s="88" t="s">
        <v>1991</v>
      </c>
      <c r="P86" s="230" t="s">
        <v>679</v>
      </c>
      <c r="Q86" s="5"/>
      <c r="R86" s="90"/>
      <c r="S86" s="90"/>
      <c r="T86" s="90"/>
      <c r="U86" s="90"/>
      <c r="V86" s="90"/>
    </row>
    <row r="87" spans="2:23" customFormat="1" ht="15" customHeight="1">
      <c r="B87" s="91">
        <v>80</v>
      </c>
      <c r="C87" s="95" t="s">
        <v>1925</v>
      </c>
      <c r="D87" s="91" t="s">
        <v>199</v>
      </c>
      <c r="E87" s="713">
        <v>34920</v>
      </c>
      <c r="F87" s="88" t="s">
        <v>40</v>
      </c>
      <c r="G87" s="91">
        <v>512001</v>
      </c>
      <c r="H87" s="91" t="s">
        <v>72</v>
      </c>
      <c r="I87" s="279">
        <v>1</v>
      </c>
      <c r="J87" s="279">
        <v>1</v>
      </c>
      <c r="K87" s="279" t="s">
        <v>2012</v>
      </c>
      <c r="L87" s="279">
        <v>0</v>
      </c>
      <c r="M87" s="279">
        <v>0</v>
      </c>
      <c r="N87" s="89" t="s">
        <v>2221</v>
      </c>
      <c r="O87" s="95" t="s">
        <v>1864</v>
      </c>
      <c r="P87" s="175" t="s">
        <v>691</v>
      </c>
      <c r="Q87" s="4"/>
      <c r="R87" s="90"/>
      <c r="S87" s="90"/>
      <c r="T87" s="90"/>
      <c r="U87" s="90"/>
      <c r="V87" s="90"/>
    </row>
    <row r="88" spans="2:23" customFormat="1" ht="15" customHeight="1">
      <c r="B88" s="91">
        <v>81</v>
      </c>
      <c r="C88" s="95" t="s">
        <v>1925</v>
      </c>
      <c r="D88" s="91" t="s">
        <v>199</v>
      </c>
      <c r="E88" s="713">
        <v>34920</v>
      </c>
      <c r="F88" s="88" t="s">
        <v>31</v>
      </c>
      <c r="G88" s="91">
        <v>723103</v>
      </c>
      <c r="H88" s="113" t="s">
        <v>67</v>
      </c>
      <c r="I88" s="279">
        <v>1</v>
      </c>
      <c r="J88" s="279">
        <v>0</v>
      </c>
      <c r="K88" s="279" t="s">
        <v>2012</v>
      </c>
      <c r="L88" s="279">
        <v>0</v>
      </c>
      <c r="M88" s="279">
        <v>0</v>
      </c>
      <c r="N88" s="89" t="s">
        <v>2203</v>
      </c>
      <c r="O88" s="95" t="s">
        <v>2100</v>
      </c>
      <c r="P88" s="175" t="s">
        <v>475</v>
      </c>
      <c r="Q88" s="4"/>
      <c r="R88" s="90"/>
      <c r="S88" s="90"/>
      <c r="T88" s="90"/>
      <c r="U88" s="90"/>
      <c r="V88" s="90"/>
    </row>
    <row r="89" spans="2:23" customFormat="1" ht="15" customHeight="1">
      <c r="B89" s="113">
        <v>82</v>
      </c>
      <c r="C89" s="95" t="s">
        <v>1925</v>
      </c>
      <c r="D89" s="91" t="s">
        <v>199</v>
      </c>
      <c r="E89" s="713">
        <v>34920</v>
      </c>
      <c r="F89" s="88" t="s">
        <v>33</v>
      </c>
      <c r="G89" s="104">
        <v>514101</v>
      </c>
      <c r="H89" s="113" t="s">
        <v>68</v>
      </c>
      <c r="I89" s="279">
        <v>2</v>
      </c>
      <c r="J89" s="279">
        <v>2</v>
      </c>
      <c r="K89" s="279" t="s">
        <v>2012</v>
      </c>
      <c r="L89" s="279">
        <v>0</v>
      </c>
      <c r="M89" s="279">
        <v>0</v>
      </c>
      <c r="N89" s="89" t="s">
        <v>2222</v>
      </c>
      <c r="O89" s="95" t="s">
        <v>1864</v>
      </c>
      <c r="P89" s="175" t="s">
        <v>691</v>
      </c>
      <c r="Q89" s="4"/>
      <c r="R89" s="90"/>
      <c r="S89" s="90"/>
      <c r="T89" s="90"/>
      <c r="U89" s="90"/>
      <c r="V89" s="90"/>
    </row>
    <row r="90" spans="2:23" customFormat="1" ht="15" customHeight="1">
      <c r="B90" s="91">
        <v>83</v>
      </c>
      <c r="C90" s="95" t="s">
        <v>1925</v>
      </c>
      <c r="D90" s="91" t="s">
        <v>199</v>
      </c>
      <c r="E90" s="713">
        <v>34920</v>
      </c>
      <c r="F90" s="88" t="s">
        <v>172</v>
      </c>
      <c r="G90" s="104">
        <v>722204</v>
      </c>
      <c r="H90" s="91" t="s">
        <v>164</v>
      </c>
      <c r="I90" s="260">
        <v>0</v>
      </c>
      <c r="J90" s="279">
        <v>0</v>
      </c>
      <c r="K90" s="279"/>
      <c r="L90" s="279"/>
      <c r="M90" s="279"/>
      <c r="N90" s="89"/>
      <c r="O90" s="88" t="s">
        <v>1991</v>
      </c>
      <c r="P90" s="230"/>
      <c r="Q90" s="4"/>
      <c r="R90" s="90"/>
      <c r="S90" s="90"/>
      <c r="T90" s="90"/>
      <c r="U90" s="90"/>
      <c r="V90" s="90"/>
    </row>
    <row r="91" spans="2:23" ht="15" customHeight="1">
      <c r="B91" s="91">
        <v>84</v>
      </c>
      <c r="C91" s="95" t="s">
        <v>1925</v>
      </c>
      <c r="D91" s="91" t="s">
        <v>199</v>
      </c>
      <c r="E91" s="713">
        <v>34920</v>
      </c>
      <c r="F91" s="232" t="s">
        <v>465</v>
      </c>
      <c r="G91" s="91">
        <v>432106</v>
      </c>
      <c r="H91" s="113" t="s">
        <v>217</v>
      </c>
      <c r="I91" s="279">
        <v>1</v>
      </c>
      <c r="J91" s="279">
        <v>0</v>
      </c>
      <c r="K91" s="279" t="s">
        <v>2012</v>
      </c>
      <c r="L91" s="279">
        <v>1</v>
      </c>
      <c r="M91" s="279">
        <v>0</v>
      </c>
      <c r="N91" s="106" t="s">
        <v>2197</v>
      </c>
      <c r="O91" s="232" t="s">
        <v>1989</v>
      </c>
      <c r="P91" s="230" t="s">
        <v>37</v>
      </c>
      <c r="Q91" s="5"/>
      <c r="R91" s="112"/>
      <c r="S91" s="112"/>
      <c r="T91" s="112"/>
      <c r="U91" s="112"/>
      <c r="V91" s="112"/>
    </row>
    <row r="92" spans="2:23" customFormat="1" ht="15" customHeight="1">
      <c r="B92" s="113">
        <v>85</v>
      </c>
      <c r="C92" s="158" t="s">
        <v>1051</v>
      </c>
      <c r="D92" s="104" t="s">
        <v>215</v>
      </c>
      <c r="E92" s="169">
        <v>89004</v>
      </c>
      <c r="F92" s="88" t="s">
        <v>41</v>
      </c>
      <c r="G92" s="91">
        <v>522301</v>
      </c>
      <c r="H92" s="113" t="s">
        <v>39</v>
      </c>
      <c r="I92" s="279">
        <v>4</v>
      </c>
      <c r="J92" s="279">
        <v>4</v>
      </c>
      <c r="K92" s="279" t="s">
        <v>2010</v>
      </c>
      <c r="L92" s="279">
        <v>0</v>
      </c>
      <c r="M92" s="279">
        <v>0</v>
      </c>
      <c r="N92" s="89" t="s">
        <v>2221</v>
      </c>
      <c r="O92" s="95" t="s">
        <v>1864</v>
      </c>
      <c r="P92" s="175" t="s">
        <v>691</v>
      </c>
      <c r="Q92" s="5"/>
      <c r="R92" s="90"/>
      <c r="S92" s="90"/>
      <c r="T92" s="90"/>
      <c r="U92" s="90"/>
      <c r="V92" s="90"/>
      <c r="W92">
        <v>89004</v>
      </c>
    </row>
    <row r="93" spans="2:23" customFormat="1" ht="15" customHeight="1">
      <c r="B93" s="91">
        <v>86</v>
      </c>
      <c r="C93" s="132" t="s">
        <v>1051</v>
      </c>
      <c r="D93" s="91" t="s">
        <v>215</v>
      </c>
      <c r="E93" s="169">
        <v>89004</v>
      </c>
      <c r="F93" s="95" t="s">
        <v>52</v>
      </c>
      <c r="G93" s="91">
        <v>751204</v>
      </c>
      <c r="H93" s="91" t="s">
        <v>61</v>
      </c>
      <c r="I93" s="279">
        <v>1</v>
      </c>
      <c r="J93" s="279">
        <v>0</v>
      </c>
      <c r="K93" s="279" t="s">
        <v>2012</v>
      </c>
      <c r="L93" s="279">
        <v>1</v>
      </c>
      <c r="M93" s="279">
        <v>0</v>
      </c>
      <c r="N93" s="89" t="s">
        <v>2195</v>
      </c>
      <c r="O93" s="138" t="s">
        <v>1989</v>
      </c>
      <c r="P93" s="175" t="s">
        <v>37</v>
      </c>
      <c r="Q93" s="5"/>
      <c r="R93" s="90"/>
      <c r="S93" s="90"/>
      <c r="T93" s="90"/>
      <c r="U93" s="90"/>
      <c r="V93" s="90"/>
    </row>
    <row r="94" spans="2:23" ht="15" customHeight="1">
      <c r="B94" s="91">
        <v>87</v>
      </c>
      <c r="C94" s="158" t="s">
        <v>1051</v>
      </c>
      <c r="D94" s="104" t="s">
        <v>215</v>
      </c>
      <c r="E94" s="169">
        <v>89004</v>
      </c>
      <c r="F94" s="88" t="s">
        <v>33</v>
      </c>
      <c r="G94" s="91">
        <v>514101</v>
      </c>
      <c r="H94" s="113" t="s">
        <v>68</v>
      </c>
      <c r="I94" s="279">
        <v>4</v>
      </c>
      <c r="J94" s="279">
        <v>4</v>
      </c>
      <c r="K94" s="279" t="s">
        <v>2010</v>
      </c>
      <c r="L94" s="279">
        <v>0</v>
      </c>
      <c r="M94" s="279">
        <v>0</v>
      </c>
      <c r="N94" s="89" t="s">
        <v>2222</v>
      </c>
      <c r="O94" s="95" t="s">
        <v>1864</v>
      </c>
      <c r="P94" s="175" t="s">
        <v>691</v>
      </c>
      <c r="Q94" s="5"/>
      <c r="R94" s="112"/>
      <c r="S94" s="112"/>
      <c r="T94" s="112"/>
      <c r="U94" s="112"/>
      <c r="V94" s="112"/>
    </row>
    <row r="95" spans="2:23" ht="15" customHeight="1">
      <c r="B95" s="113">
        <v>88</v>
      </c>
      <c r="C95" s="158" t="s">
        <v>1051</v>
      </c>
      <c r="D95" s="104" t="s">
        <v>215</v>
      </c>
      <c r="E95" s="169">
        <v>89004</v>
      </c>
      <c r="F95" s="88" t="s">
        <v>40</v>
      </c>
      <c r="G95" s="91">
        <v>512001</v>
      </c>
      <c r="H95" s="91" t="s">
        <v>72</v>
      </c>
      <c r="I95" s="279">
        <v>1</v>
      </c>
      <c r="J95" s="279">
        <v>0</v>
      </c>
      <c r="K95" s="279" t="s">
        <v>2010</v>
      </c>
      <c r="L95" s="279">
        <v>0</v>
      </c>
      <c r="M95" s="279">
        <v>0</v>
      </c>
      <c r="N95" s="89" t="s">
        <v>2221</v>
      </c>
      <c r="O95" s="95" t="s">
        <v>1864</v>
      </c>
      <c r="P95" s="175" t="s">
        <v>691</v>
      </c>
      <c r="Q95" s="4"/>
      <c r="R95" s="112"/>
      <c r="S95" s="112"/>
      <c r="T95" s="112"/>
      <c r="U95" s="112"/>
      <c r="V95" s="112"/>
    </row>
    <row r="96" spans="2:23" customFormat="1" ht="15" customHeight="1">
      <c r="B96" s="91">
        <v>89</v>
      </c>
      <c r="C96" s="158" t="s">
        <v>1051</v>
      </c>
      <c r="D96" s="104" t="s">
        <v>215</v>
      </c>
      <c r="E96" s="169">
        <v>89004</v>
      </c>
      <c r="F96" s="88" t="s">
        <v>47</v>
      </c>
      <c r="G96" s="91">
        <v>721306</v>
      </c>
      <c r="H96" s="91" t="s">
        <v>56</v>
      </c>
      <c r="I96" s="279">
        <v>1</v>
      </c>
      <c r="J96" s="279">
        <v>0</v>
      </c>
      <c r="K96" s="279" t="s">
        <v>2012</v>
      </c>
      <c r="L96" s="279">
        <v>1</v>
      </c>
      <c r="M96" s="279">
        <v>0</v>
      </c>
      <c r="N96" s="89" t="s">
        <v>2192</v>
      </c>
      <c r="O96" s="88" t="s">
        <v>1054</v>
      </c>
      <c r="P96" s="175" t="s">
        <v>93</v>
      </c>
      <c r="Q96" s="4"/>
      <c r="R96" s="90"/>
      <c r="S96" s="90"/>
      <c r="T96" s="90"/>
      <c r="U96" s="90"/>
      <c r="V96" s="90"/>
    </row>
    <row r="97" spans="2:23" ht="15" customHeight="1">
      <c r="B97" s="91">
        <v>90</v>
      </c>
      <c r="C97" s="158" t="s">
        <v>1051</v>
      </c>
      <c r="D97" s="104" t="s">
        <v>215</v>
      </c>
      <c r="E97" s="169">
        <v>89004</v>
      </c>
      <c r="F97" s="88" t="s">
        <v>34</v>
      </c>
      <c r="G97" s="91">
        <v>751201</v>
      </c>
      <c r="H97" s="113" t="s">
        <v>162</v>
      </c>
      <c r="I97" s="260">
        <v>0</v>
      </c>
      <c r="J97" s="279">
        <v>0</v>
      </c>
      <c r="K97" s="279" t="s">
        <v>2010</v>
      </c>
      <c r="L97" s="279">
        <v>0</v>
      </c>
      <c r="M97" s="279">
        <v>0</v>
      </c>
      <c r="N97" s="89" t="s">
        <v>2223</v>
      </c>
      <c r="O97" s="95" t="s">
        <v>1864</v>
      </c>
      <c r="P97" s="175" t="s">
        <v>691</v>
      </c>
      <c r="Q97" s="4"/>
      <c r="R97" s="112"/>
      <c r="S97" s="112"/>
      <c r="T97" s="112"/>
      <c r="U97" s="112"/>
      <c r="V97" s="112"/>
    </row>
    <row r="98" spans="2:23" customFormat="1" ht="15" customHeight="1">
      <c r="B98" s="113">
        <v>91</v>
      </c>
      <c r="C98" s="88" t="s">
        <v>1867</v>
      </c>
      <c r="D98" s="104" t="s">
        <v>1809</v>
      </c>
      <c r="E98" s="169">
        <v>90891</v>
      </c>
      <c r="F98" s="95" t="s">
        <v>40</v>
      </c>
      <c r="G98" s="91">
        <v>512001</v>
      </c>
      <c r="H98" s="91" t="s">
        <v>72</v>
      </c>
      <c r="I98" s="279">
        <v>6</v>
      </c>
      <c r="J98" s="279">
        <v>0</v>
      </c>
      <c r="K98" s="279" t="s">
        <v>2111</v>
      </c>
      <c r="L98" s="279">
        <v>6</v>
      </c>
      <c r="M98" s="279">
        <v>0</v>
      </c>
      <c r="N98" s="89" t="s">
        <v>2187</v>
      </c>
      <c r="O98" s="88" t="s">
        <v>101</v>
      </c>
      <c r="P98" s="175" t="s">
        <v>692</v>
      </c>
      <c r="Q98" s="5"/>
      <c r="R98" s="90"/>
      <c r="S98" s="90"/>
      <c r="T98" s="90"/>
      <c r="U98" s="90"/>
      <c r="V98" s="90"/>
      <c r="W98">
        <v>90891</v>
      </c>
    </row>
    <row r="99" spans="2:23" customFormat="1" ht="15" customHeight="1">
      <c r="B99" s="91">
        <v>92</v>
      </c>
      <c r="C99" s="88" t="s">
        <v>2224</v>
      </c>
      <c r="D99" s="104" t="s">
        <v>428</v>
      </c>
      <c r="E99" s="713">
        <v>49570</v>
      </c>
      <c r="F99" s="132" t="s">
        <v>35</v>
      </c>
      <c r="G99" s="91">
        <v>741103</v>
      </c>
      <c r="H99" s="91" t="s">
        <v>49</v>
      </c>
      <c r="I99" s="279">
        <v>1</v>
      </c>
      <c r="J99" s="279">
        <v>0</v>
      </c>
      <c r="K99" s="279" t="s">
        <v>2012</v>
      </c>
      <c r="L99" s="279">
        <v>0</v>
      </c>
      <c r="M99" s="279">
        <v>0</v>
      </c>
      <c r="N99" s="89" t="s">
        <v>2192</v>
      </c>
      <c r="O99" s="88" t="s">
        <v>1054</v>
      </c>
      <c r="P99" s="175" t="s">
        <v>93</v>
      </c>
      <c r="Q99" s="5"/>
      <c r="R99" s="90"/>
      <c r="S99" s="90"/>
      <c r="T99" s="90"/>
      <c r="U99" s="90"/>
      <c r="V99" s="90"/>
      <c r="W99">
        <v>49570</v>
      </c>
    </row>
    <row r="100" spans="2:23" customFormat="1" ht="15" customHeight="1">
      <c r="B100" s="91">
        <v>93</v>
      </c>
      <c r="C100" s="88" t="s">
        <v>2224</v>
      </c>
      <c r="D100" s="104" t="s">
        <v>428</v>
      </c>
      <c r="E100" s="713">
        <v>49570</v>
      </c>
      <c r="F100" s="88" t="s">
        <v>31</v>
      </c>
      <c r="G100" s="91">
        <v>723103</v>
      </c>
      <c r="H100" s="113" t="s">
        <v>67</v>
      </c>
      <c r="I100" s="279">
        <v>23</v>
      </c>
      <c r="J100" s="279">
        <v>1</v>
      </c>
      <c r="K100" s="279" t="s">
        <v>2010</v>
      </c>
      <c r="L100" s="279">
        <v>0</v>
      </c>
      <c r="M100" s="279">
        <v>0</v>
      </c>
      <c r="N100" s="89" t="s">
        <v>2231</v>
      </c>
      <c r="O100" s="88" t="s">
        <v>1073</v>
      </c>
      <c r="P100" s="175" t="s">
        <v>693</v>
      </c>
      <c r="Q100" s="5"/>
      <c r="R100" s="90"/>
      <c r="S100" s="90"/>
      <c r="T100" s="90"/>
      <c r="U100" s="90"/>
      <c r="V100" s="90"/>
    </row>
    <row r="101" spans="2:23" customFormat="1" ht="15" customHeight="1">
      <c r="B101" s="113">
        <v>94</v>
      </c>
      <c r="C101" s="88" t="s">
        <v>2224</v>
      </c>
      <c r="D101" s="104" t="s">
        <v>428</v>
      </c>
      <c r="E101" s="713">
        <v>49570</v>
      </c>
      <c r="F101" s="88" t="s">
        <v>48</v>
      </c>
      <c r="G101" s="91">
        <v>741202</v>
      </c>
      <c r="H101" s="91" t="s">
        <v>57</v>
      </c>
      <c r="I101" s="279">
        <v>2</v>
      </c>
      <c r="J101" s="279">
        <v>0</v>
      </c>
      <c r="K101" s="279" t="s">
        <v>2012</v>
      </c>
      <c r="L101" s="279">
        <v>0</v>
      </c>
      <c r="M101" s="279">
        <v>0</v>
      </c>
      <c r="N101" s="89" t="s">
        <v>2193</v>
      </c>
      <c r="O101" s="88" t="s">
        <v>1054</v>
      </c>
      <c r="P101" s="175" t="s">
        <v>93</v>
      </c>
      <c r="Q101" s="4"/>
      <c r="R101" s="90"/>
      <c r="S101" s="90"/>
      <c r="T101" s="90"/>
      <c r="U101" s="90"/>
      <c r="V101" s="90"/>
    </row>
    <row r="102" spans="2:23" customFormat="1" ht="15" customHeight="1">
      <c r="B102" s="91">
        <v>95</v>
      </c>
      <c r="C102" s="88" t="s">
        <v>2224</v>
      </c>
      <c r="D102" s="104" t="s">
        <v>428</v>
      </c>
      <c r="E102" s="713">
        <v>49570</v>
      </c>
      <c r="F102" s="88" t="s">
        <v>33</v>
      </c>
      <c r="G102" s="91">
        <v>514101</v>
      </c>
      <c r="H102" s="113" t="s">
        <v>68</v>
      </c>
      <c r="I102" s="279">
        <v>16</v>
      </c>
      <c r="J102" s="279">
        <v>13</v>
      </c>
      <c r="K102" s="279" t="s">
        <v>2010</v>
      </c>
      <c r="L102" s="279">
        <v>0</v>
      </c>
      <c r="M102" s="279">
        <v>0</v>
      </c>
      <c r="N102" s="89" t="s">
        <v>2231</v>
      </c>
      <c r="O102" s="88" t="s">
        <v>1073</v>
      </c>
      <c r="P102" s="175" t="s">
        <v>693</v>
      </c>
      <c r="Q102" s="4"/>
      <c r="R102" s="90"/>
      <c r="S102" s="90"/>
      <c r="T102" s="90"/>
      <c r="U102" s="90"/>
      <c r="V102" s="90"/>
    </row>
    <row r="103" spans="2:23" customFormat="1" ht="15" customHeight="1">
      <c r="B103" s="91">
        <v>96</v>
      </c>
      <c r="C103" s="88" t="s">
        <v>2224</v>
      </c>
      <c r="D103" s="104" t="s">
        <v>428</v>
      </c>
      <c r="E103" s="713">
        <v>49570</v>
      </c>
      <c r="F103" s="88" t="s">
        <v>171</v>
      </c>
      <c r="G103" s="91">
        <v>712618</v>
      </c>
      <c r="H103" s="91" t="s">
        <v>77</v>
      </c>
      <c r="I103" s="279">
        <v>1</v>
      </c>
      <c r="J103" s="279">
        <v>0</v>
      </c>
      <c r="K103" s="279" t="s">
        <v>2012</v>
      </c>
      <c r="L103" s="279">
        <v>0</v>
      </c>
      <c r="M103" s="279">
        <v>0</v>
      </c>
      <c r="N103" s="89" t="s">
        <v>2194</v>
      </c>
      <c r="O103" s="88" t="s">
        <v>1054</v>
      </c>
      <c r="P103" s="175" t="s">
        <v>93</v>
      </c>
      <c r="Q103" s="4"/>
      <c r="R103" s="90"/>
      <c r="S103" s="90"/>
      <c r="T103" s="90"/>
      <c r="U103" s="90"/>
      <c r="V103" s="90"/>
    </row>
    <row r="104" spans="2:23" customFormat="1" ht="15" customHeight="1">
      <c r="B104" s="113">
        <v>97</v>
      </c>
      <c r="C104" s="88" t="s">
        <v>2224</v>
      </c>
      <c r="D104" s="104" t="s">
        <v>428</v>
      </c>
      <c r="E104" s="713">
        <v>49570</v>
      </c>
      <c r="F104" s="88" t="s">
        <v>36</v>
      </c>
      <c r="G104" s="91">
        <v>711204</v>
      </c>
      <c r="H104" s="113" t="s">
        <v>94</v>
      </c>
      <c r="I104" s="279">
        <v>2</v>
      </c>
      <c r="J104" s="279">
        <v>0</v>
      </c>
      <c r="K104" s="279" t="s">
        <v>2012</v>
      </c>
      <c r="L104" s="279">
        <v>0</v>
      </c>
      <c r="M104" s="279">
        <v>0</v>
      </c>
      <c r="N104" s="89" t="s">
        <v>2190</v>
      </c>
      <c r="O104" s="88" t="s">
        <v>1054</v>
      </c>
      <c r="P104" s="175" t="s">
        <v>93</v>
      </c>
      <c r="Q104" s="4"/>
      <c r="R104" s="90"/>
      <c r="S104" s="90"/>
      <c r="T104" s="90"/>
      <c r="U104" s="90"/>
      <c r="V104" s="90"/>
    </row>
    <row r="105" spans="2:23" customFormat="1" ht="15" customHeight="1">
      <c r="B105" s="91">
        <v>98</v>
      </c>
      <c r="C105" s="88" t="s">
        <v>2224</v>
      </c>
      <c r="D105" s="104" t="s">
        <v>428</v>
      </c>
      <c r="E105" s="713">
        <v>49570</v>
      </c>
      <c r="F105" s="88" t="s">
        <v>41</v>
      </c>
      <c r="G105" s="91">
        <v>522301</v>
      </c>
      <c r="H105" s="113" t="s">
        <v>39</v>
      </c>
      <c r="I105" s="279">
        <v>8</v>
      </c>
      <c r="J105" s="279">
        <v>8</v>
      </c>
      <c r="K105" s="279" t="s">
        <v>2012</v>
      </c>
      <c r="L105" s="279">
        <v>0</v>
      </c>
      <c r="M105" s="279">
        <v>0</v>
      </c>
      <c r="N105" s="89" t="s">
        <v>2189</v>
      </c>
      <c r="O105" s="88" t="s">
        <v>1054</v>
      </c>
      <c r="P105" s="175" t="s">
        <v>93</v>
      </c>
      <c r="Q105" s="5"/>
      <c r="R105" s="90"/>
      <c r="S105" s="90"/>
      <c r="T105" s="90"/>
      <c r="U105" s="90"/>
      <c r="V105" s="90"/>
    </row>
    <row r="106" spans="2:23" ht="15" customHeight="1">
      <c r="B106" s="91">
        <v>99</v>
      </c>
      <c r="C106" s="88" t="s">
        <v>2224</v>
      </c>
      <c r="D106" s="104" t="s">
        <v>428</v>
      </c>
      <c r="E106" s="713">
        <v>49570</v>
      </c>
      <c r="F106" s="88" t="s">
        <v>47</v>
      </c>
      <c r="G106" s="91">
        <v>721306</v>
      </c>
      <c r="H106" s="91" t="s">
        <v>56</v>
      </c>
      <c r="I106" s="279">
        <v>1</v>
      </c>
      <c r="J106" s="279">
        <v>0</v>
      </c>
      <c r="K106" s="279" t="s">
        <v>2010</v>
      </c>
      <c r="L106" s="279">
        <v>0</v>
      </c>
      <c r="M106" s="279">
        <v>0</v>
      </c>
      <c r="N106" s="89" t="s">
        <v>2192</v>
      </c>
      <c r="O106" s="88" t="s">
        <v>1054</v>
      </c>
      <c r="P106" s="175" t="s">
        <v>93</v>
      </c>
      <c r="Q106" s="5"/>
      <c r="R106" s="112"/>
      <c r="S106" s="112"/>
      <c r="T106" s="112"/>
      <c r="U106" s="112"/>
      <c r="V106" s="112"/>
    </row>
    <row r="107" spans="2:23" customFormat="1" ht="15" customHeight="1">
      <c r="B107" s="113">
        <v>100</v>
      </c>
      <c r="C107" s="88" t="s">
        <v>2224</v>
      </c>
      <c r="D107" s="104" t="s">
        <v>428</v>
      </c>
      <c r="E107" s="713">
        <v>49570</v>
      </c>
      <c r="F107" s="88" t="s">
        <v>169</v>
      </c>
      <c r="G107" s="91">
        <v>962907</v>
      </c>
      <c r="H107" s="91" t="s">
        <v>170</v>
      </c>
      <c r="I107" s="279">
        <v>7</v>
      </c>
      <c r="J107" s="279">
        <v>7</v>
      </c>
      <c r="K107" s="279" t="s">
        <v>2010</v>
      </c>
      <c r="L107" s="279">
        <v>5</v>
      </c>
      <c r="M107" s="279">
        <v>5</v>
      </c>
      <c r="N107" s="89" t="s">
        <v>2210</v>
      </c>
      <c r="O107" s="88" t="s">
        <v>873</v>
      </c>
      <c r="P107" s="175" t="s">
        <v>677</v>
      </c>
      <c r="Q107" s="5"/>
      <c r="R107" s="90"/>
      <c r="S107" s="90"/>
      <c r="T107" s="90"/>
      <c r="U107" s="90"/>
      <c r="V107" s="90"/>
    </row>
    <row r="108" spans="2:23" customFormat="1" ht="15" customHeight="1">
      <c r="B108" s="91">
        <v>101</v>
      </c>
      <c r="C108" s="88" t="s">
        <v>2224</v>
      </c>
      <c r="D108" s="104" t="s">
        <v>428</v>
      </c>
      <c r="E108" s="713">
        <v>49570</v>
      </c>
      <c r="F108" s="95" t="s">
        <v>30</v>
      </c>
      <c r="G108" s="91">
        <v>752205</v>
      </c>
      <c r="H108" s="91" t="s">
        <v>62</v>
      </c>
      <c r="I108" s="260">
        <v>0</v>
      </c>
      <c r="J108" s="279">
        <v>0</v>
      </c>
      <c r="K108" s="279"/>
      <c r="L108" s="279"/>
      <c r="M108" s="279"/>
      <c r="N108" s="89"/>
      <c r="O108" s="276" t="s">
        <v>1054</v>
      </c>
      <c r="P108" s="175" t="s">
        <v>93</v>
      </c>
      <c r="Q108" s="5"/>
      <c r="R108" s="90"/>
      <c r="S108" s="90"/>
      <c r="T108" s="90"/>
      <c r="U108" s="90"/>
      <c r="V108" s="90"/>
    </row>
    <row r="109" spans="2:23" customFormat="1" ht="15" customHeight="1">
      <c r="B109" s="91">
        <v>102</v>
      </c>
      <c r="C109" s="88" t="s">
        <v>2224</v>
      </c>
      <c r="D109" s="104" t="s">
        <v>428</v>
      </c>
      <c r="E109" s="713">
        <v>49570</v>
      </c>
      <c r="F109" s="88" t="s">
        <v>172</v>
      </c>
      <c r="G109" s="91">
        <v>722204</v>
      </c>
      <c r="H109" s="91" t="s">
        <v>164</v>
      </c>
      <c r="I109" s="279">
        <v>2</v>
      </c>
      <c r="J109" s="279">
        <v>0</v>
      </c>
      <c r="K109" s="279" t="s">
        <v>2010</v>
      </c>
      <c r="L109" s="279">
        <v>0</v>
      </c>
      <c r="M109" s="279">
        <v>0</v>
      </c>
      <c r="N109" s="89" t="s">
        <v>2194</v>
      </c>
      <c r="O109" s="88" t="s">
        <v>1054</v>
      </c>
      <c r="P109" s="175" t="s">
        <v>93</v>
      </c>
      <c r="Q109" s="5"/>
      <c r="R109" s="90"/>
      <c r="S109" s="90"/>
      <c r="T109" s="90"/>
      <c r="U109" s="90"/>
      <c r="V109" s="90"/>
    </row>
    <row r="110" spans="2:23" ht="15" customHeight="1">
      <c r="B110" s="113">
        <v>103</v>
      </c>
      <c r="C110" s="88" t="s">
        <v>2224</v>
      </c>
      <c r="D110" s="104" t="s">
        <v>428</v>
      </c>
      <c r="E110" s="713">
        <v>49570</v>
      </c>
      <c r="F110" s="88" t="s">
        <v>34</v>
      </c>
      <c r="G110" s="277">
        <v>751201</v>
      </c>
      <c r="H110" s="277" t="s">
        <v>162</v>
      </c>
      <c r="I110" s="260">
        <v>0</v>
      </c>
      <c r="J110" s="279">
        <v>0</v>
      </c>
      <c r="K110" s="279"/>
      <c r="L110" s="279"/>
      <c r="M110" s="279"/>
      <c r="N110" s="89"/>
      <c r="O110" s="276" t="s">
        <v>1054</v>
      </c>
      <c r="P110" s="175" t="s">
        <v>93</v>
      </c>
      <c r="Q110" s="5"/>
      <c r="R110" s="112"/>
      <c r="S110" s="112"/>
      <c r="T110" s="112"/>
      <c r="U110" s="112"/>
      <c r="V110" s="112"/>
    </row>
    <row r="111" spans="2:23" ht="15" customHeight="1">
      <c r="B111" s="91">
        <v>104</v>
      </c>
      <c r="C111" s="95" t="s">
        <v>1827</v>
      </c>
      <c r="D111" s="104" t="s">
        <v>449</v>
      </c>
      <c r="E111" s="169">
        <v>6426</v>
      </c>
      <c r="F111" s="88" t="s">
        <v>30</v>
      </c>
      <c r="G111" s="91">
        <v>752208</v>
      </c>
      <c r="H111" s="91" t="s">
        <v>62</v>
      </c>
      <c r="I111" s="279">
        <v>1</v>
      </c>
      <c r="J111" s="294">
        <v>0</v>
      </c>
      <c r="K111" s="294" t="s">
        <v>2010</v>
      </c>
      <c r="L111" s="294">
        <v>1</v>
      </c>
      <c r="M111" s="294">
        <v>0</v>
      </c>
      <c r="N111" s="89" t="s">
        <v>2212</v>
      </c>
      <c r="O111" s="88" t="s">
        <v>1991</v>
      </c>
      <c r="P111" s="175" t="s">
        <v>679</v>
      </c>
      <c r="Q111" s="5"/>
      <c r="R111" s="112"/>
      <c r="S111" s="112"/>
      <c r="T111" s="112"/>
      <c r="U111" s="112"/>
      <c r="V111" s="112"/>
      <c r="W111" s="1">
        <v>6426</v>
      </c>
    </row>
    <row r="112" spans="2:23" customFormat="1" ht="15" customHeight="1">
      <c r="B112" s="91">
        <v>105</v>
      </c>
      <c r="C112" s="95" t="s">
        <v>1827</v>
      </c>
      <c r="D112" s="104" t="s">
        <v>449</v>
      </c>
      <c r="E112" s="169">
        <v>6426</v>
      </c>
      <c r="F112" s="132" t="s">
        <v>35</v>
      </c>
      <c r="G112" s="91">
        <v>741103</v>
      </c>
      <c r="H112" s="91" t="s">
        <v>49</v>
      </c>
      <c r="I112" s="279">
        <v>3</v>
      </c>
      <c r="J112" s="294">
        <v>0</v>
      </c>
      <c r="K112" s="294" t="s">
        <v>2178</v>
      </c>
      <c r="L112" s="294">
        <v>3</v>
      </c>
      <c r="M112" s="294">
        <v>0</v>
      </c>
      <c r="N112" s="89" t="s">
        <v>2190</v>
      </c>
      <c r="O112" s="88" t="s">
        <v>1991</v>
      </c>
      <c r="P112" s="175" t="s">
        <v>679</v>
      </c>
      <c r="Q112" s="5"/>
      <c r="R112" s="90"/>
      <c r="S112" s="90"/>
      <c r="T112" s="90"/>
      <c r="U112" s="90"/>
      <c r="V112" s="90"/>
    </row>
    <row r="113" spans="2:23" ht="15" customHeight="1">
      <c r="B113" s="113">
        <v>106</v>
      </c>
      <c r="C113" s="95" t="s">
        <v>1827</v>
      </c>
      <c r="D113" s="104" t="s">
        <v>449</v>
      </c>
      <c r="E113" s="169">
        <v>6426</v>
      </c>
      <c r="F113" s="88" t="s">
        <v>34</v>
      </c>
      <c r="G113" s="91">
        <v>751201</v>
      </c>
      <c r="H113" s="113" t="s">
        <v>162</v>
      </c>
      <c r="I113" s="279">
        <v>5</v>
      </c>
      <c r="J113" s="294">
        <v>5</v>
      </c>
      <c r="K113" s="294" t="s">
        <v>2010</v>
      </c>
      <c r="L113" s="294">
        <v>5</v>
      </c>
      <c r="M113" s="294">
        <v>5</v>
      </c>
      <c r="N113" s="89" t="s">
        <v>2223</v>
      </c>
      <c r="O113" s="95" t="s">
        <v>1864</v>
      </c>
      <c r="P113" s="175" t="s">
        <v>691</v>
      </c>
      <c r="Q113" s="5"/>
      <c r="R113" s="112"/>
      <c r="S113" s="112"/>
      <c r="T113" s="112"/>
      <c r="U113" s="112"/>
      <c r="V113" s="112"/>
    </row>
    <row r="114" spans="2:23" customFormat="1" ht="15" customHeight="1">
      <c r="B114" s="91">
        <v>107</v>
      </c>
      <c r="C114" s="95" t="s">
        <v>1827</v>
      </c>
      <c r="D114" s="104" t="s">
        <v>449</v>
      </c>
      <c r="E114" s="169">
        <v>6426</v>
      </c>
      <c r="F114" s="88" t="s">
        <v>41</v>
      </c>
      <c r="G114" s="91">
        <v>522301</v>
      </c>
      <c r="H114" s="113" t="s">
        <v>39</v>
      </c>
      <c r="I114" s="279">
        <v>4</v>
      </c>
      <c r="J114" s="294">
        <v>3</v>
      </c>
      <c r="K114" s="294" t="s">
        <v>2010</v>
      </c>
      <c r="L114" s="294">
        <v>4</v>
      </c>
      <c r="M114" s="294">
        <v>3</v>
      </c>
      <c r="N114" s="89" t="s">
        <v>2221</v>
      </c>
      <c r="O114" s="95" t="s">
        <v>1864</v>
      </c>
      <c r="P114" s="175" t="s">
        <v>691</v>
      </c>
      <c r="Q114" s="5"/>
      <c r="R114" s="90"/>
      <c r="S114" s="90"/>
      <c r="T114" s="90"/>
      <c r="U114" s="90"/>
      <c r="V114" s="90"/>
    </row>
    <row r="115" spans="2:23" customFormat="1" ht="15" customHeight="1">
      <c r="B115" s="91">
        <v>108</v>
      </c>
      <c r="C115" s="95" t="s">
        <v>1827</v>
      </c>
      <c r="D115" s="104" t="s">
        <v>449</v>
      </c>
      <c r="E115" s="169">
        <v>6426</v>
      </c>
      <c r="F115" s="88" t="s">
        <v>31</v>
      </c>
      <c r="G115" s="91">
        <v>723103</v>
      </c>
      <c r="H115" s="113" t="s">
        <v>67</v>
      </c>
      <c r="I115" s="279">
        <v>2</v>
      </c>
      <c r="J115" s="294">
        <v>0</v>
      </c>
      <c r="K115" s="294" t="s">
        <v>2010</v>
      </c>
      <c r="L115" s="294">
        <v>0</v>
      </c>
      <c r="M115" s="294">
        <v>0</v>
      </c>
      <c r="N115" s="89" t="s">
        <v>2203</v>
      </c>
      <c r="O115" s="95" t="s">
        <v>2100</v>
      </c>
      <c r="P115" s="175" t="s">
        <v>475</v>
      </c>
      <c r="Q115" s="5"/>
      <c r="R115" s="90"/>
      <c r="S115" s="90"/>
      <c r="T115" s="90"/>
      <c r="U115" s="90"/>
      <c r="V115" s="90"/>
    </row>
    <row r="116" spans="2:23" customFormat="1" ht="15" customHeight="1">
      <c r="B116" s="113">
        <v>109</v>
      </c>
      <c r="C116" s="95" t="s">
        <v>1827</v>
      </c>
      <c r="D116" s="104" t="s">
        <v>449</v>
      </c>
      <c r="E116" s="169">
        <v>6426</v>
      </c>
      <c r="F116" s="95" t="s">
        <v>40</v>
      </c>
      <c r="G116" s="91">
        <v>512001</v>
      </c>
      <c r="H116" s="113" t="s">
        <v>72</v>
      </c>
      <c r="I116" s="279">
        <v>1</v>
      </c>
      <c r="J116" s="279">
        <v>0</v>
      </c>
      <c r="K116" s="279" t="s">
        <v>2012</v>
      </c>
      <c r="L116" s="279">
        <v>1</v>
      </c>
      <c r="M116" s="279">
        <v>0</v>
      </c>
      <c r="N116" s="89" t="s">
        <v>2221</v>
      </c>
      <c r="O116" s="95" t="s">
        <v>1864</v>
      </c>
      <c r="P116" s="175" t="s">
        <v>691</v>
      </c>
      <c r="Q116" s="5"/>
      <c r="R116" s="90"/>
      <c r="S116" s="90"/>
      <c r="T116" s="90"/>
      <c r="U116" s="90"/>
      <c r="V116" s="90"/>
    </row>
    <row r="117" spans="2:23" customFormat="1" ht="15" customHeight="1">
      <c r="B117" s="91">
        <v>110</v>
      </c>
      <c r="C117" s="95" t="s">
        <v>1827</v>
      </c>
      <c r="D117" s="104" t="s">
        <v>449</v>
      </c>
      <c r="E117" s="169">
        <v>6426</v>
      </c>
      <c r="F117" s="88" t="s">
        <v>34</v>
      </c>
      <c r="G117" s="91">
        <v>751201</v>
      </c>
      <c r="H117" s="113" t="s">
        <v>162</v>
      </c>
      <c r="I117" s="279">
        <v>1</v>
      </c>
      <c r="J117" s="279">
        <v>1</v>
      </c>
      <c r="K117" s="279" t="s">
        <v>2010</v>
      </c>
      <c r="L117" s="279">
        <v>1</v>
      </c>
      <c r="M117" s="279">
        <v>1</v>
      </c>
      <c r="N117" s="89" t="s">
        <v>2190</v>
      </c>
      <c r="O117" s="88" t="s">
        <v>1991</v>
      </c>
      <c r="P117" s="230" t="s">
        <v>679</v>
      </c>
      <c r="Q117" s="5"/>
      <c r="R117" s="90"/>
      <c r="S117" s="90"/>
      <c r="T117" s="90"/>
      <c r="U117" s="90"/>
      <c r="V117" s="90"/>
    </row>
    <row r="118" spans="2:23" customFormat="1" ht="15" customHeight="1">
      <c r="B118" s="91">
        <v>111</v>
      </c>
      <c r="C118" s="95" t="s">
        <v>1827</v>
      </c>
      <c r="D118" s="104" t="s">
        <v>449</v>
      </c>
      <c r="E118" s="169">
        <v>6426</v>
      </c>
      <c r="F118" s="90" t="s">
        <v>1041</v>
      </c>
      <c r="G118" s="277">
        <v>713203</v>
      </c>
      <c r="H118" s="277" t="s">
        <v>59</v>
      </c>
      <c r="I118" s="260">
        <v>0</v>
      </c>
      <c r="J118" s="294">
        <v>0</v>
      </c>
      <c r="K118" s="294"/>
      <c r="L118" s="294">
        <v>0</v>
      </c>
      <c r="M118" s="294">
        <v>0</v>
      </c>
      <c r="N118" s="106"/>
      <c r="O118" s="88" t="s">
        <v>1991</v>
      </c>
      <c r="P118" s="175" t="s">
        <v>679</v>
      </c>
      <c r="Q118" s="5"/>
      <c r="R118" s="90"/>
      <c r="S118" s="90"/>
      <c r="T118" s="90"/>
      <c r="U118" s="90"/>
      <c r="V118" s="90"/>
    </row>
    <row r="119" spans="2:23" customFormat="1" ht="15" customHeight="1">
      <c r="B119" s="113">
        <v>112</v>
      </c>
      <c r="C119" s="95" t="s">
        <v>1807</v>
      </c>
      <c r="D119" s="91" t="s">
        <v>121</v>
      </c>
      <c r="E119" s="713">
        <v>82814</v>
      </c>
      <c r="F119" s="232" t="s">
        <v>465</v>
      </c>
      <c r="G119" s="91">
        <v>432106</v>
      </c>
      <c r="H119" s="91" t="s">
        <v>217</v>
      </c>
      <c r="I119" s="279">
        <v>2</v>
      </c>
      <c r="J119" s="279">
        <v>0</v>
      </c>
      <c r="K119" s="279" t="s">
        <v>2010</v>
      </c>
      <c r="L119" s="279">
        <v>2</v>
      </c>
      <c r="M119" s="279">
        <v>0</v>
      </c>
      <c r="N119" s="106" t="s">
        <v>2197</v>
      </c>
      <c r="O119" s="232" t="s">
        <v>1989</v>
      </c>
      <c r="P119" s="230" t="s">
        <v>37</v>
      </c>
      <c r="Q119" s="5"/>
      <c r="R119" s="90"/>
      <c r="S119" s="90"/>
      <c r="T119" s="90"/>
      <c r="U119" s="90"/>
      <c r="V119" s="90"/>
      <c r="W119">
        <v>82814</v>
      </c>
    </row>
    <row r="120" spans="2:23" customFormat="1" ht="15" customHeight="1">
      <c r="B120" s="91">
        <v>113</v>
      </c>
      <c r="C120" s="95" t="s">
        <v>1807</v>
      </c>
      <c r="D120" s="91" t="s">
        <v>121</v>
      </c>
      <c r="E120" s="713">
        <v>82814</v>
      </c>
      <c r="F120" s="88" t="s">
        <v>30</v>
      </c>
      <c r="G120" s="91">
        <v>752205</v>
      </c>
      <c r="H120" s="91" t="s">
        <v>62</v>
      </c>
      <c r="I120" s="279">
        <v>3</v>
      </c>
      <c r="J120" s="279">
        <v>0</v>
      </c>
      <c r="K120" s="279" t="s">
        <v>2010</v>
      </c>
      <c r="L120" s="279">
        <v>3</v>
      </c>
      <c r="M120" s="279">
        <v>0</v>
      </c>
      <c r="N120" s="89" t="s">
        <v>2212</v>
      </c>
      <c r="O120" s="88" t="s">
        <v>1991</v>
      </c>
      <c r="P120" s="175" t="s">
        <v>679</v>
      </c>
      <c r="Q120" s="5"/>
      <c r="R120" s="90"/>
      <c r="S120" s="90"/>
      <c r="T120" s="90"/>
      <c r="U120" s="90"/>
      <c r="V120" s="90"/>
    </row>
    <row r="121" spans="2:23" customFormat="1" ht="15" customHeight="1">
      <c r="B121" s="91">
        <v>114</v>
      </c>
      <c r="C121" s="95" t="s">
        <v>1807</v>
      </c>
      <c r="D121" s="91" t="s">
        <v>121</v>
      </c>
      <c r="E121" s="713">
        <v>82814</v>
      </c>
      <c r="F121" s="88" t="s">
        <v>171</v>
      </c>
      <c r="G121" s="91">
        <v>712618</v>
      </c>
      <c r="H121" s="91" t="s">
        <v>77</v>
      </c>
      <c r="I121" s="279">
        <v>2</v>
      </c>
      <c r="J121" s="279">
        <v>0</v>
      </c>
      <c r="K121" s="279" t="s">
        <v>2010</v>
      </c>
      <c r="L121" s="279">
        <v>2</v>
      </c>
      <c r="M121" s="279">
        <v>0</v>
      </c>
      <c r="N121" s="89" t="s">
        <v>2191</v>
      </c>
      <c r="O121" s="88" t="s">
        <v>1991</v>
      </c>
      <c r="P121" s="175" t="s">
        <v>679</v>
      </c>
      <c r="Q121" s="5"/>
      <c r="R121" s="90"/>
      <c r="S121" s="90"/>
      <c r="T121" s="90"/>
      <c r="U121" s="90"/>
      <c r="V121" s="90"/>
    </row>
    <row r="122" spans="2:23" customFormat="1" ht="15" customHeight="1">
      <c r="B122" s="113">
        <v>115</v>
      </c>
      <c r="C122" s="95" t="s">
        <v>1807</v>
      </c>
      <c r="D122" s="91" t="s">
        <v>121</v>
      </c>
      <c r="E122" s="713">
        <v>82814</v>
      </c>
      <c r="F122" s="88" t="s">
        <v>40</v>
      </c>
      <c r="G122" s="91">
        <v>512001</v>
      </c>
      <c r="H122" s="91" t="s">
        <v>72</v>
      </c>
      <c r="I122" s="279">
        <v>2</v>
      </c>
      <c r="J122" s="279">
        <v>1</v>
      </c>
      <c r="K122" s="279" t="s">
        <v>2010</v>
      </c>
      <c r="L122" s="279">
        <v>2</v>
      </c>
      <c r="M122" s="279">
        <v>1</v>
      </c>
      <c r="N122" s="89" t="s">
        <v>2232</v>
      </c>
      <c r="O122" s="88" t="s">
        <v>1991</v>
      </c>
      <c r="P122" s="175" t="s">
        <v>679</v>
      </c>
      <c r="Q122" s="5"/>
      <c r="R122" s="90"/>
      <c r="S122" s="90"/>
      <c r="T122" s="90"/>
      <c r="U122" s="90"/>
      <c r="V122" s="90"/>
    </row>
    <row r="123" spans="2:23" customFormat="1" ht="15" customHeight="1">
      <c r="B123" s="91">
        <v>116</v>
      </c>
      <c r="C123" s="95" t="s">
        <v>1807</v>
      </c>
      <c r="D123" s="91" t="s">
        <v>121</v>
      </c>
      <c r="E123" s="713">
        <v>82814</v>
      </c>
      <c r="F123" s="132" t="s">
        <v>35</v>
      </c>
      <c r="G123" s="91">
        <v>741103</v>
      </c>
      <c r="H123" s="91" t="s">
        <v>49</v>
      </c>
      <c r="I123" s="279">
        <v>2</v>
      </c>
      <c r="J123" s="279">
        <v>0</v>
      </c>
      <c r="K123" s="279" t="s">
        <v>2010</v>
      </c>
      <c r="L123" s="279">
        <v>2</v>
      </c>
      <c r="M123" s="279">
        <v>0</v>
      </c>
      <c r="N123" s="89" t="s">
        <v>2190</v>
      </c>
      <c r="O123" s="88" t="s">
        <v>1991</v>
      </c>
      <c r="P123" s="175" t="s">
        <v>679</v>
      </c>
      <c r="Q123" s="7"/>
      <c r="R123" s="90"/>
      <c r="S123" s="90"/>
      <c r="T123" s="90"/>
      <c r="U123" s="90"/>
      <c r="V123" s="90"/>
    </row>
    <row r="124" spans="2:23" customFormat="1" ht="15" customHeight="1">
      <c r="B124" s="91">
        <v>117</v>
      </c>
      <c r="C124" s="95" t="s">
        <v>1807</v>
      </c>
      <c r="D124" s="91" t="s">
        <v>121</v>
      </c>
      <c r="E124" s="713">
        <v>82814</v>
      </c>
      <c r="F124" s="88" t="s">
        <v>1055</v>
      </c>
      <c r="G124" s="91">
        <v>834103</v>
      </c>
      <c r="H124" s="113" t="s">
        <v>165</v>
      </c>
      <c r="I124" s="279">
        <v>1</v>
      </c>
      <c r="J124" s="279">
        <v>0</v>
      </c>
      <c r="K124" s="279" t="s">
        <v>2010</v>
      </c>
      <c r="L124" s="279">
        <v>1</v>
      </c>
      <c r="M124" s="279">
        <v>0</v>
      </c>
      <c r="N124" s="317" t="s">
        <v>2389</v>
      </c>
      <c r="O124" s="88" t="s">
        <v>1991</v>
      </c>
      <c r="P124" s="175" t="s">
        <v>679</v>
      </c>
      <c r="Q124" s="7"/>
      <c r="R124" s="90"/>
      <c r="S124" s="90"/>
      <c r="T124" s="90"/>
      <c r="U124" s="90"/>
      <c r="V124" s="90"/>
    </row>
    <row r="125" spans="2:23" customFormat="1" ht="15" customHeight="1">
      <c r="B125" s="113">
        <v>118</v>
      </c>
      <c r="C125" s="95" t="s">
        <v>1807</v>
      </c>
      <c r="D125" s="91" t="s">
        <v>121</v>
      </c>
      <c r="E125" s="713">
        <v>82814</v>
      </c>
      <c r="F125" s="88" t="s">
        <v>42</v>
      </c>
      <c r="G125" s="91">
        <v>741201</v>
      </c>
      <c r="H125" s="113" t="s">
        <v>161</v>
      </c>
      <c r="I125" s="279">
        <v>1</v>
      </c>
      <c r="J125" s="279">
        <v>0</v>
      </c>
      <c r="K125" s="279" t="s">
        <v>2010</v>
      </c>
      <c r="L125" s="279">
        <v>1</v>
      </c>
      <c r="M125" s="279">
        <v>0</v>
      </c>
      <c r="N125" s="89" t="s">
        <v>2212</v>
      </c>
      <c r="O125" s="88" t="s">
        <v>1991</v>
      </c>
      <c r="P125" s="175" t="s">
        <v>679</v>
      </c>
      <c r="Q125" s="7"/>
      <c r="R125" s="90"/>
      <c r="S125" s="90"/>
      <c r="T125" s="90"/>
      <c r="U125" s="90"/>
      <c r="V125" s="90"/>
    </row>
    <row r="126" spans="2:23" customFormat="1" ht="15" customHeight="1">
      <c r="B126" s="91">
        <v>119</v>
      </c>
      <c r="C126" s="95" t="s">
        <v>1807</v>
      </c>
      <c r="D126" s="91" t="s">
        <v>121</v>
      </c>
      <c r="E126" s="713">
        <v>82814</v>
      </c>
      <c r="F126" s="88" t="s">
        <v>33</v>
      </c>
      <c r="G126" s="91">
        <v>514101</v>
      </c>
      <c r="H126" s="113" t="s">
        <v>68</v>
      </c>
      <c r="I126" s="478">
        <v>4</v>
      </c>
      <c r="J126" s="478">
        <v>4</v>
      </c>
      <c r="K126" s="279" t="s">
        <v>2010</v>
      </c>
      <c r="L126" s="478">
        <v>4</v>
      </c>
      <c r="M126" s="478">
        <v>4</v>
      </c>
      <c r="N126" s="740" t="s">
        <v>2388</v>
      </c>
      <c r="O126" s="88" t="s">
        <v>1991</v>
      </c>
      <c r="P126" s="175" t="s">
        <v>679</v>
      </c>
      <c r="Q126" s="7"/>
      <c r="R126" s="90"/>
      <c r="S126" s="90"/>
      <c r="T126" s="90"/>
      <c r="U126" s="90"/>
      <c r="V126" s="90"/>
    </row>
    <row r="127" spans="2:23" customFormat="1" ht="15" customHeight="1">
      <c r="B127" s="91">
        <v>120</v>
      </c>
      <c r="C127" s="95" t="s">
        <v>1807</v>
      </c>
      <c r="D127" s="91" t="s">
        <v>121</v>
      </c>
      <c r="E127" s="713">
        <v>82814</v>
      </c>
      <c r="F127" s="88" t="s">
        <v>172</v>
      </c>
      <c r="G127" s="91">
        <v>722204</v>
      </c>
      <c r="H127" s="91" t="s">
        <v>164</v>
      </c>
      <c r="I127" s="279">
        <v>1</v>
      </c>
      <c r="J127" s="279">
        <v>0</v>
      </c>
      <c r="K127" s="279" t="s">
        <v>2010</v>
      </c>
      <c r="L127" s="279">
        <v>1</v>
      </c>
      <c r="M127" s="279">
        <v>0</v>
      </c>
      <c r="N127" s="89" t="s">
        <v>2234</v>
      </c>
      <c r="O127" s="88" t="s">
        <v>1991</v>
      </c>
      <c r="P127" s="175" t="s">
        <v>679</v>
      </c>
      <c r="Q127" s="7"/>
      <c r="R127" s="90"/>
      <c r="S127" s="90"/>
      <c r="T127" s="90"/>
      <c r="U127" s="90"/>
      <c r="V127" s="90"/>
    </row>
    <row r="128" spans="2:23" customFormat="1" ht="15" customHeight="1">
      <c r="B128" s="113">
        <v>121</v>
      </c>
      <c r="C128" s="95" t="s">
        <v>1807</v>
      </c>
      <c r="D128" s="91" t="s">
        <v>121</v>
      </c>
      <c r="E128" s="713">
        <v>82814</v>
      </c>
      <c r="F128" s="88" t="s">
        <v>36</v>
      </c>
      <c r="G128" s="91">
        <v>711204</v>
      </c>
      <c r="H128" s="91" t="s">
        <v>94</v>
      </c>
      <c r="I128" s="279">
        <v>1</v>
      </c>
      <c r="J128" s="279">
        <v>0</v>
      </c>
      <c r="K128" s="279" t="s">
        <v>2010</v>
      </c>
      <c r="L128" s="279">
        <v>1</v>
      </c>
      <c r="M128" s="279">
        <v>0</v>
      </c>
      <c r="N128" s="89" t="s">
        <v>2387</v>
      </c>
      <c r="O128" s="88" t="s">
        <v>1991</v>
      </c>
      <c r="P128" s="175" t="s">
        <v>679</v>
      </c>
      <c r="Q128" s="7"/>
      <c r="R128" s="90"/>
      <c r="S128" s="90"/>
      <c r="T128" s="90"/>
      <c r="U128" s="90"/>
      <c r="V128" s="90"/>
    </row>
    <row r="129" spans="2:24" customFormat="1" ht="15" customHeight="1">
      <c r="B129" s="91">
        <v>122</v>
      </c>
      <c r="C129" s="95" t="s">
        <v>1807</v>
      </c>
      <c r="D129" s="91" t="s">
        <v>121</v>
      </c>
      <c r="E129" s="713">
        <v>82814</v>
      </c>
      <c r="F129" s="88" t="s">
        <v>51</v>
      </c>
      <c r="G129" s="91">
        <v>712905</v>
      </c>
      <c r="H129" s="113" t="s">
        <v>60</v>
      </c>
      <c r="I129" s="260">
        <v>0</v>
      </c>
      <c r="J129" s="279">
        <v>0</v>
      </c>
      <c r="K129" s="279" t="s">
        <v>2010</v>
      </c>
      <c r="L129" s="279"/>
      <c r="M129" s="279"/>
      <c r="N129" s="89"/>
      <c r="O129" s="88" t="s">
        <v>1991</v>
      </c>
      <c r="P129" s="175" t="s">
        <v>679</v>
      </c>
      <c r="Q129" s="7"/>
      <c r="R129" s="90"/>
      <c r="S129" s="90"/>
      <c r="T129" s="90"/>
      <c r="U129" s="90"/>
      <c r="V129" s="90"/>
    </row>
    <row r="130" spans="2:24" customFormat="1" ht="15" customHeight="1">
      <c r="B130" s="91">
        <v>123</v>
      </c>
      <c r="C130" s="158" t="s">
        <v>1047</v>
      </c>
      <c r="D130" s="104" t="s">
        <v>183</v>
      </c>
      <c r="E130" s="169">
        <v>84850</v>
      </c>
      <c r="F130" s="88" t="s">
        <v>33</v>
      </c>
      <c r="G130" s="91">
        <v>514101</v>
      </c>
      <c r="H130" s="113" t="s">
        <v>68</v>
      </c>
      <c r="I130" s="279">
        <v>2</v>
      </c>
      <c r="J130" s="279">
        <v>2</v>
      </c>
      <c r="K130" s="279" t="s">
        <v>2012</v>
      </c>
      <c r="L130" s="279">
        <v>2</v>
      </c>
      <c r="M130" s="279">
        <v>2</v>
      </c>
      <c r="N130" s="106" t="s">
        <v>2189</v>
      </c>
      <c r="O130" s="88" t="s">
        <v>1054</v>
      </c>
      <c r="P130" s="175" t="s">
        <v>93</v>
      </c>
      <c r="Q130" s="4"/>
      <c r="R130" s="90"/>
      <c r="S130" s="90"/>
      <c r="T130" s="90"/>
      <c r="U130" s="90"/>
      <c r="V130" s="90"/>
      <c r="W130">
        <v>84850</v>
      </c>
    </row>
    <row r="131" spans="2:24" customFormat="1" ht="15" customHeight="1">
      <c r="B131" s="113">
        <v>124</v>
      </c>
      <c r="C131" s="158" t="s">
        <v>1047</v>
      </c>
      <c r="D131" s="104" t="s">
        <v>183</v>
      </c>
      <c r="E131" s="169">
        <v>84850</v>
      </c>
      <c r="F131" s="88" t="s">
        <v>41</v>
      </c>
      <c r="G131" s="91">
        <v>522301</v>
      </c>
      <c r="H131" s="113" t="s">
        <v>39</v>
      </c>
      <c r="I131" s="260">
        <v>0</v>
      </c>
      <c r="J131" s="279">
        <v>0</v>
      </c>
      <c r="K131" s="279" t="s">
        <v>2012</v>
      </c>
      <c r="L131" s="279">
        <v>0</v>
      </c>
      <c r="M131" s="279">
        <v>0</v>
      </c>
      <c r="N131" s="89" t="s">
        <v>2226</v>
      </c>
      <c r="O131" s="95" t="s">
        <v>1990</v>
      </c>
      <c r="P131" s="230" t="s">
        <v>190</v>
      </c>
      <c r="Q131" s="4"/>
      <c r="R131" s="90"/>
      <c r="S131" s="90"/>
      <c r="T131" s="90"/>
      <c r="U131" s="90"/>
      <c r="V131" s="90"/>
    </row>
    <row r="132" spans="2:24" customFormat="1" ht="15" customHeight="1">
      <c r="B132" s="91">
        <v>125</v>
      </c>
      <c r="C132" s="158" t="s">
        <v>1047</v>
      </c>
      <c r="D132" s="104" t="s">
        <v>183</v>
      </c>
      <c r="E132" s="169">
        <v>84850</v>
      </c>
      <c r="F132" s="88" t="s">
        <v>41</v>
      </c>
      <c r="G132" s="91">
        <v>522301</v>
      </c>
      <c r="H132" s="113" t="s">
        <v>39</v>
      </c>
      <c r="I132" s="707">
        <v>2</v>
      </c>
      <c r="J132" s="279">
        <v>0</v>
      </c>
      <c r="K132" s="279" t="s">
        <v>2012</v>
      </c>
      <c r="L132" s="707">
        <v>2</v>
      </c>
      <c r="M132" s="279">
        <v>0</v>
      </c>
      <c r="N132" s="89" t="s">
        <v>2189</v>
      </c>
      <c r="O132" s="88" t="s">
        <v>1054</v>
      </c>
      <c r="P132" s="175" t="s">
        <v>93</v>
      </c>
      <c r="Q132" s="4"/>
      <c r="R132" s="90"/>
      <c r="S132" s="90"/>
      <c r="T132" s="90"/>
      <c r="U132" s="90"/>
      <c r="V132" s="90"/>
    </row>
    <row r="133" spans="2:24" customFormat="1" ht="15" customHeight="1">
      <c r="B133" s="91">
        <v>126</v>
      </c>
      <c r="C133" s="158" t="s">
        <v>1047</v>
      </c>
      <c r="D133" s="104" t="s">
        <v>183</v>
      </c>
      <c r="E133" s="169">
        <v>84850</v>
      </c>
      <c r="F133" s="88" t="s">
        <v>169</v>
      </c>
      <c r="G133" s="91">
        <v>962907</v>
      </c>
      <c r="H133" s="113" t="s">
        <v>170</v>
      </c>
      <c r="I133" s="279">
        <v>1</v>
      </c>
      <c r="J133" s="279">
        <v>1</v>
      </c>
      <c r="K133" s="279" t="s">
        <v>2010</v>
      </c>
      <c r="L133" s="279">
        <v>1</v>
      </c>
      <c r="M133" s="279">
        <v>1</v>
      </c>
      <c r="N133" s="89" t="s">
        <v>2210</v>
      </c>
      <c r="O133" s="88" t="s">
        <v>873</v>
      </c>
      <c r="P133" s="175" t="s">
        <v>677</v>
      </c>
      <c r="Q133" s="4"/>
      <c r="R133" s="90"/>
      <c r="S133" s="90"/>
      <c r="T133" s="90"/>
      <c r="U133" s="90"/>
      <c r="V133" s="90"/>
    </row>
    <row r="134" spans="2:24" customFormat="1" ht="15" customHeight="1">
      <c r="B134" s="113">
        <v>127</v>
      </c>
      <c r="C134" s="158" t="s">
        <v>1047</v>
      </c>
      <c r="D134" s="104" t="s">
        <v>183</v>
      </c>
      <c r="E134" s="169">
        <v>84850</v>
      </c>
      <c r="F134" s="88" t="s">
        <v>36</v>
      </c>
      <c r="G134" s="91">
        <v>711204</v>
      </c>
      <c r="H134" s="113" t="s">
        <v>94</v>
      </c>
      <c r="I134" s="279">
        <v>7</v>
      </c>
      <c r="J134" s="279">
        <v>0</v>
      </c>
      <c r="K134" s="279" t="s">
        <v>2012</v>
      </c>
      <c r="L134" s="279">
        <v>7</v>
      </c>
      <c r="M134" s="279">
        <v>0</v>
      </c>
      <c r="N134" s="89" t="s">
        <v>2190</v>
      </c>
      <c r="O134" s="88" t="s">
        <v>1054</v>
      </c>
      <c r="P134" s="175" t="s">
        <v>93</v>
      </c>
      <c r="Q134" s="5"/>
      <c r="R134" s="90"/>
      <c r="S134" s="90"/>
      <c r="T134" s="90"/>
      <c r="U134" s="90"/>
      <c r="V134" s="90"/>
    </row>
    <row r="135" spans="2:24" customFormat="1" ht="15" customHeight="1">
      <c r="B135" s="91">
        <v>128</v>
      </c>
      <c r="C135" s="158" t="s">
        <v>1047</v>
      </c>
      <c r="D135" s="104" t="s">
        <v>183</v>
      </c>
      <c r="E135" s="169">
        <v>84850</v>
      </c>
      <c r="F135" s="88" t="s">
        <v>31</v>
      </c>
      <c r="G135" s="91">
        <v>723103</v>
      </c>
      <c r="H135" s="113" t="s">
        <v>67</v>
      </c>
      <c r="I135" s="279">
        <v>4</v>
      </c>
      <c r="J135" s="279">
        <v>0</v>
      </c>
      <c r="K135" s="279" t="s">
        <v>2010</v>
      </c>
      <c r="L135" s="279">
        <v>4</v>
      </c>
      <c r="M135" s="279">
        <v>0</v>
      </c>
      <c r="N135" s="89" t="s">
        <v>2193</v>
      </c>
      <c r="O135" s="88" t="s">
        <v>1054</v>
      </c>
      <c r="P135" s="175" t="s">
        <v>93</v>
      </c>
      <c r="Q135" s="5"/>
      <c r="R135" s="90"/>
      <c r="S135" s="90"/>
      <c r="T135" s="90"/>
      <c r="U135" s="90"/>
      <c r="V135" s="90"/>
    </row>
    <row r="136" spans="2:24" customFormat="1" ht="15" customHeight="1">
      <c r="B136" s="91">
        <v>129</v>
      </c>
      <c r="C136" s="158" t="s">
        <v>1047</v>
      </c>
      <c r="D136" s="104" t="s">
        <v>183</v>
      </c>
      <c r="E136" s="169">
        <v>84850</v>
      </c>
      <c r="F136" s="88" t="s">
        <v>40</v>
      </c>
      <c r="G136" s="91">
        <v>512001</v>
      </c>
      <c r="H136" s="91" t="s">
        <v>72</v>
      </c>
      <c r="I136" s="279">
        <v>2</v>
      </c>
      <c r="J136" s="279">
        <v>2</v>
      </c>
      <c r="K136" s="279" t="s">
        <v>2012</v>
      </c>
      <c r="L136" s="279">
        <v>2</v>
      </c>
      <c r="M136" s="279">
        <v>2</v>
      </c>
      <c r="N136" s="89" t="s">
        <v>2187</v>
      </c>
      <c r="O136" s="88" t="s">
        <v>1054</v>
      </c>
      <c r="P136" s="175" t="s">
        <v>93</v>
      </c>
      <c r="Q136" s="5"/>
      <c r="R136" s="90"/>
      <c r="S136" s="90"/>
      <c r="T136" s="90"/>
      <c r="U136" s="90"/>
      <c r="V136" s="90"/>
    </row>
    <row r="137" spans="2:24" customFormat="1" ht="15" customHeight="1">
      <c r="B137" s="113">
        <v>130</v>
      </c>
      <c r="C137" s="132" t="s">
        <v>1047</v>
      </c>
      <c r="D137" s="91" t="s">
        <v>183</v>
      </c>
      <c r="E137" s="169">
        <v>84850</v>
      </c>
      <c r="F137" s="95" t="s">
        <v>51</v>
      </c>
      <c r="G137" s="91">
        <v>712905</v>
      </c>
      <c r="H137" s="113" t="s">
        <v>60</v>
      </c>
      <c r="I137" s="279">
        <v>1</v>
      </c>
      <c r="J137" s="279">
        <v>0</v>
      </c>
      <c r="K137" s="279" t="s">
        <v>2010</v>
      </c>
      <c r="L137" s="279">
        <v>1</v>
      </c>
      <c r="M137" s="279">
        <v>0</v>
      </c>
      <c r="N137" s="106" t="s">
        <v>2197</v>
      </c>
      <c r="O137" s="232" t="s">
        <v>1989</v>
      </c>
      <c r="P137" s="230" t="s">
        <v>37</v>
      </c>
      <c r="Q137" s="5"/>
      <c r="R137" s="90"/>
      <c r="S137" s="90"/>
      <c r="T137" s="90"/>
      <c r="U137" s="90"/>
      <c r="V137" s="90"/>
    </row>
    <row r="138" spans="2:24" customFormat="1" ht="15" customHeight="1">
      <c r="B138" s="91">
        <v>131</v>
      </c>
      <c r="C138" s="158" t="s">
        <v>1047</v>
      </c>
      <c r="D138" s="104" t="s">
        <v>183</v>
      </c>
      <c r="E138" s="169">
        <v>84850</v>
      </c>
      <c r="F138" s="276" t="s">
        <v>91</v>
      </c>
      <c r="G138" s="277">
        <v>722307</v>
      </c>
      <c r="H138" s="648" t="s">
        <v>74</v>
      </c>
      <c r="I138" s="260">
        <v>0</v>
      </c>
      <c r="J138" s="279">
        <v>0</v>
      </c>
      <c r="K138" s="279"/>
      <c r="L138" s="279"/>
      <c r="M138" s="279"/>
      <c r="N138" s="89"/>
      <c r="O138" s="276" t="s">
        <v>1054</v>
      </c>
      <c r="P138" s="175" t="s">
        <v>93</v>
      </c>
      <c r="Q138" s="5"/>
      <c r="R138" s="90"/>
      <c r="S138" s="90"/>
      <c r="T138" s="90"/>
      <c r="U138" s="90"/>
      <c r="V138" s="90"/>
    </row>
    <row r="139" spans="2:24" customFormat="1" ht="15" customHeight="1">
      <c r="B139" s="91">
        <v>132</v>
      </c>
      <c r="C139" s="95" t="s">
        <v>209</v>
      </c>
      <c r="D139" s="91" t="s">
        <v>201</v>
      </c>
      <c r="E139" s="713">
        <v>22313</v>
      </c>
      <c r="F139" s="88" t="s">
        <v>42</v>
      </c>
      <c r="G139" s="91">
        <v>741201</v>
      </c>
      <c r="H139" s="91" t="s">
        <v>161</v>
      </c>
      <c r="I139" s="279">
        <v>3</v>
      </c>
      <c r="J139" s="279">
        <v>0</v>
      </c>
      <c r="K139" s="279" t="s">
        <v>2010</v>
      </c>
      <c r="L139" s="279">
        <v>3</v>
      </c>
      <c r="M139" s="279">
        <v>0</v>
      </c>
      <c r="N139" s="89" t="s">
        <v>2212</v>
      </c>
      <c r="O139" s="88" t="s">
        <v>1991</v>
      </c>
      <c r="P139" s="175" t="s">
        <v>679</v>
      </c>
      <c r="Q139" s="5"/>
      <c r="R139" s="90"/>
      <c r="S139" s="90"/>
      <c r="T139" s="90"/>
      <c r="U139" s="90"/>
      <c r="V139" s="90"/>
      <c r="W139">
        <v>22313</v>
      </c>
    </row>
    <row r="140" spans="2:24" customFormat="1" ht="15" customHeight="1">
      <c r="B140" s="113">
        <v>133</v>
      </c>
      <c r="C140" s="95" t="s">
        <v>209</v>
      </c>
      <c r="D140" s="91" t="s">
        <v>201</v>
      </c>
      <c r="E140" s="713">
        <v>22313</v>
      </c>
      <c r="F140" s="88" t="s">
        <v>33</v>
      </c>
      <c r="G140" s="91">
        <v>514101</v>
      </c>
      <c r="H140" s="113" t="s">
        <v>68</v>
      </c>
      <c r="I140" s="279">
        <v>8</v>
      </c>
      <c r="J140" s="279">
        <v>7</v>
      </c>
      <c r="K140" s="279" t="s">
        <v>2010</v>
      </c>
      <c r="L140" s="279">
        <v>0</v>
      </c>
      <c r="M140" s="279">
        <v>0</v>
      </c>
      <c r="N140" s="89" t="s">
        <v>2223</v>
      </c>
      <c r="O140" s="95" t="s">
        <v>1864</v>
      </c>
      <c r="P140" s="175" t="s">
        <v>691</v>
      </c>
      <c r="Q140" s="5"/>
      <c r="R140" s="90"/>
      <c r="S140" s="90"/>
      <c r="T140" s="90"/>
      <c r="U140" s="90"/>
      <c r="V140" s="90"/>
    </row>
    <row r="141" spans="2:24" customFormat="1" ht="15" customHeight="1">
      <c r="B141" s="91">
        <v>134</v>
      </c>
      <c r="C141" s="95" t="s">
        <v>209</v>
      </c>
      <c r="D141" s="91" t="s">
        <v>201</v>
      </c>
      <c r="E141" s="713">
        <v>22313</v>
      </c>
      <c r="F141" s="88" t="s">
        <v>34</v>
      </c>
      <c r="G141" s="91">
        <v>751201</v>
      </c>
      <c r="H141" s="113" t="s">
        <v>162</v>
      </c>
      <c r="I141" s="279">
        <v>3</v>
      </c>
      <c r="J141" s="279">
        <v>3</v>
      </c>
      <c r="K141" s="279" t="s">
        <v>2010</v>
      </c>
      <c r="L141" s="279">
        <v>3</v>
      </c>
      <c r="M141" s="279">
        <v>3</v>
      </c>
      <c r="N141" s="89" t="s">
        <v>2223</v>
      </c>
      <c r="O141" s="95" t="s">
        <v>1864</v>
      </c>
      <c r="P141" s="175" t="s">
        <v>691</v>
      </c>
      <c r="Q141" s="5"/>
      <c r="R141" s="90"/>
      <c r="S141" s="90"/>
      <c r="T141" s="90"/>
      <c r="U141" s="90"/>
      <c r="V141" s="90"/>
    </row>
    <row r="142" spans="2:24" customFormat="1" ht="15" customHeight="1">
      <c r="B142" s="91">
        <v>135</v>
      </c>
      <c r="C142" s="95" t="s">
        <v>209</v>
      </c>
      <c r="D142" s="91" t="s">
        <v>201</v>
      </c>
      <c r="E142" s="713">
        <v>22313</v>
      </c>
      <c r="F142" s="95" t="s">
        <v>52</v>
      </c>
      <c r="G142" s="91">
        <v>751204</v>
      </c>
      <c r="H142" s="91" t="s">
        <v>61</v>
      </c>
      <c r="I142" s="279">
        <v>1</v>
      </c>
      <c r="J142" s="279">
        <v>0</v>
      </c>
      <c r="K142" s="279" t="s">
        <v>2010</v>
      </c>
      <c r="L142" s="279">
        <v>1</v>
      </c>
      <c r="M142" s="279">
        <v>0</v>
      </c>
      <c r="N142" s="89" t="s">
        <v>2195</v>
      </c>
      <c r="O142" s="232" t="s">
        <v>1989</v>
      </c>
      <c r="P142" s="230" t="s">
        <v>37</v>
      </c>
      <c r="Q142" s="5"/>
      <c r="R142" s="90"/>
      <c r="S142" s="90"/>
      <c r="T142" s="90"/>
      <c r="U142" s="90"/>
      <c r="V142" s="90"/>
    </row>
    <row r="143" spans="2:24" customFormat="1" ht="15" customHeight="1">
      <c r="B143" s="113">
        <v>136</v>
      </c>
      <c r="C143" s="95" t="s">
        <v>209</v>
      </c>
      <c r="D143" s="91" t="s">
        <v>201</v>
      </c>
      <c r="E143" s="713">
        <v>22313</v>
      </c>
      <c r="F143" s="88" t="s">
        <v>171</v>
      </c>
      <c r="G143" s="91">
        <v>712618</v>
      </c>
      <c r="H143" s="91" t="s">
        <v>77</v>
      </c>
      <c r="I143" s="279">
        <v>1</v>
      </c>
      <c r="J143" s="279">
        <v>0</v>
      </c>
      <c r="K143" s="279" t="s">
        <v>2010</v>
      </c>
      <c r="L143" s="279">
        <v>0</v>
      </c>
      <c r="M143" s="279">
        <v>0</v>
      </c>
      <c r="N143" s="89" t="s">
        <v>2194</v>
      </c>
      <c r="O143" s="88" t="s">
        <v>1054</v>
      </c>
      <c r="P143" s="175" t="s">
        <v>93</v>
      </c>
      <c r="Q143" s="5"/>
      <c r="R143" s="90"/>
      <c r="S143" s="90"/>
      <c r="T143" s="90"/>
      <c r="U143" s="90"/>
      <c r="V143" s="90"/>
    </row>
    <row r="144" spans="2:24" customFormat="1" ht="15" customHeight="1">
      <c r="B144" s="91">
        <v>137</v>
      </c>
      <c r="C144" s="95" t="s">
        <v>209</v>
      </c>
      <c r="D144" s="91" t="s">
        <v>201</v>
      </c>
      <c r="E144" s="713">
        <v>22313</v>
      </c>
      <c r="F144" s="88" t="s">
        <v>30</v>
      </c>
      <c r="G144" s="91">
        <v>752205</v>
      </c>
      <c r="H144" s="91" t="s">
        <v>62</v>
      </c>
      <c r="I144" s="279">
        <v>3</v>
      </c>
      <c r="J144" s="279">
        <v>0</v>
      </c>
      <c r="K144" s="279" t="s">
        <v>2012</v>
      </c>
      <c r="L144" s="279">
        <v>0</v>
      </c>
      <c r="M144" s="279">
        <v>0</v>
      </c>
      <c r="N144" s="89" t="s">
        <v>2190</v>
      </c>
      <c r="O144" s="88" t="s">
        <v>1054</v>
      </c>
      <c r="P144" s="175" t="s">
        <v>93</v>
      </c>
      <c r="Q144" s="5"/>
      <c r="R144" s="90"/>
      <c r="S144" s="90"/>
      <c r="T144" s="90"/>
      <c r="U144" s="90"/>
      <c r="V144" s="90"/>
      <c r="W144" s="39"/>
      <c r="X144" s="39"/>
    </row>
    <row r="145" spans="2:23" customFormat="1" ht="15" customHeight="1">
      <c r="B145" s="91">
        <v>138</v>
      </c>
      <c r="C145" s="95" t="s">
        <v>209</v>
      </c>
      <c r="D145" s="91" t="s">
        <v>201</v>
      </c>
      <c r="E145" s="713">
        <v>22313</v>
      </c>
      <c r="F145" s="95" t="s">
        <v>51</v>
      </c>
      <c r="G145" s="91">
        <v>712905</v>
      </c>
      <c r="H145" s="91" t="s">
        <v>60</v>
      </c>
      <c r="I145" s="260">
        <v>0</v>
      </c>
      <c r="J145" s="279">
        <v>0</v>
      </c>
      <c r="K145" s="279" t="s">
        <v>2010</v>
      </c>
      <c r="L145" s="279">
        <v>0</v>
      </c>
      <c r="M145" s="279">
        <v>0</v>
      </c>
      <c r="N145" s="106" t="s">
        <v>2197</v>
      </c>
      <c r="O145" s="232" t="s">
        <v>1989</v>
      </c>
      <c r="P145" s="230" t="s">
        <v>37</v>
      </c>
      <c r="Q145" s="5"/>
      <c r="R145" s="90"/>
      <c r="S145" s="90"/>
      <c r="T145" s="90"/>
      <c r="U145" s="90"/>
      <c r="V145" s="90"/>
      <c r="W145" t="s">
        <v>2211</v>
      </c>
    </row>
    <row r="146" spans="2:23" customFormat="1" ht="15" customHeight="1">
      <c r="B146" s="113">
        <v>139</v>
      </c>
      <c r="C146" s="95" t="s">
        <v>209</v>
      </c>
      <c r="D146" s="91" t="s">
        <v>201</v>
      </c>
      <c r="E146" s="713">
        <v>22313</v>
      </c>
      <c r="F146" s="88" t="s">
        <v>40</v>
      </c>
      <c r="G146" s="91">
        <v>512001</v>
      </c>
      <c r="H146" s="91" t="s">
        <v>72</v>
      </c>
      <c r="I146" s="279">
        <v>3</v>
      </c>
      <c r="J146" s="279">
        <v>0</v>
      </c>
      <c r="K146" s="279" t="s">
        <v>2010</v>
      </c>
      <c r="L146" s="279">
        <v>0</v>
      </c>
      <c r="M146" s="279">
        <v>0</v>
      </c>
      <c r="N146" s="89" t="s">
        <v>2221</v>
      </c>
      <c r="O146" s="95" t="s">
        <v>1864</v>
      </c>
      <c r="P146" s="175" t="s">
        <v>691</v>
      </c>
      <c r="Q146" s="5"/>
      <c r="R146" s="90"/>
      <c r="S146" s="90"/>
      <c r="T146" s="90"/>
      <c r="U146" s="90"/>
      <c r="V146" s="90"/>
    </row>
    <row r="147" spans="2:23" customFormat="1" ht="15" customHeight="1">
      <c r="B147" s="91">
        <v>140</v>
      </c>
      <c r="C147" s="95" t="s">
        <v>209</v>
      </c>
      <c r="D147" s="91" t="s">
        <v>201</v>
      </c>
      <c r="E147" s="713">
        <v>22313</v>
      </c>
      <c r="F147" s="95" t="s">
        <v>36</v>
      </c>
      <c r="G147" s="91">
        <v>711204</v>
      </c>
      <c r="H147" s="91" t="s">
        <v>94</v>
      </c>
      <c r="I147" s="279">
        <v>1</v>
      </c>
      <c r="J147" s="279">
        <v>0</v>
      </c>
      <c r="K147" s="279" t="s">
        <v>2010</v>
      </c>
      <c r="L147" s="279">
        <v>1</v>
      </c>
      <c r="M147" s="279">
        <v>0</v>
      </c>
      <c r="N147" s="89" t="s">
        <v>2191</v>
      </c>
      <c r="O147" s="232" t="s">
        <v>1989</v>
      </c>
      <c r="P147" s="230" t="s">
        <v>37</v>
      </c>
      <c r="Q147" s="5"/>
      <c r="R147" s="90"/>
      <c r="S147" s="90"/>
      <c r="T147" s="90"/>
      <c r="U147" s="90"/>
      <c r="V147" s="90"/>
    </row>
    <row r="148" spans="2:23" customFormat="1" ht="15" customHeight="1">
      <c r="B148" s="91">
        <v>141</v>
      </c>
      <c r="C148" s="95" t="s">
        <v>209</v>
      </c>
      <c r="D148" s="91" t="s">
        <v>201</v>
      </c>
      <c r="E148" s="713">
        <v>22313</v>
      </c>
      <c r="F148" s="232" t="s">
        <v>465</v>
      </c>
      <c r="G148" s="91">
        <v>432106</v>
      </c>
      <c r="H148" s="91" t="s">
        <v>217</v>
      </c>
      <c r="I148" s="279">
        <v>1</v>
      </c>
      <c r="J148" s="279">
        <v>1</v>
      </c>
      <c r="K148" s="279" t="s">
        <v>2010</v>
      </c>
      <c r="L148" s="279">
        <v>1</v>
      </c>
      <c r="M148" s="279">
        <v>1</v>
      </c>
      <c r="N148" s="106" t="s">
        <v>2197</v>
      </c>
      <c r="O148" s="232" t="s">
        <v>1989</v>
      </c>
      <c r="P148" s="230" t="s">
        <v>37</v>
      </c>
      <c r="Q148" s="5"/>
      <c r="R148" s="90"/>
      <c r="S148" s="90"/>
      <c r="T148" s="90"/>
      <c r="U148" s="90"/>
      <c r="V148" s="90"/>
    </row>
    <row r="149" spans="2:23" customFormat="1" ht="15" customHeight="1">
      <c r="B149" s="113">
        <v>142</v>
      </c>
      <c r="C149" s="95" t="s">
        <v>209</v>
      </c>
      <c r="D149" s="91" t="s">
        <v>201</v>
      </c>
      <c r="E149" s="713">
        <v>22313</v>
      </c>
      <c r="F149" s="276" t="s">
        <v>41</v>
      </c>
      <c r="G149" s="277">
        <v>522301</v>
      </c>
      <c r="H149" s="648" t="s">
        <v>39</v>
      </c>
      <c r="I149" s="260">
        <v>0</v>
      </c>
      <c r="J149" s="279">
        <v>0</v>
      </c>
      <c r="K149" s="279" t="s">
        <v>2010</v>
      </c>
      <c r="L149" s="279">
        <v>0</v>
      </c>
      <c r="M149" s="279">
        <v>0</v>
      </c>
      <c r="N149" s="89"/>
      <c r="O149" s="95" t="s">
        <v>1864</v>
      </c>
      <c r="P149" s="175" t="s">
        <v>691</v>
      </c>
      <c r="Q149" s="5"/>
      <c r="R149" s="90"/>
      <c r="S149" s="90"/>
      <c r="T149" s="90"/>
      <c r="U149" s="90"/>
      <c r="V149" s="90"/>
    </row>
    <row r="150" spans="2:23" customFormat="1" ht="15" customHeight="1">
      <c r="B150" s="91">
        <v>143</v>
      </c>
      <c r="C150" s="88" t="s">
        <v>2235</v>
      </c>
      <c r="D150" s="104" t="s">
        <v>1202</v>
      </c>
      <c r="E150" s="715">
        <v>31152</v>
      </c>
      <c r="F150" s="88" t="s">
        <v>31</v>
      </c>
      <c r="G150" s="91">
        <v>723103</v>
      </c>
      <c r="H150" s="113" t="s">
        <v>67</v>
      </c>
      <c r="I150" s="279">
        <v>9</v>
      </c>
      <c r="J150" s="279">
        <v>0</v>
      </c>
      <c r="K150" s="279" t="s">
        <v>2010</v>
      </c>
      <c r="L150" s="279">
        <v>9</v>
      </c>
      <c r="M150" s="279">
        <v>0</v>
      </c>
      <c r="N150" s="89" t="s">
        <v>2193</v>
      </c>
      <c r="O150" s="88" t="s">
        <v>1054</v>
      </c>
      <c r="P150" s="175" t="s">
        <v>93</v>
      </c>
      <c r="Q150" s="5"/>
      <c r="R150" s="90"/>
      <c r="S150" s="90"/>
      <c r="T150" s="90"/>
      <c r="U150" s="90"/>
      <c r="V150" s="90"/>
      <c r="W150">
        <v>31152</v>
      </c>
    </row>
    <row r="151" spans="2:23" customFormat="1" ht="15" customHeight="1">
      <c r="B151" s="91">
        <v>144</v>
      </c>
      <c r="C151" s="88" t="s">
        <v>2235</v>
      </c>
      <c r="D151" s="104" t="s">
        <v>1202</v>
      </c>
      <c r="E151" s="715">
        <v>31152</v>
      </c>
      <c r="F151" s="88" t="s">
        <v>34</v>
      </c>
      <c r="G151" s="91">
        <v>721201</v>
      </c>
      <c r="H151" s="113" t="s">
        <v>162</v>
      </c>
      <c r="I151" s="279">
        <v>6</v>
      </c>
      <c r="J151" s="279">
        <v>5</v>
      </c>
      <c r="K151" s="279" t="s">
        <v>2010</v>
      </c>
      <c r="L151" s="279">
        <v>6</v>
      </c>
      <c r="M151" s="279">
        <v>5</v>
      </c>
      <c r="N151" s="89" t="s">
        <v>2190</v>
      </c>
      <c r="O151" s="88" t="s">
        <v>1054</v>
      </c>
      <c r="P151" s="175" t="s">
        <v>93</v>
      </c>
      <c r="Q151" s="5"/>
      <c r="R151" s="90"/>
      <c r="S151" s="90"/>
      <c r="T151" s="90"/>
      <c r="U151" s="90"/>
      <c r="V151" s="90"/>
    </row>
    <row r="152" spans="2:23" customFormat="1" ht="15" customHeight="1">
      <c r="B152" s="113">
        <v>145</v>
      </c>
      <c r="C152" s="88" t="s">
        <v>2235</v>
      </c>
      <c r="D152" s="104" t="s">
        <v>1202</v>
      </c>
      <c r="E152" s="715">
        <v>31152</v>
      </c>
      <c r="F152" s="88" t="s">
        <v>41</v>
      </c>
      <c r="G152" s="91">
        <v>522201</v>
      </c>
      <c r="H152" s="113" t="s">
        <v>39</v>
      </c>
      <c r="I152" s="279">
        <v>4</v>
      </c>
      <c r="J152" s="279">
        <v>1</v>
      </c>
      <c r="K152" s="279" t="s">
        <v>2012</v>
      </c>
      <c r="L152" s="279">
        <v>4</v>
      </c>
      <c r="M152" s="279">
        <v>1</v>
      </c>
      <c r="N152" s="89" t="s">
        <v>2189</v>
      </c>
      <c r="O152" s="88" t="s">
        <v>1054</v>
      </c>
      <c r="P152" s="175" t="s">
        <v>93</v>
      </c>
      <c r="Q152" s="5"/>
      <c r="R152" s="90"/>
      <c r="S152" s="90"/>
      <c r="T152" s="90"/>
      <c r="U152" s="90"/>
      <c r="V152" s="90"/>
    </row>
    <row r="153" spans="2:23" customFormat="1" ht="15" customHeight="1">
      <c r="B153" s="91">
        <v>146</v>
      </c>
      <c r="C153" s="88" t="s">
        <v>2235</v>
      </c>
      <c r="D153" s="104" t="s">
        <v>1202</v>
      </c>
      <c r="E153" s="715">
        <v>31152</v>
      </c>
      <c r="F153" s="88" t="s">
        <v>48</v>
      </c>
      <c r="G153" s="91">
        <v>741203</v>
      </c>
      <c r="H153" s="91" t="s">
        <v>57</v>
      </c>
      <c r="I153" s="279">
        <v>3</v>
      </c>
      <c r="J153" s="279">
        <v>0</v>
      </c>
      <c r="K153" s="279" t="s">
        <v>2010</v>
      </c>
      <c r="L153" s="279">
        <v>3</v>
      </c>
      <c r="M153" s="279">
        <v>0</v>
      </c>
      <c r="N153" s="89" t="s">
        <v>2193</v>
      </c>
      <c r="O153" s="88" t="s">
        <v>1054</v>
      </c>
      <c r="P153" s="175" t="s">
        <v>93</v>
      </c>
      <c r="Q153" s="5"/>
      <c r="R153" s="90"/>
      <c r="S153" s="90"/>
      <c r="T153" s="90"/>
      <c r="U153" s="90"/>
      <c r="V153" s="90"/>
    </row>
    <row r="154" spans="2:23" customFormat="1" ht="15" customHeight="1">
      <c r="B154" s="91">
        <v>147</v>
      </c>
      <c r="C154" s="88" t="s">
        <v>2235</v>
      </c>
      <c r="D154" s="104" t="s">
        <v>1202</v>
      </c>
      <c r="E154" s="715">
        <v>31152</v>
      </c>
      <c r="F154" s="88" t="s">
        <v>40</v>
      </c>
      <c r="G154" s="91">
        <v>512001</v>
      </c>
      <c r="H154" s="91" t="s">
        <v>72</v>
      </c>
      <c r="I154" s="279">
        <v>7</v>
      </c>
      <c r="J154" s="279">
        <v>2</v>
      </c>
      <c r="K154" s="279" t="s">
        <v>2010</v>
      </c>
      <c r="L154" s="279">
        <v>0</v>
      </c>
      <c r="M154" s="279">
        <v>0</v>
      </c>
      <c r="N154" s="89" t="s">
        <v>2187</v>
      </c>
      <c r="O154" s="88" t="s">
        <v>101</v>
      </c>
      <c r="P154" s="175" t="s">
        <v>692</v>
      </c>
      <c r="Q154" s="7"/>
      <c r="R154" s="90"/>
      <c r="S154" s="90"/>
      <c r="T154" s="90"/>
      <c r="U154" s="90"/>
      <c r="V154" s="90"/>
    </row>
    <row r="155" spans="2:23" customFormat="1" ht="15" customHeight="1">
      <c r="B155" s="113">
        <v>148</v>
      </c>
      <c r="C155" s="88" t="s">
        <v>2235</v>
      </c>
      <c r="D155" s="104" t="s">
        <v>1202</v>
      </c>
      <c r="E155" s="715">
        <v>31152</v>
      </c>
      <c r="F155" s="88" t="s">
        <v>91</v>
      </c>
      <c r="G155" s="91">
        <v>722307</v>
      </c>
      <c r="H155" s="91" t="s">
        <v>74</v>
      </c>
      <c r="I155" s="279">
        <v>5</v>
      </c>
      <c r="J155" s="279">
        <v>0</v>
      </c>
      <c r="K155" s="279" t="s">
        <v>2010</v>
      </c>
      <c r="L155" s="279">
        <v>5</v>
      </c>
      <c r="M155" s="279">
        <v>0</v>
      </c>
      <c r="N155" s="89" t="s">
        <v>2191</v>
      </c>
      <c r="O155" s="88" t="s">
        <v>1054</v>
      </c>
      <c r="P155" s="175" t="s">
        <v>93</v>
      </c>
      <c r="Q155" s="7"/>
      <c r="R155" s="90"/>
      <c r="S155" s="90"/>
      <c r="T155" s="90"/>
      <c r="U155" s="90"/>
      <c r="V155" s="90"/>
    </row>
    <row r="156" spans="2:23" customFormat="1" ht="15" customHeight="1">
      <c r="B156" s="91">
        <v>149</v>
      </c>
      <c r="C156" s="88" t="s">
        <v>2235</v>
      </c>
      <c r="D156" s="91" t="s">
        <v>1202</v>
      </c>
      <c r="E156" s="715">
        <v>31152</v>
      </c>
      <c r="F156" s="95" t="s">
        <v>50</v>
      </c>
      <c r="G156" s="91">
        <v>343101</v>
      </c>
      <c r="H156" s="91" t="s">
        <v>58</v>
      </c>
      <c r="I156" s="279">
        <v>1</v>
      </c>
      <c r="J156" s="279">
        <v>1</v>
      </c>
      <c r="K156" s="279" t="s">
        <v>2010</v>
      </c>
      <c r="L156" s="279">
        <v>1</v>
      </c>
      <c r="M156" s="279">
        <v>1</v>
      </c>
      <c r="N156" s="106" t="s">
        <v>2197</v>
      </c>
      <c r="O156" s="232" t="s">
        <v>1989</v>
      </c>
      <c r="P156" s="230" t="s">
        <v>37</v>
      </c>
      <c r="Q156" s="7"/>
      <c r="R156" s="90"/>
      <c r="S156" s="90"/>
      <c r="T156" s="90"/>
      <c r="U156" s="90"/>
      <c r="V156" s="90"/>
    </row>
    <row r="157" spans="2:23" customFormat="1" ht="15" customHeight="1">
      <c r="B157" s="91">
        <v>150</v>
      </c>
      <c r="C157" s="88" t="s">
        <v>2235</v>
      </c>
      <c r="D157" s="104" t="s">
        <v>1202</v>
      </c>
      <c r="E157" s="715">
        <v>31152</v>
      </c>
      <c r="F157" s="88" t="s">
        <v>33</v>
      </c>
      <c r="G157" s="91">
        <v>514101</v>
      </c>
      <c r="H157" s="113" t="s">
        <v>68</v>
      </c>
      <c r="I157" s="279">
        <v>2</v>
      </c>
      <c r="J157" s="279">
        <v>2</v>
      </c>
      <c r="K157" s="279" t="s">
        <v>2010</v>
      </c>
      <c r="L157" s="279">
        <v>0</v>
      </c>
      <c r="M157" s="279">
        <v>0</v>
      </c>
      <c r="N157" s="89" t="s">
        <v>2192</v>
      </c>
      <c r="O157" s="88" t="s">
        <v>101</v>
      </c>
      <c r="P157" s="175" t="s">
        <v>692</v>
      </c>
      <c r="Q157" s="7"/>
      <c r="R157" s="90"/>
      <c r="S157" s="90"/>
      <c r="T157" s="90"/>
      <c r="U157" s="90"/>
      <c r="V157" s="90"/>
    </row>
    <row r="158" spans="2:23" customFormat="1" ht="15" customHeight="1">
      <c r="B158" s="113">
        <v>151</v>
      </c>
      <c r="C158" s="88" t="s">
        <v>2235</v>
      </c>
      <c r="D158" s="91" t="s">
        <v>1202</v>
      </c>
      <c r="E158" s="715">
        <v>31152</v>
      </c>
      <c r="F158" s="95" t="s">
        <v>463</v>
      </c>
      <c r="G158" s="91">
        <v>753105</v>
      </c>
      <c r="H158" s="91" t="s">
        <v>457</v>
      </c>
      <c r="I158" s="279">
        <v>1</v>
      </c>
      <c r="J158" s="279">
        <v>1</v>
      </c>
      <c r="K158" s="279" t="s">
        <v>2010</v>
      </c>
      <c r="L158" s="279">
        <v>1</v>
      </c>
      <c r="M158" s="279">
        <v>1</v>
      </c>
      <c r="N158" s="106" t="s">
        <v>2197</v>
      </c>
      <c r="O158" s="232" t="s">
        <v>1989</v>
      </c>
      <c r="P158" s="230" t="s">
        <v>37</v>
      </c>
      <c r="Q158" s="7"/>
      <c r="R158" s="90"/>
      <c r="S158" s="90"/>
      <c r="T158" s="90"/>
      <c r="U158" s="90"/>
      <c r="V158" s="90"/>
    </row>
    <row r="159" spans="2:23" customFormat="1" ht="15" customHeight="1">
      <c r="B159" s="91">
        <v>152</v>
      </c>
      <c r="C159" s="88" t="s">
        <v>2235</v>
      </c>
      <c r="D159" s="104" t="s">
        <v>1202</v>
      </c>
      <c r="E159" s="715">
        <v>31152</v>
      </c>
      <c r="F159" s="88" t="s">
        <v>47</v>
      </c>
      <c r="G159" s="91">
        <v>721306</v>
      </c>
      <c r="H159" s="113" t="s">
        <v>56</v>
      </c>
      <c r="I159" s="279">
        <v>1</v>
      </c>
      <c r="J159" s="279">
        <v>0</v>
      </c>
      <c r="K159" s="279" t="s">
        <v>2010</v>
      </c>
      <c r="L159" s="279">
        <v>1</v>
      </c>
      <c r="M159" s="279">
        <v>0</v>
      </c>
      <c r="N159" s="89" t="s">
        <v>2192</v>
      </c>
      <c r="O159" s="88" t="s">
        <v>1054</v>
      </c>
      <c r="P159" s="175" t="s">
        <v>93</v>
      </c>
      <c r="Q159" s="4"/>
      <c r="R159" s="90"/>
      <c r="S159" s="90"/>
      <c r="T159" s="90"/>
      <c r="U159" s="90"/>
      <c r="V159" s="90"/>
    </row>
    <row r="160" spans="2:23" customFormat="1" ht="15" customHeight="1">
      <c r="B160" s="91">
        <v>153</v>
      </c>
      <c r="C160" s="88" t="s">
        <v>2235</v>
      </c>
      <c r="D160" s="104" t="s">
        <v>1202</v>
      </c>
      <c r="E160" s="715">
        <v>31152</v>
      </c>
      <c r="F160" s="276" t="s">
        <v>172</v>
      </c>
      <c r="G160" s="277">
        <v>722204</v>
      </c>
      <c r="H160" s="277" t="s">
        <v>164</v>
      </c>
      <c r="I160" s="260">
        <v>0</v>
      </c>
      <c r="J160" s="279">
        <v>0</v>
      </c>
      <c r="K160" s="279"/>
      <c r="L160" s="279"/>
      <c r="M160" s="279"/>
      <c r="N160" s="89" t="s">
        <v>2194</v>
      </c>
      <c r="O160" s="276" t="s">
        <v>1054</v>
      </c>
      <c r="P160" s="175" t="s">
        <v>93</v>
      </c>
      <c r="Q160" s="4"/>
      <c r="R160" s="90"/>
      <c r="S160" s="90"/>
      <c r="T160" s="90"/>
      <c r="U160" s="90"/>
      <c r="V160" s="90"/>
    </row>
    <row r="161" spans="2:23" customFormat="1" ht="15" customHeight="1">
      <c r="B161" s="113">
        <v>154</v>
      </c>
      <c r="C161" s="88" t="s">
        <v>2235</v>
      </c>
      <c r="D161" s="104" t="s">
        <v>1202</v>
      </c>
      <c r="E161" s="715">
        <v>31152</v>
      </c>
      <c r="F161" s="88" t="s">
        <v>1041</v>
      </c>
      <c r="G161" s="170">
        <v>713203</v>
      </c>
      <c r="H161" s="277" t="s">
        <v>59</v>
      </c>
      <c r="I161" s="260">
        <v>0</v>
      </c>
      <c r="J161" s="279">
        <v>0</v>
      </c>
      <c r="K161" s="279"/>
      <c r="L161" s="279"/>
      <c r="M161" s="279"/>
      <c r="N161" s="89"/>
      <c r="O161" s="276" t="s">
        <v>1054</v>
      </c>
      <c r="P161" s="175" t="s">
        <v>93</v>
      </c>
      <c r="Q161" s="4"/>
      <c r="R161" s="90"/>
      <c r="S161" s="90"/>
      <c r="T161" s="90"/>
      <c r="U161" s="90"/>
      <c r="V161" s="90"/>
    </row>
    <row r="162" spans="2:23" customFormat="1" ht="15" customHeight="1">
      <c r="B162" s="91">
        <v>155</v>
      </c>
      <c r="C162" s="88" t="s">
        <v>1825</v>
      </c>
      <c r="D162" s="104" t="s">
        <v>205</v>
      </c>
      <c r="E162" s="715">
        <v>114708</v>
      </c>
      <c r="F162" s="88" t="s">
        <v>172</v>
      </c>
      <c r="G162" s="91">
        <v>722204</v>
      </c>
      <c r="H162" s="91" t="s">
        <v>164</v>
      </c>
      <c r="I162" s="279">
        <v>11</v>
      </c>
      <c r="J162" s="279">
        <v>0</v>
      </c>
      <c r="K162" s="279" t="s">
        <v>2012</v>
      </c>
      <c r="L162" s="279">
        <v>11</v>
      </c>
      <c r="M162" s="279">
        <v>0</v>
      </c>
      <c r="N162" s="89" t="s">
        <v>2194</v>
      </c>
      <c r="O162" s="88" t="s">
        <v>1054</v>
      </c>
      <c r="P162" s="175" t="s">
        <v>93</v>
      </c>
      <c r="Q162" s="4"/>
      <c r="R162" s="90"/>
      <c r="S162" s="90"/>
      <c r="T162" s="90"/>
      <c r="U162" s="90"/>
      <c r="V162" s="90"/>
      <c r="W162">
        <v>114708</v>
      </c>
    </row>
    <row r="163" spans="2:23" ht="15" customHeight="1">
      <c r="B163" s="91">
        <v>156</v>
      </c>
      <c r="C163" s="88" t="s">
        <v>1825</v>
      </c>
      <c r="D163" s="104" t="s">
        <v>205</v>
      </c>
      <c r="E163" s="715">
        <v>114708</v>
      </c>
      <c r="F163" s="88" t="s">
        <v>1041</v>
      </c>
      <c r="G163" s="91">
        <v>713203</v>
      </c>
      <c r="H163" s="91" t="s">
        <v>59</v>
      </c>
      <c r="I163" s="279">
        <v>2</v>
      </c>
      <c r="J163" s="279">
        <v>0</v>
      </c>
      <c r="K163" s="279" t="s">
        <v>2010</v>
      </c>
      <c r="L163" s="279">
        <v>2</v>
      </c>
      <c r="M163" s="279">
        <v>0</v>
      </c>
      <c r="N163" s="106" t="s">
        <v>2187</v>
      </c>
      <c r="O163" s="88" t="s">
        <v>101</v>
      </c>
      <c r="P163" s="175" t="s">
        <v>692</v>
      </c>
      <c r="Q163" s="4"/>
      <c r="R163" s="112"/>
      <c r="S163" s="112"/>
      <c r="T163" s="112"/>
      <c r="U163" s="112"/>
      <c r="V163" s="112"/>
    </row>
    <row r="164" spans="2:23" ht="15" customHeight="1">
      <c r="B164" s="113">
        <v>157</v>
      </c>
      <c r="C164" s="95" t="s">
        <v>1825</v>
      </c>
      <c r="D164" s="91" t="s">
        <v>205</v>
      </c>
      <c r="E164" s="715">
        <v>114708</v>
      </c>
      <c r="F164" s="95" t="s">
        <v>1836</v>
      </c>
      <c r="G164" s="91">
        <v>814209</v>
      </c>
      <c r="H164" s="91" t="s">
        <v>683</v>
      </c>
      <c r="I164" s="279">
        <v>2</v>
      </c>
      <c r="J164" s="279">
        <v>0</v>
      </c>
      <c r="K164" s="279" t="s">
        <v>2010</v>
      </c>
      <c r="L164" s="279">
        <v>2</v>
      </c>
      <c r="M164" s="279">
        <v>0</v>
      </c>
      <c r="N164" s="106" t="s">
        <v>2197</v>
      </c>
      <c r="O164" s="232" t="s">
        <v>1989</v>
      </c>
      <c r="P164" s="230" t="s">
        <v>37</v>
      </c>
      <c r="Q164" s="5"/>
      <c r="R164" s="112"/>
      <c r="S164" s="112"/>
      <c r="T164" s="112"/>
      <c r="U164" s="112"/>
      <c r="V164" s="112"/>
    </row>
    <row r="165" spans="2:23" ht="15" customHeight="1">
      <c r="B165" s="91">
        <v>158</v>
      </c>
      <c r="C165" s="95" t="s">
        <v>1825</v>
      </c>
      <c r="D165" s="91" t="s">
        <v>205</v>
      </c>
      <c r="E165" s="715">
        <v>114708</v>
      </c>
      <c r="F165" s="95" t="s">
        <v>91</v>
      </c>
      <c r="G165" s="91">
        <v>722307</v>
      </c>
      <c r="H165" s="91" t="s">
        <v>74</v>
      </c>
      <c r="I165" s="279">
        <v>2</v>
      </c>
      <c r="J165" s="279">
        <v>0</v>
      </c>
      <c r="K165" s="279" t="s">
        <v>2012</v>
      </c>
      <c r="L165" s="279">
        <v>2</v>
      </c>
      <c r="M165" s="279">
        <v>0</v>
      </c>
      <c r="N165" s="89" t="s">
        <v>2193</v>
      </c>
      <c r="O165" s="95" t="s">
        <v>1054</v>
      </c>
      <c r="P165" s="230" t="s">
        <v>93</v>
      </c>
      <c r="Q165" s="5"/>
      <c r="R165" s="112"/>
      <c r="S165" s="112"/>
      <c r="T165" s="112"/>
      <c r="U165" s="112"/>
      <c r="V165" s="112"/>
    </row>
    <row r="166" spans="2:23" ht="15" customHeight="1">
      <c r="B166" s="91">
        <v>159</v>
      </c>
      <c r="C166" s="88" t="s">
        <v>1825</v>
      </c>
      <c r="D166" s="104" t="s">
        <v>205</v>
      </c>
      <c r="E166" s="715">
        <v>114708</v>
      </c>
      <c r="F166" s="88" t="s">
        <v>48</v>
      </c>
      <c r="G166" s="91">
        <v>741203</v>
      </c>
      <c r="H166" s="91" t="s">
        <v>57</v>
      </c>
      <c r="I166" s="279">
        <v>10</v>
      </c>
      <c r="J166" s="279">
        <v>0</v>
      </c>
      <c r="K166" s="279" t="s">
        <v>2012</v>
      </c>
      <c r="L166" s="279">
        <v>10</v>
      </c>
      <c r="M166" s="279">
        <v>0</v>
      </c>
      <c r="N166" s="89" t="s">
        <v>2193</v>
      </c>
      <c r="O166" s="88" t="s">
        <v>1054</v>
      </c>
      <c r="P166" s="175" t="s">
        <v>93</v>
      </c>
      <c r="Q166" s="5"/>
      <c r="R166" s="112"/>
      <c r="S166" s="112"/>
      <c r="T166" s="112"/>
      <c r="U166" s="112"/>
      <c r="V166" s="112"/>
    </row>
    <row r="167" spans="2:23" ht="15" customHeight="1">
      <c r="B167" s="113">
        <v>160</v>
      </c>
      <c r="C167" s="649" t="s">
        <v>64</v>
      </c>
      <c r="D167" s="630" t="s">
        <v>65</v>
      </c>
      <c r="E167" s="726">
        <v>19678</v>
      </c>
      <c r="F167" s="88" t="s">
        <v>33</v>
      </c>
      <c r="G167" s="91">
        <v>514101</v>
      </c>
      <c r="H167" s="113" t="s">
        <v>68</v>
      </c>
      <c r="I167" s="279">
        <v>7</v>
      </c>
      <c r="J167" s="279">
        <v>7</v>
      </c>
      <c r="K167" s="279" t="s">
        <v>2012</v>
      </c>
      <c r="L167" s="279">
        <v>7</v>
      </c>
      <c r="M167" s="279">
        <v>7</v>
      </c>
      <c r="N167" s="89" t="s">
        <v>2190</v>
      </c>
      <c r="O167" s="88" t="s">
        <v>1991</v>
      </c>
      <c r="P167" s="175" t="s">
        <v>679</v>
      </c>
      <c r="Q167" s="5"/>
      <c r="R167" s="112"/>
      <c r="S167" s="112"/>
      <c r="T167" s="112"/>
      <c r="U167" s="112"/>
      <c r="V167" s="112"/>
      <c r="W167" s="1">
        <v>19678</v>
      </c>
    </row>
    <row r="168" spans="2:23" customFormat="1" ht="15" customHeight="1">
      <c r="B168" s="91">
        <v>161</v>
      </c>
      <c r="C168" s="649" t="s">
        <v>64</v>
      </c>
      <c r="D168" s="630" t="s">
        <v>65</v>
      </c>
      <c r="E168" s="726">
        <v>19678</v>
      </c>
      <c r="F168" s="88" t="s">
        <v>31</v>
      </c>
      <c r="G168" s="91">
        <v>723103</v>
      </c>
      <c r="H168" s="113" t="s">
        <v>67</v>
      </c>
      <c r="I168" s="279">
        <v>8</v>
      </c>
      <c r="J168" s="279">
        <v>0</v>
      </c>
      <c r="K168" s="279" t="s">
        <v>2012</v>
      </c>
      <c r="L168" s="279">
        <v>8</v>
      </c>
      <c r="M168" s="279">
        <v>0</v>
      </c>
      <c r="N168" s="89" t="s">
        <v>2210</v>
      </c>
      <c r="O168" s="88" t="s">
        <v>873</v>
      </c>
      <c r="P168" s="175" t="s">
        <v>677</v>
      </c>
      <c r="Q168" s="5"/>
      <c r="R168" s="90"/>
      <c r="S168" s="90"/>
      <c r="T168" s="90"/>
      <c r="U168" s="90"/>
      <c r="V168" s="90"/>
    </row>
    <row r="169" spans="2:23" customFormat="1" ht="15" customHeight="1">
      <c r="B169" s="91">
        <v>162</v>
      </c>
      <c r="C169" s="649" t="s">
        <v>64</v>
      </c>
      <c r="D169" s="630" t="s">
        <v>65</v>
      </c>
      <c r="E169" s="726">
        <v>19678</v>
      </c>
      <c r="F169" s="88" t="s">
        <v>47</v>
      </c>
      <c r="G169" s="91">
        <v>721306</v>
      </c>
      <c r="H169" s="91" t="s">
        <v>56</v>
      </c>
      <c r="I169" s="279">
        <v>1</v>
      </c>
      <c r="J169" s="279">
        <v>0</v>
      </c>
      <c r="K169" s="279" t="s">
        <v>2012</v>
      </c>
      <c r="L169" s="279">
        <v>1</v>
      </c>
      <c r="M169" s="279">
        <v>0</v>
      </c>
      <c r="N169" s="89" t="s">
        <v>2192</v>
      </c>
      <c r="O169" s="88" t="s">
        <v>1054</v>
      </c>
      <c r="P169" s="175" t="s">
        <v>93</v>
      </c>
      <c r="Q169" s="5"/>
      <c r="R169" s="90"/>
      <c r="S169" s="90"/>
      <c r="T169" s="90"/>
      <c r="U169" s="90"/>
      <c r="V169" s="90"/>
    </row>
    <row r="170" spans="2:23" customFormat="1" ht="15" customHeight="1">
      <c r="B170" s="113">
        <v>163</v>
      </c>
      <c r="C170" s="649" t="s">
        <v>64</v>
      </c>
      <c r="D170" s="630" t="s">
        <v>65</v>
      </c>
      <c r="E170" s="726">
        <v>19678</v>
      </c>
      <c r="F170" s="88" t="s">
        <v>34</v>
      </c>
      <c r="G170" s="91">
        <v>751201</v>
      </c>
      <c r="H170" s="113" t="s">
        <v>162</v>
      </c>
      <c r="I170" s="260">
        <v>0</v>
      </c>
      <c r="J170" s="279">
        <v>0</v>
      </c>
      <c r="K170" s="279" t="s">
        <v>2012</v>
      </c>
      <c r="L170" s="279">
        <v>0</v>
      </c>
      <c r="M170" s="279">
        <v>0</v>
      </c>
      <c r="N170" s="89" t="s">
        <v>2190</v>
      </c>
      <c r="O170" s="88" t="s">
        <v>1054</v>
      </c>
      <c r="P170" s="175" t="s">
        <v>93</v>
      </c>
      <c r="Q170" s="5"/>
      <c r="R170" s="90"/>
      <c r="S170" s="90"/>
      <c r="T170" s="90"/>
      <c r="U170" s="90"/>
      <c r="V170" s="90"/>
    </row>
    <row r="171" spans="2:23" customFormat="1" ht="15" customHeight="1">
      <c r="B171" s="91">
        <v>164</v>
      </c>
      <c r="C171" s="649" t="s">
        <v>64</v>
      </c>
      <c r="D171" s="630" t="s">
        <v>65</v>
      </c>
      <c r="E171" s="726">
        <v>19678</v>
      </c>
      <c r="F171" s="132" t="s">
        <v>35</v>
      </c>
      <c r="G171" s="91">
        <v>741103</v>
      </c>
      <c r="H171" s="91" t="s">
        <v>49</v>
      </c>
      <c r="I171" s="279">
        <v>1</v>
      </c>
      <c r="J171" s="279">
        <v>0</v>
      </c>
      <c r="K171" s="279" t="s">
        <v>2012</v>
      </c>
      <c r="L171" s="279">
        <v>1</v>
      </c>
      <c r="M171" s="279">
        <v>0</v>
      </c>
      <c r="N171" s="89" t="s">
        <v>2192</v>
      </c>
      <c r="O171" s="88" t="s">
        <v>1054</v>
      </c>
      <c r="P171" s="175" t="s">
        <v>93</v>
      </c>
      <c r="Q171" s="5"/>
      <c r="R171" s="90"/>
      <c r="S171" s="90"/>
      <c r="T171" s="90"/>
      <c r="U171" s="90"/>
      <c r="V171" s="90"/>
    </row>
    <row r="172" spans="2:23" customFormat="1" ht="15" customHeight="1">
      <c r="B172" s="91">
        <v>165</v>
      </c>
      <c r="C172" s="649" t="s">
        <v>64</v>
      </c>
      <c r="D172" s="630" t="s">
        <v>65</v>
      </c>
      <c r="E172" s="726">
        <v>19678</v>
      </c>
      <c r="F172" s="88" t="s">
        <v>171</v>
      </c>
      <c r="G172" s="91">
        <v>712618</v>
      </c>
      <c r="H172" s="91" t="s">
        <v>77</v>
      </c>
      <c r="I172" s="279">
        <v>1</v>
      </c>
      <c r="J172" s="279">
        <v>0</v>
      </c>
      <c r="K172" s="279" t="s">
        <v>2012</v>
      </c>
      <c r="L172" s="279">
        <v>1</v>
      </c>
      <c r="M172" s="279">
        <v>0</v>
      </c>
      <c r="N172" s="89" t="s">
        <v>2194</v>
      </c>
      <c r="O172" s="88" t="s">
        <v>1054</v>
      </c>
      <c r="P172" s="175" t="s">
        <v>93</v>
      </c>
      <c r="Q172" s="5"/>
      <c r="R172" s="90"/>
      <c r="S172" s="90"/>
      <c r="T172" s="90"/>
      <c r="U172" s="90"/>
      <c r="V172" s="90"/>
    </row>
    <row r="173" spans="2:23" customFormat="1" ht="15" customHeight="1">
      <c r="B173" s="113">
        <v>166</v>
      </c>
      <c r="C173" s="649" t="s">
        <v>64</v>
      </c>
      <c r="D173" s="630" t="s">
        <v>65</v>
      </c>
      <c r="E173" s="726">
        <v>19678</v>
      </c>
      <c r="F173" s="88" t="s">
        <v>36</v>
      </c>
      <c r="G173" s="91">
        <v>711204</v>
      </c>
      <c r="H173" s="91" t="s">
        <v>94</v>
      </c>
      <c r="I173" s="279">
        <v>5</v>
      </c>
      <c r="J173" s="279">
        <v>0</v>
      </c>
      <c r="K173" s="279" t="s">
        <v>2012</v>
      </c>
      <c r="L173" s="279">
        <v>5</v>
      </c>
      <c r="M173" s="279">
        <v>0</v>
      </c>
      <c r="N173" s="89" t="s">
        <v>2190</v>
      </c>
      <c r="O173" s="88" t="s">
        <v>1054</v>
      </c>
      <c r="P173" s="175" t="s">
        <v>93</v>
      </c>
      <c r="Q173" s="5"/>
      <c r="R173" s="90"/>
      <c r="S173" s="90"/>
      <c r="T173" s="90"/>
      <c r="U173" s="90"/>
      <c r="V173" s="90"/>
    </row>
    <row r="174" spans="2:23" customFormat="1" ht="15" customHeight="1">
      <c r="B174" s="91">
        <v>167</v>
      </c>
      <c r="C174" s="649" t="s">
        <v>64</v>
      </c>
      <c r="D174" s="630" t="s">
        <v>65</v>
      </c>
      <c r="E174" s="726">
        <v>19678</v>
      </c>
      <c r="F174" s="88" t="s">
        <v>91</v>
      </c>
      <c r="G174" s="91">
        <v>722307</v>
      </c>
      <c r="H174" s="91" t="s">
        <v>74</v>
      </c>
      <c r="I174" s="279">
        <v>3</v>
      </c>
      <c r="J174" s="279">
        <v>0</v>
      </c>
      <c r="K174" s="279" t="s">
        <v>2012</v>
      </c>
      <c r="L174" s="279">
        <v>3</v>
      </c>
      <c r="M174" s="279">
        <v>0</v>
      </c>
      <c r="N174" s="89" t="s">
        <v>2193</v>
      </c>
      <c r="O174" s="88" t="s">
        <v>1054</v>
      </c>
      <c r="P174" s="175" t="s">
        <v>93</v>
      </c>
      <c r="Q174" s="7"/>
      <c r="R174" s="90"/>
      <c r="S174" s="90"/>
      <c r="T174" s="90"/>
      <c r="U174" s="90"/>
      <c r="V174" s="90"/>
    </row>
    <row r="175" spans="2:23" customFormat="1" ht="15" customHeight="1">
      <c r="B175" s="91">
        <v>168</v>
      </c>
      <c r="C175" s="649" t="s">
        <v>64</v>
      </c>
      <c r="D175" s="630" t="s">
        <v>65</v>
      </c>
      <c r="E175" s="726">
        <v>19678</v>
      </c>
      <c r="F175" s="88" t="s">
        <v>52</v>
      </c>
      <c r="G175" s="91">
        <v>751204</v>
      </c>
      <c r="H175" s="91" t="s">
        <v>61</v>
      </c>
      <c r="I175" s="279">
        <v>1</v>
      </c>
      <c r="J175" s="279">
        <v>0</v>
      </c>
      <c r="K175" s="279" t="s">
        <v>2012</v>
      </c>
      <c r="L175" s="279">
        <v>1</v>
      </c>
      <c r="M175" s="279">
        <v>0</v>
      </c>
      <c r="N175" s="89" t="s">
        <v>2194</v>
      </c>
      <c r="O175" s="88" t="s">
        <v>1054</v>
      </c>
      <c r="P175" s="175" t="s">
        <v>93</v>
      </c>
      <c r="Q175" s="7"/>
      <c r="R175" s="90"/>
      <c r="S175" s="90"/>
      <c r="T175" s="90"/>
      <c r="U175" s="90"/>
      <c r="V175" s="90"/>
    </row>
    <row r="176" spans="2:23" customFormat="1" ht="15" customHeight="1">
      <c r="B176" s="113">
        <v>169</v>
      </c>
      <c r="C176" s="232" t="s">
        <v>64</v>
      </c>
      <c r="D176" s="91" t="s">
        <v>65</v>
      </c>
      <c r="E176" s="726">
        <v>19678</v>
      </c>
      <c r="F176" s="95" t="s">
        <v>50</v>
      </c>
      <c r="G176" s="91">
        <v>343101</v>
      </c>
      <c r="H176" s="91" t="s">
        <v>58</v>
      </c>
      <c r="I176" s="260">
        <v>0</v>
      </c>
      <c r="J176" s="279">
        <v>0</v>
      </c>
      <c r="K176" s="279" t="s">
        <v>2012</v>
      </c>
      <c r="L176" s="279">
        <v>0</v>
      </c>
      <c r="M176" s="279">
        <v>0</v>
      </c>
      <c r="N176" s="106" t="s">
        <v>2197</v>
      </c>
      <c r="O176" s="232" t="s">
        <v>1989</v>
      </c>
      <c r="P176" s="230" t="s">
        <v>37</v>
      </c>
      <c r="Q176" s="7"/>
      <c r="R176" s="90"/>
      <c r="S176" s="90"/>
      <c r="T176" s="90"/>
      <c r="U176" s="90"/>
      <c r="V176" s="90"/>
    </row>
    <row r="177" spans="2:23" customFormat="1" ht="15" customHeight="1">
      <c r="B177" s="91">
        <v>170</v>
      </c>
      <c r="C177" s="232" t="s">
        <v>64</v>
      </c>
      <c r="D177" s="91" t="s">
        <v>65</v>
      </c>
      <c r="E177" s="726">
        <v>19678</v>
      </c>
      <c r="F177" s="232" t="s">
        <v>465</v>
      </c>
      <c r="G177" s="91">
        <v>432106</v>
      </c>
      <c r="H177" s="91" t="s">
        <v>217</v>
      </c>
      <c r="I177" s="279">
        <v>2</v>
      </c>
      <c r="J177" s="279">
        <v>1</v>
      </c>
      <c r="K177" s="279" t="s">
        <v>2012</v>
      </c>
      <c r="L177" s="279">
        <v>2</v>
      </c>
      <c r="M177" s="279">
        <v>1</v>
      </c>
      <c r="N177" s="106" t="s">
        <v>2197</v>
      </c>
      <c r="O177" s="232" t="s">
        <v>1989</v>
      </c>
      <c r="P177" s="230" t="s">
        <v>37</v>
      </c>
      <c r="Q177" s="7"/>
      <c r="R177" s="90"/>
      <c r="S177" s="90"/>
      <c r="T177" s="90"/>
      <c r="U177" s="90"/>
      <c r="V177" s="90"/>
    </row>
    <row r="178" spans="2:23" customFormat="1" ht="15" customHeight="1">
      <c r="B178" s="91">
        <v>171</v>
      </c>
      <c r="C178" s="649" t="s">
        <v>64</v>
      </c>
      <c r="D178" s="630" t="s">
        <v>65</v>
      </c>
      <c r="E178" s="726">
        <v>19678</v>
      </c>
      <c r="F178" s="90" t="s">
        <v>30</v>
      </c>
      <c r="G178" s="91">
        <v>752205</v>
      </c>
      <c r="H178" s="277" t="s">
        <v>62</v>
      </c>
      <c r="I178" s="260">
        <v>0</v>
      </c>
      <c r="J178" s="279">
        <v>0</v>
      </c>
      <c r="K178" s="279"/>
      <c r="L178" s="279">
        <v>0</v>
      </c>
      <c r="M178" s="279">
        <v>0</v>
      </c>
      <c r="N178" s="89"/>
      <c r="O178" s="276" t="s">
        <v>1054</v>
      </c>
      <c r="P178" s="175" t="s">
        <v>93</v>
      </c>
      <c r="Q178" s="7"/>
      <c r="R178" s="90"/>
      <c r="S178" s="90"/>
      <c r="T178" s="90"/>
      <c r="U178" s="90"/>
      <c r="V178" s="90"/>
    </row>
    <row r="179" spans="2:23" customFormat="1" ht="15" customHeight="1">
      <c r="B179" s="113">
        <v>172</v>
      </c>
      <c r="C179" s="88" t="s">
        <v>2206</v>
      </c>
      <c r="D179" s="104" t="s">
        <v>450</v>
      </c>
      <c r="E179" s="169">
        <v>79315</v>
      </c>
      <c r="F179" s="88" t="s">
        <v>33</v>
      </c>
      <c r="G179" s="91">
        <v>514101</v>
      </c>
      <c r="H179" s="113" t="s">
        <v>68</v>
      </c>
      <c r="I179" s="294">
        <v>7</v>
      </c>
      <c r="J179" s="294">
        <v>7</v>
      </c>
      <c r="K179" s="294" t="s">
        <v>2010</v>
      </c>
      <c r="L179" s="294">
        <v>0</v>
      </c>
      <c r="M179" s="294">
        <v>0</v>
      </c>
      <c r="N179" s="89" t="s">
        <v>2209</v>
      </c>
      <c r="O179" s="88" t="s">
        <v>873</v>
      </c>
      <c r="P179" s="175" t="s">
        <v>677</v>
      </c>
      <c r="Q179" s="7"/>
      <c r="R179" s="90"/>
      <c r="S179" s="90"/>
      <c r="T179" s="90"/>
      <c r="U179" s="90"/>
      <c r="V179" s="90"/>
      <c r="W179">
        <v>79315</v>
      </c>
    </row>
    <row r="180" spans="2:23" customFormat="1" ht="15" customHeight="1">
      <c r="B180" s="91">
        <v>173</v>
      </c>
      <c r="C180" s="88" t="s">
        <v>2206</v>
      </c>
      <c r="D180" s="104" t="s">
        <v>450</v>
      </c>
      <c r="E180" s="169">
        <v>79315</v>
      </c>
      <c r="F180" s="88" t="s">
        <v>31</v>
      </c>
      <c r="G180" s="91">
        <v>723103</v>
      </c>
      <c r="H180" s="113" t="s">
        <v>67</v>
      </c>
      <c r="I180" s="294">
        <v>7</v>
      </c>
      <c r="J180" s="294">
        <v>0</v>
      </c>
      <c r="K180" s="294" t="s">
        <v>2010</v>
      </c>
      <c r="L180" s="294">
        <v>0</v>
      </c>
      <c r="M180" s="294">
        <v>0</v>
      </c>
      <c r="N180" s="89" t="s">
        <v>2210</v>
      </c>
      <c r="O180" s="88" t="s">
        <v>873</v>
      </c>
      <c r="P180" s="175" t="s">
        <v>677</v>
      </c>
      <c r="Q180" s="7"/>
      <c r="R180" s="90"/>
      <c r="S180" s="90"/>
      <c r="T180" s="90"/>
      <c r="U180" s="90"/>
      <c r="V180" s="90"/>
    </row>
    <row r="181" spans="2:23" customFormat="1" ht="15" customHeight="1">
      <c r="B181" s="91">
        <v>174</v>
      </c>
      <c r="C181" s="88" t="s">
        <v>2206</v>
      </c>
      <c r="D181" s="104" t="s">
        <v>450</v>
      </c>
      <c r="E181" s="169">
        <v>79315</v>
      </c>
      <c r="F181" s="88" t="s">
        <v>40</v>
      </c>
      <c r="G181" s="91">
        <v>512001</v>
      </c>
      <c r="H181" s="91" t="s">
        <v>72</v>
      </c>
      <c r="I181" s="294">
        <v>15</v>
      </c>
      <c r="J181" s="294">
        <v>10</v>
      </c>
      <c r="K181" s="294" t="s">
        <v>2010</v>
      </c>
      <c r="L181" s="294">
        <v>0</v>
      </c>
      <c r="M181" s="294">
        <v>0</v>
      </c>
      <c r="N181" s="89" t="s">
        <v>2216</v>
      </c>
      <c r="O181" s="88" t="s">
        <v>873</v>
      </c>
      <c r="P181" s="175" t="s">
        <v>677</v>
      </c>
      <c r="Q181" s="7"/>
      <c r="R181" s="90"/>
      <c r="S181" s="90"/>
      <c r="T181" s="90"/>
      <c r="U181" s="90"/>
      <c r="V181" s="90"/>
    </row>
    <row r="182" spans="2:23" customFormat="1" ht="15" customHeight="1">
      <c r="B182" s="113">
        <v>175</v>
      </c>
      <c r="C182" s="88" t="s">
        <v>2206</v>
      </c>
      <c r="D182" s="104" t="s">
        <v>450</v>
      </c>
      <c r="E182" s="169">
        <v>79315</v>
      </c>
      <c r="F182" s="88" t="s">
        <v>41</v>
      </c>
      <c r="G182" s="91">
        <v>522301</v>
      </c>
      <c r="H182" s="113" t="s">
        <v>39</v>
      </c>
      <c r="I182" s="294">
        <v>8</v>
      </c>
      <c r="J182" s="294">
        <v>4</v>
      </c>
      <c r="K182" s="294" t="s">
        <v>2010</v>
      </c>
      <c r="L182" s="294">
        <v>0</v>
      </c>
      <c r="M182" s="294">
        <v>0</v>
      </c>
      <c r="N182" s="89" t="s">
        <v>2208</v>
      </c>
      <c r="O182" s="88" t="s">
        <v>873</v>
      </c>
      <c r="P182" s="175" t="s">
        <v>677</v>
      </c>
      <c r="Q182" s="44"/>
      <c r="R182" s="90"/>
      <c r="S182" s="90"/>
      <c r="T182" s="90"/>
      <c r="U182" s="90"/>
      <c r="V182" s="90"/>
    </row>
    <row r="183" spans="2:23" customFormat="1" ht="15" customHeight="1">
      <c r="B183" s="91">
        <v>176</v>
      </c>
      <c r="C183" s="88" t="s">
        <v>2206</v>
      </c>
      <c r="D183" s="104" t="s">
        <v>450</v>
      </c>
      <c r="E183" s="169">
        <v>79315</v>
      </c>
      <c r="F183" s="88" t="s">
        <v>34</v>
      </c>
      <c r="G183" s="91">
        <v>751201</v>
      </c>
      <c r="H183" s="113" t="s">
        <v>162</v>
      </c>
      <c r="I183" s="294">
        <v>2</v>
      </c>
      <c r="J183" s="294">
        <v>1</v>
      </c>
      <c r="K183" s="294" t="s">
        <v>2010</v>
      </c>
      <c r="L183" s="294">
        <v>0</v>
      </c>
      <c r="M183" s="294">
        <v>0</v>
      </c>
      <c r="N183" s="106" t="s">
        <v>2209</v>
      </c>
      <c r="O183" s="88" t="s">
        <v>873</v>
      </c>
      <c r="P183" s="175" t="s">
        <v>677</v>
      </c>
      <c r="Q183" s="7"/>
      <c r="R183" s="90"/>
      <c r="S183" s="90"/>
      <c r="T183" s="90"/>
      <c r="U183" s="90"/>
      <c r="V183" s="90"/>
    </row>
    <row r="184" spans="2:23" ht="15" customHeight="1">
      <c r="B184" s="91">
        <v>177</v>
      </c>
      <c r="C184" s="88" t="s">
        <v>2206</v>
      </c>
      <c r="D184" s="104" t="s">
        <v>450</v>
      </c>
      <c r="E184" s="169">
        <v>79315</v>
      </c>
      <c r="F184" s="88" t="s">
        <v>52</v>
      </c>
      <c r="G184" s="91">
        <v>751204</v>
      </c>
      <c r="H184" s="91" t="s">
        <v>61</v>
      </c>
      <c r="I184" s="294">
        <v>1</v>
      </c>
      <c r="J184" s="294">
        <v>0</v>
      </c>
      <c r="K184" s="294" t="s">
        <v>2012</v>
      </c>
      <c r="L184" s="294">
        <v>1</v>
      </c>
      <c r="M184" s="294">
        <v>0</v>
      </c>
      <c r="N184" s="89" t="s">
        <v>2194</v>
      </c>
      <c r="O184" s="88" t="s">
        <v>1054</v>
      </c>
      <c r="P184" s="175" t="s">
        <v>93</v>
      </c>
      <c r="Q184" s="7"/>
      <c r="R184" s="112"/>
      <c r="S184" s="112"/>
      <c r="T184" s="112"/>
      <c r="U184" s="112"/>
      <c r="V184" s="112"/>
    </row>
    <row r="185" spans="2:23" ht="15" customHeight="1">
      <c r="B185" s="113">
        <v>178</v>
      </c>
      <c r="C185" s="88" t="s">
        <v>2206</v>
      </c>
      <c r="D185" s="104" t="s">
        <v>450</v>
      </c>
      <c r="E185" s="169">
        <v>79315</v>
      </c>
      <c r="F185" s="88" t="s">
        <v>169</v>
      </c>
      <c r="G185" s="91">
        <v>962907</v>
      </c>
      <c r="H185" s="91" t="s">
        <v>170</v>
      </c>
      <c r="I185" s="294">
        <v>3</v>
      </c>
      <c r="J185" s="294">
        <v>3</v>
      </c>
      <c r="K185" s="294" t="s">
        <v>2010</v>
      </c>
      <c r="L185" s="294">
        <v>0</v>
      </c>
      <c r="M185" s="294">
        <v>0</v>
      </c>
      <c r="N185" s="89" t="s">
        <v>2210</v>
      </c>
      <c r="O185" s="88" t="s">
        <v>873</v>
      </c>
      <c r="P185" s="175" t="s">
        <v>677</v>
      </c>
      <c r="Q185" s="7"/>
      <c r="R185" s="112"/>
      <c r="S185" s="112"/>
      <c r="T185" s="112"/>
      <c r="U185" s="112"/>
      <c r="V185" s="112"/>
    </row>
    <row r="186" spans="2:23" ht="15" customHeight="1">
      <c r="B186" s="91">
        <v>179</v>
      </c>
      <c r="C186" s="88" t="s">
        <v>2206</v>
      </c>
      <c r="D186" s="104" t="s">
        <v>450</v>
      </c>
      <c r="E186" s="169">
        <v>79315</v>
      </c>
      <c r="F186" s="88" t="s">
        <v>48</v>
      </c>
      <c r="G186" s="91">
        <v>741203</v>
      </c>
      <c r="H186" s="91" t="s">
        <v>57</v>
      </c>
      <c r="I186" s="294">
        <v>2</v>
      </c>
      <c r="J186" s="294">
        <v>0</v>
      </c>
      <c r="K186" s="294" t="s">
        <v>2012</v>
      </c>
      <c r="L186" s="294">
        <v>2</v>
      </c>
      <c r="M186" s="294">
        <v>0</v>
      </c>
      <c r="N186" s="89" t="s">
        <v>2193</v>
      </c>
      <c r="O186" s="88" t="s">
        <v>1054</v>
      </c>
      <c r="P186" s="175" t="s">
        <v>93</v>
      </c>
      <c r="Q186" s="7"/>
      <c r="R186" s="112"/>
      <c r="S186" s="112"/>
      <c r="T186" s="112"/>
      <c r="U186" s="112"/>
      <c r="V186" s="112"/>
    </row>
    <row r="187" spans="2:23" ht="15" customHeight="1">
      <c r="B187" s="91">
        <v>180</v>
      </c>
      <c r="C187" s="88" t="s">
        <v>2206</v>
      </c>
      <c r="D187" s="104" t="s">
        <v>450</v>
      </c>
      <c r="E187" s="169">
        <v>79315</v>
      </c>
      <c r="F187" s="90" t="s">
        <v>47</v>
      </c>
      <c r="G187" s="277">
        <v>721306</v>
      </c>
      <c r="H187" s="624" t="s">
        <v>56</v>
      </c>
      <c r="I187" s="261">
        <v>0</v>
      </c>
      <c r="J187" s="294">
        <v>0</v>
      </c>
      <c r="K187" s="294"/>
      <c r="L187" s="294"/>
      <c r="M187" s="294"/>
      <c r="N187" s="89"/>
      <c r="O187" s="276" t="s">
        <v>1054</v>
      </c>
      <c r="P187" s="175" t="s">
        <v>93</v>
      </c>
      <c r="Q187" s="7"/>
      <c r="R187" s="112"/>
      <c r="S187" s="112"/>
      <c r="T187" s="112"/>
      <c r="U187" s="112"/>
      <c r="V187" s="112"/>
    </row>
    <row r="188" spans="2:23" customFormat="1" ht="15" customHeight="1">
      <c r="B188" s="113">
        <v>181</v>
      </c>
      <c r="C188" s="88" t="s">
        <v>2206</v>
      </c>
      <c r="D188" s="104" t="s">
        <v>450</v>
      </c>
      <c r="E188" s="169">
        <v>79315</v>
      </c>
      <c r="F188" s="276" t="s">
        <v>1041</v>
      </c>
      <c r="G188" s="277">
        <v>713203</v>
      </c>
      <c r="H188" s="277" t="s">
        <v>59</v>
      </c>
      <c r="I188" s="261">
        <v>0</v>
      </c>
      <c r="J188" s="294">
        <v>0</v>
      </c>
      <c r="K188" s="294"/>
      <c r="L188" s="294"/>
      <c r="M188" s="294"/>
      <c r="N188" s="106"/>
      <c r="O188" s="88" t="s">
        <v>101</v>
      </c>
      <c r="P188" s="175" t="s">
        <v>692</v>
      </c>
      <c r="Q188" s="7"/>
      <c r="R188" s="90"/>
      <c r="S188" s="90"/>
      <c r="T188" s="90"/>
      <c r="U188" s="90"/>
      <c r="V188" s="90"/>
    </row>
    <row r="189" spans="2:23" customFormat="1" ht="15" customHeight="1">
      <c r="B189" s="91">
        <v>182</v>
      </c>
      <c r="C189" s="88" t="s">
        <v>2206</v>
      </c>
      <c r="D189" s="104" t="s">
        <v>450</v>
      </c>
      <c r="E189" s="169">
        <v>79315</v>
      </c>
      <c r="F189" s="132" t="s">
        <v>35</v>
      </c>
      <c r="G189" s="91">
        <v>741103</v>
      </c>
      <c r="H189" s="91" t="s">
        <v>49</v>
      </c>
      <c r="I189" s="294">
        <v>2</v>
      </c>
      <c r="J189" s="294">
        <v>0</v>
      </c>
      <c r="K189" s="279" t="s">
        <v>2012</v>
      </c>
      <c r="L189" s="294">
        <v>2</v>
      </c>
      <c r="M189" s="294">
        <v>0</v>
      </c>
      <c r="N189" s="89" t="s">
        <v>2192</v>
      </c>
      <c r="O189" s="88" t="s">
        <v>1054</v>
      </c>
      <c r="P189" s="175" t="s">
        <v>93</v>
      </c>
      <c r="Q189" s="7"/>
      <c r="R189" s="90"/>
      <c r="S189" s="90"/>
      <c r="T189" s="90"/>
      <c r="U189" s="90"/>
      <c r="V189" s="90"/>
    </row>
    <row r="190" spans="2:23" customFormat="1" ht="15" customHeight="1">
      <c r="B190" s="91">
        <v>183</v>
      </c>
      <c r="C190" s="649" t="s">
        <v>1868</v>
      </c>
      <c r="D190" s="630" t="s">
        <v>474</v>
      </c>
      <c r="E190" s="713">
        <v>263259</v>
      </c>
      <c r="F190" s="88" t="s">
        <v>33</v>
      </c>
      <c r="G190" s="91">
        <v>514101</v>
      </c>
      <c r="H190" s="113" t="s">
        <v>68</v>
      </c>
      <c r="I190" s="260">
        <v>0</v>
      </c>
      <c r="J190" s="279">
        <v>0</v>
      </c>
      <c r="K190" s="279"/>
      <c r="L190" s="279"/>
      <c r="M190" s="279"/>
      <c r="N190" s="89"/>
      <c r="O190" s="88" t="s">
        <v>1061</v>
      </c>
      <c r="P190" s="175" t="s">
        <v>32</v>
      </c>
      <c r="Q190" s="7"/>
      <c r="R190" s="90"/>
      <c r="S190" s="90"/>
      <c r="T190" s="90"/>
      <c r="U190" s="90"/>
      <c r="V190" s="90"/>
      <c r="W190">
        <v>263259</v>
      </c>
    </row>
    <row r="191" spans="2:23" customFormat="1" ht="15" customHeight="1">
      <c r="B191" s="113">
        <v>184</v>
      </c>
      <c r="C191" s="649" t="s">
        <v>1868</v>
      </c>
      <c r="D191" s="630" t="s">
        <v>474</v>
      </c>
      <c r="E191" s="713">
        <v>263259</v>
      </c>
      <c r="F191" s="88" t="s">
        <v>31</v>
      </c>
      <c r="G191" s="91">
        <v>723103</v>
      </c>
      <c r="H191" s="113" t="s">
        <v>67</v>
      </c>
      <c r="I191" s="279">
        <v>1</v>
      </c>
      <c r="J191" s="279">
        <v>0</v>
      </c>
      <c r="K191" s="279" t="s">
        <v>2012</v>
      </c>
      <c r="L191" s="279">
        <v>1</v>
      </c>
      <c r="M191" s="279">
        <v>0</v>
      </c>
      <c r="N191" s="89" t="s">
        <v>2216</v>
      </c>
      <c r="O191" s="88" t="s">
        <v>873</v>
      </c>
      <c r="P191" s="175" t="s">
        <v>677</v>
      </c>
      <c r="Q191" s="7"/>
      <c r="R191" s="90"/>
      <c r="S191" s="90"/>
      <c r="T191" s="90"/>
      <c r="U191" s="90"/>
      <c r="V191" s="90"/>
    </row>
    <row r="192" spans="2:23" ht="15" customHeight="1">
      <c r="B192" s="91">
        <v>185</v>
      </c>
      <c r="C192" s="649" t="s">
        <v>1868</v>
      </c>
      <c r="D192" s="630" t="s">
        <v>474</v>
      </c>
      <c r="E192" s="713">
        <v>263259</v>
      </c>
      <c r="F192" s="88" t="s">
        <v>41</v>
      </c>
      <c r="G192" s="91">
        <v>522301</v>
      </c>
      <c r="H192" s="113" t="s">
        <v>39</v>
      </c>
      <c r="I192" s="260">
        <v>0</v>
      </c>
      <c r="J192" s="279">
        <v>0</v>
      </c>
      <c r="K192" s="279"/>
      <c r="L192" s="279"/>
      <c r="M192" s="279"/>
      <c r="N192" s="89"/>
      <c r="O192" s="88" t="s">
        <v>873</v>
      </c>
      <c r="P192" s="175" t="s">
        <v>677</v>
      </c>
      <c r="Q192" s="7"/>
      <c r="R192" s="112"/>
      <c r="S192" s="112"/>
      <c r="T192" s="112"/>
      <c r="U192" s="112"/>
      <c r="V192" s="112"/>
    </row>
    <row r="193" spans="2:23" ht="15" customHeight="1">
      <c r="B193" s="91">
        <v>186</v>
      </c>
      <c r="C193" s="649" t="s">
        <v>1868</v>
      </c>
      <c r="D193" s="630" t="s">
        <v>474</v>
      </c>
      <c r="E193" s="713">
        <v>263259</v>
      </c>
      <c r="F193" s="88" t="s">
        <v>91</v>
      </c>
      <c r="G193" s="91">
        <v>722307</v>
      </c>
      <c r="H193" s="113" t="s">
        <v>74</v>
      </c>
      <c r="I193" s="279">
        <v>5</v>
      </c>
      <c r="J193" s="279">
        <v>0</v>
      </c>
      <c r="K193" s="279" t="s">
        <v>2012</v>
      </c>
      <c r="L193" s="279">
        <v>5</v>
      </c>
      <c r="M193" s="279">
        <v>0</v>
      </c>
      <c r="N193" s="89" t="s">
        <v>2193</v>
      </c>
      <c r="O193" s="88" t="s">
        <v>1054</v>
      </c>
      <c r="P193" s="175" t="s">
        <v>93</v>
      </c>
      <c r="Q193" s="7"/>
      <c r="R193" s="112"/>
      <c r="S193" s="112"/>
      <c r="T193" s="112"/>
      <c r="U193" s="112"/>
      <c r="V193" s="112"/>
    </row>
    <row r="194" spans="2:23" ht="15" customHeight="1">
      <c r="B194" s="113">
        <v>187</v>
      </c>
      <c r="C194" s="649" t="s">
        <v>1868</v>
      </c>
      <c r="D194" s="630" t="s">
        <v>474</v>
      </c>
      <c r="E194" s="713">
        <v>263259</v>
      </c>
      <c r="F194" s="88" t="s">
        <v>172</v>
      </c>
      <c r="G194" s="91">
        <v>722204</v>
      </c>
      <c r="H194" s="91" t="s">
        <v>164</v>
      </c>
      <c r="I194" s="279">
        <v>4</v>
      </c>
      <c r="J194" s="279">
        <v>0</v>
      </c>
      <c r="K194" s="279" t="s">
        <v>2012</v>
      </c>
      <c r="L194" s="279">
        <v>4</v>
      </c>
      <c r="M194" s="279">
        <v>0</v>
      </c>
      <c r="N194" s="89" t="s">
        <v>2194</v>
      </c>
      <c r="O194" s="88" t="s">
        <v>1054</v>
      </c>
      <c r="P194" s="175" t="s">
        <v>93</v>
      </c>
      <c r="Q194" s="8"/>
      <c r="R194" s="112"/>
      <c r="S194" s="112"/>
      <c r="T194" s="112"/>
      <c r="U194" s="112"/>
      <c r="V194" s="112"/>
    </row>
    <row r="195" spans="2:23" ht="15" customHeight="1">
      <c r="B195" s="91">
        <v>188</v>
      </c>
      <c r="C195" s="649" t="s">
        <v>1868</v>
      </c>
      <c r="D195" s="630" t="s">
        <v>474</v>
      </c>
      <c r="E195" s="713">
        <v>263259</v>
      </c>
      <c r="F195" s="88" t="s">
        <v>40</v>
      </c>
      <c r="G195" s="91">
        <v>512001</v>
      </c>
      <c r="H195" s="91" t="s">
        <v>72</v>
      </c>
      <c r="I195" s="260">
        <v>0</v>
      </c>
      <c r="J195" s="279">
        <v>0</v>
      </c>
      <c r="K195" s="279"/>
      <c r="L195" s="279"/>
      <c r="M195" s="279"/>
      <c r="N195" s="89"/>
      <c r="O195" s="88" t="s">
        <v>873</v>
      </c>
      <c r="P195" s="175" t="s">
        <v>677</v>
      </c>
      <c r="Q195" s="8"/>
      <c r="R195" s="112"/>
      <c r="S195" s="112"/>
      <c r="T195" s="112"/>
      <c r="U195" s="112"/>
      <c r="V195" s="112"/>
    </row>
    <row r="196" spans="2:23" customFormat="1" ht="15" customHeight="1">
      <c r="B196" s="91">
        <v>189</v>
      </c>
      <c r="C196" s="88" t="s">
        <v>1845</v>
      </c>
      <c r="D196" s="104" t="s">
        <v>1263</v>
      </c>
      <c r="E196" s="169">
        <v>91928</v>
      </c>
      <c r="F196" s="88" t="s">
        <v>40</v>
      </c>
      <c r="G196" s="91">
        <v>512001</v>
      </c>
      <c r="H196" s="91" t="s">
        <v>72</v>
      </c>
      <c r="I196" s="279">
        <v>7</v>
      </c>
      <c r="J196" s="279">
        <v>4</v>
      </c>
      <c r="K196" s="279" t="s">
        <v>2010</v>
      </c>
      <c r="L196" s="279">
        <v>0</v>
      </c>
      <c r="M196" s="279">
        <v>0</v>
      </c>
      <c r="N196" s="89" t="s">
        <v>2216</v>
      </c>
      <c r="O196" s="88" t="s">
        <v>873</v>
      </c>
      <c r="P196" s="175" t="s">
        <v>677</v>
      </c>
      <c r="Q196" s="8"/>
      <c r="R196" s="90"/>
      <c r="S196" s="90"/>
      <c r="T196" s="90"/>
      <c r="U196" s="90"/>
      <c r="V196" s="90"/>
      <c r="W196">
        <v>91928</v>
      </c>
    </row>
    <row r="197" spans="2:23" customFormat="1" ht="15" customHeight="1">
      <c r="B197" s="113">
        <v>190</v>
      </c>
      <c r="C197" s="88" t="s">
        <v>1845</v>
      </c>
      <c r="D197" s="104" t="s">
        <v>1263</v>
      </c>
      <c r="E197" s="169">
        <v>91928</v>
      </c>
      <c r="F197" s="88" t="s">
        <v>41</v>
      </c>
      <c r="G197" s="91">
        <v>522301</v>
      </c>
      <c r="H197" s="113" t="s">
        <v>39</v>
      </c>
      <c r="I197" s="279">
        <v>4</v>
      </c>
      <c r="J197" s="279">
        <v>2</v>
      </c>
      <c r="K197" s="279" t="s">
        <v>2010</v>
      </c>
      <c r="L197" s="279">
        <v>0</v>
      </c>
      <c r="M197" s="279">
        <v>0</v>
      </c>
      <c r="N197" s="89" t="s">
        <v>2216</v>
      </c>
      <c r="O197" s="88" t="s">
        <v>873</v>
      </c>
      <c r="P197" s="175" t="s">
        <v>677</v>
      </c>
      <c r="Q197" s="5"/>
      <c r="R197" s="90"/>
      <c r="S197" s="90"/>
      <c r="T197" s="90"/>
      <c r="U197" s="90"/>
      <c r="V197" s="90"/>
    </row>
    <row r="198" spans="2:23" customFormat="1" ht="15" customHeight="1">
      <c r="B198" s="91">
        <v>191</v>
      </c>
      <c r="C198" s="88" t="s">
        <v>1845</v>
      </c>
      <c r="D198" s="104" t="s">
        <v>1263</v>
      </c>
      <c r="E198" s="169">
        <v>91928</v>
      </c>
      <c r="F198" s="88" t="s">
        <v>33</v>
      </c>
      <c r="G198" s="91">
        <v>514101</v>
      </c>
      <c r="H198" s="113" t="s">
        <v>68</v>
      </c>
      <c r="I198" s="279">
        <v>3</v>
      </c>
      <c r="J198" s="279">
        <v>3</v>
      </c>
      <c r="K198" s="279" t="s">
        <v>2010</v>
      </c>
      <c r="L198" s="279">
        <v>0</v>
      </c>
      <c r="M198" s="279">
        <v>0</v>
      </c>
      <c r="N198" s="89" t="s">
        <v>2209</v>
      </c>
      <c r="O198" s="88" t="s">
        <v>873</v>
      </c>
      <c r="P198" s="175" t="s">
        <v>677</v>
      </c>
      <c r="Q198" s="5"/>
      <c r="R198" s="90"/>
      <c r="S198" s="90"/>
      <c r="T198" s="90"/>
      <c r="U198" s="90"/>
      <c r="V198" s="90"/>
    </row>
    <row r="199" spans="2:23" customFormat="1" ht="15" customHeight="1">
      <c r="B199" s="91">
        <v>192</v>
      </c>
      <c r="C199" s="88" t="s">
        <v>1845</v>
      </c>
      <c r="D199" s="104" t="s">
        <v>1263</v>
      </c>
      <c r="E199" s="169">
        <v>91928</v>
      </c>
      <c r="F199" s="88" t="s">
        <v>34</v>
      </c>
      <c r="G199" s="91">
        <v>751201</v>
      </c>
      <c r="H199" s="113" t="s">
        <v>162</v>
      </c>
      <c r="I199" s="279">
        <v>1</v>
      </c>
      <c r="J199" s="279">
        <v>0</v>
      </c>
      <c r="K199" s="279" t="s">
        <v>2010</v>
      </c>
      <c r="L199" s="279">
        <v>0</v>
      </c>
      <c r="M199" s="279">
        <v>0</v>
      </c>
      <c r="N199" s="106" t="s">
        <v>2209</v>
      </c>
      <c r="O199" s="88" t="s">
        <v>873</v>
      </c>
      <c r="P199" s="175" t="s">
        <v>677</v>
      </c>
      <c r="Q199" s="5"/>
      <c r="R199" s="90"/>
      <c r="S199" s="90"/>
      <c r="T199" s="90"/>
      <c r="U199" s="90"/>
      <c r="V199" s="90"/>
    </row>
    <row r="200" spans="2:23" customFormat="1" ht="15" customHeight="1">
      <c r="B200" s="113">
        <v>193</v>
      </c>
      <c r="C200" s="88" t="s">
        <v>1845</v>
      </c>
      <c r="D200" s="104" t="s">
        <v>1263</v>
      </c>
      <c r="E200" s="169">
        <v>91928</v>
      </c>
      <c r="F200" s="88" t="s">
        <v>31</v>
      </c>
      <c r="G200" s="91">
        <v>723103</v>
      </c>
      <c r="H200" s="113" t="s">
        <v>67</v>
      </c>
      <c r="I200" s="279">
        <v>2</v>
      </c>
      <c r="J200" s="279">
        <v>0</v>
      </c>
      <c r="K200" s="279" t="s">
        <v>2010</v>
      </c>
      <c r="L200" s="279">
        <v>0</v>
      </c>
      <c r="M200" s="279">
        <v>0</v>
      </c>
      <c r="N200" s="89" t="s">
        <v>2210</v>
      </c>
      <c r="O200" s="88" t="s">
        <v>873</v>
      </c>
      <c r="P200" s="175" t="s">
        <v>677</v>
      </c>
      <c r="Q200" s="5"/>
      <c r="R200" s="90"/>
      <c r="S200" s="90"/>
      <c r="T200" s="90"/>
      <c r="U200" s="90"/>
      <c r="V200" s="90"/>
    </row>
    <row r="201" spans="2:23" customFormat="1" ht="15" customHeight="1">
      <c r="B201" s="91">
        <v>194</v>
      </c>
      <c r="C201" s="88" t="s">
        <v>1845</v>
      </c>
      <c r="D201" s="104" t="s">
        <v>1263</v>
      </c>
      <c r="E201" s="169">
        <v>91928</v>
      </c>
      <c r="F201" s="88" t="s">
        <v>172</v>
      </c>
      <c r="G201" s="91">
        <v>722204</v>
      </c>
      <c r="H201" s="91" t="s">
        <v>164</v>
      </c>
      <c r="I201" s="279">
        <v>9</v>
      </c>
      <c r="J201" s="279">
        <v>0</v>
      </c>
      <c r="K201" s="279" t="s">
        <v>2010</v>
      </c>
      <c r="L201" s="279">
        <v>9</v>
      </c>
      <c r="M201" s="279">
        <v>0</v>
      </c>
      <c r="N201" s="89" t="s">
        <v>2194</v>
      </c>
      <c r="O201" s="88" t="s">
        <v>1054</v>
      </c>
      <c r="P201" s="175" t="s">
        <v>93</v>
      </c>
      <c r="Q201" s="5"/>
      <c r="R201" s="90"/>
      <c r="S201" s="90"/>
      <c r="T201" s="90"/>
      <c r="U201" s="90"/>
      <c r="V201" s="90"/>
    </row>
    <row r="202" spans="2:23" customFormat="1" ht="15" customHeight="1">
      <c r="B202" s="91">
        <v>195</v>
      </c>
      <c r="C202" s="88" t="s">
        <v>1845</v>
      </c>
      <c r="D202" s="104" t="s">
        <v>1263</v>
      </c>
      <c r="E202" s="169">
        <v>91928</v>
      </c>
      <c r="F202" s="132" t="s">
        <v>35</v>
      </c>
      <c r="G202" s="91">
        <v>741103</v>
      </c>
      <c r="H202" s="91" t="s">
        <v>49</v>
      </c>
      <c r="I202" s="279">
        <v>1</v>
      </c>
      <c r="J202" s="279">
        <v>0</v>
      </c>
      <c r="K202" s="279" t="s">
        <v>2012</v>
      </c>
      <c r="L202" s="279">
        <v>1</v>
      </c>
      <c r="M202" s="279">
        <v>0</v>
      </c>
      <c r="N202" s="89" t="s">
        <v>2192</v>
      </c>
      <c r="O202" s="88" t="s">
        <v>1054</v>
      </c>
      <c r="P202" s="175" t="s">
        <v>93</v>
      </c>
      <c r="Q202" s="5"/>
      <c r="R202" s="90"/>
      <c r="S202" s="90"/>
      <c r="T202" s="90"/>
      <c r="U202" s="90"/>
      <c r="V202" s="90"/>
    </row>
    <row r="203" spans="2:23" customFormat="1" ht="15" customHeight="1">
      <c r="B203" s="113">
        <v>196</v>
      </c>
      <c r="C203" s="88" t="s">
        <v>1845</v>
      </c>
      <c r="D203" s="104" t="s">
        <v>1263</v>
      </c>
      <c r="E203" s="169">
        <v>91928</v>
      </c>
      <c r="F203" s="88" t="s">
        <v>36</v>
      </c>
      <c r="G203" s="91">
        <v>711204</v>
      </c>
      <c r="H203" s="113" t="s">
        <v>94</v>
      </c>
      <c r="I203" s="279">
        <v>2</v>
      </c>
      <c r="J203" s="279">
        <v>0</v>
      </c>
      <c r="K203" s="279" t="s">
        <v>2010</v>
      </c>
      <c r="L203" s="279">
        <v>2</v>
      </c>
      <c r="M203" s="279">
        <v>0</v>
      </c>
      <c r="N203" s="89" t="s">
        <v>2190</v>
      </c>
      <c r="O203" s="88" t="s">
        <v>1054</v>
      </c>
      <c r="P203" s="175" t="s">
        <v>93</v>
      </c>
      <c r="Q203" s="5"/>
      <c r="R203" s="90"/>
      <c r="S203" s="90"/>
      <c r="T203" s="90"/>
      <c r="U203" s="90"/>
      <c r="V203" s="90"/>
    </row>
    <row r="204" spans="2:23" customFormat="1" ht="15" customHeight="1">
      <c r="B204" s="91">
        <v>197</v>
      </c>
      <c r="C204" s="88" t="s">
        <v>1845</v>
      </c>
      <c r="D204" s="104" t="s">
        <v>1263</v>
      </c>
      <c r="E204" s="169">
        <v>91928</v>
      </c>
      <c r="F204" s="88" t="s">
        <v>52</v>
      </c>
      <c r="G204" s="277">
        <v>751204</v>
      </c>
      <c r="H204" s="277" t="s">
        <v>61</v>
      </c>
      <c r="I204" s="260">
        <v>0</v>
      </c>
      <c r="J204" s="279">
        <v>0</v>
      </c>
      <c r="K204" s="279"/>
      <c r="L204" s="279"/>
      <c r="M204" s="279"/>
      <c r="N204" s="89"/>
      <c r="O204" s="276" t="s">
        <v>1054</v>
      </c>
      <c r="P204" s="175" t="s">
        <v>93</v>
      </c>
      <c r="Q204" s="5"/>
      <c r="R204" s="90"/>
      <c r="S204" s="90"/>
      <c r="T204" s="90"/>
      <c r="U204" s="90"/>
      <c r="V204" s="90"/>
    </row>
    <row r="205" spans="2:23" customFormat="1" ht="15" customHeight="1">
      <c r="B205" s="91">
        <v>198</v>
      </c>
      <c r="C205" s="88" t="s">
        <v>1812</v>
      </c>
      <c r="D205" s="104" t="s">
        <v>200</v>
      </c>
      <c r="E205" s="169">
        <v>14281</v>
      </c>
      <c r="F205" s="88" t="s">
        <v>47</v>
      </c>
      <c r="G205" s="91">
        <v>721306</v>
      </c>
      <c r="H205" s="91" t="s">
        <v>56</v>
      </c>
      <c r="I205" s="279">
        <v>1</v>
      </c>
      <c r="J205" s="279">
        <v>0</v>
      </c>
      <c r="K205" s="279" t="s">
        <v>2012</v>
      </c>
      <c r="L205" s="279">
        <v>1</v>
      </c>
      <c r="M205" s="279">
        <v>0</v>
      </c>
      <c r="N205" s="89" t="s">
        <v>2191</v>
      </c>
      <c r="O205" s="88" t="s">
        <v>1991</v>
      </c>
      <c r="P205" s="175" t="s">
        <v>679</v>
      </c>
      <c r="Q205" s="5"/>
      <c r="R205" s="90"/>
      <c r="S205" s="90"/>
      <c r="T205" s="90"/>
      <c r="U205" s="90"/>
      <c r="V205" s="90"/>
      <c r="W205">
        <v>14281</v>
      </c>
    </row>
    <row r="206" spans="2:23" customFormat="1" ht="15" customHeight="1">
      <c r="B206" s="113">
        <v>199</v>
      </c>
      <c r="C206" s="88" t="s">
        <v>1812</v>
      </c>
      <c r="D206" s="104" t="s">
        <v>200</v>
      </c>
      <c r="E206" s="169">
        <v>14281</v>
      </c>
      <c r="F206" s="95" t="s">
        <v>213</v>
      </c>
      <c r="G206" s="91">
        <v>613003</v>
      </c>
      <c r="H206" s="91" t="s">
        <v>456</v>
      </c>
      <c r="I206" s="279">
        <v>1</v>
      </c>
      <c r="J206" s="279">
        <v>0</v>
      </c>
      <c r="K206" s="279" t="s">
        <v>2012</v>
      </c>
      <c r="L206" s="279">
        <v>1</v>
      </c>
      <c r="M206" s="279">
        <v>0</v>
      </c>
      <c r="N206" s="89" t="s">
        <v>2234</v>
      </c>
      <c r="O206" s="88" t="s">
        <v>1991</v>
      </c>
      <c r="P206" s="175" t="s">
        <v>679</v>
      </c>
      <c r="Q206" s="5"/>
      <c r="R206" s="90"/>
      <c r="S206" s="90"/>
      <c r="T206" s="90"/>
      <c r="U206" s="90"/>
      <c r="V206" s="90"/>
    </row>
    <row r="207" spans="2:23" customFormat="1" ht="15" customHeight="1">
      <c r="B207" s="91">
        <v>200</v>
      </c>
      <c r="C207" s="88" t="s">
        <v>1812</v>
      </c>
      <c r="D207" s="104" t="s">
        <v>200</v>
      </c>
      <c r="E207" s="169">
        <v>14281</v>
      </c>
      <c r="F207" s="88" t="s">
        <v>34</v>
      </c>
      <c r="G207" s="91">
        <v>751201</v>
      </c>
      <c r="H207" s="113" t="s">
        <v>162</v>
      </c>
      <c r="I207" s="279">
        <v>4</v>
      </c>
      <c r="J207" s="279">
        <v>2</v>
      </c>
      <c r="K207" s="279" t="s">
        <v>2012</v>
      </c>
      <c r="L207" s="279">
        <v>0</v>
      </c>
      <c r="M207" s="279">
        <v>0</v>
      </c>
      <c r="N207" s="89" t="s">
        <v>2223</v>
      </c>
      <c r="O207" s="95" t="s">
        <v>1864</v>
      </c>
      <c r="P207" s="175" t="s">
        <v>691</v>
      </c>
      <c r="Q207" s="5"/>
      <c r="R207" s="90"/>
      <c r="S207" s="90"/>
      <c r="T207" s="90"/>
      <c r="U207" s="90"/>
      <c r="V207" s="90"/>
    </row>
    <row r="208" spans="2:23" customFormat="1" ht="15" customHeight="1">
      <c r="B208" s="91">
        <v>201</v>
      </c>
      <c r="C208" s="95" t="s">
        <v>1812</v>
      </c>
      <c r="D208" s="91" t="s">
        <v>200</v>
      </c>
      <c r="E208" s="169">
        <v>14281</v>
      </c>
      <c r="F208" s="95" t="s">
        <v>50</v>
      </c>
      <c r="G208" s="91">
        <v>343101</v>
      </c>
      <c r="H208" s="91" t="s">
        <v>58</v>
      </c>
      <c r="I208" s="279">
        <v>1</v>
      </c>
      <c r="J208" s="279">
        <v>1</v>
      </c>
      <c r="K208" s="279" t="s">
        <v>2012</v>
      </c>
      <c r="L208" s="279">
        <v>1</v>
      </c>
      <c r="M208" s="279">
        <v>1</v>
      </c>
      <c r="N208" s="106" t="s">
        <v>2197</v>
      </c>
      <c r="O208" s="232" t="s">
        <v>1989</v>
      </c>
      <c r="P208" s="230" t="s">
        <v>37</v>
      </c>
      <c r="Q208" s="5"/>
      <c r="R208" s="90"/>
      <c r="S208" s="90"/>
      <c r="T208" s="90"/>
      <c r="U208" s="90"/>
      <c r="V208" s="90"/>
    </row>
    <row r="209" spans="2:23" customFormat="1" ht="15" customHeight="1">
      <c r="B209" s="113">
        <v>202</v>
      </c>
      <c r="C209" s="88" t="s">
        <v>1812</v>
      </c>
      <c r="D209" s="104" t="s">
        <v>200</v>
      </c>
      <c r="E209" s="169">
        <v>14281</v>
      </c>
      <c r="F209" s="88" t="s">
        <v>41</v>
      </c>
      <c r="G209" s="91">
        <v>522301</v>
      </c>
      <c r="H209" s="113" t="s">
        <v>39</v>
      </c>
      <c r="I209" s="204">
        <v>4</v>
      </c>
      <c r="J209" s="204">
        <v>4</v>
      </c>
      <c r="K209" s="279" t="s">
        <v>2012</v>
      </c>
      <c r="L209" s="279">
        <v>0</v>
      </c>
      <c r="M209" s="279">
        <v>0</v>
      </c>
      <c r="N209" s="89" t="s">
        <v>2221</v>
      </c>
      <c r="O209" s="95" t="s">
        <v>1864</v>
      </c>
      <c r="P209" s="175" t="s">
        <v>691</v>
      </c>
      <c r="Q209" s="5"/>
      <c r="R209" s="90"/>
      <c r="S209" s="90"/>
      <c r="T209" s="90"/>
      <c r="U209" s="90"/>
      <c r="V209" s="90"/>
    </row>
    <row r="210" spans="2:23" customFormat="1" ht="15" customHeight="1">
      <c r="B210" s="91">
        <v>203</v>
      </c>
      <c r="C210" s="95" t="s">
        <v>1812</v>
      </c>
      <c r="D210" s="91" t="s">
        <v>200</v>
      </c>
      <c r="E210" s="169">
        <v>14281</v>
      </c>
      <c r="F210" s="95" t="s">
        <v>1928</v>
      </c>
      <c r="G210" s="91">
        <v>513101</v>
      </c>
      <c r="H210" s="91" t="s">
        <v>185</v>
      </c>
      <c r="I210" s="279">
        <v>3</v>
      </c>
      <c r="J210" s="279">
        <v>3</v>
      </c>
      <c r="K210" s="279" t="s">
        <v>2012</v>
      </c>
      <c r="L210" s="279">
        <v>3</v>
      </c>
      <c r="M210" s="279">
        <v>3</v>
      </c>
      <c r="N210" s="89" t="s">
        <v>2198</v>
      </c>
      <c r="O210" s="232" t="s">
        <v>1989</v>
      </c>
      <c r="P210" s="230" t="s">
        <v>37</v>
      </c>
      <c r="Q210" s="5"/>
      <c r="R210" s="90"/>
      <c r="S210" s="90"/>
      <c r="T210" s="90"/>
      <c r="U210" s="90"/>
      <c r="V210" s="90"/>
    </row>
    <row r="211" spans="2:23" customFormat="1" ht="15" customHeight="1">
      <c r="B211" s="91">
        <v>204</v>
      </c>
      <c r="C211" s="88" t="s">
        <v>1812</v>
      </c>
      <c r="D211" s="104" t="s">
        <v>200</v>
      </c>
      <c r="E211" s="169">
        <v>14281</v>
      </c>
      <c r="F211" s="88" t="s">
        <v>40</v>
      </c>
      <c r="G211" s="91">
        <v>512001</v>
      </c>
      <c r="H211" s="91" t="s">
        <v>72</v>
      </c>
      <c r="I211" s="204">
        <v>5</v>
      </c>
      <c r="J211" s="204">
        <v>3</v>
      </c>
      <c r="K211" s="279" t="s">
        <v>2012</v>
      </c>
      <c r="L211" s="279">
        <v>0</v>
      </c>
      <c r="M211" s="279">
        <v>0</v>
      </c>
      <c r="N211" s="89" t="s">
        <v>2221</v>
      </c>
      <c r="O211" s="95" t="s">
        <v>1864</v>
      </c>
      <c r="P211" s="175" t="s">
        <v>691</v>
      </c>
      <c r="Q211" s="5"/>
      <c r="R211" s="90"/>
      <c r="S211" s="90"/>
      <c r="T211" s="90"/>
      <c r="U211" s="90"/>
      <c r="V211" s="90"/>
    </row>
    <row r="212" spans="2:23" customFormat="1" ht="15" customHeight="1">
      <c r="B212" s="113">
        <v>205</v>
      </c>
      <c r="C212" s="88" t="s">
        <v>1812</v>
      </c>
      <c r="D212" s="104" t="s">
        <v>200</v>
      </c>
      <c r="E212" s="169">
        <v>14281</v>
      </c>
      <c r="F212" s="88" t="s">
        <v>31</v>
      </c>
      <c r="G212" s="91">
        <v>723103</v>
      </c>
      <c r="H212" s="113" t="s">
        <v>67</v>
      </c>
      <c r="I212" s="279">
        <v>2</v>
      </c>
      <c r="J212" s="279">
        <v>0</v>
      </c>
      <c r="K212" s="279" t="s">
        <v>2012</v>
      </c>
      <c r="L212" s="279">
        <v>0</v>
      </c>
      <c r="M212" s="279">
        <v>0</v>
      </c>
      <c r="N212" s="89" t="s">
        <v>2203</v>
      </c>
      <c r="O212" s="95" t="s">
        <v>2100</v>
      </c>
      <c r="P212" s="175" t="s">
        <v>475</v>
      </c>
      <c r="Q212" s="5"/>
      <c r="R212" s="90"/>
      <c r="S212" s="90"/>
      <c r="T212" s="90"/>
      <c r="U212" s="90"/>
      <c r="V212" s="90"/>
    </row>
    <row r="213" spans="2:23" customFormat="1" ht="15" customHeight="1">
      <c r="B213" s="91">
        <v>206</v>
      </c>
      <c r="C213" s="95" t="s">
        <v>1812</v>
      </c>
      <c r="D213" s="91" t="s">
        <v>200</v>
      </c>
      <c r="E213" s="169">
        <v>14281</v>
      </c>
      <c r="F213" s="95" t="s">
        <v>52</v>
      </c>
      <c r="G213" s="91">
        <v>751204</v>
      </c>
      <c r="H213" s="91" t="s">
        <v>61</v>
      </c>
      <c r="I213" s="279">
        <v>1</v>
      </c>
      <c r="J213" s="279">
        <v>0</v>
      </c>
      <c r="K213" s="279" t="s">
        <v>2012</v>
      </c>
      <c r="L213" s="279">
        <v>1</v>
      </c>
      <c r="M213" s="279">
        <v>0</v>
      </c>
      <c r="N213" s="89" t="s">
        <v>2195</v>
      </c>
      <c r="O213" s="232" t="s">
        <v>1989</v>
      </c>
      <c r="P213" s="230" t="s">
        <v>37</v>
      </c>
      <c r="Q213" s="5"/>
      <c r="R213" s="90"/>
      <c r="S213" s="90"/>
      <c r="T213" s="90"/>
      <c r="U213" s="90"/>
      <c r="V213" s="90"/>
      <c r="W213" t="s">
        <v>2196</v>
      </c>
    </row>
    <row r="214" spans="2:23" customFormat="1" ht="15" customHeight="1">
      <c r="B214" s="91">
        <v>207</v>
      </c>
      <c r="C214" s="88" t="s">
        <v>1812</v>
      </c>
      <c r="D214" s="104" t="s">
        <v>200</v>
      </c>
      <c r="E214" s="169">
        <v>14281</v>
      </c>
      <c r="F214" s="95" t="s">
        <v>33</v>
      </c>
      <c r="G214" s="91">
        <v>514101</v>
      </c>
      <c r="H214" s="91" t="s">
        <v>68</v>
      </c>
      <c r="I214" s="204">
        <v>5</v>
      </c>
      <c r="J214" s="204">
        <v>0</v>
      </c>
      <c r="K214" s="279" t="s">
        <v>2012</v>
      </c>
      <c r="L214" s="279">
        <v>0</v>
      </c>
      <c r="M214" s="279">
        <v>0</v>
      </c>
      <c r="N214" s="89" t="s">
        <v>2222</v>
      </c>
      <c r="O214" s="95" t="s">
        <v>1864</v>
      </c>
      <c r="P214" s="175" t="s">
        <v>691</v>
      </c>
      <c r="Q214" s="5"/>
      <c r="R214" s="90"/>
      <c r="S214" s="90"/>
      <c r="T214" s="90"/>
      <c r="U214" s="90"/>
      <c r="V214" s="90"/>
    </row>
    <row r="215" spans="2:23" customFormat="1" ht="15" customHeight="1">
      <c r="B215" s="113">
        <v>208</v>
      </c>
      <c r="C215" s="88" t="s">
        <v>1812</v>
      </c>
      <c r="D215" s="104" t="s">
        <v>200</v>
      </c>
      <c r="E215" s="169">
        <v>14281</v>
      </c>
      <c r="F215" s="95" t="s">
        <v>33</v>
      </c>
      <c r="G215" s="91">
        <v>514101</v>
      </c>
      <c r="H215" s="91" t="s">
        <v>68</v>
      </c>
      <c r="I215" s="204">
        <v>10</v>
      </c>
      <c r="J215" s="279">
        <v>9</v>
      </c>
      <c r="K215" s="279" t="s">
        <v>2012</v>
      </c>
      <c r="L215" s="279">
        <v>0</v>
      </c>
      <c r="M215" s="279">
        <v>0</v>
      </c>
      <c r="N215" s="89" t="s">
        <v>2221</v>
      </c>
      <c r="O215" s="95" t="s">
        <v>1864</v>
      </c>
      <c r="P215" s="175" t="s">
        <v>691</v>
      </c>
      <c r="Q215" s="8"/>
      <c r="R215" s="90"/>
      <c r="S215" s="90"/>
      <c r="T215" s="90"/>
      <c r="U215" s="90"/>
      <c r="V215" s="90"/>
    </row>
    <row r="216" spans="2:23" customFormat="1" ht="15" customHeight="1">
      <c r="B216" s="91">
        <v>209</v>
      </c>
      <c r="C216" s="88" t="s">
        <v>1812</v>
      </c>
      <c r="D216" s="104" t="s">
        <v>200</v>
      </c>
      <c r="E216" s="169">
        <v>14281</v>
      </c>
      <c r="F216" s="232" t="s">
        <v>465</v>
      </c>
      <c r="G216" s="91">
        <v>432106</v>
      </c>
      <c r="H216" s="91" t="s">
        <v>217</v>
      </c>
      <c r="I216" s="260">
        <v>0</v>
      </c>
      <c r="J216" s="279">
        <v>0</v>
      </c>
      <c r="K216" s="279"/>
      <c r="L216" s="279"/>
      <c r="M216" s="279"/>
      <c r="N216" s="106"/>
      <c r="O216" s="232" t="s">
        <v>1989</v>
      </c>
      <c r="P216" s="230" t="s">
        <v>37</v>
      </c>
      <c r="Q216" s="8"/>
      <c r="R216" s="90"/>
      <c r="S216" s="90"/>
      <c r="T216" s="90"/>
      <c r="U216" s="90"/>
      <c r="V216" s="90"/>
    </row>
    <row r="217" spans="2:23" customFormat="1" ht="15" customHeight="1">
      <c r="B217" s="91">
        <v>210</v>
      </c>
      <c r="C217" s="88" t="s">
        <v>1812</v>
      </c>
      <c r="D217" s="104" t="s">
        <v>200</v>
      </c>
      <c r="E217" s="169">
        <v>14281</v>
      </c>
      <c r="F217" s="88" t="s">
        <v>48</v>
      </c>
      <c r="G217" s="91">
        <v>741203</v>
      </c>
      <c r="H217" s="91" t="s">
        <v>57</v>
      </c>
      <c r="I217" s="279">
        <v>1</v>
      </c>
      <c r="J217" s="279">
        <v>0</v>
      </c>
      <c r="K217" s="279" t="s">
        <v>2012</v>
      </c>
      <c r="L217" s="279">
        <v>1</v>
      </c>
      <c r="M217" s="279">
        <v>0</v>
      </c>
      <c r="N217" s="750" t="s">
        <v>2387</v>
      </c>
      <c r="O217" s="88" t="s">
        <v>1991</v>
      </c>
      <c r="P217" s="175" t="s">
        <v>679</v>
      </c>
      <c r="Q217" s="8"/>
      <c r="R217" s="90"/>
      <c r="S217" s="90"/>
      <c r="T217" s="90"/>
      <c r="U217" s="90"/>
      <c r="V217" s="90"/>
    </row>
    <row r="218" spans="2:23" customFormat="1" ht="15" customHeight="1">
      <c r="B218" s="113">
        <v>211</v>
      </c>
      <c r="C218" s="88" t="s">
        <v>1863</v>
      </c>
      <c r="D218" s="104" t="s">
        <v>447</v>
      </c>
      <c r="E218" s="169">
        <v>19485</v>
      </c>
      <c r="F218" s="88" t="s">
        <v>41</v>
      </c>
      <c r="G218" s="91">
        <v>522301</v>
      </c>
      <c r="H218" s="113" t="s">
        <v>39</v>
      </c>
      <c r="I218" s="279">
        <v>7</v>
      </c>
      <c r="J218" s="279">
        <v>4</v>
      </c>
      <c r="K218" s="279" t="s">
        <v>2010</v>
      </c>
      <c r="L218" s="279">
        <v>7</v>
      </c>
      <c r="M218" s="279">
        <v>4</v>
      </c>
      <c r="N218" s="89" t="s">
        <v>2221</v>
      </c>
      <c r="O218" s="95" t="s">
        <v>1864</v>
      </c>
      <c r="P218" s="175" t="s">
        <v>691</v>
      </c>
      <c r="Q218" s="5"/>
      <c r="R218" s="90"/>
      <c r="S218" s="90"/>
      <c r="T218" s="90"/>
      <c r="U218" s="90"/>
      <c r="V218" s="90"/>
      <c r="W218">
        <v>19485</v>
      </c>
    </row>
    <row r="219" spans="2:23" customFormat="1" ht="15" customHeight="1">
      <c r="B219" s="91">
        <v>212</v>
      </c>
      <c r="C219" s="95" t="s">
        <v>1863</v>
      </c>
      <c r="D219" s="91" t="s">
        <v>447</v>
      </c>
      <c r="E219" s="169">
        <v>19485</v>
      </c>
      <c r="F219" s="95" t="s">
        <v>213</v>
      </c>
      <c r="G219" s="91">
        <v>613003</v>
      </c>
      <c r="H219" s="91" t="s">
        <v>456</v>
      </c>
      <c r="I219" s="279">
        <v>1</v>
      </c>
      <c r="J219" s="279">
        <v>1</v>
      </c>
      <c r="K219" s="279" t="s">
        <v>2012</v>
      </c>
      <c r="L219" s="279">
        <v>1</v>
      </c>
      <c r="M219" s="279">
        <v>1</v>
      </c>
      <c r="N219" s="89" t="s">
        <v>2234</v>
      </c>
      <c r="O219" s="88" t="s">
        <v>1991</v>
      </c>
      <c r="P219" s="230" t="s">
        <v>679</v>
      </c>
      <c r="Q219" s="5"/>
      <c r="R219" s="90"/>
      <c r="S219" s="90"/>
      <c r="T219" s="90"/>
      <c r="U219" s="90"/>
      <c r="V219" s="90"/>
    </row>
    <row r="220" spans="2:23" customFormat="1" ht="15" customHeight="1">
      <c r="B220" s="91">
        <v>213</v>
      </c>
      <c r="C220" s="88" t="s">
        <v>1863</v>
      </c>
      <c r="D220" s="104" t="s">
        <v>447</v>
      </c>
      <c r="E220" s="169">
        <v>19485</v>
      </c>
      <c r="F220" s="88" t="s">
        <v>33</v>
      </c>
      <c r="G220" s="91">
        <v>514101</v>
      </c>
      <c r="H220" s="113" t="s">
        <v>68</v>
      </c>
      <c r="I220" s="279">
        <v>3</v>
      </c>
      <c r="J220" s="279">
        <v>2</v>
      </c>
      <c r="K220" s="279" t="s">
        <v>2010</v>
      </c>
      <c r="L220" s="279">
        <v>3</v>
      </c>
      <c r="M220" s="279">
        <v>2</v>
      </c>
      <c r="N220" s="89" t="s">
        <v>2221</v>
      </c>
      <c r="O220" s="95" t="s">
        <v>1864</v>
      </c>
      <c r="P220" s="175" t="s">
        <v>691</v>
      </c>
      <c r="Q220" s="5"/>
      <c r="R220" s="90"/>
      <c r="S220" s="90"/>
      <c r="T220" s="90"/>
      <c r="U220" s="90"/>
      <c r="V220" s="90"/>
    </row>
    <row r="221" spans="2:23" customFormat="1" ht="15" customHeight="1">
      <c r="B221" s="113">
        <v>214</v>
      </c>
      <c r="C221" s="88" t="s">
        <v>1863</v>
      </c>
      <c r="D221" s="104" t="s">
        <v>447</v>
      </c>
      <c r="E221" s="169">
        <v>19485</v>
      </c>
      <c r="F221" s="88" t="s">
        <v>40</v>
      </c>
      <c r="G221" s="91">
        <v>512001</v>
      </c>
      <c r="H221" s="91" t="s">
        <v>72</v>
      </c>
      <c r="I221" s="279">
        <v>9</v>
      </c>
      <c r="J221" s="279">
        <v>7</v>
      </c>
      <c r="K221" s="279" t="s">
        <v>2010</v>
      </c>
      <c r="L221" s="279">
        <v>9</v>
      </c>
      <c r="M221" s="279">
        <v>7</v>
      </c>
      <c r="N221" s="89" t="s">
        <v>2373</v>
      </c>
      <c r="O221" s="95" t="s">
        <v>1864</v>
      </c>
      <c r="P221" s="175" t="s">
        <v>691</v>
      </c>
      <c r="Q221" s="5"/>
      <c r="R221" s="90"/>
      <c r="S221" s="90"/>
      <c r="T221" s="90"/>
      <c r="U221" s="90"/>
      <c r="V221" s="90"/>
    </row>
    <row r="222" spans="2:23" customFormat="1" ht="15" customHeight="1">
      <c r="B222" s="91">
        <v>215</v>
      </c>
      <c r="C222" s="88" t="s">
        <v>1863</v>
      </c>
      <c r="D222" s="104" t="s">
        <v>447</v>
      </c>
      <c r="E222" s="169">
        <v>19485</v>
      </c>
      <c r="F222" s="88" t="s">
        <v>34</v>
      </c>
      <c r="G222" s="91">
        <v>751201</v>
      </c>
      <c r="H222" s="113" t="s">
        <v>162</v>
      </c>
      <c r="I222" s="279">
        <v>3</v>
      </c>
      <c r="J222" s="279">
        <v>2</v>
      </c>
      <c r="K222" s="279" t="s">
        <v>2010</v>
      </c>
      <c r="L222" s="279">
        <v>3</v>
      </c>
      <c r="M222" s="279">
        <v>2</v>
      </c>
      <c r="N222" s="89" t="s">
        <v>2223</v>
      </c>
      <c r="O222" s="95" t="s">
        <v>1864</v>
      </c>
      <c r="P222" s="175" t="s">
        <v>691</v>
      </c>
      <c r="Q222" s="5"/>
      <c r="R222" s="90"/>
      <c r="S222" s="90"/>
      <c r="T222" s="90"/>
      <c r="U222" s="90"/>
      <c r="V222" s="90"/>
    </row>
    <row r="223" spans="2:23" customFormat="1" ht="15" customHeight="1">
      <c r="B223" s="91">
        <v>216</v>
      </c>
      <c r="C223" s="88" t="s">
        <v>1863</v>
      </c>
      <c r="D223" s="104" t="s">
        <v>447</v>
      </c>
      <c r="E223" s="169">
        <v>19485</v>
      </c>
      <c r="F223" s="88" t="s">
        <v>31</v>
      </c>
      <c r="G223" s="91">
        <v>723103</v>
      </c>
      <c r="H223" s="113" t="s">
        <v>67</v>
      </c>
      <c r="I223" s="279">
        <v>5</v>
      </c>
      <c r="J223" s="279">
        <v>0</v>
      </c>
      <c r="K223" s="279" t="s">
        <v>2012</v>
      </c>
      <c r="L223" s="279">
        <v>5</v>
      </c>
      <c r="M223" s="279">
        <v>0</v>
      </c>
      <c r="N223" s="89" t="s">
        <v>2191</v>
      </c>
      <c r="O223" s="88" t="s">
        <v>1054</v>
      </c>
      <c r="P223" s="175" t="s">
        <v>93</v>
      </c>
      <c r="Q223" s="5"/>
      <c r="R223" s="90"/>
      <c r="S223" s="90"/>
      <c r="T223" s="90"/>
      <c r="U223" s="90"/>
      <c r="V223" s="90"/>
    </row>
    <row r="224" spans="2:23" customFormat="1" ht="15" customHeight="1">
      <c r="B224" s="113">
        <v>217</v>
      </c>
      <c r="C224" s="88" t="s">
        <v>1863</v>
      </c>
      <c r="D224" s="104" t="s">
        <v>447</v>
      </c>
      <c r="E224" s="169">
        <v>19485</v>
      </c>
      <c r="F224" s="88" t="s">
        <v>91</v>
      </c>
      <c r="G224" s="91">
        <v>722307</v>
      </c>
      <c r="H224" s="91" t="s">
        <v>74</v>
      </c>
      <c r="I224" s="279">
        <v>6</v>
      </c>
      <c r="J224" s="279">
        <v>0</v>
      </c>
      <c r="K224" s="279" t="s">
        <v>2012</v>
      </c>
      <c r="L224" s="279">
        <v>6</v>
      </c>
      <c r="M224" s="279">
        <v>0</v>
      </c>
      <c r="N224" s="89" t="s">
        <v>2193</v>
      </c>
      <c r="O224" s="88" t="s">
        <v>1054</v>
      </c>
      <c r="P224" s="175" t="s">
        <v>93</v>
      </c>
      <c r="Q224" s="5"/>
      <c r="R224" s="90"/>
      <c r="S224" s="90"/>
      <c r="T224" s="90"/>
      <c r="U224" s="90"/>
      <c r="V224" s="90"/>
    </row>
    <row r="225" spans="2:23" customFormat="1" ht="15" customHeight="1">
      <c r="B225" s="91">
        <v>218</v>
      </c>
      <c r="C225" s="88" t="s">
        <v>1863</v>
      </c>
      <c r="D225" s="104" t="s">
        <v>447</v>
      </c>
      <c r="E225" s="169">
        <v>19485</v>
      </c>
      <c r="F225" s="88" t="s">
        <v>36</v>
      </c>
      <c r="G225" s="104">
        <v>711204</v>
      </c>
      <c r="H225" s="91" t="s">
        <v>94</v>
      </c>
      <c r="I225" s="279">
        <v>2</v>
      </c>
      <c r="J225" s="279">
        <v>0</v>
      </c>
      <c r="K225" s="279" t="s">
        <v>2012</v>
      </c>
      <c r="L225" s="279">
        <v>2</v>
      </c>
      <c r="M225" s="279">
        <v>0</v>
      </c>
      <c r="N225" s="89" t="s">
        <v>2190</v>
      </c>
      <c r="O225" s="88" t="s">
        <v>1054</v>
      </c>
      <c r="P225" s="175" t="s">
        <v>93</v>
      </c>
      <c r="Q225" s="5"/>
      <c r="R225" s="90"/>
      <c r="S225" s="90"/>
      <c r="T225" s="90"/>
      <c r="U225" s="90"/>
      <c r="V225" s="90"/>
    </row>
    <row r="226" spans="2:23" customFormat="1" ht="15" customHeight="1">
      <c r="B226" s="91">
        <v>219</v>
      </c>
      <c r="C226" s="88" t="s">
        <v>1863</v>
      </c>
      <c r="D226" s="104" t="s">
        <v>447</v>
      </c>
      <c r="E226" s="169">
        <v>19485</v>
      </c>
      <c r="F226" s="88" t="s">
        <v>30</v>
      </c>
      <c r="G226" s="104">
        <v>752205</v>
      </c>
      <c r="H226" s="91" t="s">
        <v>62</v>
      </c>
      <c r="I226" s="279">
        <v>1</v>
      </c>
      <c r="J226" s="279">
        <v>0</v>
      </c>
      <c r="K226" s="279" t="s">
        <v>2012</v>
      </c>
      <c r="L226" s="279">
        <v>1</v>
      </c>
      <c r="M226" s="279">
        <v>0</v>
      </c>
      <c r="N226" s="89" t="s">
        <v>2190</v>
      </c>
      <c r="O226" s="88" t="s">
        <v>1054</v>
      </c>
      <c r="P226" s="175" t="s">
        <v>93</v>
      </c>
      <c r="Q226" s="5"/>
      <c r="R226" s="90"/>
      <c r="S226" s="90"/>
      <c r="T226" s="90"/>
      <c r="U226" s="90"/>
      <c r="V226" s="90"/>
    </row>
    <row r="227" spans="2:23" customFormat="1" ht="15" customHeight="1">
      <c r="B227" s="113">
        <v>220</v>
      </c>
      <c r="C227" s="88" t="s">
        <v>1863</v>
      </c>
      <c r="D227" s="104" t="s">
        <v>447</v>
      </c>
      <c r="E227" s="169">
        <v>19485</v>
      </c>
      <c r="F227" s="132" t="s">
        <v>35</v>
      </c>
      <c r="G227" s="104">
        <v>741103</v>
      </c>
      <c r="H227" s="91" t="s">
        <v>49</v>
      </c>
      <c r="I227" s="279">
        <v>1</v>
      </c>
      <c r="J227" s="279">
        <v>0</v>
      </c>
      <c r="K227" s="279" t="s">
        <v>2012</v>
      </c>
      <c r="L227" s="279">
        <v>1</v>
      </c>
      <c r="M227" s="279">
        <v>0</v>
      </c>
      <c r="N227" s="89" t="s">
        <v>2192</v>
      </c>
      <c r="O227" s="88" t="s">
        <v>1054</v>
      </c>
      <c r="P227" s="175" t="s">
        <v>93</v>
      </c>
      <c r="Q227" s="5"/>
      <c r="R227" s="90"/>
      <c r="S227" s="90"/>
      <c r="T227" s="90"/>
      <c r="U227" s="90"/>
      <c r="V227" s="90"/>
    </row>
    <row r="228" spans="2:23" customFormat="1" ht="15" customHeight="1">
      <c r="B228" s="91">
        <v>221</v>
      </c>
      <c r="C228" s="95" t="s">
        <v>1863</v>
      </c>
      <c r="D228" s="91" t="s">
        <v>447</v>
      </c>
      <c r="E228" s="169">
        <v>19485</v>
      </c>
      <c r="F228" s="95" t="s">
        <v>51</v>
      </c>
      <c r="G228" s="91">
        <v>712905</v>
      </c>
      <c r="H228" s="113" t="s">
        <v>60</v>
      </c>
      <c r="I228" s="279">
        <v>1</v>
      </c>
      <c r="J228" s="279">
        <v>0</v>
      </c>
      <c r="K228" s="279" t="s">
        <v>2012</v>
      </c>
      <c r="L228" s="279">
        <v>1</v>
      </c>
      <c r="M228" s="279">
        <v>0</v>
      </c>
      <c r="N228" s="106" t="s">
        <v>2197</v>
      </c>
      <c r="O228" s="232" t="s">
        <v>1989</v>
      </c>
      <c r="P228" s="230" t="s">
        <v>37</v>
      </c>
      <c r="Q228" s="5"/>
      <c r="R228" s="90"/>
      <c r="S228" s="90"/>
      <c r="T228" s="90"/>
      <c r="U228" s="90"/>
      <c r="V228" s="90"/>
    </row>
    <row r="229" spans="2:23" customFormat="1" ht="15" customHeight="1">
      <c r="B229" s="91">
        <v>222</v>
      </c>
      <c r="C229" s="88" t="s">
        <v>1869</v>
      </c>
      <c r="D229" s="104" t="s">
        <v>212</v>
      </c>
      <c r="E229" s="169">
        <v>107344</v>
      </c>
      <c r="F229" s="88" t="s">
        <v>47</v>
      </c>
      <c r="G229" s="91">
        <v>721306</v>
      </c>
      <c r="H229" s="91" t="s">
        <v>56</v>
      </c>
      <c r="I229" s="279">
        <v>4</v>
      </c>
      <c r="J229" s="279">
        <v>0</v>
      </c>
      <c r="K229" s="279" t="s">
        <v>2010</v>
      </c>
      <c r="L229" s="279">
        <v>4</v>
      </c>
      <c r="M229" s="279">
        <v>0</v>
      </c>
      <c r="N229" s="89" t="s">
        <v>2191</v>
      </c>
      <c r="O229" s="88" t="s">
        <v>1991</v>
      </c>
      <c r="P229" s="175" t="s">
        <v>679</v>
      </c>
      <c r="Q229" s="5"/>
      <c r="R229" s="90"/>
      <c r="S229" s="90"/>
      <c r="T229" s="90"/>
      <c r="U229" s="90"/>
      <c r="V229" s="90"/>
      <c r="W229" s="39">
        <v>107344</v>
      </c>
    </row>
    <row r="230" spans="2:23" customFormat="1" ht="15.75" customHeight="1">
      <c r="B230" s="113">
        <v>223</v>
      </c>
      <c r="C230" s="88" t="s">
        <v>1869</v>
      </c>
      <c r="D230" s="104" t="s">
        <v>212</v>
      </c>
      <c r="E230" s="169">
        <v>107344</v>
      </c>
      <c r="F230" s="88" t="s">
        <v>42</v>
      </c>
      <c r="G230" s="91">
        <v>741201</v>
      </c>
      <c r="H230" s="91" t="s">
        <v>161</v>
      </c>
      <c r="I230" s="279">
        <v>3</v>
      </c>
      <c r="J230" s="279">
        <v>0</v>
      </c>
      <c r="K230" s="279" t="s">
        <v>2010</v>
      </c>
      <c r="L230" s="279">
        <v>3</v>
      </c>
      <c r="M230" s="279">
        <v>0</v>
      </c>
      <c r="N230" s="89" t="s">
        <v>2212</v>
      </c>
      <c r="O230" s="88" t="s">
        <v>1991</v>
      </c>
      <c r="P230" s="175" t="s">
        <v>679</v>
      </c>
      <c r="Q230" s="5"/>
      <c r="R230" s="90"/>
      <c r="S230" s="90"/>
      <c r="T230" s="90"/>
      <c r="U230" s="90"/>
      <c r="V230" s="90"/>
    </row>
    <row r="231" spans="2:23" customFormat="1" ht="15" customHeight="1">
      <c r="B231" s="91">
        <v>224</v>
      </c>
      <c r="C231" s="88" t="s">
        <v>1869</v>
      </c>
      <c r="D231" s="104" t="s">
        <v>212</v>
      </c>
      <c r="E231" s="169">
        <v>107344</v>
      </c>
      <c r="F231" s="88" t="s">
        <v>31</v>
      </c>
      <c r="G231" s="91">
        <v>723103</v>
      </c>
      <c r="H231" s="113" t="s">
        <v>67</v>
      </c>
      <c r="I231" s="279">
        <v>15</v>
      </c>
      <c r="J231" s="279">
        <v>0</v>
      </c>
      <c r="K231" s="279" t="s">
        <v>2012</v>
      </c>
      <c r="L231" s="279">
        <v>0</v>
      </c>
      <c r="M231" s="279">
        <v>0</v>
      </c>
      <c r="N231" s="89" t="s">
        <v>2203</v>
      </c>
      <c r="O231" s="95" t="s">
        <v>2100</v>
      </c>
      <c r="P231" s="175" t="s">
        <v>475</v>
      </c>
      <c r="Q231" s="5"/>
      <c r="R231" s="90"/>
      <c r="S231" s="90"/>
      <c r="T231" s="90"/>
      <c r="U231" s="90"/>
      <c r="V231" s="90"/>
    </row>
    <row r="232" spans="2:23" customFormat="1" ht="15" customHeight="1">
      <c r="B232" s="91">
        <v>225</v>
      </c>
      <c r="C232" s="88" t="s">
        <v>1869</v>
      </c>
      <c r="D232" s="104" t="s">
        <v>212</v>
      </c>
      <c r="E232" s="169">
        <v>107344</v>
      </c>
      <c r="F232" s="88" t="s">
        <v>1936</v>
      </c>
      <c r="G232" s="91">
        <v>723318</v>
      </c>
      <c r="H232" s="91" t="s">
        <v>633</v>
      </c>
      <c r="I232" s="279">
        <v>2</v>
      </c>
      <c r="J232" s="279">
        <v>0</v>
      </c>
      <c r="K232" s="279" t="s">
        <v>2010</v>
      </c>
      <c r="L232" s="279">
        <v>0</v>
      </c>
      <c r="M232" s="279">
        <v>0</v>
      </c>
      <c r="N232" s="109" t="s">
        <v>2401</v>
      </c>
      <c r="O232" s="138" t="s">
        <v>2091</v>
      </c>
      <c r="P232" s="175" t="s">
        <v>2282</v>
      </c>
      <c r="Q232" s="5"/>
      <c r="R232" s="90"/>
      <c r="S232" s="90"/>
      <c r="T232" s="90"/>
      <c r="U232" s="90"/>
      <c r="V232" s="90"/>
    </row>
    <row r="233" spans="2:23" customFormat="1" ht="15" customHeight="1">
      <c r="B233" s="113">
        <v>226</v>
      </c>
      <c r="C233" s="88" t="s">
        <v>1869</v>
      </c>
      <c r="D233" s="104" t="s">
        <v>212</v>
      </c>
      <c r="E233" s="169">
        <v>107344</v>
      </c>
      <c r="F233" s="88" t="s">
        <v>33</v>
      </c>
      <c r="G233" s="91">
        <v>514101</v>
      </c>
      <c r="H233" s="113" t="s">
        <v>68</v>
      </c>
      <c r="I233" s="279">
        <v>7</v>
      </c>
      <c r="J233" s="279">
        <v>7</v>
      </c>
      <c r="K233" s="279" t="s">
        <v>2010</v>
      </c>
      <c r="L233" s="279">
        <v>2</v>
      </c>
      <c r="M233" s="279">
        <v>2</v>
      </c>
      <c r="N233" s="89" t="s">
        <v>2221</v>
      </c>
      <c r="O233" s="95" t="s">
        <v>1864</v>
      </c>
      <c r="P233" s="175" t="s">
        <v>691</v>
      </c>
      <c r="Q233" s="5"/>
      <c r="R233" s="90"/>
      <c r="S233" s="90"/>
      <c r="T233" s="90"/>
      <c r="U233" s="90"/>
      <c r="V233" s="90"/>
    </row>
    <row r="234" spans="2:23" customFormat="1" ht="15" customHeight="1">
      <c r="B234" s="91">
        <v>227</v>
      </c>
      <c r="C234" s="88" t="s">
        <v>1869</v>
      </c>
      <c r="D234" s="104" t="s">
        <v>212</v>
      </c>
      <c r="E234" s="169">
        <v>107344</v>
      </c>
      <c r="F234" s="88" t="s">
        <v>41</v>
      </c>
      <c r="G234" s="91">
        <v>522301</v>
      </c>
      <c r="H234" s="113" t="s">
        <v>39</v>
      </c>
      <c r="I234" s="260">
        <v>0</v>
      </c>
      <c r="J234" s="279">
        <v>0</v>
      </c>
      <c r="K234" s="279"/>
      <c r="L234" s="279"/>
      <c r="M234" s="279"/>
      <c r="N234" s="89"/>
      <c r="O234" s="95" t="s">
        <v>1864</v>
      </c>
      <c r="P234" s="175" t="s">
        <v>691</v>
      </c>
      <c r="Q234" s="5"/>
      <c r="R234" s="90"/>
      <c r="S234" s="90"/>
      <c r="T234" s="90"/>
      <c r="U234" s="90"/>
      <c r="V234" s="90"/>
    </row>
    <row r="235" spans="2:23" customFormat="1" ht="15" customHeight="1">
      <c r="B235" s="91">
        <v>228</v>
      </c>
      <c r="C235" s="88" t="s">
        <v>1869</v>
      </c>
      <c r="D235" s="104" t="s">
        <v>212</v>
      </c>
      <c r="E235" s="169">
        <v>107344</v>
      </c>
      <c r="F235" s="88" t="s">
        <v>1041</v>
      </c>
      <c r="G235" s="91">
        <v>713203</v>
      </c>
      <c r="H235" s="91" t="s">
        <v>59</v>
      </c>
      <c r="I235" s="279">
        <v>1</v>
      </c>
      <c r="J235" s="279">
        <v>0</v>
      </c>
      <c r="K235" s="279" t="s">
        <v>2010</v>
      </c>
      <c r="L235" s="279">
        <v>1</v>
      </c>
      <c r="M235" s="279">
        <v>0</v>
      </c>
      <c r="N235" s="89" t="s">
        <v>2191</v>
      </c>
      <c r="O235" s="88" t="s">
        <v>1991</v>
      </c>
      <c r="P235" s="175" t="s">
        <v>679</v>
      </c>
      <c r="Q235" s="5"/>
      <c r="R235" s="90"/>
      <c r="S235" s="90"/>
      <c r="T235" s="90"/>
      <c r="U235" s="90"/>
      <c r="V235" s="90"/>
    </row>
    <row r="236" spans="2:23" customFormat="1" ht="15" customHeight="1">
      <c r="B236" s="113">
        <v>229</v>
      </c>
      <c r="C236" s="88" t="s">
        <v>1869</v>
      </c>
      <c r="D236" s="104" t="s">
        <v>212</v>
      </c>
      <c r="E236" s="169">
        <v>107344</v>
      </c>
      <c r="F236" s="88" t="s">
        <v>48</v>
      </c>
      <c r="G236" s="91">
        <v>741203</v>
      </c>
      <c r="H236" s="91" t="s">
        <v>57</v>
      </c>
      <c r="I236" s="279">
        <v>4</v>
      </c>
      <c r="J236" s="279">
        <v>0</v>
      </c>
      <c r="K236" s="279" t="s">
        <v>2012</v>
      </c>
      <c r="L236" s="279">
        <v>4</v>
      </c>
      <c r="M236" s="279">
        <v>0</v>
      </c>
      <c r="N236" s="750" t="s">
        <v>2387</v>
      </c>
      <c r="O236" s="88" t="s">
        <v>1991</v>
      </c>
      <c r="P236" s="175" t="s">
        <v>679</v>
      </c>
      <c r="Q236" s="5"/>
      <c r="R236" s="90"/>
      <c r="S236" s="90"/>
      <c r="T236" s="90"/>
      <c r="U236" s="90"/>
      <c r="V236" s="90"/>
    </row>
    <row r="237" spans="2:23" customFormat="1" ht="15" customHeight="1">
      <c r="B237" s="91">
        <v>230</v>
      </c>
      <c r="C237" s="88" t="s">
        <v>1869</v>
      </c>
      <c r="D237" s="104" t="s">
        <v>212</v>
      </c>
      <c r="E237" s="169">
        <v>107344</v>
      </c>
      <c r="F237" s="88" t="s">
        <v>48</v>
      </c>
      <c r="G237" s="91">
        <v>741203</v>
      </c>
      <c r="H237" s="91" t="s">
        <v>57</v>
      </c>
      <c r="I237" s="279">
        <v>1</v>
      </c>
      <c r="J237" s="279">
        <v>0</v>
      </c>
      <c r="K237" s="279" t="s">
        <v>2012</v>
      </c>
      <c r="L237" s="279">
        <v>1</v>
      </c>
      <c r="M237" s="279">
        <v>0</v>
      </c>
      <c r="N237" s="89" t="s">
        <v>2193</v>
      </c>
      <c r="O237" s="88" t="s">
        <v>1054</v>
      </c>
      <c r="P237" s="175" t="s">
        <v>93</v>
      </c>
      <c r="Q237" s="5"/>
      <c r="R237" s="90"/>
      <c r="S237" s="90"/>
      <c r="T237" s="90"/>
      <c r="U237" s="90"/>
      <c r="V237" s="90"/>
    </row>
    <row r="238" spans="2:23" customFormat="1" ht="15" customHeight="1">
      <c r="B238" s="91">
        <v>231</v>
      </c>
      <c r="C238" s="88" t="s">
        <v>1869</v>
      </c>
      <c r="D238" s="104" t="s">
        <v>212</v>
      </c>
      <c r="E238" s="169">
        <v>107344</v>
      </c>
      <c r="F238" s="88" t="s">
        <v>34</v>
      </c>
      <c r="G238" s="91">
        <v>751201</v>
      </c>
      <c r="H238" s="113" t="s">
        <v>162</v>
      </c>
      <c r="I238" s="391">
        <v>1</v>
      </c>
      <c r="J238" s="279">
        <v>1</v>
      </c>
      <c r="K238" s="279" t="s">
        <v>2010</v>
      </c>
      <c r="L238" s="279">
        <v>0</v>
      </c>
      <c r="M238" s="279">
        <v>0</v>
      </c>
      <c r="N238" s="89" t="s">
        <v>2223</v>
      </c>
      <c r="O238" s="95" t="s">
        <v>1864</v>
      </c>
      <c r="P238" s="175" t="s">
        <v>691</v>
      </c>
      <c r="Q238" s="5"/>
      <c r="R238" s="90"/>
      <c r="S238" s="90"/>
      <c r="T238" s="90"/>
      <c r="U238" s="90"/>
      <c r="V238" s="90"/>
    </row>
    <row r="239" spans="2:23" customFormat="1" ht="15" customHeight="1">
      <c r="B239" s="113">
        <v>232</v>
      </c>
      <c r="C239" s="88" t="s">
        <v>1869</v>
      </c>
      <c r="D239" s="104" t="s">
        <v>212</v>
      </c>
      <c r="E239" s="169">
        <v>107344</v>
      </c>
      <c r="F239" s="88" t="s">
        <v>40</v>
      </c>
      <c r="G239" s="91">
        <v>512001</v>
      </c>
      <c r="H239" s="91" t="s">
        <v>72</v>
      </c>
      <c r="I239" s="260">
        <v>0</v>
      </c>
      <c r="J239" s="522">
        <v>0</v>
      </c>
      <c r="K239" s="522" t="s">
        <v>2010</v>
      </c>
      <c r="L239" s="522">
        <v>0</v>
      </c>
      <c r="M239" s="522">
        <v>0</v>
      </c>
      <c r="N239" s="89" t="s">
        <v>2221</v>
      </c>
      <c r="O239" s="95" t="s">
        <v>1864</v>
      </c>
      <c r="P239" s="175" t="s">
        <v>691</v>
      </c>
      <c r="Q239" s="5"/>
      <c r="R239" s="90"/>
      <c r="S239" s="90"/>
      <c r="T239" s="90"/>
      <c r="U239" s="90"/>
      <c r="V239" s="90"/>
    </row>
    <row r="240" spans="2:23" customFormat="1" ht="15" customHeight="1">
      <c r="B240" s="91">
        <v>233</v>
      </c>
      <c r="C240" s="88" t="s">
        <v>1860</v>
      </c>
      <c r="D240" s="104" t="s">
        <v>90</v>
      </c>
      <c r="E240" s="169">
        <v>109021</v>
      </c>
      <c r="F240" s="88" t="s">
        <v>40</v>
      </c>
      <c r="G240" s="91">
        <v>512001</v>
      </c>
      <c r="H240" s="91" t="s">
        <v>72</v>
      </c>
      <c r="I240" s="279">
        <v>5</v>
      </c>
      <c r="J240" s="279">
        <v>2</v>
      </c>
      <c r="K240" s="279" t="s">
        <v>2010</v>
      </c>
      <c r="L240" s="279">
        <v>5</v>
      </c>
      <c r="M240" s="279">
        <v>2</v>
      </c>
      <c r="N240" s="89" t="s">
        <v>2187</v>
      </c>
      <c r="O240" s="88" t="s">
        <v>1054</v>
      </c>
      <c r="P240" s="175" t="s">
        <v>93</v>
      </c>
      <c r="Q240" s="7"/>
      <c r="R240" s="90"/>
      <c r="S240" s="90"/>
      <c r="T240" s="90"/>
      <c r="U240" s="90"/>
      <c r="V240" s="90"/>
      <c r="W240">
        <v>109021</v>
      </c>
    </row>
    <row r="241" spans="2:23" customFormat="1" ht="15" customHeight="1">
      <c r="B241" s="91">
        <v>234</v>
      </c>
      <c r="C241" s="88" t="s">
        <v>1860</v>
      </c>
      <c r="D241" s="104" t="s">
        <v>90</v>
      </c>
      <c r="E241" s="169">
        <v>109021</v>
      </c>
      <c r="F241" s="88" t="s">
        <v>41</v>
      </c>
      <c r="G241" s="91">
        <v>522101</v>
      </c>
      <c r="H241" s="113" t="s">
        <v>39</v>
      </c>
      <c r="I241" s="279">
        <v>1</v>
      </c>
      <c r="J241" s="279">
        <v>1</v>
      </c>
      <c r="K241" s="279" t="s">
        <v>2010</v>
      </c>
      <c r="L241" s="279">
        <v>1</v>
      </c>
      <c r="M241" s="279">
        <v>1</v>
      </c>
      <c r="N241" s="89" t="s">
        <v>2189</v>
      </c>
      <c r="O241" s="88" t="s">
        <v>1054</v>
      </c>
      <c r="P241" s="175" t="s">
        <v>93</v>
      </c>
      <c r="Q241" s="7"/>
      <c r="R241" s="90"/>
      <c r="S241" s="90"/>
      <c r="T241" s="90"/>
      <c r="U241" s="90"/>
      <c r="V241" s="90"/>
    </row>
    <row r="242" spans="2:23" customFormat="1" ht="15" customHeight="1">
      <c r="B242" s="113">
        <v>235</v>
      </c>
      <c r="C242" s="88" t="s">
        <v>1860</v>
      </c>
      <c r="D242" s="104" t="s">
        <v>90</v>
      </c>
      <c r="E242" s="169">
        <v>109021</v>
      </c>
      <c r="F242" s="88" t="s">
        <v>33</v>
      </c>
      <c r="G242" s="277">
        <v>514101</v>
      </c>
      <c r="H242" s="648" t="s">
        <v>68</v>
      </c>
      <c r="I242" s="260">
        <v>0</v>
      </c>
      <c r="J242" s="279">
        <v>0</v>
      </c>
      <c r="K242" s="279"/>
      <c r="L242" s="279"/>
      <c r="M242" s="279"/>
      <c r="N242" s="106"/>
      <c r="O242" s="276" t="s">
        <v>1054</v>
      </c>
      <c r="P242" s="175" t="s">
        <v>93</v>
      </c>
      <c r="Q242" s="7"/>
      <c r="R242" s="90"/>
      <c r="S242" s="90"/>
      <c r="T242" s="90"/>
      <c r="U242" s="90"/>
      <c r="V242" s="90"/>
    </row>
    <row r="243" spans="2:23" customFormat="1" ht="15" customHeight="1">
      <c r="B243" s="91">
        <v>236</v>
      </c>
      <c r="C243" s="88" t="s">
        <v>1860</v>
      </c>
      <c r="D243" s="104" t="s">
        <v>90</v>
      </c>
      <c r="E243" s="169">
        <v>109021</v>
      </c>
      <c r="F243" s="88" t="s">
        <v>36</v>
      </c>
      <c r="G243" s="91">
        <v>711204</v>
      </c>
      <c r="H243" s="91" t="s">
        <v>94</v>
      </c>
      <c r="I243" s="279">
        <v>1</v>
      </c>
      <c r="J243" s="279">
        <v>0</v>
      </c>
      <c r="K243" s="279" t="s">
        <v>2012</v>
      </c>
      <c r="L243" s="279">
        <v>1</v>
      </c>
      <c r="M243" s="279">
        <v>0</v>
      </c>
      <c r="N243" s="89" t="s">
        <v>2190</v>
      </c>
      <c r="O243" s="88" t="s">
        <v>1054</v>
      </c>
      <c r="P243" s="175" t="s">
        <v>93</v>
      </c>
      <c r="Q243" s="7"/>
      <c r="R243" s="90"/>
      <c r="S243" s="90"/>
      <c r="T243" s="90"/>
      <c r="U243" s="90"/>
      <c r="V243" s="90"/>
    </row>
    <row r="244" spans="2:23" customFormat="1" ht="15" customHeight="1">
      <c r="B244" s="91">
        <v>237</v>
      </c>
      <c r="C244" s="88" t="s">
        <v>1860</v>
      </c>
      <c r="D244" s="104" t="s">
        <v>90</v>
      </c>
      <c r="E244" s="169">
        <v>109021</v>
      </c>
      <c r="F244" s="88" t="s">
        <v>31</v>
      </c>
      <c r="G244" s="91">
        <v>723103</v>
      </c>
      <c r="H244" s="113" t="s">
        <v>67</v>
      </c>
      <c r="I244" s="279">
        <v>1</v>
      </c>
      <c r="J244" s="279">
        <v>0</v>
      </c>
      <c r="K244" s="279" t="s">
        <v>2012</v>
      </c>
      <c r="L244" s="279">
        <v>1</v>
      </c>
      <c r="M244" s="279">
        <v>0</v>
      </c>
      <c r="N244" s="89" t="s">
        <v>2216</v>
      </c>
      <c r="O244" s="112" t="s">
        <v>873</v>
      </c>
      <c r="P244" s="230" t="s">
        <v>677</v>
      </c>
      <c r="Q244" s="7"/>
      <c r="R244" s="90"/>
      <c r="S244" s="90"/>
      <c r="T244" s="90"/>
      <c r="U244" s="90"/>
      <c r="V244" s="90"/>
    </row>
    <row r="245" spans="2:23" customFormat="1" ht="15" customHeight="1">
      <c r="B245" s="113">
        <v>238</v>
      </c>
      <c r="C245" s="88" t="s">
        <v>1860</v>
      </c>
      <c r="D245" s="104" t="s">
        <v>90</v>
      </c>
      <c r="E245" s="169">
        <v>109021</v>
      </c>
      <c r="F245" s="88" t="s">
        <v>30</v>
      </c>
      <c r="G245" s="91">
        <v>752205</v>
      </c>
      <c r="H245" s="91" t="s">
        <v>62</v>
      </c>
      <c r="I245" s="279">
        <v>1</v>
      </c>
      <c r="J245" s="279">
        <v>0</v>
      </c>
      <c r="K245" s="279" t="s">
        <v>2012</v>
      </c>
      <c r="L245" s="279">
        <v>1</v>
      </c>
      <c r="M245" s="279">
        <v>0</v>
      </c>
      <c r="N245" s="89" t="s">
        <v>2190</v>
      </c>
      <c r="O245" s="88" t="s">
        <v>1054</v>
      </c>
      <c r="P245" s="175" t="s">
        <v>93</v>
      </c>
      <c r="Q245" s="7"/>
      <c r="R245" s="90"/>
      <c r="S245" s="90"/>
      <c r="T245" s="90"/>
      <c r="U245" s="90"/>
      <c r="V245" s="90"/>
    </row>
    <row r="246" spans="2:23" ht="15" customHeight="1">
      <c r="B246" s="91">
        <v>239</v>
      </c>
      <c r="C246" s="88" t="s">
        <v>1860</v>
      </c>
      <c r="D246" s="104" t="s">
        <v>90</v>
      </c>
      <c r="E246" s="169">
        <v>109021</v>
      </c>
      <c r="F246" s="88" t="s">
        <v>213</v>
      </c>
      <c r="G246" s="650">
        <v>613003</v>
      </c>
      <c r="H246" s="277" t="s">
        <v>456</v>
      </c>
      <c r="I246" s="260">
        <v>0</v>
      </c>
      <c r="J246" s="279">
        <v>0</v>
      </c>
      <c r="K246" s="279"/>
      <c r="L246" s="279"/>
      <c r="M246" s="279"/>
      <c r="N246" s="89"/>
      <c r="O246" s="88" t="s">
        <v>1991</v>
      </c>
      <c r="P246" s="175" t="s">
        <v>679</v>
      </c>
      <c r="Q246" s="7"/>
      <c r="R246" s="112"/>
      <c r="S246" s="112"/>
      <c r="T246" s="112"/>
      <c r="U246" s="112"/>
      <c r="V246" s="112"/>
    </row>
    <row r="247" spans="2:23" ht="15" customHeight="1">
      <c r="B247" s="91">
        <v>240</v>
      </c>
      <c r="C247" s="88" t="s">
        <v>2241</v>
      </c>
      <c r="D247" s="91" t="s">
        <v>473</v>
      </c>
      <c r="E247" s="713">
        <v>73476</v>
      </c>
      <c r="F247" s="132" t="s">
        <v>35</v>
      </c>
      <c r="G247" s="91">
        <v>741103</v>
      </c>
      <c r="H247" s="91" t="s">
        <v>49</v>
      </c>
      <c r="I247" s="279">
        <v>2</v>
      </c>
      <c r="J247" s="279">
        <v>0</v>
      </c>
      <c r="K247" s="279" t="s">
        <v>2010</v>
      </c>
      <c r="L247" s="279">
        <v>0</v>
      </c>
      <c r="M247" s="279">
        <v>0</v>
      </c>
      <c r="N247" s="89" t="s">
        <v>2194</v>
      </c>
      <c r="O247" s="88" t="s">
        <v>101</v>
      </c>
      <c r="P247" s="175" t="s">
        <v>692</v>
      </c>
      <c r="Q247" s="4"/>
      <c r="R247" s="112"/>
      <c r="S247" s="112"/>
      <c r="T247" s="112"/>
      <c r="U247" s="112"/>
      <c r="V247" s="112"/>
      <c r="W247" s="1">
        <v>73476</v>
      </c>
    </row>
    <row r="248" spans="2:23" ht="15" customHeight="1">
      <c r="B248" s="113">
        <v>241</v>
      </c>
      <c r="C248" s="88" t="s">
        <v>2241</v>
      </c>
      <c r="D248" s="91" t="s">
        <v>473</v>
      </c>
      <c r="E248" s="713">
        <v>73476</v>
      </c>
      <c r="F248" s="88" t="s">
        <v>33</v>
      </c>
      <c r="G248" s="91">
        <v>514101</v>
      </c>
      <c r="H248" s="113" t="s">
        <v>68</v>
      </c>
      <c r="I248" s="279">
        <v>5</v>
      </c>
      <c r="J248" s="279">
        <v>5</v>
      </c>
      <c r="K248" s="279" t="s">
        <v>2010</v>
      </c>
      <c r="L248" s="279">
        <v>0</v>
      </c>
      <c r="M248" s="279">
        <v>0</v>
      </c>
      <c r="N248" s="89" t="s">
        <v>2192</v>
      </c>
      <c r="O248" s="88" t="s">
        <v>101</v>
      </c>
      <c r="P248" s="175" t="s">
        <v>692</v>
      </c>
      <c r="Q248" s="4"/>
      <c r="R248" s="112"/>
      <c r="S248" s="112"/>
      <c r="T248" s="112"/>
      <c r="U248" s="112"/>
      <c r="V248" s="112"/>
    </row>
    <row r="249" spans="2:23" ht="15" customHeight="1">
      <c r="B249" s="91">
        <v>242</v>
      </c>
      <c r="C249" s="88" t="s">
        <v>2241</v>
      </c>
      <c r="D249" s="91" t="s">
        <v>473</v>
      </c>
      <c r="E249" s="713">
        <v>73476</v>
      </c>
      <c r="F249" s="88" t="s">
        <v>41</v>
      </c>
      <c r="G249" s="91">
        <v>522301</v>
      </c>
      <c r="H249" s="113" t="s">
        <v>39</v>
      </c>
      <c r="I249" s="279">
        <v>3</v>
      </c>
      <c r="J249" s="279">
        <v>3</v>
      </c>
      <c r="K249" s="279" t="s">
        <v>2010</v>
      </c>
      <c r="L249" s="279">
        <v>0</v>
      </c>
      <c r="M249" s="279">
        <v>0</v>
      </c>
      <c r="N249" s="89" t="s">
        <v>2194</v>
      </c>
      <c r="O249" s="88" t="s">
        <v>101</v>
      </c>
      <c r="P249" s="175" t="s">
        <v>692</v>
      </c>
      <c r="Q249" s="5"/>
      <c r="R249" s="112"/>
      <c r="S249" s="112"/>
      <c r="T249" s="112"/>
      <c r="U249" s="112"/>
      <c r="V249" s="112"/>
    </row>
    <row r="250" spans="2:23" customFormat="1" ht="15" customHeight="1">
      <c r="B250" s="91">
        <v>243</v>
      </c>
      <c r="C250" s="88" t="s">
        <v>2241</v>
      </c>
      <c r="D250" s="91" t="s">
        <v>473</v>
      </c>
      <c r="E250" s="713">
        <v>73476</v>
      </c>
      <c r="F250" s="88" t="s">
        <v>30</v>
      </c>
      <c r="G250" s="104">
        <v>752205</v>
      </c>
      <c r="H250" s="91" t="s">
        <v>62</v>
      </c>
      <c r="I250" s="279">
        <v>4</v>
      </c>
      <c r="J250" s="279">
        <v>0</v>
      </c>
      <c r="K250" s="279" t="s">
        <v>2010</v>
      </c>
      <c r="L250" s="279">
        <v>0</v>
      </c>
      <c r="M250" s="279">
        <v>0</v>
      </c>
      <c r="N250" s="89" t="s">
        <v>2190</v>
      </c>
      <c r="O250" s="88" t="s">
        <v>101</v>
      </c>
      <c r="P250" s="175" t="s">
        <v>692</v>
      </c>
      <c r="Q250" s="5"/>
      <c r="R250" s="90"/>
      <c r="S250" s="90"/>
      <c r="T250" s="90"/>
      <c r="U250" s="90"/>
      <c r="V250" s="90"/>
    </row>
    <row r="251" spans="2:23" customFormat="1" ht="15" customHeight="1">
      <c r="B251" s="113">
        <v>244</v>
      </c>
      <c r="C251" s="88" t="s">
        <v>2241</v>
      </c>
      <c r="D251" s="91" t="s">
        <v>473</v>
      </c>
      <c r="E251" s="713">
        <v>73476</v>
      </c>
      <c r="F251" s="88" t="s">
        <v>171</v>
      </c>
      <c r="G251" s="104">
        <v>712618</v>
      </c>
      <c r="H251" s="104" t="s">
        <v>77</v>
      </c>
      <c r="I251" s="279">
        <v>2</v>
      </c>
      <c r="J251" s="279">
        <v>0</v>
      </c>
      <c r="K251" s="279" t="s">
        <v>2012</v>
      </c>
      <c r="L251" s="279">
        <v>2</v>
      </c>
      <c r="M251" s="279">
        <v>0</v>
      </c>
      <c r="N251" s="89" t="s">
        <v>2194</v>
      </c>
      <c r="O251" s="88" t="s">
        <v>1054</v>
      </c>
      <c r="P251" s="175" t="s">
        <v>93</v>
      </c>
      <c r="Q251" s="5"/>
      <c r="R251" s="90"/>
      <c r="S251" s="90"/>
      <c r="T251" s="90"/>
      <c r="U251" s="90"/>
      <c r="V251" s="90"/>
    </row>
    <row r="252" spans="2:23" customFormat="1" ht="15" customHeight="1">
      <c r="B252" s="91">
        <v>245</v>
      </c>
      <c r="C252" s="88" t="s">
        <v>2241</v>
      </c>
      <c r="D252" s="91" t="s">
        <v>473</v>
      </c>
      <c r="E252" s="713">
        <v>73476</v>
      </c>
      <c r="F252" s="88" t="s">
        <v>53</v>
      </c>
      <c r="G252" s="104">
        <v>753402</v>
      </c>
      <c r="H252" s="104" t="s">
        <v>63</v>
      </c>
      <c r="I252" s="279">
        <v>4</v>
      </c>
      <c r="J252" s="279">
        <v>0</v>
      </c>
      <c r="K252" s="279" t="s">
        <v>2010</v>
      </c>
      <c r="L252" s="279">
        <v>0</v>
      </c>
      <c r="M252" s="279">
        <v>0</v>
      </c>
      <c r="N252" s="89" t="s">
        <v>2191</v>
      </c>
      <c r="O252" s="88" t="s">
        <v>101</v>
      </c>
      <c r="P252" s="175" t="s">
        <v>692</v>
      </c>
      <c r="Q252" s="5"/>
      <c r="R252" s="90"/>
      <c r="S252" s="90"/>
      <c r="T252" s="90"/>
      <c r="U252" s="90"/>
      <c r="V252" s="90"/>
    </row>
    <row r="253" spans="2:23" ht="15" customHeight="1">
      <c r="B253" s="91">
        <v>246</v>
      </c>
      <c r="C253" s="88" t="s">
        <v>2241</v>
      </c>
      <c r="D253" s="91" t="s">
        <v>473</v>
      </c>
      <c r="E253" s="713">
        <v>73476</v>
      </c>
      <c r="F253" s="88" t="s">
        <v>36</v>
      </c>
      <c r="G253" s="91">
        <v>711204</v>
      </c>
      <c r="H253" s="91" t="s">
        <v>94</v>
      </c>
      <c r="I253" s="279">
        <v>2</v>
      </c>
      <c r="J253" s="279">
        <v>0</v>
      </c>
      <c r="K253" s="279" t="s">
        <v>2012</v>
      </c>
      <c r="L253" s="279">
        <v>2</v>
      </c>
      <c r="M253" s="279">
        <v>0</v>
      </c>
      <c r="N253" s="89" t="s">
        <v>2190</v>
      </c>
      <c r="O253" s="88" t="s">
        <v>1054</v>
      </c>
      <c r="P253" s="175" t="s">
        <v>93</v>
      </c>
      <c r="Q253" s="5"/>
      <c r="R253" s="112"/>
      <c r="S253" s="112"/>
      <c r="T253" s="112"/>
      <c r="U253" s="112"/>
      <c r="V253" s="112"/>
    </row>
    <row r="254" spans="2:23" customFormat="1" ht="15" customHeight="1">
      <c r="B254" s="113">
        <v>247</v>
      </c>
      <c r="C254" s="88" t="s">
        <v>2241</v>
      </c>
      <c r="D254" s="91" t="s">
        <v>473</v>
      </c>
      <c r="E254" s="713">
        <v>73476</v>
      </c>
      <c r="F254" s="95" t="s">
        <v>48</v>
      </c>
      <c r="G254" s="91">
        <v>741203</v>
      </c>
      <c r="H254" s="91" t="s">
        <v>57</v>
      </c>
      <c r="I254" s="279">
        <v>1</v>
      </c>
      <c r="J254" s="279">
        <v>0</v>
      </c>
      <c r="K254" s="279" t="s">
        <v>2010</v>
      </c>
      <c r="L254" s="279">
        <v>1</v>
      </c>
      <c r="M254" s="279">
        <v>0</v>
      </c>
      <c r="N254" s="89" t="s">
        <v>2193</v>
      </c>
      <c r="O254" s="88" t="s">
        <v>1054</v>
      </c>
      <c r="P254" s="175" t="s">
        <v>93</v>
      </c>
      <c r="Q254" s="5"/>
      <c r="R254" s="90"/>
      <c r="S254" s="90"/>
      <c r="T254" s="90"/>
      <c r="U254" s="90"/>
      <c r="V254" s="90"/>
    </row>
    <row r="255" spans="2:23" customFormat="1" ht="15" customHeight="1">
      <c r="B255" s="91">
        <v>248</v>
      </c>
      <c r="C255" s="88" t="s">
        <v>2241</v>
      </c>
      <c r="D255" s="91" t="s">
        <v>473</v>
      </c>
      <c r="E255" s="713">
        <v>73476</v>
      </c>
      <c r="F255" s="88" t="s">
        <v>40</v>
      </c>
      <c r="G255" s="91">
        <v>512001</v>
      </c>
      <c r="H255" s="91" t="s">
        <v>72</v>
      </c>
      <c r="I255" s="279">
        <v>2</v>
      </c>
      <c r="J255" s="279">
        <v>2</v>
      </c>
      <c r="K255" s="279" t="s">
        <v>2010</v>
      </c>
      <c r="L255" s="279">
        <v>0</v>
      </c>
      <c r="M255" s="279">
        <v>0</v>
      </c>
      <c r="N255" s="89" t="s">
        <v>2187</v>
      </c>
      <c r="O255" s="88" t="s">
        <v>101</v>
      </c>
      <c r="P255" s="175" t="s">
        <v>692</v>
      </c>
      <c r="Q255" s="5"/>
      <c r="R255" s="90"/>
      <c r="S255" s="90"/>
      <c r="T255" s="90"/>
      <c r="U255" s="90"/>
      <c r="V255" s="90"/>
    </row>
    <row r="256" spans="2:23" customFormat="1" ht="15" customHeight="1">
      <c r="B256" s="91">
        <v>249</v>
      </c>
      <c r="C256" s="88" t="s">
        <v>2241</v>
      </c>
      <c r="D256" s="91" t="s">
        <v>473</v>
      </c>
      <c r="E256" s="713">
        <v>73476</v>
      </c>
      <c r="F256" s="88" t="s">
        <v>34</v>
      </c>
      <c r="G256" s="277">
        <v>751201</v>
      </c>
      <c r="H256" s="648" t="s">
        <v>162</v>
      </c>
      <c r="I256" s="260">
        <v>0</v>
      </c>
      <c r="J256" s="279">
        <v>0</v>
      </c>
      <c r="K256" s="279"/>
      <c r="L256" s="279">
        <v>0</v>
      </c>
      <c r="M256" s="279">
        <v>0</v>
      </c>
      <c r="N256" s="89"/>
      <c r="O256" s="276" t="s">
        <v>101</v>
      </c>
      <c r="P256" s="175" t="s">
        <v>692</v>
      </c>
      <c r="Q256" s="5"/>
      <c r="R256" s="90"/>
      <c r="S256" s="90"/>
      <c r="T256" s="90"/>
      <c r="U256" s="90"/>
      <c r="V256" s="90"/>
    </row>
    <row r="257" spans="2:23" customFormat="1" ht="15" customHeight="1">
      <c r="B257" s="113">
        <v>250</v>
      </c>
      <c r="C257" s="88" t="s">
        <v>2241</v>
      </c>
      <c r="D257" s="91" t="s">
        <v>473</v>
      </c>
      <c r="E257" s="713">
        <v>73476</v>
      </c>
      <c r="F257" s="90" t="s">
        <v>206</v>
      </c>
      <c r="G257" s="604">
        <v>742117</v>
      </c>
      <c r="H257" s="604" t="s">
        <v>181</v>
      </c>
      <c r="I257" s="260">
        <v>0</v>
      </c>
      <c r="J257" s="279">
        <v>0</v>
      </c>
      <c r="K257" s="279"/>
      <c r="L257" s="279">
        <v>0</v>
      </c>
      <c r="M257" s="279">
        <v>0</v>
      </c>
      <c r="N257" s="89"/>
      <c r="O257" s="88" t="s">
        <v>179</v>
      </c>
      <c r="P257" s="175" t="s">
        <v>680</v>
      </c>
      <c r="Q257" s="5"/>
      <c r="R257" s="90"/>
      <c r="S257" s="90"/>
      <c r="T257" s="90"/>
      <c r="U257" s="90"/>
      <c r="V257" s="90"/>
    </row>
    <row r="258" spans="2:23" customFormat="1" ht="15" customHeight="1">
      <c r="B258" s="91">
        <v>251</v>
      </c>
      <c r="C258" s="88" t="s">
        <v>2241</v>
      </c>
      <c r="D258" s="91" t="s">
        <v>473</v>
      </c>
      <c r="E258" s="713">
        <v>73476</v>
      </c>
      <c r="F258" s="276" t="s">
        <v>42</v>
      </c>
      <c r="G258" s="277">
        <v>741201</v>
      </c>
      <c r="H258" s="277" t="s">
        <v>161</v>
      </c>
      <c r="I258" s="260">
        <v>0</v>
      </c>
      <c r="J258" s="279">
        <v>0</v>
      </c>
      <c r="K258" s="279"/>
      <c r="L258" s="279">
        <v>0</v>
      </c>
      <c r="M258" s="279">
        <v>0</v>
      </c>
      <c r="N258" s="89"/>
      <c r="O258" s="88" t="s">
        <v>179</v>
      </c>
      <c r="P258" s="175" t="s">
        <v>680</v>
      </c>
      <c r="Q258" s="7"/>
      <c r="R258" s="90"/>
      <c r="S258" s="90"/>
      <c r="T258" s="90"/>
      <c r="U258" s="90"/>
      <c r="V258" s="90"/>
    </row>
    <row r="259" spans="2:23" customFormat="1" ht="15" customHeight="1">
      <c r="B259" s="91">
        <v>252</v>
      </c>
      <c r="C259" s="88" t="s">
        <v>1817</v>
      </c>
      <c r="D259" s="104" t="s">
        <v>1656</v>
      </c>
      <c r="E259" s="169">
        <v>60195</v>
      </c>
      <c r="F259" s="132" t="s">
        <v>35</v>
      </c>
      <c r="G259" s="91">
        <v>741103</v>
      </c>
      <c r="H259" s="91" t="s">
        <v>49</v>
      </c>
      <c r="I259" s="279">
        <v>5</v>
      </c>
      <c r="J259" s="279">
        <v>0</v>
      </c>
      <c r="K259" s="279" t="s">
        <v>2012</v>
      </c>
      <c r="L259" s="279">
        <v>0</v>
      </c>
      <c r="M259" s="279">
        <v>0</v>
      </c>
      <c r="N259" s="89" t="s">
        <v>2212</v>
      </c>
      <c r="O259" s="88" t="s">
        <v>179</v>
      </c>
      <c r="P259" s="175" t="s">
        <v>680</v>
      </c>
      <c r="Q259" s="7"/>
      <c r="R259" s="90"/>
      <c r="S259" s="90"/>
      <c r="T259" s="90"/>
      <c r="U259" s="90"/>
      <c r="V259" s="90"/>
      <c r="W259">
        <v>60195</v>
      </c>
    </row>
    <row r="260" spans="2:23" customFormat="1" ht="15" customHeight="1">
      <c r="B260" s="113">
        <v>253</v>
      </c>
      <c r="C260" s="88" t="s">
        <v>1817</v>
      </c>
      <c r="D260" s="104" t="s">
        <v>1656</v>
      </c>
      <c r="E260" s="169">
        <v>60195</v>
      </c>
      <c r="F260" s="88" t="s">
        <v>31</v>
      </c>
      <c r="G260" s="91">
        <v>723103</v>
      </c>
      <c r="H260" s="113" t="s">
        <v>67</v>
      </c>
      <c r="I260" s="279">
        <v>11</v>
      </c>
      <c r="J260" s="279">
        <v>0</v>
      </c>
      <c r="K260" s="279" t="s">
        <v>2012</v>
      </c>
      <c r="L260" s="279">
        <v>0</v>
      </c>
      <c r="M260" s="279">
        <v>0</v>
      </c>
      <c r="N260" s="89" t="s">
        <v>2190</v>
      </c>
      <c r="O260" s="88" t="s">
        <v>179</v>
      </c>
      <c r="P260" s="175" t="s">
        <v>680</v>
      </c>
      <c r="Q260" s="7"/>
      <c r="R260" s="90"/>
      <c r="S260" s="90"/>
      <c r="T260" s="90"/>
      <c r="U260" s="90"/>
      <c r="V260" s="90"/>
    </row>
    <row r="261" spans="2:23" customFormat="1" ht="15" customHeight="1">
      <c r="B261" s="91">
        <v>254</v>
      </c>
      <c r="C261" s="88" t="s">
        <v>1817</v>
      </c>
      <c r="D261" s="104" t="s">
        <v>1656</v>
      </c>
      <c r="E261" s="169">
        <v>60195</v>
      </c>
      <c r="F261" s="88" t="s">
        <v>206</v>
      </c>
      <c r="G261" s="91">
        <v>742117</v>
      </c>
      <c r="H261" s="91" t="s">
        <v>181</v>
      </c>
      <c r="I261" s="279">
        <v>2</v>
      </c>
      <c r="J261" s="279">
        <v>0</v>
      </c>
      <c r="K261" s="279" t="s">
        <v>2012</v>
      </c>
      <c r="L261" s="279">
        <v>0</v>
      </c>
      <c r="M261" s="279">
        <v>0</v>
      </c>
      <c r="N261" s="89" t="s">
        <v>2194</v>
      </c>
      <c r="O261" s="88" t="s">
        <v>179</v>
      </c>
      <c r="P261" s="175" t="s">
        <v>680</v>
      </c>
      <c r="Q261" s="7"/>
      <c r="R261" s="90"/>
      <c r="S261" s="90"/>
      <c r="T261" s="90"/>
      <c r="U261" s="90"/>
      <c r="V261" s="90"/>
    </row>
    <row r="262" spans="2:23" customFormat="1" ht="15" customHeight="1">
      <c r="B262" s="91">
        <v>255</v>
      </c>
      <c r="C262" s="88" t="s">
        <v>1817</v>
      </c>
      <c r="D262" s="104" t="s">
        <v>1656</v>
      </c>
      <c r="E262" s="169">
        <v>60195</v>
      </c>
      <c r="F262" s="88" t="s">
        <v>41</v>
      </c>
      <c r="G262" s="91">
        <v>522301</v>
      </c>
      <c r="H262" s="113" t="s">
        <v>39</v>
      </c>
      <c r="I262" s="279">
        <v>21</v>
      </c>
      <c r="J262" s="279">
        <v>18</v>
      </c>
      <c r="K262" s="279" t="s">
        <v>2012</v>
      </c>
      <c r="L262" s="279">
        <v>0</v>
      </c>
      <c r="M262" s="279">
        <v>0</v>
      </c>
      <c r="N262" s="89" t="s">
        <v>2190</v>
      </c>
      <c r="O262" s="88" t="s">
        <v>179</v>
      </c>
      <c r="P262" s="175" t="s">
        <v>680</v>
      </c>
      <c r="Q262" s="7"/>
      <c r="R262" s="90"/>
      <c r="S262" s="90"/>
      <c r="T262" s="90"/>
      <c r="U262" s="90"/>
      <c r="V262" s="90"/>
    </row>
    <row r="263" spans="2:23" customFormat="1" ht="15" customHeight="1">
      <c r="B263" s="113">
        <v>256</v>
      </c>
      <c r="C263" s="88" t="s">
        <v>1817</v>
      </c>
      <c r="D263" s="104" t="s">
        <v>1656</v>
      </c>
      <c r="E263" s="169">
        <v>60195</v>
      </c>
      <c r="F263" s="88" t="s">
        <v>40</v>
      </c>
      <c r="G263" s="91">
        <v>512001</v>
      </c>
      <c r="H263" s="91" t="s">
        <v>72</v>
      </c>
      <c r="I263" s="279">
        <v>4</v>
      </c>
      <c r="J263" s="279">
        <v>2</v>
      </c>
      <c r="K263" s="279" t="s">
        <v>2012</v>
      </c>
      <c r="L263" s="279">
        <v>0</v>
      </c>
      <c r="M263" s="279">
        <v>0</v>
      </c>
      <c r="N263" s="89" t="s">
        <v>2190</v>
      </c>
      <c r="O263" s="88" t="s">
        <v>179</v>
      </c>
      <c r="P263" s="175" t="s">
        <v>680</v>
      </c>
      <c r="Q263" s="7"/>
      <c r="R263" s="90"/>
      <c r="S263" s="90"/>
      <c r="T263" s="90"/>
      <c r="U263" s="90"/>
      <c r="V263" s="90"/>
    </row>
    <row r="264" spans="2:23" customFormat="1" ht="15" customHeight="1">
      <c r="B264" s="91">
        <v>257</v>
      </c>
      <c r="C264" s="88" t="s">
        <v>1817</v>
      </c>
      <c r="D264" s="104" t="s">
        <v>1656</v>
      </c>
      <c r="E264" s="169">
        <v>60195</v>
      </c>
      <c r="F264" s="88" t="s">
        <v>42</v>
      </c>
      <c r="G264" s="91">
        <v>741201</v>
      </c>
      <c r="H264" s="91" t="s">
        <v>161</v>
      </c>
      <c r="I264" s="279">
        <v>3</v>
      </c>
      <c r="J264" s="279">
        <v>0</v>
      </c>
      <c r="K264" s="279" t="s">
        <v>2012</v>
      </c>
      <c r="L264" s="279">
        <v>0</v>
      </c>
      <c r="M264" s="279">
        <v>0</v>
      </c>
      <c r="N264" s="89" t="s">
        <v>2190</v>
      </c>
      <c r="O264" s="88" t="s">
        <v>179</v>
      </c>
      <c r="P264" s="175" t="s">
        <v>680</v>
      </c>
      <c r="Q264" s="7"/>
      <c r="R264" s="90"/>
      <c r="S264" s="90"/>
      <c r="T264" s="90"/>
      <c r="U264" s="90"/>
      <c r="V264" s="90"/>
    </row>
    <row r="265" spans="2:23" customFormat="1" ht="15" customHeight="1">
      <c r="B265" s="91">
        <v>258</v>
      </c>
      <c r="C265" s="88" t="s">
        <v>1817</v>
      </c>
      <c r="D265" s="104" t="s">
        <v>1656</v>
      </c>
      <c r="E265" s="169">
        <v>60195</v>
      </c>
      <c r="F265" s="276" t="s">
        <v>1041</v>
      </c>
      <c r="G265" s="277">
        <v>713203</v>
      </c>
      <c r="H265" s="170" t="s">
        <v>59</v>
      </c>
      <c r="I265" s="436">
        <v>0</v>
      </c>
      <c r="J265" s="376">
        <v>0</v>
      </c>
      <c r="K265" s="376"/>
      <c r="L265" s="376">
        <v>0</v>
      </c>
      <c r="M265" s="376">
        <v>0</v>
      </c>
      <c r="N265" s="106"/>
      <c r="O265" s="88" t="s">
        <v>101</v>
      </c>
      <c r="P265" s="175"/>
      <c r="Q265" s="7"/>
      <c r="R265" s="90"/>
      <c r="S265" s="90"/>
      <c r="T265" s="90"/>
      <c r="U265" s="90"/>
      <c r="V265" s="90"/>
    </row>
    <row r="266" spans="2:23" customFormat="1" ht="15" customHeight="1">
      <c r="B266" s="113">
        <v>259</v>
      </c>
      <c r="C266" s="88" t="s">
        <v>1817</v>
      </c>
      <c r="D266" s="104" t="s">
        <v>1656</v>
      </c>
      <c r="E266" s="169">
        <v>60195</v>
      </c>
      <c r="F266" s="88" t="s">
        <v>34</v>
      </c>
      <c r="G266" s="91">
        <v>751201</v>
      </c>
      <c r="H266" s="113" t="s">
        <v>162</v>
      </c>
      <c r="I266" s="279">
        <v>6</v>
      </c>
      <c r="J266" s="279">
        <v>4</v>
      </c>
      <c r="K266" s="279" t="s">
        <v>2012</v>
      </c>
      <c r="L266" s="279">
        <v>0</v>
      </c>
      <c r="M266" s="279">
        <v>0</v>
      </c>
      <c r="N266" s="89" t="s">
        <v>2212</v>
      </c>
      <c r="O266" s="88" t="s">
        <v>179</v>
      </c>
      <c r="P266" s="175" t="s">
        <v>680</v>
      </c>
      <c r="Q266" s="7"/>
      <c r="R266" s="90"/>
      <c r="S266" s="90"/>
      <c r="T266" s="90"/>
      <c r="U266" s="90"/>
      <c r="V266" s="90"/>
    </row>
    <row r="267" spans="2:23" customFormat="1" ht="15" customHeight="1">
      <c r="B267" s="91">
        <v>260</v>
      </c>
      <c r="C267" s="88" t="s">
        <v>1817</v>
      </c>
      <c r="D267" s="104" t="s">
        <v>1656</v>
      </c>
      <c r="E267" s="169">
        <v>60195</v>
      </c>
      <c r="F267" s="88" t="s">
        <v>33</v>
      </c>
      <c r="G267" s="91">
        <v>514101</v>
      </c>
      <c r="H267" s="113" t="s">
        <v>68</v>
      </c>
      <c r="I267" s="279">
        <v>4</v>
      </c>
      <c r="J267" s="279">
        <v>4</v>
      </c>
      <c r="K267" s="279" t="s">
        <v>2012</v>
      </c>
      <c r="L267" s="279">
        <v>0</v>
      </c>
      <c r="M267" s="279">
        <v>0</v>
      </c>
      <c r="N267" s="89" t="s">
        <v>2194</v>
      </c>
      <c r="O267" s="88" t="s">
        <v>179</v>
      </c>
      <c r="P267" s="175" t="s">
        <v>680</v>
      </c>
      <c r="Q267" s="7"/>
      <c r="R267" s="90"/>
      <c r="S267" s="90"/>
      <c r="T267" s="90"/>
      <c r="U267" s="90"/>
      <c r="V267" s="90"/>
    </row>
    <row r="268" spans="2:23" customFormat="1" ht="15" customHeight="1">
      <c r="B268" s="91">
        <v>261</v>
      </c>
      <c r="C268" s="88" t="s">
        <v>1817</v>
      </c>
      <c r="D268" s="104" t="s">
        <v>1656</v>
      </c>
      <c r="E268" s="169">
        <v>60195</v>
      </c>
      <c r="F268" s="88" t="s">
        <v>53</v>
      </c>
      <c r="G268" s="91">
        <v>753402</v>
      </c>
      <c r="H268" s="91" t="s">
        <v>63</v>
      </c>
      <c r="I268" s="279">
        <v>6</v>
      </c>
      <c r="J268" s="279">
        <v>0</v>
      </c>
      <c r="K268" s="279" t="s">
        <v>2012</v>
      </c>
      <c r="L268" s="279">
        <v>0</v>
      </c>
      <c r="M268" s="279">
        <v>0</v>
      </c>
      <c r="N268" s="89" t="s">
        <v>2191</v>
      </c>
      <c r="O268" s="88" t="s">
        <v>179</v>
      </c>
      <c r="P268" s="175" t="s">
        <v>680</v>
      </c>
      <c r="Q268" s="7"/>
      <c r="R268" s="90"/>
      <c r="S268" s="90"/>
      <c r="T268" s="90"/>
      <c r="U268" s="90"/>
      <c r="V268" s="90"/>
    </row>
    <row r="269" spans="2:23" customFormat="1" ht="15" customHeight="1">
      <c r="B269" s="113">
        <v>262</v>
      </c>
      <c r="C269" s="88" t="s">
        <v>1817</v>
      </c>
      <c r="D269" s="104" t="s">
        <v>1656</v>
      </c>
      <c r="E269" s="169">
        <v>60195</v>
      </c>
      <c r="F269" s="88" t="s">
        <v>30</v>
      </c>
      <c r="G269" s="91">
        <v>752208</v>
      </c>
      <c r="H269" s="91" t="s">
        <v>62</v>
      </c>
      <c r="I269" s="279">
        <v>5</v>
      </c>
      <c r="J269" s="279">
        <v>0</v>
      </c>
      <c r="K269" s="279" t="s">
        <v>2012</v>
      </c>
      <c r="L269" s="279">
        <v>0</v>
      </c>
      <c r="M269" s="279">
        <v>0</v>
      </c>
      <c r="N269" s="89" t="s">
        <v>2212</v>
      </c>
      <c r="O269" s="88" t="s">
        <v>179</v>
      </c>
      <c r="P269" s="175" t="s">
        <v>680</v>
      </c>
      <c r="Q269" s="7"/>
      <c r="R269" s="90"/>
      <c r="S269" s="90"/>
      <c r="T269" s="90"/>
      <c r="U269" s="90"/>
      <c r="V269" s="90"/>
    </row>
    <row r="270" spans="2:23" customFormat="1" ht="15" customHeight="1">
      <c r="B270" s="91">
        <v>263</v>
      </c>
      <c r="C270" s="88" t="s">
        <v>1817</v>
      </c>
      <c r="D270" s="104" t="s">
        <v>1656</v>
      </c>
      <c r="E270" s="169">
        <v>60195</v>
      </c>
      <c r="F270" s="88" t="s">
        <v>172</v>
      </c>
      <c r="G270" s="91">
        <v>722204</v>
      </c>
      <c r="H270" s="91" t="s">
        <v>164</v>
      </c>
      <c r="I270" s="279">
        <v>8</v>
      </c>
      <c r="J270" s="279">
        <v>0</v>
      </c>
      <c r="K270" s="279" t="s">
        <v>2012</v>
      </c>
      <c r="L270" s="279">
        <v>0</v>
      </c>
      <c r="M270" s="279">
        <v>0</v>
      </c>
      <c r="N270" s="89" t="s">
        <v>2212</v>
      </c>
      <c r="O270" s="88" t="s">
        <v>179</v>
      </c>
      <c r="P270" s="175" t="s">
        <v>680</v>
      </c>
      <c r="Q270" s="7"/>
      <c r="R270" s="90"/>
      <c r="S270" s="90"/>
      <c r="T270" s="90"/>
      <c r="U270" s="90"/>
      <c r="V270" s="90"/>
    </row>
    <row r="271" spans="2:23" customFormat="1" ht="15" customHeight="1">
      <c r="B271" s="91">
        <v>264</v>
      </c>
      <c r="C271" s="88" t="s">
        <v>1817</v>
      </c>
      <c r="D271" s="104" t="s">
        <v>1656</v>
      </c>
      <c r="E271" s="169">
        <v>60195</v>
      </c>
      <c r="F271" s="276" t="s">
        <v>36</v>
      </c>
      <c r="G271" s="277">
        <v>711204</v>
      </c>
      <c r="H271" s="277" t="s">
        <v>94</v>
      </c>
      <c r="I271" s="260">
        <v>0</v>
      </c>
      <c r="J271" s="279">
        <v>0</v>
      </c>
      <c r="K271" s="279"/>
      <c r="L271" s="279">
        <v>0</v>
      </c>
      <c r="M271" s="279">
        <v>0</v>
      </c>
      <c r="N271" s="89"/>
      <c r="O271" s="88" t="s">
        <v>179</v>
      </c>
      <c r="P271" s="175"/>
      <c r="Q271" s="7"/>
      <c r="R271" s="90"/>
      <c r="S271" s="90"/>
      <c r="T271" s="90"/>
      <c r="U271" s="90"/>
      <c r="V271" s="90"/>
    </row>
    <row r="272" spans="2:23" customFormat="1" ht="15" customHeight="1">
      <c r="B272" s="113">
        <v>265</v>
      </c>
      <c r="C272" s="88" t="s">
        <v>1817</v>
      </c>
      <c r="D272" s="104" t="s">
        <v>1656</v>
      </c>
      <c r="E272" s="169">
        <v>60195</v>
      </c>
      <c r="F272" s="88" t="s">
        <v>51</v>
      </c>
      <c r="G272" s="91">
        <v>712905</v>
      </c>
      <c r="H272" s="91" t="s">
        <v>60</v>
      </c>
      <c r="I272" s="279">
        <v>1</v>
      </c>
      <c r="J272" s="279">
        <v>0</v>
      </c>
      <c r="K272" s="279" t="s">
        <v>2012</v>
      </c>
      <c r="L272" s="279">
        <v>0</v>
      </c>
      <c r="M272" s="279">
        <v>0</v>
      </c>
      <c r="N272" s="89" t="s">
        <v>2190</v>
      </c>
      <c r="O272" s="88" t="s">
        <v>179</v>
      </c>
      <c r="P272" s="175" t="s">
        <v>680</v>
      </c>
      <c r="Q272" s="7"/>
      <c r="R272" s="90"/>
      <c r="S272" s="90"/>
      <c r="T272" s="90"/>
      <c r="U272" s="90"/>
      <c r="V272" s="90"/>
    </row>
    <row r="273" spans="2:23" customFormat="1" ht="15" customHeight="1">
      <c r="B273" s="91">
        <v>266</v>
      </c>
      <c r="C273" s="88" t="s">
        <v>1817</v>
      </c>
      <c r="D273" s="104" t="s">
        <v>1656</v>
      </c>
      <c r="E273" s="169">
        <v>60195</v>
      </c>
      <c r="F273" s="88" t="s">
        <v>213</v>
      </c>
      <c r="G273" s="241">
        <v>613003</v>
      </c>
      <c r="H273" s="91" t="s">
        <v>456</v>
      </c>
      <c r="I273" s="279">
        <v>2</v>
      </c>
      <c r="J273" s="279">
        <v>0</v>
      </c>
      <c r="K273" s="279" t="s">
        <v>2012</v>
      </c>
      <c r="L273" s="279">
        <v>0</v>
      </c>
      <c r="M273" s="279">
        <v>0</v>
      </c>
      <c r="N273" s="89" t="s">
        <v>2191</v>
      </c>
      <c r="O273" s="88" t="s">
        <v>179</v>
      </c>
      <c r="P273" s="175" t="s">
        <v>680</v>
      </c>
      <c r="Q273" s="7"/>
      <c r="R273" s="90"/>
      <c r="S273" s="90"/>
      <c r="T273" s="90"/>
      <c r="U273" s="90"/>
      <c r="V273" s="90"/>
    </row>
    <row r="274" spans="2:23" customFormat="1" ht="15" customHeight="1">
      <c r="B274" s="91">
        <v>267</v>
      </c>
      <c r="C274" s="88" t="s">
        <v>1817</v>
      </c>
      <c r="D274" s="104" t="s">
        <v>1656</v>
      </c>
      <c r="E274" s="169">
        <v>60195</v>
      </c>
      <c r="F274" s="88" t="s">
        <v>52</v>
      </c>
      <c r="G274" s="91">
        <v>751204</v>
      </c>
      <c r="H274" s="91" t="s">
        <v>61</v>
      </c>
      <c r="I274" s="279">
        <v>3</v>
      </c>
      <c r="J274" s="279">
        <v>0</v>
      </c>
      <c r="K274" s="279" t="s">
        <v>2012</v>
      </c>
      <c r="L274" s="279">
        <v>0</v>
      </c>
      <c r="M274" s="279">
        <v>0</v>
      </c>
      <c r="N274" s="89" t="s">
        <v>2191</v>
      </c>
      <c r="O274" s="88" t="s">
        <v>179</v>
      </c>
      <c r="P274" s="175" t="s">
        <v>680</v>
      </c>
      <c r="Q274" s="7"/>
      <c r="R274" s="90"/>
      <c r="S274" s="90"/>
      <c r="T274" s="90"/>
      <c r="U274" s="90"/>
      <c r="V274" s="90"/>
      <c r="W274" t="s">
        <v>556</v>
      </c>
    </row>
    <row r="275" spans="2:23" customFormat="1" ht="15" customHeight="1">
      <c r="B275" s="113">
        <v>268</v>
      </c>
      <c r="C275" s="651" t="s">
        <v>1981</v>
      </c>
      <c r="D275" s="453" t="s">
        <v>1951</v>
      </c>
      <c r="E275" s="753"/>
      <c r="F275" s="652" t="s">
        <v>35</v>
      </c>
      <c r="G275" s="453">
        <v>741103</v>
      </c>
      <c r="H275" s="452" t="s">
        <v>49</v>
      </c>
      <c r="I275" s="279">
        <v>6</v>
      </c>
      <c r="J275" s="279">
        <v>0</v>
      </c>
      <c r="K275" s="279"/>
      <c r="L275" s="279"/>
      <c r="M275" s="279"/>
      <c r="N275" s="89" t="s">
        <v>2194</v>
      </c>
      <c r="O275" s="88" t="s">
        <v>101</v>
      </c>
      <c r="P275" s="175" t="s">
        <v>692</v>
      </c>
      <c r="Q275" s="7"/>
      <c r="R275" s="90"/>
      <c r="S275" s="90"/>
      <c r="T275" s="90"/>
      <c r="U275" s="90"/>
      <c r="V275" s="90"/>
    </row>
    <row r="276" spans="2:23" customFormat="1" ht="15" customHeight="1">
      <c r="B276" s="91">
        <v>269</v>
      </c>
      <c r="C276" s="158" t="s">
        <v>166</v>
      </c>
      <c r="D276" s="104" t="s">
        <v>167</v>
      </c>
      <c r="E276" s="715">
        <v>92214</v>
      </c>
      <c r="F276" s="88" t="s">
        <v>1046</v>
      </c>
      <c r="G276" s="91">
        <v>712906</v>
      </c>
      <c r="H276" s="91" t="s">
        <v>682</v>
      </c>
      <c r="I276" s="279">
        <v>3</v>
      </c>
      <c r="J276" s="279">
        <v>0</v>
      </c>
      <c r="K276" s="279" t="s">
        <v>2010</v>
      </c>
      <c r="L276" s="279">
        <v>3</v>
      </c>
      <c r="M276" s="279">
        <v>0</v>
      </c>
      <c r="N276" s="747" t="s">
        <v>2389</v>
      </c>
      <c r="O276" s="88" t="s">
        <v>1991</v>
      </c>
      <c r="P276" s="175" t="s">
        <v>679</v>
      </c>
      <c r="Q276" s="7"/>
      <c r="R276" s="90"/>
      <c r="S276" s="90"/>
      <c r="T276" s="90"/>
      <c r="U276" s="90"/>
      <c r="V276" s="90"/>
      <c r="W276">
        <v>92214</v>
      </c>
    </row>
    <row r="277" spans="2:23" customFormat="1" ht="15" customHeight="1">
      <c r="B277" s="91">
        <v>270</v>
      </c>
      <c r="C277" s="158" t="s">
        <v>166</v>
      </c>
      <c r="D277" s="104" t="s">
        <v>167</v>
      </c>
      <c r="E277" s="715">
        <v>92214</v>
      </c>
      <c r="F277" s="88" t="s">
        <v>33</v>
      </c>
      <c r="G277" s="91">
        <v>514101</v>
      </c>
      <c r="H277" s="113" t="s">
        <v>68</v>
      </c>
      <c r="I277" s="279">
        <v>3</v>
      </c>
      <c r="J277" s="279">
        <v>1</v>
      </c>
      <c r="K277" s="279" t="s">
        <v>2010</v>
      </c>
      <c r="L277" s="279">
        <v>0</v>
      </c>
      <c r="M277" s="279">
        <v>0</v>
      </c>
      <c r="N277" s="89" t="s">
        <v>2209</v>
      </c>
      <c r="O277" s="88" t="s">
        <v>873</v>
      </c>
      <c r="P277" s="175" t="s">
        <v>677</v>
      </c>
      <c r="Q277" s="7"/>
      <c r="R277" s="90"/>
      <c r="S277" s="90"/>
      <c r="T277" s="90"/>
      <c r="U277" s="90"/>
      <c r="V277" s="90"/>
    </row>
    <row r="278" spans="2:23" customFormat="1" ht="15" customHeight="1">
      <c r="B278" s="113">
        <v>271</v>
      </c>
      <c r="C278" s="158" t="s">
        <v>166</v>
      </c>
      <c r="D278" s="104" t="s">
        <v>167</v>
      </c>
      <c r="E278" s="715">
        <v>92214</v>
      </c>
      <c r="F278" s="88" t="s">
        <v>41</v>
      </c>
      <c r="G278" s="91">
        <v>522101</v>
      </c>
      <c r="H278" s="113" t="s">
        <v>39</v>
      </c>
      <c r="I278" s="279">
        <v>3</v>
      </c>
      <c r="J278" s="279">
        <v>2</v>
      </c>
      <c r="K278" s="279" t="s">
        <v>2010</v>
      </c>
      <c r="L278" s="279">
        <v>0</v>
      </c>
      <c r="M278" s="279">
        <v>0</v>
      </c>
      <c r="N278" s="89" t="s">
        <v>2208</v>
      </c>
      <c r="O278" s="88" t="s">
        <v>873</v>
      </c>
      <c r="P278" s="175" t="s">
        <v>677</v>
      </c>
      <c r="Q278" s="7"/>
      <c r="R278" s="90"/>
      <c r="S278" s="90"/>
      <c r="T278" s="90"/>
      <c r="U278" s="90"/>
      <c r="V278" s="90"/>
    </row>
    <row r="279" spans="2:23" customFormat="1" ht="15" customHeight="1">
      <c r="B279" s="91">
        <v>272</v>
      </c>
      <c r="C279" s="158" t="s">
        <v>166</v>
      </c>
      <c r="D279" s="104" t="s">
        <v>167</v>
      </c>
      <c r="E279" s="715">
        <v>92214</v>
      </c>
      <c r="F279" s="88" t="s">
        <v>31</v>
      </c>
      <c r="G279" s="91">
        <v>723103</v>
      </c>
      <c r="H279" s="113" t="s">
        <v>67</v>
      </c>
      <c r="I279" s="279">
        <v>8</v>
      </c>
      <c r="J279" s="279">
        <v>0</v>
      </c>
      <c r="K279" s="279" t="s">
        <v>2010</v>
      </c>
      <c r="L279" s="279">
        <v>0</v>
      </c>
      <c r="M279" s="279">
        <v>0</v>
      </c>
      <c r="N279" s="89" t="s">
        <v>2216</v>
      </c>
      <c r="O279" s="88" t="s">
        <v>873</v>
      </c>
      <c r="P279" s="175" t="s">
        <v>677</v>
      </c>
      <c r="Q279" s="7"/>
      <c r="R279" s="90"/>
      <c r="S279" s="90"/>
      <c r="T279" s="90"/>
      <c r="U279" s="90"/>
      <c r="V279" s="90"/>
    </row>
    <row r="280" spans="2:23" customFormat="1" ht="15" customHeight="1">
      <c r="B280" s="91">
        <v>273</v>
      </c>
      <c r="C280" s="158" t="s">
        <v>166</v>
      </c>
      <c r="D280" s="104" t="s">
        <v>167</v>
      </c>
      <c r="E280" s="715">
        <v>92214</v>
      </c>
      <c r="F280" s="88" t="s">
        <v>40</v>
      </c>
      <c r="G280" s="91">
        <v>512001</v>
      </c>
      <c r="H280" s="91" t="s">
        <v>72</v>
      </c>
      <c r="I280" s="279">
        <v>4</v>
      </c>
      <c r="J280" s="279">
        <v>4</v>
      </c>
      <c r="K280" s="279" t="s">
        <v>2010</v>
      </c>
      <c r="L280" s="279">
        <v>0</v>
      </c>
      <c r="M280" s="279">
        <v>0</v>
      </c>
      <c r="N280" s="89" t="s">
        <v>2216</v>
      </c>
      <c r="O280" s="88" t="s">
        <v>873</v>
      </c>
      <c r="P280" s="175" t="s">
        <v>677</v>
      </c>
      <c r="Q280" s="7"/>
      <c r="R280" s="90"/>
      <c r="S280" s="90"/>
      <c r="T280" s="90"/>
      <c r="U280" s="90"/>
      <c r="V280" s="90"/>
    </row>
    <row r="281" spans="2:23" customFormat="1" ht="15" customHeight="1">
      <c r="B281" s="113">
        <v>274</v>
      </c>
      <c r="C281" s="158" t="s">
        <v>166</v>
      </c>
      <c r="D281" s="104" t="s">
        <v>167</v>
      </c>
      <c r="E281" s="715">
        <v>92214</v>
      </c>
      <c r="F281" s="88" t="s">
        <v>34</v>
      </c>
      <c r="G281" s="91">
        <v>751201</v>
      </c>
      <c r="H281" s="113" t="s">
        <v>162</v>
      </c>
      <c r="I281" s="279">
        <v>3</v>
      </c>
      <c r="J281" s="279">
        <v>3</v>
      </c>
      <c r="K281" s="279" t="s">
        <v>2010</v>
      </c>
      <c r="L281" s="279">
        <v>0</v>
      </c>
      <c r="M281" s="279">
        <v>0</v>
      </c>
      <c r="N281" s="106" t="s">
        <v>2209</v>
      </c>
      <c r="O281" s="88" t="s">
        <v>873</v>
      </c>
      <c r="P281" s="175" t="s">
        <v>677</v>
      </c>
      <c r="Q281" s="7"/>
      <c r="R281" s="90"/>
      <c r="S281" s="90"/>
      <c r="T281" s="90"/>
      <c r="U281" s="90"/>
      <c r="V281" s="90"/>
    </row>
    <row r="282" spans="2:23" ht="15" customHeight="1">
      <c r="B282" s="91">
        <v>275</v>
      </c>
      <c r="C282" s="158" t="s">
        <v>166</v>
      </c>
      <c r="D282" s="104" t="s">
        <v>167</v>
      </c>
      <c r="E282" s="715">
        <v>92214</v>
      </c>
      <c r="F282" s="132" t="s">
        <v>35</v>
      </c>
      <c r="G282" s="91">
        <v>741103</v>
      </c>
      <c r="H282" s="91" t="s">
        <v>49</v>
      </c>
      <c r="I282" s="279">
        <v>1</v>
      </c>
      <c r="J282" s="279">
        <v>0</v>
      </c>
      <c r="K282" s="279" t="s">
        <v>2012</v>
      </c>
      <c r="L282" s="279">
        <v>1</v>
      </c>
      <c r="M282" s="279">
        <v>0</v>
      </c>
      <c r="N282" s="89" t="s">
        <v>2192</v>
      </c>
      <c r="O282" s="88" t="s">
        <v>1054</v>
      </c>
      <c r="P282" s="175" t="s">
        <v>93</v>
      </c>
      <c r="Q282" s="4"/>
      <c r="R282" s="112"/>
      <c r="S282" s="112"/>
      <c r="T282" s="112"/>
      <c r="U282" s="112"/>
      <c r="V282" s="112"/>
    </row>
    <row r="283" spans="2:23" ht="15" customHeight="1">
      <c r="B283" s="91">
        <v>276</v>
      </c>
      <c r="C283" s="132" t="s">
        <v>166</v>
      </c>
      <c r="D283" s="91" t="s">
        <v>167</v>
      </c>
      <c r="E283" s="715">
        <v>92214</v>
      </c>
      <c r="F283" s="95" t="s">
        <v>91</v>
      </c>
      <c r="G283" s="91">
        <v>722307</v>
      </c>
      <c r="H283" s="113" t="s">
        <v>74</v>
      </c>
      <c r="I283" s="279">
        <v>1</v>
      </c>
      <c r="J283" s="279">
        <v>0</v>
      </c>
      <c r="K283" s="279" t="s">
        <v>2012</v>
      </c>
      <c r="L283" s="279">
        <v>1</v>
      </c>
      <c r="M283" s="279">
        <v>0</v>
      </c>
      <c r="N283" s="89" t="s">
        <v>2191</v>
      </c>
      <c r="O283" s="88" t="s">
        <v>1054</v>
      </c>
      <c r="P283" s="175" t="s">
        <v>93</v>
      </c>
      <c r="Q283" s="4"/>
      <c r="R283" s="112"/>
      <c r="S283" s="112"/>
      <c r="T283" s="112"/>
      <c r="U283" s="112"/>
      <c r="V283" s="112"/>
    </row>
    <row r="284" spans="2:23" ht="15" customHeight="1">
      <c r="B284" s="113">
        <v>277</v>
      </c>
      <c r="C284" s="158" t="s">
        <v>166</v>
      </c>
      <c r="D284" s="104" t="s">
        <v>167</v>
      </c>
      <c r="E284" s="715">
        <v>92214</v>
      </c>
      <c r="F284" s="88" t="s">
        <v>47</v>
      </c>
      <c r="G284" s="91">
        <v>721306</v>
      </c>
      <c r="H284" s="91" t="s">
        <v>56</v>
      </c>
      <c r="I284" s="260">
        <v>0</v>
      </c>
      <c r="J284" s="279">
        <v>0</v>
      </c>
      <c r="K284" s="279"/>
      <c r="L284" s="279"/>
      <c r="M284" s="279"/>
      <c r="N284" s="89"/>
      <c r="O284" s="276" t="s">
        <v>1054</v>
      </c>
      <c r="P284" s="175" t="s">
        <v>93</v>
      </c>
      <c r="Q284" s="5"/>
      <c r="R284" s="112"/>
      <c r="S284" s="112"/>
      <c r="T284" s="112"/>
      <c r="U284" s="112"/>
      <c r="V284" s="112"/>
    </row>
    <row r="285" spans="2:23" ht="15" customHeight="1">
      <c r="B285" s="91">
        <v>278</v>
      </c>
      <c r="C285" s="158" t="s">
        <v>166</v>
      </c>
      <c r="D285" s="104" t="s">
        <v>167</v>
      </c>
      <c r="E285" s="715">
        <v>92214</v>
      </c>
      <c r="F285" s="276" t="s">
        <v>36</v>
      </c>
      <c r="G285" s="91">
        <v>711204</v>
      </c>
      <c r="H285" s="91" t="s">
        <v>94</v>
      </c>
      <c r="I285" s="260">
        <v>0</v>
      </c>
      <c r="J285" s="279">
        <v>0</v>
      </c>
      <c r="K285" s="279"/>
      <c r="L285" s="279"/>
      <c r="M285" s="279"/>
      <c r="N285" s="89"/>
      <c r="O285" s="276" t="s">
        <v>1054</v>
      </c>
      <c r="P285" s="175" t="s">
        <v>93</v>
      </c>
      <c r="Q285" s="5"/>
      <c r="R285" s="112"/>
      <c r="S285" s="112"/>
      <c r="T285" s="112"/>
      <c r="U285" s="112"/>
      <c r="V285" s="112"/>
    </row>
    <row r="286" spans="2:23" ht="15" customHeight="1">
      <c r="B286" s="91">
        <v>279</v>
      </c>
      <c r="C286" s="132" t="s">
        <v>166</v>
      </c>
      <c r="D286" s="91" t="s">
        <v>167</v>
      </c>
      <c r="E286" s="715">
        <v>92214</v>
      </c>
      <c r="F286" s="95" t="s">
        <v>463</v>
      </c>
      <c r="G286" s="91">
        <v>753105</v>
      </c>
      <c r="H286" s="113" t="s">
        <v>457</v>
      </c>
      <c r="I286" s="260">
        <v>0</v>
      </c>
      <c r="J286" s="279">
        <v>0</v>
      </c>
      <c r="K286" s="279"/>
      <c r="L286" s="279"/>
      <c r="M286" s="279"/>
      <c r="N286" s="89"/>
      <c r="O286" s="232" t="s">
        <v>1989</v>
      </c>
      <c r="P286" s="230" t="s">
        <v>37</v>
      </c>
      <c r="Q286" s="5"/>
      <c r="R286" s="112"/>
      <c r="S286" s="112"/>
      <c r="T286" s="112"/>
      <c r="U286" s="112"/>
      <c r="V286" s="112"/>
    </row>
    <row r="287" spans="2:23" customFormat="1" ht="15" customHeight="1">
      <c r="B287" s="113">
        <v>280</v>
      </c>
      <c r="C287" s="95" t="s">
        <v>1859</v>
      </c>
      <c r="D287" s="91" t="s">
        <v>1637</v>
      </c>
      <c r="E287" s="713">
        <v>38756</v>
      </c>
      <c r="F287" s="95" t="s">
        <v>1040</v>
      </c>
      <c r="G287" s="91">
        <v>742118</v>
      </c>
      <c r="H287" s="113" t="s">
        <v>1005</v>
      </c>
      <c r="I287" s="279">
        <v>1</v>
      </c>
      <c r="J287" s="279">
        <v>0</v>
      </c>
      <c r="K287" s="279"/>
      <c r="L287" s="279">
        <v>1</v>
      </c>
      <c r="M287" s="279">
        <v>0</v>
      </c>
      <c r="N287" s="740" t="s">
        <v>2387</v>
      </c>
      <c r="O287" s="88" t="s">
        <v>1991</v>
      </c>
      <c r="P287" s="175" t="s">
        <v>679</v>
      </c>
      <c r="Q287" s="5"/>
      <c r="R287" s="90"/>
      <c r="S287" s="90"/>
      <c r="T287" s="90"/>
      <c r="U287" s="90"/>
      <c r="V287" s="90"/>
      <c r="W287">
        <v>38756</v>
      </c>
    </row>
    <row r="288" spans="2:23" customFormat="1" ht="15" customHeight="1">
      <c r="B288" s="91">
        <v>281</v>
      </c>
      <c r="C288" s="95" t="s">
        <v>1859</v>
      </c>
      <c r="D288" s="91" t="s">
        <v>1637</v>
      </c>
      <c r="E288" s="713">
        <v>38756</v>
      </c>
      <c r="F288" s="88" t="s">
        <v>33</v>
      </c>
      <c r="G288" s="91">
        <v>514101</v>
      </c>
      <c r="H288" s="113" t="s">
        <v>68</v>
      </c>
      <c r="I288" s="279">
        <v>5</v>
      </c>
      <c r="J288" s="279">
        <v>5</v>
      </c>
      <c r="K288" s="279"/>
      <c r="L288" s="279">
        <v>5</v>
      </c>
      <c r="M288" s="279">
        <v>5</v>
      </c>
      <c r="N288" s="740" t="s">
        <v>2388</v>
      </c>
      <c r="O288" s="88" t="s">
        <v>1991</v>
      </c>
      <c r="P288" s="175" t="s">
        <v>679</v>
      </c>
      <c r="Q288" s="5"/>
      <c r="R288" s="90"/>
      <c r="S288" s="90"/>
      <c r="T288" s="90"/>
      <c r="U288" s="90"/>
      <c r="V288" s="90"/>
    </row>
    <row r="289" spans="2:23" customFormat="1" ht="15" customHeight="1">
      <c r="B289" s="91">
        <v>282</v>
      </c>
      <c r="C289" s="95" t="s">
        <v>1859</v>
      </c>
      <c r="D289" s="91" t="s">
        <v>1637</v>
      </c>
      <c r="E289" s="713">
        <v>38756</v>
      </c>
      <c r="F289" s="88" t="s">
        <v>31</v>
      </c>
      <c r="G289" s="91">
        <v>723103</v>
      </c>
      <c r="H289" s="113" t="s">
        <v>67</v>
      </c>
      <c r="I289" s="279">
        <v>3</v>
      </c>
      <c r="J289" s="279">
        <v>0</v>
      </c>
      <c r="K289" s="279"/>
      <c r="L289" s="279">
        <v>3</v>
      </c>
      <c r="M289" s="279">
        <v>0</v>
      </c>
      <c r="N289" s="89" t="s">
        <v>2190</v>
      </c>
      <c r="O289" s="88" t="s">
        <v>1991</v>
      </c>
      <c r="P289" s="175" t="s">
        <v>679</v>
      </c>
      <c r="Q289" s="7"/>
      <c r="R289" s="90"/>
      <c r="S289" s="90"/>
      <c r="T289" s="90"/>
      <c r="U289" s="90"/>
      <c r="V289" s="90"/>
    </row>
    <row r="290" spans="2:23" customFormat="1" ht="15" customHeight="1">
      <c r="B290" s="113">
        <v>283</v>
      </c>
      <c r="C290" s="95" t="s">
        <v>1859</v>
      </c>
      <c r="D290" s="91" t="s">
        <v>1637</v>
      </c>
      <c r="E290" s="713">
        <v>38756</v>
      </c>
      <c r="F290" s="132" t="s">
        <v>35</v>
      </c>
      <c r="G290" s="104">
        <v>741103</v>
      </c>
      <c r="H290" s="91" t="s">
        <v>49</v>
      </c>
      <c r="I290" s="279">
        <v>1</v>
      </c>
      <c r="J290" s="279">
        <v>0</v>
      </c>
      <c r="K290" s="279"/>
      <c r="L290" s="279">
        <v>1</v>
      </c>
      <c r="M290" s="279">
        <v>0</v>
      </c>
      <c r="N290" s="89" t="s">
        <v>2190</v>
      </c>
      <c r="O290" s="88" t="s">
        <v>1991</v>
      </c>
      <c r="P290" s="175" t="s">
        <v>679</v>
      </c>
      <c r="Q290" s="7"/>
      <c r="R290" s="90"/>
      <c r="S290" s="90"/>
      <c r="T290" s="90"/>
      <c r="U290" s="90"/>
      <c r="V290" s="90"/>
    </row>
    <row r="291" spans="2:23" customFormat="1" ht="15" customHeight="1">
      <c r="B291" s="91">
        <v>284</v>
      </c>
      <c r="C291" s="95" t="s">
        <v>1859</v>
      </c>
      <c r="D291" s="91" t="s">
        <v>1637</v>
      </c>
      <c r="E291" s="713">
        <v>38756</v>
      </c>
      <c r="F291" s="232" t="s">
        <v>465</v>
      </c>
      <c r="G291" s="91">
        <v>432106</v>
      </c>
      <c r="H291" s="91" t="s">
        <v>217</v>
      </c>
      <c r="I291" s="279">
        <v>2</v>
      </c>
      <c r="J291" s="279">
        <v>0</v>
      </c>
      <c r="K291" s="279"/>
      <c r="L291" s="279">
        <v>2</v>
      </c>
      <c r="M291" s="279">
        <v>0</v>
      </c>
      <c r="N291" s="106" t="s">
        <v>2197</v>
      </c>
      <c r="O291" s="232" t="s">
        <v>1989</v>
      </c>
      <c r="P291" s="230" t="s">
        <v>37</v>
      </c>
      <c r="Q291" s="7"/>
      <c r="R291" s="90"/>
      <c r="S291" s="90"/>
      <c r="T291" s="90"/>
      <c r="U291" s="90"/>
      <c r="V291" s="90"/>
    </row>
    <row r="292" spans="2:23" customFormat="1" ht="15" customHeight="1">
      <c r="B292" s="91">
        <v>285</v>
      </c>
      <c r="C292" s="95" t="s">
        <v>1859</v>
      </c>
      <c r="D292" s="91" t="s">
        <v>1637</v>
      </c>
      <c r="E292" s="713">
        <v>38756</v>
      </c>
      <c r="F292" s="88" t="s">
        <v>41</v>
      </c>
      <c r="G292" s="91">
        <v>522101</v>
      </c>
      <c r="H292" s="113" t="s">
        <v>39</v>
      </c>
      <c r="I292" s="279">
        <v>1</v>
      </c>
      <c r="J292" s="279">
        <v>1</v>
      </c>
      <c r="K292" s="279"/>
      <c r="L292" s="279">
        <v>1</v>
      </c>
      <c r="M292" s="279">
        <v>1</v>
      </c>
      <c r="N292" s="89" t="s">
        <v>2212</v>
      </c>
      <c r="O292" s="88" t="s">
        <v>1991</v>
      </c>
      <c r="P292" s="175" t="s">
        <v>679</v>
      </c>
      <c r="Q292" s="7"/>
      <c r="R292" s="90"/>
      <c r="S292" s="90"/>
      <c r="T292" s="90"/>
      <c r="U292" s="90"/>
      <c r="V292" s="90"/>
    </row>
    <row r="293" spans="2:23" customFormat="1" ht="15" customHeight="1">
      <c r="B293" s="113">
        <v>286</v>
      </c>
      <c r="C293" s="95" t="s">
        <v>1859</v>
      </c>
      <c r="D293" s="91" t="s">
        <v>1637</v>
      </c>
      <c r="E293" s="713">
        <v>38756</v>
      </c>
      <c r="F293" s="88" t="s">
        <v>36</v>
      </c>
      <c r="G293" s="91">
        <v>711204</v>
      </c>
      <c r="H293" s="113" t="s">
        <v>94</v>
      </c>
      <c r="I293" s="260">
        <v>0</v>
      </c>
      <c r="J293" s="279">
        <v>0</v>
      </c>
      <c r="K293" s="279"/>
      <c r="L293" s="279"/>
      <c r="M293" s="279"/>
      <c r="N293" s="89"/>
      <c r="O293" s="88" t="s">
        <v>1991</v>
      </c>
      <c r="P293" s="175" t="s">
        <v>679</v>
      </c>
      <c r="Q293" s="7"/>
      <c r="R293" s="90"/>
      <c r="S293" s="90"/>
      <c r="T293" s="90"/>
      <c r="U293" s="90"/>
      <c r="V293" s="90"/>
    </row>
    <row r="294" spans="2:23" customFormat="1" ht="15" customHeight="1">
      <c r="B294" s="91">
        <v>287</v>
      </c>
      <c r="C294" s="95" t="s">
        <v>1859</v>
      </c>
      <c r="D294" s="91" t="s">
        <v>1637</v>
      </c>
      <c r="E294" s="713">
        <v>38756</v>
      </c>
      <c r="F294" s="88" t="s">
        <v>30</v>
      </c>
      <c r="G294" s="91">
        <v>752205</v>
      </c>
      <c r="H294" s="91" t="s">
        <v>62</v>
      </c>
      <c r="I294" s="279">
        <v>1</v>
      </c>
      <c r="J294" s="279">
        <v>0</v>
      </c>
      <c r="K294" s="279"/>
      <c r="L294" s="279">
        <v>1</v>
      </c>
      <c r="M294" s="279">
        <v>0</v>
      </c>
      <c r="N294" s="89" t="s">
        <v>2212</v>
      </c>
      <c r="O294" s="88" t="s">
        <v>1991</v>
      </c>
      <c r="P294" s="175" t="s">
        <v>679</v>
      </c>
      <c r="Q294" s="7"/>
      <c r="R294" s="90"/>
      <c r="S294" s="90"/>
      <c r="T294" s="90"/>
      <c r="U294" s="90"/>
      <c r="V294" s="90"/>
    </row>
    <row r="295" spans="2:23" customFormat="1" ht="15" customHeight="1">
      <c r="B295" s="91">
        <v>288</v>
      </c>
      <c r="C295" s="95" t="s">
        <v>1859</v>
      </c>
      <c r="D295" s="91" t="s">
        <v>1637</v>
      </c>
      <c r="E295" s="713">
        <v>38756</v>
      </c>
      <c r="F295" s="88" t="s">
        <v>171</v>
      </c>
      <c r="G295" s="91">
        <v>712618</v>
      </c>
      <c r="H295" s="91" t="s">
        <v>77</v>
      </c>
      <c r="I295" s="279">
        <v>1</v>
      </c>
      <c r="J295" s="279">
        <v>0</v>
      </c>
      <c r="K295" s="279"/>
      <c r="L295" s="279">
        <v>1</v>
      </c>
      <c r="M295" s="279">
        <v>0</v>
      </c>
      <c r="N295" s="89" t="s">
        <v>2191</v>
      </c>
      <c r="O295" s="88" t="s">
        <v>1991</v>
      </c>
      <c r="P295" s="175" t="s">
        <v>679</v>
      </c>
      <c r="Q295" s="7"/>
      <c r="R295" s="90"/>
      <c r="S295" s="90"/>
      <c r="T295" s="90"/>
      <c r="U295" s="90"/>
      <c r="V295" s="90"/>
    </row>
    <row r="296" spans="2:23" customFormat="1" ht="15" customHeight="1">
      <c r="B296" s="113">
        <v>289</v>
      </c>
      <c r="C296" s="95" t="s">
        <v>1859</v>
      </c>
      <c r="D296" s="91" t="s">
        <v>1637</v>
      </c>
      <c r="E296" s="713">
        <v>38756</v>
      </c>
      <c r="F296" s="95" t="s">
        <v>47</v>
      </c>
      <c r="G296" s="91">
        <v>721306</v>
      </c>
      <c r="H296" s="91" t="s">
        <v>56</v>
      </c>
      <c r="I296" s="279">
        <v>1</v>
      </c>
      <c r="J296" s="279">
        <v>0</v>
      </c>
      <c r="K296" s="279"/>
      <c r="L296" s="279">
        <v>1</v>
      </c>
      <c r="M296" s="279">
        <v>0</v>
      </c>
      <c r="N296" s="89" t="s">
        <v>2191</v>
      </c>
      <c r="O296" s="88" t="s">
        <v>1991</v>
      </c>
      <c r="P296" s="175" t="s">
        <v>679</v>
      </c>
      <c r="Q296" s="7"/>
      <c r="R296" s="90"/>
      <c r="S296" s="90"/>
      <c r="T296" s="90"/>
      <c r="U296" s="90"/>
      <c r="V296" s="90"/>
    </row>
    <row r="297" spans="2:23" customFormat="1" ht="15" customHeight="1">
      <c r="B297" s="91">
        <v>290</v>
      </c>
      <c r="C297" s="95" t="s">
        <v>1859</v>
      </c>
      <c r="D297" s="91" t="s">
        <v>1637</v>
      </c>
      <c r="E297" s="713">
        <v>38756</v>
      </c>
      <c r="F297" s="112" t="s">
        <v>172</v>
      </c>
      <c r="G297" s="91">
        <v>722204</v>
      </c>
      <c r="H297" s="91" t="s">
        <v>164</v>
      </c>
      <c r="I297" s="260">
        <v>0</v>
      </c>
      <c r="J297" s="279">
        <v>0</v>
      </c>
      <c r="K297" s="279"/>
      <c r="L297" s="279"/>
      <c r="M297" s="279"/>
      <c r="N297" s="89"/>
      <c r="O297" s="88" t="s">
        <v>1991</v>
      </c>
      <c r="P297" s="175" t="s">
        <v>679</v>
      </c>
      <c r="Q297" s="7"/>
      <c r="R297" s="90"/>
      <c r="S297" s="90"/>
      <c r="T297" s="90"/>
      <c r="U297" s="90"/>
      <c r="V297" s="90"/>
    </row>
    <row r="298" spans="2:23" customFormat="1" ht="15" customHeight="1">
      <c r="B298" s="91">
        <v>291</v>
      </c>
      <c r="C298" s="451" t="s">
        <v>2004</v>
      </c>
      <c r="D298" s="453" t="s">
        <v>2003</v>
      </c>
      <c r="E298" s="753"/>
      <c r="F298" s="651" t="s">
        <v>1041</v>
      </c>
      <c r="G298" s="452">
        <v>713203</v>
      </c>
      <c r="H298" s="452" t="s">
        <v>59</v>
      </c>
      <c r="I298" s="260">
        <v>0</v>
      </c>
      <c r="J298" s="390">
        <v>0</v>
      </c>
      <c r="K298" s="390"/>
      <c r="L298" s="390"/>
      <c r="M298" s="390"/>
      <c r="N298" s="653"/>
      <c r="O298" s="651" t="s">
        <v>101</v>
      </c>
      <c r="P298" s="654" t="s">
        <v>692</v>
      </c>
      <c r="Q298" s="7"/>
      <c r="R298" s="90"/>
      <c r="S298" s="90"/>
      <c r="T298" s="90"/>
      <c r="U298" s="90"/>
      <c r="V298" s="90"/>
    </row>
    <row r="299" spans="2:23" customFormat="1" ht="15" customHeight="1">
      <c r="B299" s="113">
        <v>292</v>
      </c>
      <c r="C299" s="88" t="s">
        <v>1871</v>
      </c>
      <c r="D299" s="104" t="s">
        <v>452</v>
      </c>
      <c r="E299" s="169">
        <v>84531</v>
      </c>
      <c r="F299" s="88" t="s">
        <v>42</v>
      </c>
      <c r="G299" s="629">
        <v>741201</v>
      </c>
      <c r="H299" s="629" t="s">
        <v>161</v>
      </c>
      <c r="I299" s="294">
        <v>1</v>
      </c>
      <c r="J299" s="294">
        <v>0</v>
      </c>
      <c r="K299" s="294" t="s">
        <v>2010</v>
      </c>
      <c r="L299" s="294">
        <v>1</v>
      </c>
      <c r="M299" s="294">
        <v>0</v>
      </c>
      <c r="N299" s="89" t="s">
        <v>2212</v>
      </c>
      <c r="O299" s="88" t="s">
        <v>1991</v>
      </c>
      <c r="P299" s="175" t="s">
        <v>679</v>
      </c>
      <c r="Q299" s="7"/>
      <c r="R299" s="90"/>
      <c r="S299" s="90"/>
      <c r="T299" s="90"/>
      <c r="U299" s="90"/>
      <c r="V299" s="90"/>
      <c r="W299">
        <v>84531</v>
      </c>
    </row>
    <row r="300" spans="2:23" customFormat="1" ht="15" customHeight="1">
      <c r="B300" s="91">
        <v>293</v>
      </c>
      <c r="C300" s="88" t="s">
        <v>1871</v>
      </c>
      <c r="D300" s="104" t="s">
        <v>452</v>
      </c>
      <c r="E300" s="169">
        <v>84531</v>
      </c>
      <c r="F300" s="88" t="s">
        <v>1041</v>
      </c>
      <c r="G300" s="629">
        <v>713203</v>
      </c>
      <c r="H300" s="629" t="s">
        <v>59</v>
      </c>
      <c r="I300" s="279">
        <v>1</v>
      </c>
      <c r="J300" s="294">
        <v>0</v>
      </c>
      <c r="K300" s="294" t="s">
        <v>2010</v>
      </c>
      <c r="L300" s="294">
        <v>0</v>
      </c>
      <c r="M300" s="294">
        <v>0</v>
      </c>
      <c r="N300" s="106" t="s">
        <v>2187</v>
      </c>
      <c r="O300" s="88" t="s">
        <v>101</v>
      </c>
      <c r="P300" s="175" t="s">
        <v>692</v>
      </c>
      <c r="Q300" s="7"/>
      <c r="R300" s="90"/>
      <c r="S300" s="90"/>
      <c r="T300" s="90"/>
      <c r="U300" s="90"/>
      <c r="V300" s="90"/>
    </row>
    <row r="301" spans="2:23" customFormat="1" ht="15" customHeight="1">
      <c r="B301" s="91">
        <v>294</v>
      </c>
      <c r="C301" s="88" t="s">
        <v>1871</v>
      </c>
      <c r="D301" s="104" t="s">
        <v>452</v>
      </c>
      <c r="E301" s="169">
        <v>84531</v>
      </c>
      <c r="F301" s="88" t="s">
        <v>31</v>
      </c>
      <c r="G301" s="629">
        <v>723103</v>
      </c>
      <c r="H301" s="113" t="s">
        <v>67</v>
      </c>
      <c r="I301" s="279">
        <v>10</v>
      </c>
      <c r="J301" s="294">
        <v>0</v>
      </c>
      <c r="K301" s="294" t="s">
        <v>2010</v>
      </c>
      <c r="L301" s="294">
        <v>0</v>
      </c>
      <c r="M301" s="294">
        <v>0</v>
      </c>
      <c r="N301" s="89" t="s">
        <v>2192</v>
      </c>
      <c r="O301" s="88" t="s">
        <v>101</v>
      </c>
      <c r="P301" s="175" t="s">
        <v>692</v>
      </c>
      <c r="Q301" s="7"/>
      <c r="R301" s="90"/>
      <c r="S301" s="90"/>
      <c r="T301" s="90"/>
      <c r="U301" s="90"/>
      <c r="V301" s="90"/>
    </row>
    <row r="302" spans="2:23" customFormat="1" ht="15" customHeight="1">
      <c r="B302" s="113">
        <v>295</v>
      </c>
      <c r="C302" s="95" t="s">
        <v>1871</v>
      </c>
      <c r="D302" s="91" t="s">
        <v>452</v>
      </c>
      <c r="E302" s="169">
        <v>84531</v>
      </c>
      <c r="F302" s="112" t="s">
        <v>463</v>
      </c>
      <c r="G302" s="655">
        <v>753105</v>
      </c>
      <c r="H302" s="655" t="s">
        <v>457</v>
      </c>
      <c r="I302" s="260">
        <v>0</v>
      </c>
      <c r="J302" s="294">
        <v>0</v>
      </c>
      <c r="K302" s="294"/>
      <c r="L302" s="294"/>
      <c r="M302" s="294"/>
      <c r="N302" s="106"/>
      <c r="O302" s="232" t="s">
        <v>1989</v>
      </c>
      <c r="P302" s="230" t="s">
        <v>37</v>
      </c>
      <c r="Q302" s="7"/>
      <c r="R302" s="90"/>
      <c r="S302" s="90"/>
      <c r="T302" s="90"/>
      <c r="U302" s="90"/>
      <c r="V302" s="90"/>
    </row>
    <row r="303" spans="2:23" customFormat="1" ht="15" customHeight="1">
      <c r="B303" s="91">
        <v>296</v>
      </c>
      <c r="C303" s="88" t="s">
        <v>1871</v>
      </c>
      <c r="D303" s="104" t="s">
        <v>452</v>
      </c>
      <c r="E303" s="169">
        <v>84531</v>
      </c>
      <c r="F303" s="88" t="s">
        <v>34</v>
      </c>
      <c r="G303" s="629">
        <v>751201</v>
      </c>
      <c r="H303" s="113" t="s">
        <v>162</v>
      </c>
      <c r="I303" s="279">
        <v>14</v>
      </c>
      <c r="J303" s="294">
        <v>10</v>
      </c>
      <c r="K303" s="294" t="s">
        <v>2010</v>
      </c>
      <c r="L303" s="294">
        <v>0</v>
      </c>
      <c r="M303" s="294">
        <v>0</v>
      </c>
      <c r="N303" s="106" t="s">
        <v>2190</v>
      </c>
      <c r="O303" s="88" t="s">
        <v>101</v>
      </c>
      <c r="P303" s="175" t="s">
        <v>692</v>
      </c>
      <c r="Q303" s="7"/>
      <c r="R303" s="90"/>
      <c r="S303" s="90"/>
      <c r="T303" s="90"/>
      <c r="U303" s="90"/>
      <c r="V303" s="90"/>
    </row>
    <row r="304" spans="2:23" customFormat="1" ht="15" customHeight="1">
      <c r="B304" s="91">
        <v>297</v>
      </c>
      <c r="C304" s="88" t="s">
        <v>1871</v>
      </c>
      <c r="D304" s="104" t="s">
        <v>452</v>
      </c>
      <c r="E304" s="169">
        <v>84531</v>
      </c>
      <c r="F304" s="88" t="s">
        <v>171</v>
      </c>
      <c r="G304" s="629">
        <v>712618</v>
      </c>
      <c r="H304" s="629" t="s">
        <v>77</v>
      </c>
      <c r="I304" s="294">
        <v>1</v>
      </c>
      <c r="J304" s="294">
        <v>0</v>
      </c>
      <c r="K304" s="279" t="s">
        <v>2012</v>
      </c>
      <c r="L304" s="294">
        <v>1</v>
      </c>
      <c r="M304" s="294">
        <v>0</v>
      </c>
      <c r="N304" s="89" t="s">
        <v>2194</v>
      </c>
      <c r="O304" s="88" t="s">
        <v>1054</v>
      </c>
      <c r="P304" s="175" t="s">
        <v>93</v>
      </c>
      <c r="Q304" s="7"/>
      <c r="R304" s="90"/>
      <c r="S304" s="90"/>
      <c r="T304" s="90"/>
      <c r="U304" s="90"/>
      <c r="V304" s="90"/>
    </row>
    <row r="305" spans="2:23" customFormat="1" ht="15" customHeight="1">
      <c r="B305" s="113">
        <v>298</v>
      </c>
      <c r="C305" s="88" t="s">
        <v>1871</v>
      </c>
      <c r="D305" s="104" t="s">
        <v>452</v>
      </c>
      <c r="E305" s="169">
        <v>84531</v>
      </c>
      <c r="F305" s="88" t="s">
        <v>53</v>
      </c>
      <c r="G305" s="629">
        <v>753402</v>
      </c>
      <c r="H305" s="629" t="s">
        <v>63</v>
      </c>
      <c r="I305" s="294">
        <v>14</v>
      </c>
      <c r="J305" s="294">
        <v>0</v>
      </c>
      <c r="K305" s="294" t="s">
        <v>2010</v>
      </c>
      <c r="L305" s="294">
        <v>0</v>
      </c>
      <c r="M305" s="294">
        <v>0</v>
      </c>
      <c r="N305" s="89" t="s">
        <v>2188</v>
      </c>
      <c r="O305" s="88" t="s">
        <v>101</v>
      </c>
      <c r="P305" s="175" t="s">
        <v>692</v>
      </c>
      <c r="Q305" s="7"/>
      <c r="R305" s="90"/>
      <c r="S305" s="90"/>
      <c r="T305" s="90"/>
      <c r="U305" s="90"/>
      <c r="V305" s="90"/>
    </row>
    <row r="306" spans="2:23" customFormat="1" ht="15" customHeight="1">
      <c r="B306" s="91">
        <v>299</v>
      </c>
      <c r="C306" s="88" t="s">
        <v>1871</v>
      </c>
      <c r="D306" s="104" t="s">
        <v>452</v>
      </c>
      <c r="E306" s="169">
        <v>84531</v>
      </c>
      <c r="F306" s="88" t="s">
        <v>33</v>
      </c>
      <c r="G306" s="629">
        <v>514101</v>
      </c>
      <c r="H306" s="113" t="s">
        <v>68</v>
      </c>
      <c r="I306" s="294">
        <v>24</v>
      </c>
      <c r="J306" s="294">
        <v>24</v>
      </c>
      <c r="K306" s="294" t="s">
        <v>2010</v>
      </c>
      <c r="L306" s="294">
        <v>0</v>
      </c>
      <c r="M306" s="294">
        <v>0</v>
      </c>
      <c r="N306" s="89" t="s">
        <v>2190</v>
      </c>
      <c r="O306" s="88" t="s">
        <v>101</v>
      </c>
      <c r="P306" s="175" t="s">
        <v>692</v>
      </c>
      <c r="Q306" s="7"/>
      <c r="R306" s="90"/>
      <c r="S306" s="90"/>
      <c r="T306" s="90"/>
      <c r="U306" s="90"/>
      <c r="V306" s="90"/>
    </row>
    <row r="307" spans="2:23" customFormat="1" ht="15" customHeight="1">
      <c r="B307" s="91">
        <v>300</v>
      </c>
      <c r="C307" s="88" t="s">
        <v>1871</v>
      </c>
      <c r="D307" s="104" t="s">
        <v>452</v>
      </c>
      <c r="E307" s="169">
        <v>84531</v>
      </c>
      <c r="F307" s="88" t="s">
        <v>91</v>
      </c>
      <c r="G307" s="629">
        <v>722307</v>
      </c>
      <c r="H307" s="629" t="s">
        <v>74</v>
      </c>
      <c r="I307" s="294">
        <v>3</v>
      </c>
      <c r="J307" s="294">
        <v>0</v>
      </c>
      <c r="K307" s="279" t="s">
        <v>2012</v>
      </c>
      <c r="L307" s="294">
        <v>3</v>
      </c>
      <c r="M307" s="294">
        <v>0</v>
      </c>
      <c r="N307" s="89" t="s">
        <v>2191</v>
      </c>
      <c r="O307" s="88" t="s">
        <v>1054</v>
      </c>
      <c r="P307" s="175" t="s">
        <v>93</v>
      </c>
      <c r="Q307" s="7"/>
      <c r="R307" s="90"/>
      <c r="S307" s="90"/>
      <c r="T307" s="90"/>
      <c r="U307" s="90"/>
      <c r="V307" s="90"/>
    </row>
    <row r="308" spans="2:23" customFormat="1" ht="15" customHeight="1">
      <c r="B308" s="113">
        <v>301</v>
      </c>
      <c r="C308" s="88" t="s">
        <v>1871</v>
      </c>
      <c r="D308" s="104" t="s">
        <v>452</v>
      </c>
      <c r="E308" s="169">
        <v>84531</v>
      </c>
      <c r="F308" s="88" t="s">
        <v>52</v>
      </c>
      <c r="G308" s="629">
        <v>751204</v>
      </c>
      <c r="H308" s="629" t="s">
        <v>61</v>
      </c>
      <c r="I308" s="279">
        <v>1</v>
      </c>
      <c r="J308" s="294">
        <v>0</v>
      </c>
      <c r="K308" s="294" t="s">
        <v>2012</v>
      </c>
      <c r="L308" s="294">
        <v>1</v>
      </c>
      <c r="M308" s="294">
        <v>0</v>
      </c>
      <c r="N308" s="89" t="s">
        <v>2194</v>
      </c>
      <c r="O308" s="88" t="s">
        <v>1054</v>
      </c>
      <c r="P308" s="175" t="s">
        <v>93</v>
      </c>
      <c r="Q308" s="7"/>
      <c r="R308" s="90"/>
      <c r="S308" s="90"/>
      <c r="T308" s="90"/>
      <c r="U308" s="90"/>
      <c r="V308" s="90"/>
    </row>
    <row r="309" spans="2:23" customFormat="1" ht="15" customHeight="1">
      <c r="B309" s="91">
        <v>302</v>
      </c>
      <c r="C309" s="88" t="s">
        <v>1871</v>
      </c>
      <c r="D309" s="104" t="s">
        <v>452</v>
      </c>
      <c r="E309" s="169">
        <v>84531</v>
      </c>
      <c r="F309" s="88" t="s">
        <v>48</v>
      </c>
      <c r="G309" s="629">
        <v>741203</v>
      </c>
      <c r="H309" s="629" t="s">
        <v>57</v>
      </c>
      <c r="I309" s="279">
        <v>3</v>
      </c>
      <c r="J309" s="294">
        <v>0</v>
      </c>
      <c r="K309" s="294" t="s">
        <v>2012</v>
      </c>
      <c r="L309" s="294">
        <v>3</v>
      </c>
      <c r="M309" s="294">
        <v>0</v>
      </c>
      <c r="N309" s="89" t="s">
        <v>2193</v>
      </c>
      <c r="O309" s="88" t="s">
        <v>1054</v>
      </c>
      <c r="P309" s="175" t="s">
        <v>93</v>
      </c>
      <c r="Q309" s="7"/>
      <c r="R309" s="90"/>
      <c r="S309" s="90"/>
      <c r="T309" s="90"/>
      <c r="U309" s="90"/>
      <c r="V309" s="90"/>
    </row>
    <row r="310" spans="2:23" customFormat="1" ht="15" customHeight="1">
      <c r="B310" s="91">
        <v>303</v>
      </c>
      <c r="C310" s="88" t="s">
        <v>1871</v>
      </c>
      <c r="D310" s="104" t="s">
        <v>452</v>
      </c>
      <c r="E310" s="169">
        <v>84531</v>
      </c>
      <c r="F310" s="88" t="s">
        <v>30</v>
      </c>
      <c r="G310" s="629">
        <v>752205</v>
      </c>
      <c r="H310" s="91" t="s">
        <v>62</v>
      </c>
      <c r="I310" s="294">
        <v>4</v>
      </c>
      <c r="J310" s="294">
        <v>0</v>
      </c>
      <c r="K310" s="294" t="s">
        <v>2010</v>
      </c>
      <c r="L310" s="294">
        <v>0</v>
      </c>
      <c r="M310" s="294">
        <v>0</v>
      </c>
      <c r="N310" s="89" t="s">
        <v>2190</v>
      </c>
      <c r="O310" s="88" t="s">
        <v>101</v>
      </c>
      <c r="P310" s="175" t="s">
        <v>692</v>
      </c>
      <c r="Q310" s="7"/>
      <c r="R310" s="90"/>
      <c r="S310" s="90"/>
      <c r="T310" s="90"/>
      <c r="U310" s="90"/>
      <c r="V310" s="90"/>
    </row>
    <row r="311" spans="2:23" customFormat="1" ht="15" customHeight="1">
      <c r="B311" s="113">
        <v>304</v>
      </c>
      <c r="C311" s="88" t="s">
        <v>1871</v>
      </c>
      <c r="D311" s="104" t="s">
        <v>452</v>
      </c>
      <c r="E311" s="169">
        <v>84531</v>
      </c>
      <c r="F311" s="132" t="s">
        <v>35</v>
      </c>
      <c r="G311" s="629">
        <v>741103</v>
      </c>
      <c r="H311" s="91" t="s">
        <v>49</v>
      </c>
      <c r="I311" s="294">
        <v>4</v>
      </c>
      <c r="J311" s="294">
        <v>0</v>
      </c>
      <c r="K311" s="294" t="s">
        <v>2010</v>
      </c>
      <c r="L311" s="294">
        <v>0</v>
      </c>
      <c r="M311" s="294">
        <v>0</v>
      </c>
      <c r="N311" s="89" t="s">
        <v>2194</v>
      </c>
      <c r="O311" s="88" t="s">
        <v>101</v>
      </c>
      <c r="P311" s="175" t="s">
        <v>692</v>
      </c>
      <c r="Q311" s="7"/>
      <c r="R311" s="90"/>
      <c r="S311" s="90"/>
      <c r="T311" s="90"/>
      <c r="U311" s="90"/>
      <c r="V311" s="90"/>
    </row>
    <row r="312" spans="2:23" customFormat="1" ht="15" customHeight="1">
      <c r="B312" s="91">
        <v>305</v>
      </c>
      <c r="C312" s="88" t="s">
        <v>1871</v>
      </c>
      <c r="D312" s="104" t="s">
        <v>452</v>
      </c>
      <c r="E312" s="169">
        <v>84531</v>
      </c>
      <c r="F312" s="88" t="s">
        <v>40</v>
      </c>
      <c r="G312" s="629">
        <v>512001</v>
      </c>
      <c r="H312" s="91" t="s">
        <v>72</v>
      </c>
      <c r="I312" s="294">
        <v>9</v>
      </c>
      <c r="J312" s="294">
        <v>4</v>
      </c>
      <c r="K312" s="294" t="s">
        <v>2010</v>
      </c>
      <c r="L312" s="294">
        <v>0</v>
      </c>
      <c r="M312" s="294">
        <v>0</v>
      </c>
      <c r="N312" s="89" t="s">
        <v>2187</v>
      </c>
      <c r="O312" s="88" t="s">
        <v>101</v>
      </c>
      <c r="P312" s="175" t="s">
        <v>692</v>
      </c>
      <c r="Q312" s="7"/>
      <c r="R312" s="90"/>
      <c r="S312" s="90"/>
      <c r="T312" s="90"/>
      <c r="U312" s="90"/>
      <c r="V312" s="90"/>
    </row>
    <row r="313" spans="2:23" customFormat="1" ht="15" customHeight="1">
      <c r="B313" s="91">
        <v>306</v>
      </c>
      <c r="C313" s="88" t="s">
        <v>1871</v>
      </c>
      <c r="D313" s="104" t="s">
        <v>452</v>
      </c>
      <c r="E313" s="169">
        <v>84531</v>
      </c>
      <c r="F313" s="636" t="s">
        <v>47</v>
      </c>
      <c r="G313" s="91">
        <v>721306</v>
      </c>
      <c r="H313" s="629" t="s">
        <v>56</v>
      </c>
      <c r="I313" s="261">
        <v>0</v>
      </c>
      <c r="J313" s="294">
        <v>0</v>
      </c>
      <c r="K313" s="294"/>
      <c r="L313" s="294">
        <v>0</v>
      </c>
      <c r="M313" s="294"/>
      <c r="N313" s="89"/>
      <c r="O313" s="276" t="s">
        <v>1054</v>
      </c>
      <c r="P313" s="175" t="s">
        <v>93</v>
      </c>
      <c r="Q313" s="4"/>
      <c r="R313" s="90"/>
      <c r="S313" s="90"/>
      <c r="T313" s="90"/>
      <c r="U313" s="90"/>
      <c r="V313" s="90"/>
    </row>
    <row r="314" spans="2:23" customFormat="1" ht="15" customHeight="1">
      <c r="B314" s="113">
        <v>307</v>
      </c>
      <c r="C314" s="158" t="s">
        <v>1872</v>
      </c>
      <c r="D314" s="104" t="s">
        <v>122</v>
      </c>
      <c r="E314" s="169">
        <v>29742</v>
      </c>
      <c r="F314" s="88" t="s">
        <v>41</v>
      </c>
      <c r="G314" s="91">
        <v>522301</v>
      </c>
      <c r="H314" s="113" t="s">
        <v>39</v>
      </c>
      <c r="I314" s="279">
        <v>6</v>
      </c>
      <c r="J314" s="279">
        <v>4</v>
      </c>
      <c r="K314" s="279" t="s">
        <v>2012</v>
      </c>
      <c r="L314" s="279">
        <v>6</v>
      </c>
      <c r="M314" s="279">
        <v>4</v>
      </c>
      <c r="N314" s="89" t="s">
        <v>2239</v>
      </c>
      <c r="O314" s="88" t="s">
        <v>1061</v>
      </c>
      <c r="P314" s="175" t="s">
        <v>1943</v>
      </c>
      <c r="Q314" s="4"/>
      <c r="R314" s="90"/>
      <c r="S314" s="90"/>
      <c r="T314" s="90"/>
      <c r="U314" s="90"/>
      <c r="V314" s="90"/>
    </row>
    <row r="315" spans="2:23" customFormat="1" ht="15" customHeight="1">
      <c r="B315" s="91">
        <v>308</v>
      </c>
      <c r="C315" s="95" t="s">
        <v>1873</v>
      </c>
      <c r="D315" s="104" t="s">
        <v>122</v>
      </c>
      <c r="E315" s="169">
        <v>60251</v>
      </c>
      <c r="F315" s="88" t="s">
        <v>40</v>
      </c>
      <c r="G315" s="104">
        <v>512001</v>
      </c>
      <c r="H315" s="91" t="s">
        <v>72</v>
      </c>
      <c r="I315" s="279">
        <v>2</v>
      </c>
      <c r="J315" s="279">
        <v>1</v>
      </c>
      <c r="K315" s="279" t="s">
        <v>2010</v>
      </c>
      <c r="L315" s="279">
        <v>2</v>
      </c>
      <c r="M315" s="279">
        <v>1</v>
      </c>
      <c r="N315" s="89" t="s">
        <v>2218</v>
      </c>
      <c r="O315" s="138" t="s">
        <v>1074</v>
      </c>
      <c r="P315" s="175" t="s">
        <v>1076</v>
      </c>
      <c r="Q315" s="5"/>
      <c r="R315" s="90"/>
      <c r="S315" s="90"/>
      <c r="T315" s="90"/>
      <c r="U315" s="90"/>
      <c r="V315" s="90"/>
      <c r="W315">
        <v>60251</v>
      </c>
    </row>
    <row r="316" spans="2:23" customFormat="1" ht="15" customHeight="1">
      <c r="B316" s="91">
        <v>309</v>
      </c>
      <c r="C316" s="158" t="s">
        <v>1872</v>
      </c>
      <c r="D316" s="104" t="s">
        <v>122</v>
      </c>
      <c r="E316" s="169">
        <v>29742</v>
      </c>
      <c r="F316" s="88" t="s">
        <v>33</v>
      </c>
      <c r="G316" s="91">
        <v>514101</v>
      </c>
      <c r="H316" s="113" t="s">
        <v>68</v>
      </c>
      <c r="I316" s="279">
        <v>6</v>
      </c>
      <c r="J316" s="279">
        <v>6</v>
      </c>
      <c r="K316" s="279" t="s">
        <v>2012</v>
      </c>
      <c r="L316" s="279">
        <v>6</v>
      </c>
      <c r="M316" s="279">
        <v>6</v>
      </c>
      <c r="N316" s="89" t="s">
        <v>2187</v>
      </c>
      <c r="O316" s="88" t="s">
        <v>1061</v>
      </c>
      <c r="P316" s="175" t="s">
        <v>32</v>
      </c>
      <c r="Q316" s="5"/>
      <c r="R316" s="90"/>
      <c r="S316" s="90"/>
      <c r="T316" s="90"/>
      <c r="U316" s="90"/>
      <c r="V316" s="90"/>
      <c r="W316">
        <v>29742</v>
      </c>
    </row>
    <row r="317" spans="2:23" customFormat="1" ht="15" customHeight="1">
      <c r="B317" s="113">
        <v>310</v>
      </c>
      <c r="C317" s="158" t="s">
        <v>1872</v>
      </c>
      <c r="D317" s="104" t="s">
        <v>122</v>
      </c>
      <c r="E317" s="169">
        <v>29742</v>
      </c>
      <c r="F317" s="88" t="s">
        <v>40</v>
      </c>
      <c r="G317" s="91">
        <v>512001</v>
      </c>
      <c r="H317" s="91" t="s">
        <v>72</v>
      </c>
      <c r="I317" s="279">
        <v>8</v>
      </c>
      <c r="J317" s="279">
        <v>5</v>
      </c>
      <c r="K317" s="279" t="s">
        <v>2012</v>
      </c>
      <c r="L317" s="279">
        <v>7</v>
      </c>
      <c r="M317" s="279">
        <v>5</v>
      </c>
      <c r="N317" s="106" t="s">
        <v>2187</v>
      </c>
      <c r="O317" s="88" t="s">
        <v>1061</v>
      </c>
      <c r="P317" s="175" t="s">
        <v>32</v>
      </c>
      <c r="Q317" s="5"/>
      <c r="R317" s="90"/>
      <c r="S317" s="90"/>
      <c r="T317" s="90"/>
      <c r="U317" s="90"/>
      <c r="V317" s="90"/>
    </row>
    <row r="318" spans="2:23" customFormat="1" ht="15" customHeight="1">
      <c r="B318" s="91">
        <v>311</v>
      </c>
      <c r="C318" s="158" t="s">
        <v>1872</v>
      </c>
      <c r="D318" s="104" t="s">
        <v>122</v>
      </c>
      <c r="E318" s="169">
        <v>29742</v>
      </c>
      <c r="F318" s="88" t="s">
        <v>34</v>
      </c>
      <c r="G318" s="91">
        <v>751201</v>
      </c>
      <c r="H318" s="113" t="s">
        <v>162</v>
      </c>
      <c r="I318" s="279">
        <v>1</v>
      </c>
      <c r="J318" s="279">
        <v>1</v>
      </c>
      <c r="K318" s="279" t="s">
        <v>2010</v>
      </c>
      <c r="L318" s="279">
        <v>1</v>
      </c>
      <c r="M318" s="279">
        <v>1</v>
      </c>
      <c r="N318" s="106" t="s">
        <v>2190</v>
      </c>
      <c r="O318" s="88" t="s">
        <v>101</v>
      </c>
      <c r="P318" s="175" t="s">
        <v>692</v>
      </c>
      <c r="Q318" s="5"/>
      <c r="R318" s="90"/>
      <c r="S318" s="90"/>
      <c r="T318" s="90"/>
      <c r="U318" s="90"/>
      <c r="V318" s="90"/>
    </row>
    <row r="319" spans="2:23" customFormat="1" ht="15" customHeight="1">
      <c r="B319" s="91">
        <v>312</v>
      </c>
      <c r="C319" s="158" t="s">
        <v>1872</v>
      </c>
      <c r="D319" s="104" t="s">
        <v>122</v>
      </c>
      <c r="E319" s="169">
        <v>29742</v>
      </c>
      <c r="F319" s="88" t="s">
        <v>1041</v>
      </c>
      <c r="G319" s="91">
        <v>713203</v>
      </c>
      <c r="H319" s="91" t="s">
        <v>59</v>
      </c>
      <c r="I319" s="279">
        <v>4</v>
      </c>
      <c r="J319" s="279">
        <v>0</v>
      </c>
      <c r="K319" s="279" t="s">
        <v>2010</v>
      </c>
      <c r="L319" s="279">
        <v>4</v>
      </c>
      <c r="M319" s="279">
        <v>0</v>
      </c>
      <c r="N319" s="106" t="s">
        <v>2187</v>
      </c>
      <c r="O319" s="88" t="s">
        <v>101</v>
      </c>
      <c r="P319" s="175" t="s">
        <v>692</v>
      </c>
      <c r="Q319" s="5"/>
      <c r="R319" s="90"/>
      <c r="S319" s="90"/>
      <c r="T319" s="90"/>
      <c r="U319" s="90"/>
      <c r="V319" s="90"/>
    </row>
    <row r="320" spans="2:23" customFormat="1" ht="15" customHeight="1">
      <c r="B320" s="113">
        <v>313</v>
      </c>
      <c r="C320" s="158" t="s">
        <v>1872</v>
      </c>
      <c r="D320" s="104" t="s">
        <v>122</v>
      </c>
      <c r="E320" s="169">
        <v>29742</v>
      </c>
      <c r="F320" s="88" t="s">
        <v>31</v>
      </c>
      <c r="G320" s="91">
        <v>723103</v>
      </c>
      <c r="H320" s="113" t="s">
        <v>67</v>
      </c>
      <c r="I320" s="279">
        <v>13</v>
      </c>
      <c r="J320" s="279">
        <v>0</v>
      </c>
      <c r="K320" s="279" t="s">
        <v>2012</v>
      </c>
      <c r="L320" s="279">
        <v>13</v>
      </c>
      <c r="M320" s="279">
        <v>0</v>
      </c>
      <c r="N320" s="106" t="s">
        <v>2190</v>
      </c>
      <c r="O320" s="88" t="s">
        <v>1061</v>
      </c>
      <c r="P320" s="175" t="s">
        <v>32</v>
      </c>
      <c r="Q320" s="5"/>
      <c r="R320" s="90"/>
      <c r="S320" s="90"/>
      <c r="T320" s="90"/>
      <c r="U320" s="90"/>
      <c r="V320" s="90"/>
    </row>
    <row r="321" spans="2:23" customFormat="1" ht="15" customHeight="1">
      <c r="B321" s="91">
        <v>314</v>
      </c>
      <c r="C321" s="158" t="s">
        <v>1872</v>
      </c>
      <c r="D321" s="104" t="s">
        <v>122</v>
      </c>
      <c r="E321" s="169">
        <v>29742</v>
      </c>
      <c r="F321" s="88" t="s">
        <v>30</v>
      </c>
      <c r="G321" s="91">
        <v>752205</v>
      </c>
      <c r="H321" s="91" t="s">
        <v>62</v>
      </c>
      <c r="I321" s="279">
        <v>2</v>
      </c>
      <c r="J321" s="279">
        <v>0</v>
      </c>
      <c r="K321" s="279" t="s">
        <v>2010</v>
      </c>
      <c r="L321" s="279">
        <v>2</v>
      </c>
      <c r="M321" s="279">
        <v>0</v>
      </c>
      <c r="N321" s="89" t="s">
        <v>2190</v>
      </c>
      <c r="O321" s="88" t="s">
        <v>101</v>
      </c>
      <c r="P321" s="175" t="s">
        <v>692</v>
      </c>
      <c r="Q321" s="5"/>
      <c r="R321" s="90"/>
      <c r="S321" s="90"/>
      <c r="T321" s="90"/>
      <c r="U321" s="90"/>
      <c r="V321" s="90"/>
    </row>
    <row r="322" spans="2:23" customFormat="1" ht="15" customHeight="1">
      <c r="B322" s="91">
        <v>315</v>
      </c>
      <c r="C322" s="158" t="s">
        <v>1872</v>
      </c>
      <c r="D322" s="104" t="s">
        <v>122</v>
      </c>
      <c r="E322" s="169">
        <v>29742</v>
      </c>
      <c r="F322" s="132" t="s">
        <v>35</v>
      </c>
      <c r="G322" s="91">
        <v>741103</v>
      </c>
      <c r="H322" s="91" t="s">
        <v>49</v>
      </c>
      <c r="I322" s="260">
        <v>0</v>
      </c>
      <c r="J322" s="279">
        <v>0</v>
      </c>
      <c r="K322" s="279" t="s">
        <v>2010</v>
      </c>
      <c r="L322" s="279">
        <v>0</v>
      </c>
      <c r="M322" s="279">
        <v>0</v>
      </c>
      <c r="N322" s="89" t="s">
        <v>2194</v>
      </c>
      <c r="O322" s="88" t="s">
        <v>101</v>
      </c>
      <c r="P322" s="175" t="s">
        <v>692</v>
      </c>
      <c r="Q322" s="5"/>
      <c r="R322" s="90"/>
      <c r="S322" s="90"/>
      <c r="T322" s="90"/>
      <c r="U322" s="90"/>
      <c r="V322" s="90"/>
    </row>
    <row r="323" spans="2:23" customFormat="1" ht="15" customHeight="1">
      <c r="B323" s="113">
        <v>316</v>
      </c>
      <c r="C323" s="88" t="s">
        <v>1808</v>
      </c>
      <c r="D323" s="104" t="s">
        <v>122</v>
      </c>
      <c r="E323" s="169">
        <v>30693</v>
      </c>
      <c r="F323" s="88" t="s">
        <v>40</v>
      </c>
      <c r="G323" s="91">
        <v>512001</v>
      </c>
      <c r="H323" s="91" t="s">
        <v>72</v>
      </c>
      <c r="I323" s="279">
        <v>3</v>
      </c>
      <c r="J323" s="279">
        <v>1</v>
      </c>
      <c r="K323" s="279" t="s">
        <v>2010</v>
      </c>
      <c r="L323" s="279">
        <v>3</v>
      </c>
      <c r="M323" s="279">
        <v>1</v>
      </c>
      <c r="N323" s="89" t="s">
        <v>2187</v>
      </c>
      <c r="O323" s="88" t="s">
        <v>101</v>
      </c>
      <c r="P323" s="175" t="s">
        <v>692</v>
      </c>
      <c r="Q323" s="5"/>
      <c r="R323" s="90"/>
      <c r="S323" s="90"/>
      <c r="T323" s="90"/>
      <c r="U323" s="90"/>
      <c r="V323" s="90"/>
    </row>
    <row r="324" spans="2:23" customFormat="1" ht="15" customHeight="1">
      <c r="B324" s="91">
        <v>317</v>
      </c>
      <c r="C324" s="88" t="s">
        <v>1808</v>
      </c>
      <c r="D324" s="104" t="s">
        <v>122</v>
      </c>
      <c r="E324" s="169">
        <v>30693</v>
      </c>
      <c r="F324" s="88" t="s">
        <v>41</v>
      </c>
      <c r="G324" s="91">
        <v>522301</v>
      </c>
      <c r="H324" s="113" t="s">
        <v>39</v>
      </c>
      <c r="I324" s="279">
        <v>3</v>
      </c>
      <c r="J324" s="279">
        <v>2</v>
      </c>
      <c r="K324" s="279" t="s">
        <v>2010</v>
      </c>
      <c r="L324" s="279">
        <v>3</v>
      </c>
      <c r="M324" s="279">
        <v>2</v>
      </c>
      <c r="N324" s="89" t="s">
        <v>2194</v>
      </c>
      <c r="O324" s="88" t="s">
        <v>101</v>
      </c>
      <c r="P324" s="175" t="s">
        <v>692</v>
      </c>
      <c r="Q324" s="4"/>
      <c r="R324" s="90"/>
      <c r="S324" s="90"/>
      <c r="T324" s="90"/>
      <c r="U324" s="90"/>
      <c r="V324" s="90"/>
      <c r="W324">
        <v>30693</v>
      </c>
    </row>
    <row r="325" spans="2:23" customFormat="1" ht="15" customHeight="1">
      <c r="B325" s="91">
        <v>318</v>
      </c>
      <c r="C325" s="88" t="s">
        <v>1808</v>
      </c>
      <c r="D325" s="104" t="s">
        <v>122</v>
      </c>
      <c r="E325" s="169">
        <v>30693</v>
      </c>
      <c r="F325" s="88" t="s">
        <v>33</v>
      </c>
      <c r="G325" s="91">
        <v>514101</v>
      </c>
      <c r="H325" s="113" t="s">
        <v>68</v>
      </c>
      <c r="I325" s="279">
        <v>6</v>
      </c>
      <c r="J325" s="279">
        <v>6</v>
      </c>
      <c r="K325" s="279" t="s">
        <v>2010</v>
      </c>
      <c r="L325" s="279">
        <v>6</v>
      </c>
      <c r="M325" s="279">
        <v>6</v>
      </c>
      <c r="N325" s="89" t="s">
        <v>2192</v>
      </c>
      <c r="O325" s="88" t="s">
        <v>101</v>
      </c>
      <c r="P325" s="175" t="s">
        <v>692</v>
      </c>
      <c r="Q325" s="4"/>
      <c r="R325" s="90"/>
      <c r="S325" s="90"/>
      <c r="T325" s="90"/>
      <c r="U325" s="90"/>
      <c r="V325" s="90"/>
    </row>
    <row r="326" spans="2:23" customFormat="1" ht="15" customHeight="1">
      <c r="B326" s="113">
        <v>319</v>
      </c>
      <c r="C326" s="88" t="s">
        <v>1808</v>
      </c>
      <c r="D326" s="104" t="s">
        <v>122</v>
      </c>
      <c r="E326" s="169">
        <v>30693</v>
      </c>
      <c r="F326" s="88" t="s">
        <v>31</v>
      </c>
      <c r="G326" s="91">
        <v>723103</v>
      </c>
      <c r="H326" s="113" t="s">
        <v>67</v>
      </c>
      <c r="I326" s="279">
        <v>11</v>
      </c>
      <c r="J326" s="279">
        <v>0</v>
      </c>
      <c r="K326" s="279" t="s">
        <v>2012</v>
      </c>
      <c r="L326" s="279">
        <v>11</v>
      </c>
      <c r="M326" s="279">
        <v>0</v>
      </c>
      <c r="N326" s="89" t="s">
        <v>2191</v>
      </c>
      <c r="O326" s="88" t="s">
        <v>1054</v>
      </c>
      <c r="P326" s="175" t="s">
        <v>93</v>
      </c>
      <c r="Q326" s="5"/>
      <c r="R326" s="90"/>
      <c r="S326" s="90"/>
      <c r="T326" s="90"/>
      <c r="U326" s="90"/>
      <c r="V326" s="90"/>
    </row>
    <row r="327" spans="2:23" customFormat="1" ht="15" customHeight="1">
      <c r="B327" s="91">
        <v>320</v>
      </c>
      <c r="C327" s="88" t="s">
        <v>1808</v>
      </c>
      <c r="D327" s="104" t="s">
        <v>122</v>
      </c>
      <c r="E327" s="169">
        <v>30693</v>
      </c>
      <c r="F327" s="88" t="s">
        <v>171</v>
      </c>
      <c r="G327" s="91">
        <v>712618</v>
      </c>
      <c r="H327" s="91" t="s">
        <v>77</v>
      </c>
      <c r="I327" s="376">
        <v>1</v>
      </c>
      <c r="J327" s="376">
        <v>0</v>
      </c>
      <c r="K327" s="279" t="s">
        <v>2012</v>
      </c>
      <c r="L327" s="376">
        <v>1</v>
      </c>
      <c r="M327" s="376">
        <v>0</v>
      </c>
      <c r="N327" s="89" t="s">
        <v>2194</v>
      </c>
      <c r="O327" s="88" t="s">
        <v>1054</v>
      </c>
      <c r="P327" s="175" t="s">
        <v>93</v>
      </c>
      <c r="Q327" s="5"/>
      <c r="R327" s="90"/>
      <c r="S327" s="90"/>
      <c r="T327" s="90"/>
      <c r="U327" s="90"/>
      <c r="V327" s="90"/>
    </row>
    <row r="328" spans="2:23" customFormat="1" ht="15" customHeight="1">
      <c r="B328" s="91">
        <v>321</v>
      </c>
      <c r="C328" s="88" t="s">
        <v>1808</v>
      </c>
      <c r="D328" s="104" t="s">
        <v>122</v>
      </c>
      <c r="E328" s="169">
        <v>30693</v>
      </c>
      <c r="F328" s="88" t="s">
        <v>91</v>
      </c>
      <c r="G328" s="91">
        <v>722307</v>
      </c>
      <c r="H328" s="91" t="s">
        <v>74</v>
      </c>
      <c r="I328" s="279">
        <v>3</v>
      </c>
      <c r="J328" s="279">
        <v>0</v>
      </c>
      <c r="K328" s="279" t="s">
        <v>2012</v>
      </c>
      <c r="L328" s="279">
        <v>3</v>
      </c>
      <c r="M328" s="279">
        <v>0</v>
      </c>
      <c r="N328" s="89" t="s">
        <v>2193</v>
      </c>
      <c r="O328" s="88" t="s">
        <v>1054</v>
      </c>
      <c r="P328" s="175" t="s">
        <v>93</v>
      </c>
      <c r="Q328" s="5"/>
      <c r="R328" s="90"/>
      <c r="S328" s="90"/>
      <c r="T328" s="90"/>
      <c r="U328" s="90"/>
      <c r="V328" s="90"/>
    </row>
    <row r="329" spans="2:23" customFormat="1" ht="15" customHeight="1">
      <c r="B329" s="113">
        <v>322</v>
      </c>
      <c r="C329" s="88" t="s">
        <v>1808</v>
      </c>
      <c r="D329" s="104" t="s">
        <v>122</v>
      </c>
      <c r="E329" s="169">
        <v>30693</v>
      </c>
      <c r="F329" s="88" t="s">
        <v>42</v>
      </c>
      <c r="G329" s="91">
        <v>741201</v>
      </c>
      <c r="H329" s="91" t="s">
        <v>161</v>
      </c>
      <c r="I329" s="279">
        <v>1</v>
      </c>
      <c r="J329" s="279">
        <v>0</v>
      </c>
      <c r="K329" s="279" t="s">
        <v>2010</v>
      </c>
      <c r="L329" s="279">
        <v>0</v>
      </c>
      <c r="M329" s="279">
        <v>0</v>
      </c>
      <c r="N329" s="89" t="s">
        <v>2218</v>
      </c>
      <c r="O329" s="138" t="s">
        <v>1074</v>
      </c>
      <c r="P329" s="175" t="s">
        <v>1076</v>
      </c>
      <c r="Q329" s="5"/>
      <c r="R329" s="90"/>
      <c r="S329" s="90"/>
      <c r="T329" s="90"/>
      <c r="U329" s="90"/>
      <c r="V329" s="90"/>
    </row>
    <row r="330" spans="2:23" customFormat="1" ht="15" customHeight="1">
      <c r="B330" s="91">
        <v>323</v>
      </c>
      <c r="C330" s="88" t="s">
        <v>1808</v>
      </c>
      <c r="D330" s="104" t="s">
        <v>122</v>
      </c>
      <c r="E330" s="169">
        <v>30693</v>
      </c>
      <c r="F330" s="88" t="s">
        <v>34</v>
      </c>
      <c r="G330" s="91">
        <v>751201</v>
      </c>
      <c r="H330" s="113" t="s">
        <v>162</v>
      </c>
      <c r="I330" s="279">
        <v>1</v>
      </c>
      <c r="J330" s="279">
        <v>1</v>
      </c>
      <c r="K330" s="279" t="s">
        <v>2010</v>
      </c>
      <c r="L330" s="279">
        <v>1</v>
      </c>
      <c r="M330" s="279">
        <v>1</v>
      </c>
      <c r="N330" s="106" t="s">
        <v>2190</v>
      </c>
      <c r="O330" s="88" t="s">
        <v>101</v>
      </c>
      <c r="P330" s="175" t="s">
        <v>692</v>
      </c>
      <c r="Q330" s="5"/>
      <c r="R330" s="90"/>
      <c r="S330" s="90"/>
      <c r="T330" s="90"/>
      <c r="U330" s="90"/>
      <c r="V330" s="90"/>
    </row>
    <row r="331" spans="2:23" customFormat="1" ht="15" customHeight="1">
      <c r="B331" s="91">
        <v>324</v>
      </c>
      <c r="C331" s="95" t="s">
        <v>1873</v>
      </c>
      <c r="D331" s="104" t="s">
        <v>122</v>
      </c>
      <c r="E331" s="169">
        <v>60251</v>
      </c>
      <c r="F331" s="88" t="s">
        <v>172</v>
      </c>
      <c r="G331" s="91">
        <v>722204</v>
      </c>
      <c r="H331" s="91" t="s">
        <v>164</v>
      </c>
      <c r="I331" s="260">
        <v>0</v>
      </c>
      <c r="J331" s="279">
        <v>0</v>
      </c>
      <c r="K331" s="279"/>
      <c r="L331" s="279"/>
      <c r="M331" s="279"/>
      <c r="N331" s="89"/>
      <c r="O331" s="647" t="s">
        <v>1074</v>
      </c>
      <c r="P331" s="175" t="s">
        <v>1076</v>
      </c>
      <c r="Q331" s="5"/>
      <c r="R331" s="90"/>
      <c r="S331" s="90"/>
      <c r="T331" s="90"/>
      <c r="U331" s="90"/>
      <c r="V331" s="90"/>
    </row>
    <row r="332" spans="2:23" customFormat="1" ht="15" customHeight="1">
      <c r="B332" s="113">
        <v>325</v>
      </c>
      <c r="C332" s="88" t="s">
        <v>1808</v>
      </c>
      <c r="D332" s="104" t="s">
        <v>122</v>
      </c>
      <c r="E332" s="169">
        <v>30693</v>
      </c>
      <c r="F332" s="88" t="s">
        <v>30</v>
      </c>
      <c r="G332" s="91">
        <v>752205</v>
      </c>
      <c r="H332" s="91" t="s">
        <v>62</v>
      </c>
      <c r="I332" s="260">
        <v>0</v>
      </c>
      <c r="J332" s="279">
        <v>0</v>
      </c>
      <c r="K332" s="279" t="s">
        <v>2010</v>
      </c>
      <c r="L332" s="279">
        <v>0</v>
      </c>
      <c r="M332" s="279">
        <v>0</v>
      </c>
      <c r="N332" s="89"/>
      <c r="O332" s="276" t="s">
        <v>101</v>
      </c>
      <c r="P332" s="175" t="s">
        <v>692</v>
      </c>
      <c r="Q332" s="5"/>
      <c r="R332" s="90"/>
      <c r="S332" s="90"/>
      <c r="T332" s="90"/>
      <c r="U332" s="90"/>
      <c r="V332" s="90"/>
    </row>
    <row r="333" spans="2:23" customFormat="1" ht="15" customHeight="1">
      <c r="B333" s="91">
        <v>326</v>
      </c>
      <c r="C333" s="651" t="s">
        <v>2088</v>
      </c>
      <c r="D333" s="453" t="s">
        <v>2089</v>
      </c>
      <c r="E333" s="753"/>
      <c r="F333" s="88" t="s">
        <v>30</v>
      </c>
      <c r="G333" s="91">
        <v>752205</v>
      </c>
      <c r="H333" s="91" t="s">
        <v>62</v>
      </c>
      <c r="I333" s="279">
        <v>13</v>
      </c>
      <c r="J333" s="279">
        <v>0</v>
      </c>
      <c r="K333" s="279"/>
      <c r="L333" s="279"/>
      <c r="M333" s="279"/>
      <c r="N333" s="89" t="s">
        <v>2190</v>
      </c>
      <c r="O333" s="88" t="s">
        <v>101</v>
      </c>
      <c r="P333" s="175" t="s">
        <v>692</v>
      </c>
      <c r="Q333" s="5"/>
      <c r="R333" s="90"/>
      <c r="S333" s="90"/>
      <c r="T333" s="90"/>
      <c r="U333" s="90"/>
      <c r="V333" s="90"/>
    </row>
    <row r="334" spans="2:23" customFormat="1" ht="15" customHeight="1">
      <c r="B334" s="91">
        <v>327</v>
      </c>
      <c r="C334" s="651" t="s">
        <v>2088</v>
      </c>
      <c r="D334" s="453" t="s">
        <v>2089</v>
      </c>
      <c r="E334" s="169"/>
      <c r="F334" s="88" t="s">
        <v>53</v>
      </c>
      <c r="G334" s="91">
        <v>753402</v>
      </c>
      <c r="H334" s="104" t="s">
        <v>63</v>
      </c>
      <c r="I334" s="279">
        <v>11</v>
      </c>
      <c r="J334" s="279">
        <v>0</v>
      </c>
      <c r="K334" s="279"/>
      <c r="L334" s="279"/>
      <c r="M334" s="279"/>
      <c r="N334" s="89" t="s">
        <v>2188</v>
      </c>
      <c r="O334" s="88" t="s">
        <v>101</v>
      </c>
      <c r="P334" s="175" t="s">
        <v>692</v>
      </c>
      <c r="Q334" s="7"/>
      <c r="R334" s="90"/>
      <c r="S334" s="90"/>
      <c r="T334" s="90"/>
      <c r="U334" s="90"/>
      <c r="V334" s="90"/>
      <c r="W334">
        <v>40806</v>
      </c>
    </row>
    <row r="335" spans="2:23" customFormat="1" ht="15" customHeight="1">
      <c r="B335" s="113">
        <v>328</v>
      </c>
      <c r="C335" s="88" t="s">
        <v>1870</v>
      </c>
      <c r="D335" s="104" t="s">
        <v>186</v>
      </c>
      <c r="E335" s="169">
        <v>40806</v>
      </c>
      <c r="F335" s="88" t="s">
        <v>34</v>
      </c>
      <c r="G335" s="91">
        <v>751201</v>
      </c>
      <c r="H335" s="113" t="s">
        <v>162</v>
      </c>
      <c r="I335" s="279">
        <v>2</v>
      </c>
      <c r="J335" s="279">
        <v>2</v>
      </c>
      <c r="K335" s="279" t="s">
        <v>2010</v>
      </c>
      <c r="L335" s="279">
        <v>1</v>
      </c>
      <c r="M335" s="279">
        <v>1</v>
      </c>
      <c r="N335" s="89" t="s">
        <v>2223</v>
      </c>
      <c r="O335" s="95" t="s">
        <v>1864</v>
      </c>
      <c r="P335" s="175" t="s">
        <v>691</v>
      </c>
      <c r="Q335" s="7"/>
      <c r="R335" s="90"/>
      <c r="S335" s="90"/>
      <c r="T335" s="90"/>
      <c r="U335" s="90"/>
      <c r="V335" s="90"/>
    </row>
    <row r="336" spans="2:23" customFormat="1" ht="15" customHeight="1">
      <c r="B336" s="91">
        <v>329</v>
      </c>
      <c r="C336" s="88" t="s">
        <v>1870</v>
      </c>
      <c r="D336" s="104" t="s">
        <v>186</v>
      </c>
      <c r="E336" s="169">
        <v>40806</v>
      </c>
      <c r="F336" s="88" t="s">
        <v>42</v>
      </c>
      <c r="G336" s="91">
        <v>741201</v>
      </c>
      <c r="H336" s="91" t="s">
        <v>161</v>
      </c>
      <c r="I336" s="279">
        <v>8</v>
      </c>
      <c r="J336" s="279">
        <v>0</v>
      </c>
      <c r="K336" s="279" t="s">
        <v>2012</v>
      </c>
      <c r="L336" s="279">
        <v>8</v>
      </c>
      <c r="M336" s="279">
        <v>0</v>
      </c>
      <c r="N336" s="89" t="s">
        <v>2218</v>
      </c>
      <c r="O336" s="138" t="s">
        <v>1074</v>
      </c>
      <c r="P336" s="175" t="s">
        <v>1076</v>
      </c>
      <c r="Q336" s="7"/>
      <c r="R336" s="90"/>
      <c r="S336" s="90"/>
      <c r="T336" s="90"/>
      <c r="U336" s="90"/>
      <c r="V336" s="90"/>
    </row>
    <row r="337" spans="2:23" ht="15" customHeight="1">
      <c r="B337" s="91">
        <v>330</v>
      </c>
      <c r="C337" s="88" t="s">
        <v>1870</v>
      </c>
      <c r="D337" s="104" t="s">
        <v>186</v>
      </c>
      <c r="E337" s="169">
        <v>40806</v>
      </c>
      <c r="F337" s="88" t="s">
        <v>33</v>
      </c>
      <c r="G337" s="91">
        <v>514101</v>
      </c>
      <c r="H337" s="113" t="s">
        <v>68</v>
      </c>
      <c r="I337" s="279">
        <v>4</v>
      </c>
      <c r="J337" s="279">
        <v>4</v>
      </c>
      <c r="K337" s="279" t="s">
        <v>2010</v>
      </c>
      <c r="L337" s="279">
        <v>3</v>
      </c>
      <c r="M337" s="279">
        <v>3</v>
      </c>
      <c r="N337" s="89" t="s">
        <v>2223</v>
      </c>
      <c r="O337" s="95" t="s">
        <v>1864</v>
      </c>
      <c r="P337" s="175" t="s">
        <v>691</v>
      </c>
      <c r="Q337" s="7"/>
      <c r="R337" s="112"/>
      <c r="S337" s="112"/>
      <c r="T337" s="112"/>
      <c r="U337" s="112"/>
      <c r="V337" s="112"/>
    </row>
    <row r="338" spans="2:23" ht="15" customHeight="1">
      <c r="B338" s="113">
        <v>331</v>
      </c>
      <c r="C338" s="88" t="s">
        <v>1870</v>
      </c>
      <c r="D338" s="104" t="s">
        <v>186</v>
      </c>
      <c r="E338" s="169">
        <v>40806</v>
      </c>
      <c r="F338" s="88" t="s">
        <v>40</v>
      </c>
      <c r="G338" s="91">
        <v>512001</v>
      </c>
      <c r="H338" s="91" t="s">
        <v>72</v>
      </c>
      <c r="I338" s="279">
        <v>1</v>
      </c>
      <c r="J338" s="279">
        <v>1</v>
      </c>
      <c r="K338" s="279" t="s">
        <v>2010</v>
      </c>
      <c r="L338" s="279">
        <v>1</v>
      </c>
      <c r="M338" s="279">
        <v>1</v>
      </c>
      <c r="N338" s="89" t="s">
        <v>2221</v>
      </c>
      <c r="O338" s="95" t="s">
        <v>1864</v>
      </c>
      <c r="P338" s="175" t="s">
        <v>691</v>
      </c>
      <c r="Q338" s="7"/>
      <c r="R338" s="112"/>
      <c r="S338" s="112"/>
      <c r="T338" s="112"/>
      <c r="U338" s="112"/>
      <c r="V338" s="112"/>
    </row>
    <row r="339" spans="2:23" ht="15" customHeight="1">
      <c r="B339" s="91">
        <v>332</v>
      </c>
      <c r="C339" s="88" t="s">
        <v>1870</v>
      </c>
      <c r="D339" s="104" t="s">
        <v>186</v>
      </c>
      <c r="E339" s="169">
        <v>40806</v>
      </c>
      <c r="F339" s="88" t="s">
        <v>1041</v>
      </c>
      <c r="G339" s="91">
        <v>713203</v>
      </c>
      <c r="H339" s="91" t="s">
        <v>59</v>
      </c>
      <c r="I339" s="279">
        <v>1</v>
      </c>
      <c r="J339" s="279">
        <v>0</v>
      </c>
      <c r="K339" s="279" t="s">
        <v>2012</v>
      </c>
      <c r="L339" s="279">
        <v>1</v>
      </c>
      <c r="M339" s="279">
        <v>0</v>
      </c>
      <c r="N339" s="106" t="s">
        <v>2187</v>
      </c>
      <c r="O339" s="88" t="s">
        <v>101</v>
      </c>
      <c r="P339" s="175" t="s">
        <v>692</v>
      </c>
      <c r="Q339" s="7"/>
      <c r="R339" s="112"/>
      <c r="S339" s="112"/>
      <c r="T339" s="112"/>
      <c r="U339" s="112"/>
      <c r="V339" s="112"/>
    </row>
    <row r="340" spans="2:23" customFormat="1" ht="15" customHeight="1">
      <c r="B340" s="91">
        <v>333</v>
      </c>
      <c r="C340" s="88" t="s">
        <v>1870</v>
      </c>
      <c r="D340" s="104" t="s">
        <v>186</v>
      </c>
      <c r="E340" s="169">
        <v>40806</v>
      </c>
      <c r="F340" s="88" t="s">
        <v>31</v>
      </c>
      <c r="G340" s="91">
        <v>723103</v>
      </c>
      <c r="H340" s="113" t="s">
        <v>67</v>
      </c>
      <c r="I340" s="279">
        <v>11</v>
      </c>
      <c r="J340" s="279">
        <v>0</v>
      </c>
      <c r="K340" s="279" t="s">
        <v>2012</v>
      </c>
      <c r="L340" s="279">
        <v>0</v>
      </c>
      <c r="M340" s="279">
        <v>0</v>
      </c>
      <c r="N340" s="89" t="s">
        <v>2203</v>
      </c>
      <c r="O340" s="95" t="s">
        <v>2100</v>
      </c>
      <c r="P340" s="175" t="s">
        <v>475</v>
      </c>
      <c r="Q340" s="7"/>
      <c r="R340" s="90"/>
      <c r="S340" s="90"/>
      <c r="T340" s="90"/>
      <c r="U340" s="90"/>
      <c r="V340" s="90"/>
    </row>
    <row r="341" spans="2:23" customFormat="1" ht="15" customHeight="1">
      <c r="B341" s="113">
        <v>334</v>
      </c>
      <c r="C341" s="88" t="s">
        <v>1870</v>
      </c>
      <c r="D341" s="104" t="s">
        <v>186</v>
      </c>
      <c r="E341" s="169">
        <v>40806</v>
      </c>
      <c r="F341" s="88" t="s">
        <v>41</v>
      </c>
      <c r="G341" s="91">
        <v>522301</v>
      </c>
      <c r="H341" s="113" t="s">
        <v>39</v>
      </c>
      <c r="I341" s="279">
        <v>15</v>
      </c>
      <c r="J341" s="279">
        <v>11</v>
      </c>
      <c r="K341" s="279" t="s">
        <v>2010</v>
      </c>
      <c r="L341" s="279">
        <v>8</v>
      </c>
      <c r="M341" s="279">
        <v>7</v>
      </c>
      <c r="N341" s="89" t="s">
        <v>2223</v>
      </c>
      <c r="O341" s="95" t="s">
        <v>1864</v>
      </c>
      <c r="P341" s="175" t="s">
        <v>691</v>
      </c>
      <c r="Q341" s="7"/>
      <c r="R341" s="90"/>
      <c r="S341" s="90"/>
      <c r="T341" s="90"/>
      <c r="U341" s="90"/>
      <c r="V341" s="90"/>
    </row>
    <row r="342" spans="2:23" customFormat="1" ht="15" customHeight="1">
      <c r="B342" s="91">
        <v>335</v>
      </c>
      <c r="C342" s="88" t="s">
        <v>1870</v>
      </c>
      <c r="D342" s="104" t="s">
        <v>186</v>
      </c>
      <c r="E342" s="169">
        <v>40806</v>
      </c>
      <c r="F342" s="88" t="s">
        <v>172</v>
      </c>
      <c r="G342" s="91">
        <v>722204</v>
      </c>
      <c r="H342" s="91" t="s">
        <v>164</v>
      </c>
      <c r="I342" s="279">
        <v>2</v>
      </c>
      <c r="J342" s="279">
        <v>0</v>
      </c>
      <c r="K342" s="279" t="s">
        <v>2010</v>
      </c>
      <c r="L342" s="279">
        <v>2</v>
      </c>
      <c r="M342" s="279">
        <v>0</v>
      </c>
      <c r="N342" s="89" t="s">
        <v>2194</v>
      </c>
      <c r="O342" s="88" t="s">
        <v>1054</v>
      </c>
      <c r="P342" s="175" t="s">
        <v>93</v>
      </c>
      <c r="Q342" s="5"/>
      <c r="R342" s="90"/>
      <c r="S342" s="90"/>
      <c r="T342" s="90"/>
      <c r="U342" s="90"/>
      <c r="V342" s="90"/>
    </row>
    <row r="343" spans="2:23" customFormat="1" ht="15" customHeight="1">
      <c r="B343" s="91">
        <v>336</v>
      </c>
      <c r="C343" s="88" t="s">
        <v>1870</v>
      </c>
      <c r="D343" s="104" t="s">
        <v>186</v>
      </c>
      <c r="E343" s="169">
        <v>40806</v>
      </c>
      <c r="F343" s="88" t="s">
        <v>91</v>
      </c>
      <c r="G343" s="91">
        <v>722307</v>
      </c>
      <c r="H343" s="91" t="s">
        <v>74</v>
      </c>
      <c r="I343" s="279">
        <v>1</v>
      </c>
      <c r="J343" s="279">
        <v>0</v>
      </c>
      <c r="K343" s="279" t="s">
        <v>2010</v>
      </c>
      <c r="L343" s="279">
        <v>1</v>
      </c>
      <c r="M343" s="279">
        <v>0</v>
      </c>
      <c r="N343" s="89" t="s">
        <v>2191</v>
      </c>
      <c r="O343" s="88" t="s">
        <v>1054</v>
      </c>
      <c r="P343" s="175" t="s">
        <v>93</v>
      </c>
      <c r="Q343" s="5"/>
      <c r="R343" s="90"/>
      <c r="S343" s="90"/>
      <c r="T343" s="90"/>
      <c r="U343" s="90"/>
      <c r="V343" s="90"/>
    </row>
    <row r="344" spans="2:23" customFormat="1" ht="15" customHeight="1">
      <c r="B344" s="113">
        <v>337</v>
      </c>
      <c r="C344" s="95" t="s">
        <v>1870</v>
      </c>
      <c r="D344" s="91" t="s">
        <v>186</v>
      </c>
      <c r="E344" s="169">
        <v>40806</v>
      </c>
      <c r="F344" s="95" t="s">
        <v>465</v>
      </c>
      <c r="G344" s="91">
        <v>432106</v>
      </c>
      <c r="H344" s="113" t="s">
        <v>217</v>
      </c>
      <c r="I344" s="260">
        <v>0</v>
      </c>
      <c r="J344" s="279">
        <v>0</v>
      </c>
      <c r="K344" s="279"/>
      <c r="L344" s="279"/>
      <c r="M344" s="279"/>
      <c r="N344" s="106"/>
      <c r="O344" s="232" t="s">
        <v>1989</v>
      </c>
      <c r="P344" s="230" t="s">
        <v>37</v>
      </c>
      <c r="Q344" s="5"/>
      <c r="R344" s="90"/>
      <c r="S344" s="90"/>
      <c r="T344" s="90"/>
      <c r="U344" s="90"/>
      <c r="V344" s="90"/>
    </row>
    <row r="345" spans="2:23" customFormat="1" ht="15" customHeight="1">
      <c r="B345" s="91">
        <v>338</v>
      </c>
      <c r="C345" s="95" t="s">
        <v>1870</v>
      </c>
      <c r="D345" s="91" t="s">
        <v>186</v>
      </c>
      <c r="E345" s="169">
        <v>40806</v>
      </c>
      <c r="F345" s="95" t="s">
        <v>1978</v>
      </c>
      <c r="G345" s="91">
        <v>742202</v>
      </c>
      <c r="H345" s="113" t="s">
        <v>638</v>
      </c>
      <c r="I345" s="279">
        <v>1</v>
      </c>
      <c r="J345" s="279">
        <v>0</v>
      </c>
      <c r="K345" s="279" t="s">
        <v>2012</v>
      </c>
      <c r="L345" s="279">
        <v>1</v>
      </c>
      <c r="M345" s="279">
        <v>0</v>
      </c>
      <c r="N345" s="106" t="s">
        <v>2197</v>
      </c>
      <c r="O345" s="232" t="s">
        <v>1989</v>
      </c>
      <c r="P345" s="230" t="s">
        <v>37</v>
      </c>
      <c r="Q345" s="5"/>
      <c r="R345" s="90"/>
      <c r="S345" s="90"/>
      <c r="T345" s="90"/>
      <c r="U345" s="90"/>
      <c r="V345" s="90"/>
    </row>
    <row r="346" spans="2:23" customFormat="1" ht="15" customHeight="1">
      <c r="B346" s="91">
        <v>339</v>
      </c>
      <c r="C346" s="88" t="s">
        <v>1870</v>
      </c>
      <c r="D346" s="104" t="s">
        <v>186</v>
      </c>
      <c r="E346" s="169">
        <v>40806</v>
      </c>
      <c r="F346" s="88" t="s">
        <v>30</v>
      </c>
      <c r="G346" s="91">
        <v>752205</v>
      </c>
      <c r="H346" s="91" t="s">
        <v>62</v>
      </c>
      <c r="I346" s="279">
        <v>1</v>
      </c>
      <c r="J346" s="279">
        <v>0</v>
      </c>
      <c r="K346" s="279" t="s">
        <v>2012</v>
      </c>
      <c r="L346" s="279">
        <v>1</v>
      </c>
      <c r="M346" s="279">
        <v>0</v>
      </c>
      <c r="N346" s="89" t="s">
        <v>2190</v>
      </c>
      <c r="O346" s="88" t="s">
        <v>1054</v>
      </c>
      <c r="P346" s="175" t="s">
        <v>93</v>
      </c>
      <c r="Q346" s="5"/>
      <c r="R346" s="90"/>
      <c r="S346" s="90"/>
      <c r="T346" s="90"/>
      <c r="U346" s="90"/>
      <c r="V346" s="90"/>
    </row>
    <row r="347" spans="2:23" customFormat="1" ht="15" customHeight="1">
      <c r="B347" s="113">
        <v>340</v>
      </c>
      <c r="C347" s="88" t="s">
        <v>1870</v>
      </c>
      <c r="D347" s="104" t="s">
        <v>186</v>
      </c>
      <c r="E347" s="169">
        <v>40806</v>
      </c>
      <c r="F347" s="132" t="s">
        <v>35</v>
      </c>
      <c r="G347" s="91">
        <v>741103</v>
      </c>
      <c r="H347" s="91" t="s">
        <v>49</v>
      </c>
      <c r="I347" s="279">
        <v>1</v>
      </c>
      <c r="J347" s="279">
        <v>0</v>
      </c>
      <c r="K347" s="279" t="s">
        <v>2012</v>
      </c>
      <c r="L347" s="279">
        <v>1</v>
      </c>
      <c r="M347" s="279">
        <v>0</v>
      </c>
      <c r="N347" s="749" t="s">
        <v>2395</v>
      </c>
      <c r="O347" s="88" t="s">
        <v>1991</v>
      </c>
      <c r="P347" s="175" t="s">
        <v>679</v>
      </c>
      <c r="Q347" s="5"/>
      <c r="R347" s="90"/>
      <c r="S347" s="90"/>
      <c r="T347" s="90"/>
      <c r="U347" s="90"/>
      <c r="V347" s="90"/>
      <c r="W347" s="39"/>
    </row>
    <row r="348" spans="2:23" customFormat="1" ht="15" customHeight="1">
      <c r="B348" s="91">
        <v>341</v>
      </c>
      <c r="C348" s="88" t="s">
        <v>1870</v>
      </c>
      <c r="D348" s="104" t="s">
        <v>186</v>
      </c>
      <c r="E348" s="169">
        <v>40806</v>
      </c>
      <c r="F348" s="88" t="s">
        <v>36</v>
      </c>
      <c r="G348" s="91">
        <v>711204</v>
      </c>
      <c r="H348" s="91" t="s">
        <v>94</v>
      </c>
      <c r="I348" s="279">
        <v>1</v>
      </c>
      <c r="J348" s="279">
        <v>1</v>
      </c>
      <c r="K348" s="279" t="s">
        <v>2010</v>
      </c>
      <c r="L348" s="279">
        <v>1</v>
      </c>
      <c r="M348" s="279">
        <v>1</v>
      </c>
      <c r="N348" s="89" t="s">
        <v>2387</v>
      </c>
      <c r="O348" s="88" t="s">
        <v>1991</v>
      </c>
      <c r="P348" s="175" t="s">
        <v>679</v>
      </c>
      <c r="Q348" s="5"/>
      <c r="R348" s="90"/>
      <c r="S348" s="90"/>
      <c r="T348" s="90"/>
      <c r="U348" s="90"/>
      <c r="V348" s="90"/>
    </row>
    <row r="349" spans="2:23" customFormat="1" ht="15" customHeight="1">
      <c r="B349" s="91">
        <v>342</v>
      </c>
      <c r="C349" s="88" t="s">
        <v>1870</v>
      </c>
      <c r="D349" s="104" t="s">
        <v>186</v>
      </c>
      <c r="E349" s="169">
        <v>40806</v>
      </c>
      <c r="F349" s="88" t="s">
        <v>51</v>
      </c>
      <c r="G349" s="91">
        <v>712905</v>
      </c>
      <c r="H349" s="91" t="s">
        <v>60</v>
      </c>
      <c r="I349" s="260">
        <v>0</v>
      </c>
      <c r="J349" s="279">
        <v>0</v>
      </c>
      <c r="K349" s="279"/>
      <c r="L349" s="279"/>
      <c r="M349" s="279"/>
      <c r="N349" s="89"/>
      <c r="O349" s="88" t="s">
        <v>1991</v>
      </c>
      <c r="P349" s="175" t="s">
        <v>679</v>
      </c>
      <c r="Q349" s="5"/>
      <c r="R349" s="90"/>
      <c r="S349" s="90"/>
      <c r="T349" s="90"/>
      <c r="U349" s="90"/>
      <c r="V349" s="90"/>
      <c r="W349">
        <v>106261</v>
      </c>
    </row>
    <row r="350" spans="2:23" customFormat="1" ht="15" customHeight="1">
      <c r="B350" s="113">
        <v>343</v>
      </c>
      <c r="C350" s="95" t="s">
        <v>1826</v>
      </c>
      <c r="D350" s="104" t="s">
        <v>471</v>
      </c>
      <c r="E350" s="169">
        <v>106261</v>
      </c>
      <c r="F350" s="88" t="s">
        <v>91</v>
      </c>
      <c r="G350" s="656">
        <v>722307</v>
      </c>
      <c r="H350" s="656" t="s">
        <v>74</v>
      </c>
      <c r="I350" s="285">
        <v>2</v>
      </c>
      <c r="J350" s="294">
        <v>0</v>
      </c>
      <c r="K350" s="294" t="s">
        <v>2012</v>
      </c>
      <c r="L350" s="294">
        <v>2</v>
      </c>
      <c r="M350" s="294">
        <v>0</v>
      </c>
      <c r="N350" s="89" t="s">
        <v>2193</v>
      </c>
      <c r="O350" s="88" t="s">
        <v>1054</v>
      </c>
      <c r="P350" s="175" t="s">
        <v>93</v>
      </c>
      <c r="Q350" s="5"/>
      <c r="R350" s="90"/>
      <c r="S350" s="90"/>
      <c r="T350" s="90"/>
      <c r="U350" s="90"/>
      <c r="V350" s="90"/>
    </row>
    <row r="351" spans="2:23" customFormat="1" ht="15" customHeight="1">
      <c r="B351" s="91">
        <v>344</v>
      </c>
      <c r="C351" s="95" t="s">
        <v>1826</v>
      </c>
      <c r="D351" s="104" t="s">
        <v>471</v>
      </c>
      <c r="E351" s="169">
        <v>106261</v>
      </c>
      <c r="F351" s="88" t="s">
        <v>36</v>
      </c>
      <c r="G351" s="657">
        <v>711204</v>
      </c>
      <c r="H351" s="113" t="s">
        <v>94</v>
      </c>
      <c r="I351" s="409">
        <v>2</v>
      </c>
      <c r="J351" s="279">
        <v>0</v>
      </c>
      <c r="K351" s="279" t="s">
        <v>2010</v>
      </c>
      <c r="L351" s="279">
        <v>2</v>
      </c>
      <c r="M351" s="279">
        <v>0</v>
      </c>
      <c r="N351" s="89" t="s">
        <v>2387</v>
      </c>
      <c r="O351" s="88" t="s">
        <v>1991</v>
      </c>
      <c r="P351" s="229" t="s">
        <v>679</v>
      </c>
      <c r="Q351" s="7"/>
      <c r="R351" s="90"/>
      <c r="S351" s="90"/>
      <c r="T351" s="90"/>
      <c r="U351" s="90"/>
      <c r="V351" s="90"/>
    </row>
    <row r="352" spans="2:23" customFormat="1" ht="15" customHeight="1">
      <c r="B352" s="91">
        <v>345</v>
      </c>
      <c r="C352" s="95" t="s">
        <v>1826</v>
      </c>
      <c r="D352" s="104" t="s">
        <v>471</v>
      </c>
      <c r="E352" s="169">
        <v>106261</v>
      </c>
      <c r="F352" s="88" t="s">
        <v>40</v>
      </c>
      <c r="G352" s="656">
        <v>512001</v>
      </c>
      <c r="H352" s="91" t="s">
        <v>72</v>
      </c>
      <c r="I352" s="285">
        <v>2</v>
      </c>
      <c r="J352" s="294">
        <v>2</v>
      </c>
      <c r="K352" s="294" t="s">
        <v>2010</v>
      </c>
      <c r="L352" s="294">
        <v>2</v>
      </c>
      <c r="M352" s="294">
        <v>2</v>
      </c>
      <c r="N352" s="89" t="s">
        <v>2221</v>
      </c>
      <c r="O352" s="95" t="s">
        <v>1864</v>
      </c>
      <c r="P352" s="175" t="s">
        <v>691</v>
      </c>
      <c r="Q352" s="7"/>
      <c r="R352" s="90"/>
      <c r="S352" s="90"/>
      <c r="T352" s="90"/>
      <c r="U352" s="90"/>
      <c r="V352" s="90"/>
    </row>
    <row r="353" spans="2:23" customFormat="1" ht="15" customHeight="1">
      <c r="B353" s="113">
        <v>346</v>
      </c>
      <c r="C353" s="95" t="s">
        <v>1826</v>
      </c>
      <c r="D353" s="104" t="s">
        <v>471</v>
      </c>
      <c r="E353" s="169">
        <v>106261</v>
      </c>
      <c r="F353" s="88" t="s">
        <v>41</v>
      </c>
      <c r="G353" s="656">
        <v>522301</v>
      </c>
      <c r="H353" s="113" t="s">
        <v>39</v>
      </c>
      <c r="I353" s="285">
        <v>2</v>
      </c>
      <c r="J353" s="294">
        <v>1</v>
      </c>
      <c r="K353" s="294" t="s">
        <v>2010</v>
      </c>
      <c r="L353" s="294">
        <v>2</v>
      </c>
      <c r="M353" s="294">
        <v>1</v>
      </c>
      <c r="N353" s="89" t="s">
        <v>2223</v>
      </c>
      <c r="O353" s="95" t="s">
        <v>1864</v>
      </c>
      <c r="P353" s="175" t="s">
        <v>691</v>
      </c>
      <c r="Q353" s="7"/>
      <c r="R353" s="90"/>
      <c r="S353" s="90"/>
      <c r="T353" s="90"/>
      <c r="U353" s="90"/>
      <c r="V353" s="90"/>
    </row>
    <row r="354" spans="2:23" customFormat="1" ht="15" customHeight="1">
      <c r="B354" s="91">
        <v>347</v>
      </c>
      <c r="C354" s="95" t="s">
        <v>1826</v>
      </c>
      <c r="D354" s="104" t="s">
        <v>471</v>
      </c>
      <c r="E354" s="169">
        <v>106261</v>
      </c>
      <c r="F354" s="88" t="s">
        <v>33</v>
      </c>
      <c r="G354" s="656">
        <v>514101</v>
      </c>
      <c r="H354" s="113" t="s">
        <v>68</v>
      </c>
      <c r="I354" s="285">
        <v>1</v>
      </c>
      <c r="J354" s="294">
        <v>1</v>
      </c>
      <c r="K354" s="294" t="s">
        <v>2010</v>
      </c>
      <c r="L354" s="294">
        <v>1</v>
      </c>
      <c r="M354" s="294">
        <v>1</v>
      </c>
      <c r="N354" s="89" t="s">
        <v>2221</v>
      </c>
      <c r="O354" s="95" t="s">
        <v>1864</v>
      </c>
      <c r="P354" s="175" t="s">
        <v>691</v>
      </c>
      <c r="Q354" s="7"/>
      <c r="R354" s="90"/>
      <c r="S354" s="90"/>
      <c r="T354" s="90"/>
      <c r="U354" s="90"/>
      <c r="V354" s="90"/>
    </row>
    <row r="355" spans="2:23" customFormat="1" ht="15" customHeight="1">
      <c r="B355" s="91">
        <v>348</v>
      </c>
      <c r="C355" s="95" t="s">
        <v>1826</v>
      </c>
      <c r="D355" s="104" t="s">
        <v>471</v>
      </c>
      <c r="E355" s="169">
        <v>106261</v>
      </c>
      <c r="F355" s="88" t="s">
        <v>34</v>
      </c>
      <c r="G355" s="656">
        <v>751201</v>
      </c>
      <c r="H355" s="113" t="s">
        <v>162</v>
      </c>
      <c r="I355" s="285">
        <v>1</v>
      </c>
      <c r="J355" s="294">
        <v>0</v>
      </c>
      <c r="K355" s="294" t="s">
        <v>2010</v>
      </c>
      <c r="L355" s="294">
        <v>1</v>
      </c>
      <c r="M355" s="294">
        <v>0</v>
      </c>
      <c r="N355" s="89" t="s">
        <v>2223</v>
      </c>
      <c r="O355" s="95" t="s">
        <v>1864</v>
      </c>
      <c r="P355" s="175" t="s">
        <v>691</v>
      </c>
      <c r="Q355" s="7"/>
      <c r="R355" s="90"/>
      <c r="S355" s="90"/>
      <c r="T355" s="90"/>
      <c r="U355" s="90"/>
      <c r="V355" s="90"/>
      <c r="W355">
        <v>84234</v>
      </c>
    </row>
    <row r="356" spans="2:23" customFormat="1" ht="15" customHeight="1">
      <c r="B356" s="113">
        <v>349</v>
      </c>
      <c r="C356" s="88" t="s">
        <v>1059</v>
      </c>
      <c r="D356" s="104" t="s">
        <v>204</v>
      </c>
      <c r="E356" s="713">
        <v>84234</v>
      </c>
      <c r="F356" s="88" t="s">
        <v>33</v>
      </c>
      <c r="G356" s="196">
        <v>514101</v>
      </c>
      <c r="H356" s="113" t="s">
        <v>68</v>
      </c>
      <c r="I356" s="279">
        <v>1</v>
      </c>
      <c r="J356" s="279">
        <v>1</v>
      </c>
      <c r="K356" s="279" t="s">
        <v>2012</v>
      </c>
      <c r="L356" s="279">
        <v>1</v>
      </c>
      <c r="M356" s="279">
        <v>1</v>
      </c>
      <c r="N356" s="106" t="s">
        <v>2189</v>
      </c>
      <c r="O356" s="88" t="s">
        <v>1054</v>
      </c>
      <c r="P356" s="175" t="s">
        <v>93</v>
      </c>
      <c r="Q356" s="7"/>
      <c r="R356" s="90"/>
      <c r="S356" s="90"/>
      <c r="T356" s="90"/>
      <c r="U356" s="90"/>
      <c r="V356" s="90"/>
    </row>
    <row r="357" spans="2:23" customFormat="1" ht="15" customHeight="1">
      <c r="B357" s="91">
        <v>350</v>
      </c>
      <c r="C357" s="88" t="s">
        <v>1059</v>
      </c>
      <c r="D357" s="104" t="s">
        <v>204</v>
      </c>
      <c r="E357" s="713">
        <v>84234</v>
      </c>
      <c r="F357" s="88" t="s">
        <v>40</v>
      </c>
      <c r="G357" s="91">
        <v>512001</v>
      </c>
      <c r="H357" s="91" t="s">
        <v>72</v>
      </c>
      <c r="I357" s="279">
        <v>5</v>
      </c>
      <c r="J357" s="279">
        <v>4</v>
      </c>
      <c r="K357" s="279" t="s">
        <v>2010</v>
      </c>
      <c r="L357" s="279">
        <v>5</v>
      </c>
      <c r="M357" s="279">
        <v>4</v>
      </c>
      <c r="N357" s="89" t="s">
        <v>2187</v>
      </c>
      <c r="O357" s="276" t="s">
        <v>1061</v>
      </c>
      <c r="P357" s="175" t="s">
        <v>32</v>
      </c>
      <c r="Q357" s="7"/>
      <c r="R357" s="90"/>
      <c r="S357" s="90"/>
      <c r="T357" s="90"/>
      <c r="U357" s="90"/>
      <c r="V357" s="90"/>
    </row>
    <row r="358" spans="2:23" customFormat="1" ht="15" customHeight="1">
      <c r="B358" s="91">
        <v>351</v>
      </c>
      <c r="C358" s="88" t="s">
        <v>1059</v>
      </c>
      <c r="D358" s="104" t="s">
        <v>204</v>
      </c>
      <c r="E358" s="713">
        <v>84234</v>
      </c>
      <c r="F358" s="88" t="s">
        <v>41</v>
      </c>
      <c r="G358" s="196">
        <v>522301</v>
      </c>
      <c r="H358" s="113" t="s">
        <v>39</v>
      </c>
      <c r="I358" s="279">
        <v>2</v>
      </c>
      <c r="J358" s="279">
        <v>1</v>
      </c>
      <c r="K358" s="279" t="s">
        <v>2012</v>
      </c>
      <c r="L358" s="279">
        <v>2</v>
      </c>
      <c r="M358" s="279">
        <v>1</v>
      </c>
      <c r="N358" s="89" t="s">
        <v>2189</v>
      </c>
      <c r="O358" s="88" t="s">
        <v>1054</v>
      </c>
      <c r="P358" s="175" t="s">
        <v>93</v>
      </c>
      <c r="Q358" s="7"/>
      <c r="R358" s="90"/>
      <c r="S358" s="90"/>
      <c r="T358" s="90"/>
      <c r="U358" s="90"/>
      <c r="V358" s="90"/>
    </row>
    <row r="359" spans="2:23" customFormat="1" ht="15" customHeight="1">
      <c r="B359" s="113">
        <v>352</v>
      </c>
      <c r="C359" s="88" t="s">
        <v>1059</v>
      </c>
      <c r="D359" s="104" t="s">
        <v>204</v>
      </c>
      <c r="E359" s="713">
        <v>84234</v>
      </c>
      <c r="F359" s="88" t="s">
        <v>31</v>
      </c>
      <c r="G359" s="91">
        <v>723103</v>
      </c>
      <c r="H359" s="113" t="s">
        <v>67</v>
      </c>
      <c r="I359" s="279">
        <v>1</v>
      </c>
      <c r="J359" s="279">
        <v>0</v>
      </c>
      <c r="K359" s="279" t="s">
        <v>2012</v>
      </c>
      <c r="L359" s="279">
        <v>1</v>
      </c>
      <c r="M359" s="279">
        <v>0</v>
      </c>
      <c r="N359" s="89" t="s">
        <v>2193</v>
      </c>
      <c r="O359" s="88" t="s">
        <v>1054</v>
      </c>
      <c r="P359" s="175" t="s">
        <v>93</v>
      </c>
      <c r="Q359" s="7"/>
      <c r="R359" s="90"/>
      <c r="S359" s="90"/>
      <c r="T359" s="90"/>
      <c r="U359" s="90"/>
      <c r="V359" s="90"/>
    </row>
    <row r="360" spans="2:23" customFormat="1" ht="15" customHeight="1">
      <c r="B360" s="91">
        <v>353</v>
      </c>
      <c r="C360" s="88" t="s">
        <v>1059</v>
      </c>
      <c r="D360" s="104" t="s">
        <v>204</v>
      </c>
      <c r="E360" s="713">
        <v>84234</v>
      </c>
      <c r="F360" s="95" t="s">
        <v>2106</v>
      </c>
      <c r="G360" s="91">
        <v>816003</v>
      </c>
      <c r="H360" s="91" t="s">
        <v>1034</v>
      </c>
      <c r="I360" s="279">
        <v>1</v>
      </c>
      <c r="J360" s="279">
        <v>0</v>
      </c>
      <c r="K360" s="279" t="s">
        <v>2012</v>
      </c>
      <c r="L360" s="279">
        <v>1</v>
      </c>
      <c r="M360" s="279">
        <v>0</v>
      </c>
      <c r="N360" s="89" t="s">
        <v>2234</v>
      </c>
      <c r="O360" s="88" t="s">
        <v>1991</v>
      </c>
      <c r="P360" s="175" t="s">
        <v>679</v>
      </c>
      <c r="Q360" s="8"/>
      <c r="R360" s="90"/>
      <c r="S360" s="90"/>
      <c r="T360" s="90"/>
      <c r="U360" s="90"/>
      <c r="V360" s="90"/>
      <c r="W360">
        <v>13181</v>
      </c>
    </row>
    <row r="361" spans="2:23" customFormat="1" ht="15" customHeight="1">
      <c r="B361" s="91">
        <v>354</v>
      </c>
      <c r="C361" s="95" t="s">
        <v>1059</v>
      </c>
      <c r="D361" s="91" t="s">
        <v>204</v>
      </c>
      <c r="E361" s="713">
        <v>84234</v>
      </c>
      <c r="F361" s="95" t="s">
        <v>189</v>
      </c>
      <c r="G361" s="91">
        <v>711402</v>
      </c>
      <c r="H361" s="91" t="s">
        <v>681</v>
      </c>
      <c r="I361" s="279">
        <v>2</v>
      </c>
      <c r="J361" s="279">
        <v>0</v>
      </c>
      <c r="K361" s="279" t="s">
        <v>2012</v>
      </c>
      <c r="L361" s="279">
        <v>2</v>
      </c>
      <c r="M361" s="279">
        <v>0</v>
      </c>
      <c r="N361" s="89" t="s">
        <v>2191</v>
      </c>
      <c r="O361" s="232" t="s">
        <v>1989</v>
      </c>
      <c r="P361" s="230" t="s">
        <v>37</v>
      </c>
      <c r="Q361" s="8"/>
      <c r="R361" s="90"/>
      <c r="S361" s="90"/>
      <c r="T361" s="90"/>
      <c r="U361" s="90"/>
      <c r="V361" s="90"/>
    </row>
    <row r="362" spans="2:23" customFormat="1" ht="15" customHeight="1">
      <c r="B362" s="113">
        <v>355</v>
      </c>
      <c r="C362" s="88" t="s">
        <v>1874</v>
      </c>
      <c r="D362" s="104" t="s">
        <v>454</v>
      </c>
      <c r="E362" s="169">
        <v>13181</v>
      </c>
      <c r="F362" s="88" t="s">
        <v>41</v>
      </c>
      <c r="G362" s="240">
        <v>522301</v>
      </c>
      <c r="H362" s="113" t="s">
        <v>39</v>
      </c>
      <c r="I362" s="554">
        <v>5</v>
      </c>
      <c r="J362" s="294">
        <v>4</v>
      </c>
      <c r="K362" s="279" t="s">
        <v>2012</v>
      </c>
      <c r="L362" s="294">
        <v>0</v>
      </c>
      <c r="M362" s="294">
        <v>0</v>
      </c>
      <c r="N362" s="89" t="s">
        <v>2189</v>
      </c>
      <c r="O362" s="88" t="s">
        <v>1054</v>
      </c>
      <c r="P362" s="175" t="s">
        <v>93</v>
      </c>
      <c r="Q362" s="8"/>
      <c r="R362" s="90"/>
      <c r="S362" s="90"/>
      <c r="T362" s="90"/>
      <c r="U362" s="90"/>
      <c r="V362" s="90"/>
    </row>
    <row r="363" spans="2:23" customFormat="1" ht="15" customHeight="1">
      <c r="B363" s="91">
        <v>356</v>
      </c>
      <c r="C363" s="88" t="s">
        <v>1874</v>
      </c>
      <c r="D363" s="104" t="s">
        <v>454</v>
      </c>
      <c r="E363" s="169">
        <v>13181</v>
      </c>
      <c r="F363" s="88" t="s">
        <v>34</v>
      </c>
      <c r="G363" s="240">
        <v>751201</v>
      </c>
      <c r="H363" s="113" t="s">
        <v>162</v>
      </c>
      <c r="I363" s="555">
        <v>1</v>
      </c>
      <c r="J363" s="294">
        <v>1</v>
      </c>
      <c r="K363" s="380" t="s">
        <v>2012</v>
      </c>
      <c r="L363" s="294">
        <v>0</v>
      </c>
      <c r="M363" s="294">
        <v>0</v>
      </c>
      <c r="N363" s="89" t="s">
        <v>2190</v>
      </c>
      <c r="O363" s="88" t="s">
        <v>1054</v>
      </c>
      <c r="P363" s="175" t="s">
        <v>93</v>
      </c>
      <c r="Q363" s="8"/>
      <c r="R363" s="90"/>
      <c r="S363" s="90"/>
      <c r="T363" s="90"/>
      <c r="U363" s="90"/>
      <c r="V363" s="90"/>
    </row>
    <row r="364" spans="2:23" customFormat="1" ht="15" customHeight="1">
      <c r="B364" s="91">
        <v>357</v>
      </c>
      <c r="C364" s="88" t="s">
        <v>1874</v>
      </c>
      <c r="D364" s="104" t="s">
        <v>454</v>
      </c>
      <c r="E364" s="169">
        <v>13181</v>
      </c>
      <c r="F364" s="88" t="s">
        <v>40</v>
      </c>
      <c r="G364" s="240">
        <v>512001</v>
      </c>
      <c r="H364" s="91" t="s">
        <v>72</v>
      </c>
      <c r="I364" s="554">
        <v>1</v>
      </c>
      <c r="J364" s="294">
        <v>0</v>
      </c>
      <c r="K364" s="279" t="s">
        <v>2012</v>
      </c>
      <c r="L364" s="294">
        <v>0</v>
      </c>
      <c r="M364" s="294">
        <v>0</v>
      </c>
      <c r="N364" s="89" t="s">
        <v>2187</v>
      </c>
      <c r="O364" s="88" t="s">
        <v>1054</v>
      </c>
      <c r="P364" s="175" t="s">
        <v>93</v>
      </c>
      <c r="Q364" s="5"/>
      <c r="R364" s="90"/>
      <c r="S364" s="90"/>
      <c r="T364" s="90"/>
      <c r="U364" s="90"/>
      <c r="V364" s="90"/>
    </row>
    <row r="365" spans="2:23" customFormat="1" ht="15" customHeight="1">
      <c r="B365" s="113">
        <v>358</v>
      </c>
      <c r="C365" s="88" t="s">
        <v>1874</v>
      </c>
      <c r="D365" s="104" t="s">
        <v>454</v>
      </c>
      <c r="E365" s="169">
        <v>13181</v>
      </c>
      <c r="F365" s="88" t="s">
        <v>33</v>
      </c>
      <c r="G365" s="240">
        <v>514101</v>
      </c>
      <c r="H365" s="113" t="s">
        <v>68</v>
      </c>
      <c r="I365" s="554">
        <v>5</v>
      </c>
      <c r="J365" s="294">
        <v>5</v>
      </c>
      <c r="K365" s="380" t="s">
        <v>2012</v>
      </c>
      <c r="L365" s="294">
        <v>0</v>
      </c>
      <c r="M365" s="294">
        <v>0</v>
      </c>
      <c r="N365" s="106" t="s">
        <v>2189</v>
      </c>
      <c r="O365" s="88" t="s">
        <v>1054</v>
      </c>
      <c r="P365" s="175" t="s">
        <v>93</v>
      </c>
      <c r="Q365" s="5"/>
      <c r="R365" s="90"/>
      <c r="S365" s="90"/>
      <c r="T365" s="90"/>
      <c r="U365" s="90"/>
      <c r="V365" s="90"/>
    </row>
    <row r="366" spans="2:23" customFormat="1" ht="15" customHeight="1">
      <c r="B366" s="91">
        <v>359</v>
      </c>
      <c r="C366" s="88" t="s">
        <v>1874</v>
      </c>
      <c r="D366" s="104" t="s">
        <v>454</v>
      </c>
      <c r="E366" s="169">
        <v>13181</v>
      </c>
      <c r="F366" s="88" t="s">
        <v>31</v>
      </c>
      <c r="G366" s="240">
        <v>723103</v>
      </c>
      <c r="H366" s="113" t="s">
        <v>67</v>
      </c>
      <c r="I366" s="555">
        <v>3</v>
      </c>
      <c r="J366" s="294">
        <v>0</v>
      </c>
      <c r="K366" s="380" t="s">
        <v>2012</v>
      </c>
      <c r="L366" s="294">
        <v>0</v>
      </c>
      <c r="M366" s="294">
        <v>0</v>
      </c>
      <c r="N366" s="89" t="s">
        <v>2191</v>
      </c>
      <c r="O366" s="88" t="s">
        <v>1054</v>
      </c>
      <c r="P366" s="175" t="s">
        <v>93</v>
      </c>
      <c r="Q366" s="5"/>
      <c r="R366" s="90"/>
      <c r="S366" s="90"/>
      <c r="T366" s="90"/>
      <c r="U366" s="90"/>
      <c r="V366" s="90"/>
    </row>
    <row r="367" spans="2:23" customFormat="1" ht="15" customHeight="1">
      <c r="B367" s="91">
        <v>360</v>
      </c>
      <c r="C367" s="88" t="s">
        <v>1874</v>
      </c>
      <c r="D367" s="104" t="s">
        <v>454</v>
      </c>
      <c r="E367" s="169">
        <v>13181</v>
      </c>
      <c r="F367" s="132" t="s">
        <v>35</v>
      </c>
      <c r="G367" s="456">
        <v>741103</v>
      </c>
      <c r="H367" s="91" t="s">
        <v>49</v>
      </c>
      <c r="I367" s="555">
        <v>1</v>
      </c>
      <c r="J367" s="294">
        <v>0</v>
      </c>
      <c r="K367" s="279" t="s">
        <v>2012</v>
      </c>
      <c r="L367" s="294">
        <v>0</v>
      </c>
      <c r="M367" s="294">
        <v>0</v>
      </c>
      <c r="N367" s="89" t="s">
        <v>2192</v>
      </c>
      <c r="O367" s="88" t="s">
        <v>1054</v>
      </c>
      <c r="P367" s="175" t="s">
        <v>93</v>
      </c>
      <c r="Q367" s="5"/>
      <c r="R367" s="90"/>
      <c r="S367" s="90"/>
      <c r="T367" s="90"/>
      <c r="U367" s="90"/>
      <c r="V367" s="90"/>
    </row>
    <row r="368" spans="2:23" customFormat="1" ht="15" customHeight="1">
      <c r="B368" s="113">
        <v>361</v>
      </c>
      <c r="C368" s="88" t="s">
        <v>1874</v>
      </c>
      <c r="D368" s="104" t="s">
        <v>454</v>
      </c>
      <c r="E368" s="169">
        <v>13181</v>
      </c>
      <c r="F368" s="88" t="s">
        <v>52</v>
      </c>
      <c r="G368" s="240">
        <v>751204</v>
      </c>
      <c r="H368" s="240" t="s">
        <v>61</v>
      </c>
      <c r="I368" s="555">
        <v>4</v>
      </c>
      <c r="J368" s="294">
        <v>0</v>
      </c>
      <c r="K368" s="380" t="s">
        <v>2012</v>
      </c>
      <c r="L368" s="294">
        <v>0</v>
      </c>
      <c r="M368" s="294">
        <v>0</v>
      </c>
      <c r="N368" s="89" t="s">
        <v>2194</v>
      </c>
      <c r="O368" s="88" t="s">
        <v>1054</v>
      </c>
      <c r="P368" s="175" t="s">
        <v>93</v>
      </c>
      <c r="Q368" s="5"/>
      <c r="R368" s="90"/>
      <c r="S368" s="90"/>
      <c r="T368" s="90"/>
      <c r="U368" s="90"/>
      <c r="V368" s="90"/>
    </row>
    <row r="369" spans="2:23" customFormat="1" ht="15" customHeight="1">
      <c r="B369" s="91">
        <v>362</v>
      </c>
      <c r="C369" s="95" t="s">
        <v>1874</v>
      </c>
      <c r="D369" s="91" t="s">
        <v>454</v>
      </c>
      <c r="E369" s="169">
        <v>13181</v>
      </c>
      <c r="F369" s="658" t="s">
        <v>1835</v>
      </c>
      <c r="G369" s="240">
        <v>711301</v>
      </c>
      <c r="H369" s="240" t="s">
        <v>455</v>
      </c>
      <c r="I369" s="294">
        <v>3</v>
      </c>
      <c r="J369" s="294">
        <v>0</v>
      </c>
      <c r="K369" s="380" t="s">
        <v>2012</v>
      </c>
      <c r="L369" s="294">
        <v>3</v>
      </c>
      <c r="M369" s="294">
        <v>0</v>
      </c>
      <c r="N369" s="89" t="s">
        <v>2191</v>
      </c>
      <c r="O369" s="232" t="s">
        <v>1989</v>
      </c>
      <c r="P369" s="230" t="s">
        <v>37</v>
      </c>
      <c r="Q369" s="5"/>
      <c r="R369" s="90"/>
      <c r="S369" s="90"/>
      <c r="T369" s="90"/>
      <c r="U369" s="90"/>
      <c r="V369" s="90"/>
    </row>
    <row r="370" spans="2:23" customFormat="1" ht="15" customHeight="1">
      <c r="B370" s="91">
        <v>363</v>
      </c>
      <c r="C370" s="88" t="s">
        <v>1874</v>
      </c>
      <c r="D370" s="104" t="s">
        <v>454</v>
      </c>
      <c r="E370" s="169">
        <v>13181</v>
      </c>
      <c r="F370" s="88" t="s">
        <v>172</v>
      </c>
      <c r="G370" s="456">
        <v>722204</v>
      </c>
      <c r="H370" s="91" t="s">
        <v>164</v>
      </c>
      <c r="I370" s="555">
        <v>1</v>
      </c>
      <c r="J370" s="294">
        <v>0</v>
      </c>
      <c r="K370" s="380" t="s">
        <v>2012</v>
      </c>
      <c r="L370" s="294">
        <v>0</v>
      </c>
      <c r="M370" s="294">
        <v>0</v>
      </c>
      <c r="N370" s="89" t="s">
        <v>2194</v>
      </c>
      <c r="O370" s="88" t="s">
        <v>1054</v>
      </c>
      <c r="P370" s="175" t="s">
        <v>93</v>
      </c>
      <c r="Q370" s="5"/>
      <c r="R370" s="90"/>
      <c r="S370" s="90"/>
      <c r="T370" s="90"/>
      <c r="U370" s="90"/>
      <c r="V370" s="90"/>
    </row>
    <row r="371" spans="2:23" customFormat="1" ht="15" customHeight="1">
      <c r="B371" s="113">
        <v>364</v>
      </c>
      <c r="C371" s="88" t="s">
        <v>1874</v>
      </c>
      <c r="D371" s="104" t="s">
        <v>454</v>
      </c>
      <c r="E371" s="169">
        <v>13181</v>
      </c>
      <c r="F371" s="88" t="s">
        <v>48</v>
      </c>
      <c r="G371" s="456">
        <v>741203</v>
      </c>
      <c r="H371" s="91" t="s">
        <v>57</v>
      </c>
      <c r="I371" s="555">
        <v>1</v>
      </c>
      <c r="J371" s="294">
        <v>0</v>
      </c>
      <c r="K371" s="380" t="s">
        <v>2012</v>
      </c>
      <c r="L371" s="294">
        <v>0</v>
      </c>
      <c r="M371" s="294">
        <v>0</v>
      </c>
      <c r="N371" s="89" t="s">
        <v>2193</v>
      </c>
      <c r="O371" s="88" t="s">
        <v>1054</v>
      </c>
      <c r="P371" s="175" t="s">
        <v>93</v>
      </c>
      <c r="Q371" s="5"/>
      <c r="R371" s="90"/>
      <c r="S371" s="90"/>
      <c r="T371" s="90"/>
      <c r="U371" s="90"/>
      <c r="V371" s="90"/>
    </row>
    <row r="372" spans="2:23" customFormat="1" ht="15" customHeight="1">
      <c r="B372" s="91">
        <v>365</v>
      </c>
      <c r="C372" s="88" t="s">
        <v>1874</v>
      </c>
      <c r="D372" s="104" t="s">
        <v>454</v>
      </c>
      <c r="E372" s="169">
        <v>13181</v>
      </c>
      <c r="F372" s="88" t="s">
        <v>171</v>
      </c>
      <c r="G372" s="659">
        <v>712618</v>
      </c>
      <c r="H372" s="659" t="s">
        <v>77</v>
      </c>
      <c r="I372" s="381">
        <v>0</v>
      </c>
      <c r="J372" s="294">
        <v>0</v>
      </c>
      <c r="K372" s="279"/>
      <c r="L372" s="294"/>
      <c r="M372" s="294"/>
      <c r="N372" s="89"/>
      <c r="O372" s="276" t="s">
        <v>1054</v>
      </c>
      <c r="P372" s="175" t="s">
        <v>93</v>
      </c>
      <c r="Q372" s="5"/>
      <c r="R372" s="90"/>
      <c r="S372" s="90"/>
      <c r="T372" s="90"/>
      <c r="U372" s="90"/>
      <c r="V372" s="90"/>
    </row>
    <row r="373" spans="2:23" customFormat="1" ht="15" customHeight="1">
      <c r="B373" s="91">
        <v>366</v>
      </c>
      <c r="C373" s="88" t="s">
        <v>1874</v>
      </c>
      <c r="D373" s="104" t="s">
        <v>454</v>
      </c>
      <c r="E373" s="254">
        <v>13181</v>
      </c>
      <c r="F373" s="95" t="s">
        <v>2103</v>
      </c>
      <c r="G373" s="91">
        <v>811102</v>
      </c>
      <c r="H373" s="91" t="s">
        <v>606</v>
      </c>
      <c r="I373" s="279">
        <v>1</v>
      </c>
      <c r="J373" s="279">
        <v>0</v>
      </c>
      <c r="K373" s="279" t="s">
        <v>2012</v>
      </c>
      <c r="L373" s="279">
        <v>0</v>
      </c>
      <c r="M373" s="279">
        <v>0</v>
      </c>
      <c r="N373" s="374"/>
      <c r="O373" s="88" t="s">
        <v>2104</v>
      </c>
      <c r="P373" s="175" t="s">
        <v>1840</v>
      </c>
      <c r="Q373" s="5"/>
      <c r="R373" s="90"/>
      <c r="S373" s="90"/>
      <c r="T373" s="90"/>
      <c r="U373" s="90"/>
      <c r="V373" s="90"/>
    </row>
    <row r="374" spans="2:23" customFormat="1" ht="15" customHeight="1">
      <c r="B374" s="113">
        <v>367</v>
      </c>
      <c r="C374" s="88" t="s">
        <v>1874</v>
      </c>
      <c r="D374" s="104" t="s">
        <v>454</v>
      </c>
      <c r="E374" s="169">
        <v>13181</v>
      </c>
      <c r="F374" s="276" t="s">
        <v>91</v>
      </c>
      <c r="G374" s="240">
        <v>722307</v>
      </c>
      <c r="H374" s="240" t="s">
        <v>74</v>
      </c>
      <c r="I374" s="381">
        <v>0</v>
      </c>
      <c r="J374" s="294">
        <v>0</v>
      </c>
      <c r="K374" s="380"/>
      <c r="L374" s="294"/>
      <c r="M374" s="294"/>
      <c r="N374" s="233"/>
      <c r="O374" s="276" t="s">
        <v>1054</v>
      </c>
      <c r="P374" s="175" t="s">
        <v>93</v>
      </c>
      <c r="Q374" s="4"/>
      <c r="R374" s="90"/>
      <c r="S374" s="90"/>
      <c r="T374" s="90"/>
      <c r="U374" s="90"/>
      <c r="V374" s="90"/>
      <c r="W374">
        <v>79824</v>
      </c>
    </row>
    <row r="375" spans="2:23" customFormat="1" ht="15" customHeight="1">
      <c r="B375" s="91">
        <v>368</v>
      </c>
      <c r="C375" s="88" t="s">
        <v>97</v>
      </c>
      <c r="D375" s="104" t="s">
        <v>98</v>
      </c>
      <c r="E375" s="169">
        <v>79824</v>
      </c>
      <c r="F375" s="88" t="s">
        <v>33</v>
      </c>
      <c r="G375" s="91">
        <v>514101</v>
      </c>
      <c r="H375" s="113" t="s">
        <v>68</v>
      </c>
      <c r="I375" s="279">
        <v>4</v>
      </c>
      <c r="J375" s="279">
        <v>4</v>
      </c>
      <c r="K375" s="279" t="s">
        <v>2012</v>
      </c>
      <c r="L375" s="279">
        <v>4</v>
      </c>
      <c r="M375" s="279">
        <v>4</v>
      </c>
      <c r="N375" s="89" t="s">
        <v>2187</v>
      </c>
      <c r="O375" s="88" t="s">
        <v>1061</v>
      </c>
      <c r="P375" s="175" t="s">
        <v>32</v>
      </c>
      <c r="Q375" s="4"/>
      <c r="R375" s="90"/>
      <c r="S375" s="90"/>
      <c r="T375" s="90"/>
      <c r="U375" s="90"/>
      <c r="V375" s="90"/>
    </row>
    <row r="376" spans="2:23" customFormat="1" ht="15" customHeight="1">
      <c r="B376" s="91">
        <v>369</v>
      </c>
      <c r="C376" s="88" t="s">
        <v>97</v>
      </c>
      <c r="D376" s="104" t="s">
        <v>98</v>
      </c>
      <c r="E376" s="169">
        <v>79824</v>
      </c>
      <c r="F376" s="88" t="s">
        <v>41</v>
      </c>
      <c r="G376" s="91">
        <v>522301</v>
      </c>
      <c r="H376" s="113" t="s">
        <v>39</v>
      </c>
      <c r="I376" s="279">
        <v>9</v>
      </c>
      <c r="J376" s="279">
        <v>6</v>
      </c>
      <c r="K376" s="279" t="s">
        <v>2012</v>
      </c>
      <c r="L376" s="279">
        <v>9</v>
      </c>
      <c r="M376" s="279">
        <v>6</v>
      </c>
      <c r="N376" s="89" t="s">
        <v>2239</v>
      </c>
      <c r="O376" s="88" t="s">
        <v>1061</v>
      </c>
      <c r="P376" s="175" t="s">
        <v>32</v>
      </c>
      <c r="Q376" s="4"/>
      <c r="R376" s="90"/>
      <c r="S376" s="90"/>
      <c r="T376" s="90"/>
      <c r="U376" s="90"/>
      <c r="V376" s="90"/>
    </row>
    <row r="377" spans="2:23" customFormat="1" ht="15" customHeight="1">
      <c r="B377" s="113">
        <v>370</v>
      </c>
      <c r="C377" s="88" t="s">
        <v>97</v>
      </c>
      <c r="D377" s="104" t="s">
        <v>98</v>
      </c>
      <c r="E377" s="169">
        <v>79824</v>
      </c>
      <c r="F377" s="88" t="s">
        <v>34</v>
      </c>
      <c r="G377" s="91">
        <v>751201</v>
      </c>
      <c r="H377" s="113" t="s">
        <v>162</v>
      </c>
      <c r="I377" s="279">
        <v>1</v>
      </c>
      <c r="J377" s="279">
        <v>1</v>
      </c>
      <c r="K377" s="279" t="s">
        <v>2012</v>
      </c>
      <c r="L377" s="279">
        <v>1</v>
      </c>
      <c r="M377" s="279">
        <v>1</v>
      </c>
      <c r="N377" s="89" t="s">
        <v>2190</v>
      </c>
      <c r="O377" s="88" t="s">
        <v>1054</v>
      </c>
      <c r="P377" s="175" t="s">
        <v>93</v>
      </c>
      <c r="Q377" s="5"/>
      <c r="R377" s="90"/>
      <c r="S377" s="90"/>
      <c r="T377" s="90"/>
      <c r="U377" s="90"/>
      <c r="V377" s="90"/>
    </row>
    <row r="378" spans="2:23" customFormat="1" ht="15" customHeight="1">
      <c r="B378" s="91">
        <v>371</v>
      </c>
      <c r="C378" s="88" t="s">
        <v>97</v>
      </c>
      <c r="D378" s="104" t="s">
        <v>98</v>
      </c>
      <c r="E378" s="169">
        <v>79824</v>
      </c>
      <c r="F378" s="88" t="s">
        <v>36</v>
      </c>
      <c r="G378" s="91">
        <v>711204</v>
      </c>
      <c r="H378" s="91" t="s">
        <v>94</v>
      </c>
      <c r="I378" s="279">
        <v>1</v>
      </c>
      <c r="J378" s="279">
        <v>0</v>
      </c>
      <c r="K378" s="279" t="s">
        <v>2012</v>
      </c>
      <c r="L378" s="279">
        <v>1</v>
      </c>
      <c r="M378" s="279">
        <v>0</v>
      </c>
      <c r="N378" s="89" t="s">
        <v>2190</v>
      </c>
      <c r="O378" s="88" t="s">
        <v>1054</v>
      </c>
      <c r="P378" s="175" t="s">
        <v>93</v>
      </c>
      <c r="Q378" s="5"/>
      <c r="R378" s="90"/>
      <c r="S378" s="90"/>
      <c r="T378" s="90"/>
      <c r="U378" s="90"/>
      <c r="V378" s="90"/>
    </row>
    <row r="379" spans="2:23" customFormat="1" ht="15" customHeight="1">
      <c r="B379" s="91">
        <v>372</v>
      </c>
      <c r="C379" s="88" t="s">
        <v>97</v>
      </c>
      <c r="D379" s="104" t="s">
        <v>98</v>
      </c>
      <c r="E379" s="169">
        <v>79824</v>
      </c>
      <c r="F379" s="132" t="s">
        <v>35</v>
      </c>
      <c r="G379" s="104">
        <v>741103</v>
      </c>
      <c r="H379" s="91" t="s">
        <v>49</v>
      </c>
      <c r="I379" s="279">
        <v>3</v>
      </c>
      <c r="J379" s="279">
        <v>0</v>
      </c>
      <c r="K379" s="279" t="s">
        <v>2010</v>
      </c>
      <c r="L379" s="279">
        <v>3</v>
      </c>
      <c r="M379" s="279">
        <v>0</v>
      </c>
      <c r="N379" s="89" t="s">
        <v>2194</v>
      </c>
      <c r="O379" s="88" t="s">
        <v>101</v>
      </c>
      <c r="P379" s="175" t="s">
        <v>692</v>
      </c>
      <c r="Q379" s="5"/>
      <c r="R379" s="90"/>
      <c r="S379" s="90"/>
      <c r="T379" s="90"/>
      <c r="U379" s="90"/>
      <c r="V379" s="90"/>
    </row>
    <row r="380" spans="2:23" customFormat="1" ht="15" customHeight="1">
      <c r="B380" s="113">
        <v>373</v>
      </c>
      <c r="C380" s="88" t="s">
        <v>97</v>
      </c>
      <c r="D380" s="104" t="s">
        <v>98</v>
      </c>
      <c r="E380" s="169">
        <v>79824</v>
      </c>
      <c r="F380" s="88" t="s">
        <v>53</v>
      </c>
      <c r="G380" s="91">
        <v>753402</v>
      </c>
      <c r="H380" s="91" t="s">
        <v>63</v>
      </c>
      <c r="I380" s="279">
        <v>4</v>
      </c>
      <c r="J380" s="279">
        <v>0</v>
      </c>
      <c r="K380" s="279" t="s">
        <v>2010</v>
      </c>
      <c r="L380" s="279">
        <v>4</v>
      </c>
      <c r="M380" s="279">
        <v>0</v>
      </c>
      <c r="N380" s="89" t="s">
        <v>2188</v>
      </c>
      <c r="O380" s="88" t="s">
        <v>101</v>
      </c>
      <c r="P380" s="175" t="s">
        <v>692</v>
      </c>
      <c r="Q380" s="5"/>
      <c r="R380" s="90"/>
      <c r="S380" s="90"/>
      <c r="T380" s="90"/>
      <c r="U380" s="90"/>
      <c r="V380" s="90"/>
    </row>
    <row r="381" spans="2:23" customFormat="1" ht="15" customHeight="1">
      <c r="B381" s="91">
        <v>374</v>
      </c>
      <c r="C381" s="88" t="s">
        <v>97</v>
      </c>
      <c r="D381" s="104" t="s">
        <v>98</v>
      </c>
      <c r="E381" s="169">
        <v>79824</v>
      </c>
      <c r="F381" s="88" t="s">
        <v>171</v>
      </c>
      <c r="G381" s="277">
        <v>712618</v>
      </c>
      <c r="H381" s="277" t="s">
        <v>77</v>
      </c>
      <c r="I381" s="260">
        <v>0</v>
      </c>
      <c r="J381" s="279">
        <v>0</v>
      </c>
      <c r="K381" s="279"/>
      <c r="L381" s="279"/>
      <c r="M381" s="279"/>
      <c r="N381" s="89"/>
      <c r="O381" s="276" t="s">
        <v>1054</v>
      </c>
      <c r="P381" s="175" t="s">
        <v>93</v>
      </c>
      <c r="Q381" s="4"/>
      <c r="R381" s="90"/>
      <c r="S381" s="90"/>
      <c r="T381" s="90"/>
      <c r="U381" s="90"/>
      <c r="V381" s="90"/>
    </row>
    <row r="382" spans="2:23" customFormat="1" ht="15" customHeight="1">
      <c r="B382" s="91">
        <v>375</v>
      </c>
      <c r="C382" s="88" t="s">
        <v>97</v>
      </c>
      <c r="D382" s="104" t="s">
        <v>98</v>
      </c>
      <c r="E382" s="169">
        <v>79824</v>
      </c>
      <c r="F382" s="88" t="s">
        <v>48</v>
      </c>
      <c r="G382" s="91">
        <v>741203</v>
      </c>
      <c r="H382" s="91" t="s">
        <v>57</v>
      </c>
      <c r="I382" s="260">
        <v>0</v>
      </c>
      <c r="J382" s="279">
        <v>0</v>
      </c>
      <c r="K382" s="279"/>
      <c r="L382" s="279"/>
      <c r="M382" s="279"/>
      <c r="N382" s="89"/>
      <c r="O382" s="88" t="s">
        <v>1054</v>
      </c>
      <c r="P382" s="175" t="s">
        <v>93</v>
      </c>
      <c r="Q382" s="5"/>
      <c r="R382" s="90"/>
      <c r="S382" s="90"/>
      <c r="T382" s="90"/>
      <c r="U382" s="90"/>
      <c r="V382" s="90"/>
    </row>
    <row r="383" spans="2:23" customFormat="1" ht="15" customHeight="1">
      <c r="B383" s="113">
        <v>376</v>
      </c>
      <c r="C383" s="95" t="s">
        <v>97</v>
      </c>
      <c r="D383" s="91" t="s">
        <v>98</v>
      </c>
      <c r="E383" s="169">
        <v>79824</v>
      </c>
      <c r="F383" s="112" t="s">
        <v>1045</v>
      </c>
      <c r="G383" s="277">
        <v>712101</v>
      </c>
      <c r="H383" s="277" t="s">
        <v>163</v>
      </c>
      <c r="I383" s="260">
        <v>0</v>
      </c>
      <c r="J383" s="279">
        <v>0</v>
      </c>
      <c r="K383" s="279"/>
      <c r="L383" s="279"/>
      <c r="M383" s="279"/>
      <c r="N383" s="89"/>
      <c r="O383" s="232" t="s">
        <v>1989</v>
      </c>
      <c r="P383" s="230" t="s">
        <v>37</v>
      </c>
      <c r="Q383" s="5"/>
      <c r="R383" s="90"/>
      <c r="S383" s="90"/>
      <c r="T383" s="90"/>
      <c r="U383" s="90"/>
      <c r="V383" s="90"/>
      <c r="W383">
        <v>82519</v>
      </c>
    </row>
    <row r="384" spans="2:23" customFormat="1" ht="15" customHeight="1">
      <c r="B384" s="91">
        <v>377</v>
      </c>
      <c r="C384" s="88" t="s">
        <v>1937</v>
      </c>
      <c r="D384" s="104" t="s">
        <v>174</v>
      </c>
      <c r="E384" s="169">
        <v>82519</v>
      </c>
      <c r="F384" s="88" t="s">
        <v>34</v>
      </c>
      <c r="G384" s="91">
        <v>751201</v>
      </c>
      <c r="H384" s="113" t="s">
        <v>162</v>
      </c>
      <c r="I384" s="279">
        <v>1</v>
      </c>
      <c r="J384" s="279">
        <v>1</v>
      </c>
      <c r="K384" s="279" t="s">
        <v>2012</v>
      </c>
      <c r="L384" s="279">
        <v>0</v>
      </c>
      <c r="M384" s="279">
        <v>0</v>
      </c>
      <c r="N384" s="106" t="s">
        <v>2190</v>
      </c>
      <c r="O384" s="88" t="s">
        <v>101</v>
      </c>
      <c r="P384" s="175" t="s">
        <v>692</v>
      </c>
      <c r="Q384" s="5"/>
      <c r="R384" s="90"/>
      <c r="S384" s="90"/>
      <c r="T384" s="90"/>
      <c r="U384" s="90"/>
      <c r="V384" s="90"/>
    </row>
    <row r="385" spans="2:23" customFormat="1" ht="15" customHeight="1">
      <c r="B385" s="91">
        <v>378</v>
      </c>
      <c r="C385" s="95" t="s">
        <v>1937</v>
      </c>
      <c r="D385" s="91" t="s">
        <v>174</v>
      </c>
      <c r="E385" s="169">
        <v>82519</v>
      </c>
      <c r="F385" s="95" t="s">
        <v>206</v>
      </c>
      <c r="G385" s="91">
        <v>742117</v>
      </c>
      <c r="H385" s="91" t="s">
        <v>181</v>
      </c>
      <c r="I385" s="279">
        <v>3</v>
      </c>
      <c r="J385" s="279">
        <v>0</v>
      </c>
      <c r="K385" s="279" t="s">
        <v>2010</v>
      </c>
      <c r="L385" s="279">
        <v>3</v>
      </c>
      <c r="M385" s="279">
        <v>0</v>
      </c>
      <c r="N385" s="89" t="s">
        <v>2197</v>
      </c>
      <c r="O385" s="232" t="s">
        <v>1989</v>
      </c>
      <c r="P385" s="230" t="s">
        <v>37</v>
      </c>
      <c r="Q385" s="5"/>
      <c r="R385" s="90"/>
      <c r="S385" s="90"/>
      <c r="T385" s="90"/>
      <c r="U385" s="90"/>
      <c r="V385" s="90"/>
    </row>
    <row r="386" spans="2:23" customFormat="1" ht="15" customHeight="1">
      <c r="B386" s="113">
        <v>379</v>
      </c>
      <c r="C386" s="88" t="s">
        <v>1937</v>
      </c>
      <c r="D386" s="104" t="s">
        <v>174</v>
      </c>
      <c r="E386" s="169">
        <v>82519</v>
      </c>
      <c r="F386" s="132" t="s">
        <v>35</v>
      </c>
      <c r="G386" s="91">
        <v>741103</v>
      </c>
      <c r="H386" s="91" t="s">
        <v>49</v>
      </c>
      <c r="I386" s="279">
        <v>4</v>
      </c>
      <c r="J386" s="279">
        <v>0</v>
      </c>
      <c r="K386" s="279" t="s">
        <v>2010</v>
      </c>
      <c r="L386" s="279">
        <v>0</v>
      </c>
      <c r="M386" s="279">
        <v>0</v>
      </c>
      <c r="N386" s="89" t="s">
        <v>2194</v>
      </c>
      <c r="O386" s="88" t="s">
        <v>101</v>
      </c>
      <c r="P386" s="175" t="s">
        <v>692</v>
      </c>
      <c r="Q386" s="5"/>
      <c r="R386" s="90"/>
      <c r="S386" s="90"/>
      <c r="T386" s="90"/>
      <c r="U386" s="90"/>
      <c r="V386" s="90"/>
    </row>
    <row r="387" spans="2:23" customFormat="1" ht="15" customHeight="1">
      <c r="B387" s="91">
        <v>380</v>
      </c>
      <c r="C387" s="88" t="s">
        <v>1937</v>
      </c>
      <c r="D387" s="104" t="s">
        <v>174</v>
      </c>
      <c r="E387" s="169">
        <v>82519</v>
      </c>
      <c r="F387" s="88" t="s">
        <v>33</v>
      </c>
      <c r="G387" s="91">
        <v>514101</v>
      </c>
      <c r="H387" s="113" t="s">
        <v>68</v>
      </c>
      <c r="I387" s="279">
        <v>7</v>
      </c>
      <c r="J387" s="279">
        <v>7</v>
      </c>
      <c r="K387" s="279" t="s">
        <v>2010</v>
      </c>
      <c r="L387" s="279">
        <v>0</v>
      </c>
      <c r="M387" s="279">
        <v>0</v>
      </c>
      <c r="N387" s="89" t="s">
        <v>2190</v>
      </c>
      <c r="O387" s="88" t="s">
        <v>101</v>
      </c>
      <c r="P387" s="175" t="s">
        <v>692</v>
      </c>
      <c r="Q387" s="5"/>
      <c r="R387" s="90"/>
      <c r="S387" s="90"/>
      <c r="T387" s="90"/>
      <c r="U387" s="90"/>
      <c r="V387" s="90"/>
    </row>
    <row r="388" spans="2:23" customFormat="1" ht="15" customHeight="1">
      <c r="B388" s="91">
        <v>381</v>
      </c>
      <c r="C388" s="88" t="s">
        <v>1937</v>
      </c>
      <c r="D388" s="104" t="s">
        <v>174</v>
      </c>
      <c r="E388" s="169">
        <v>82519</v>
      </c>
      <c r="F388" s="88" t="s">
        <v>463</v>
      </c>
      <c r="G388" s="91">
        <v>753195</v>
      </c>
      <c r="H388" s="91" t="s">
        <v>457</v>
      </c>
      <c r="I388" s="279">
        <v>1</v>
      </c>
      <c r="J388" s="279">
        <v>1</v>
      </c>
      <c r="K388" s="279" t="s">
        <v>2012</v>
      </c>
      <c r="L388" s="279">
        <v>1</v>
      </c>
      <c r="M388" s="279">
        <v>1</v>
      </c>
      <c r="N388" s="89" t="s">
        <v>2212</v>
      </c>
      <c r="O388" s="88" t="s">
        <v>179</v>
      </c>
      <c r="P388" s="175" t="s">
        <v>680</v>
      </c>
      <c r="Q388" s="5"/>
      <c r="R388" s="90"/>
      <c r="S388" s="90"/>
      <c r="T388" s="90"/>
      <c r="U388" s="90"/>
      <c r="V388" s="90"/>
    </row>
    <row r="389" spans="2:23" customFormat="1" ht="15" customHeight="1">
      <c r="B389" s="113">
        <v>382</v>
      </c>
      <c r="C389" s="88" t="s">
        <v>1937</v>
      </c>
      <c r="D389" s="104" t="s">
        <v>174</v>
      </c>
      <c r="E389" s="169">
        <v>82519</v>
      </c>
      <c r="F389" s="88" t="s">
        <v>31</v>
      </c>
      <c r="G389" s="91">
        <v>723103</v>
      </c>
      <c r="H389" s="113" t="s">
        <v>67</v>
      </c>
      <c r="I389" s="279">
        <v>7</v>
      </c>
      <c r="J389" s="279">
        <v>0</v>
      </c>
      <c r="K389" s="279" t="s">
        <v>2010</v>
      </c>
      <c r="L389" s="279">
        <v>0</v>
      </c>
      <c r="M389" s="279">
        <v>0</v>
      </c>
      <c r="N389" s="89" t="s">
        <v>2192</v>
      </c>
      <c r="O389" s="88" t="s">
        <v>101</v>
      </c>
      <c r="P389" s="175" t="s">
        <v>692</v>
      </c>
      <c r="Q389" s="5"/>
      <c r="R389" s="90"/>
      <c r="S389" s="90"/>
      <c r="T389" s="90"/>
      <c r="U389" s="90"/>
      <c r="V389" s="90"/>
    </row>
    <row r="390" spans="2:23" customFormat="1" ht="15" customHeight="1">
      <c r="B390" s="91">
        <v>383</v>
      </c>
      <c r="C390" s="88" t="s">
        <v>1937</v>
      </c>
      <c r="D390" s="104" t="s">
        <v>174</v>
      </c>
      <c r="E390" s="169">
        <v>82519</v>
      </c>
      <c r="F390" s="88" t="s">
        <v>171</v>
      </c>
      <c r="G390" s="91">
        <v>712618</v>
      </c>
      <c r="H390" s="104" t="s">
        <v>77</v>
      </c>
      <c r="I390" s="279">
        <v>2</v>
      </c>
      <c r="J390" s="279">
        <v>0</v>
      </c>
      <c r="K390" s="279" t="s">
        <v>2012</v>
      </c>
      <c r="L390" s="279">
        <v>2</v>
      </c>
      <c r="M390" s="279">
        <v>0</v>
      </c>
      <c r="N390" s="89" t="s">
        <v>2194</v>
      </c>
      <c r="O390" s="88" t="s">
        <v>1054</v>
      </c>
      <c r="P390" s="175" t="s">
        <v>93</v>
      </c>
      <c r="Q390" s="5"/>
      <c r="R390" s="90"/>
      <c r="S390" s="90"/>
      <c r="T390" s="90"/>
      <c r="U390" s="90"/>
      <c r="V390" s="90"/>
    </row>
    <row r="391" spans="2:23" customFormat="1" ht="15" customHeight="1">
      <c r="B391" s="91">
        <v>384</v>
      </c>
      <c r="C391" s="88" t="s">
        <v>1937</v>
      </c>
      <c r="D391" s="104" t="s">
        <v>174</v>
      </c>
      <c r="E391" s="169">
        <v>82519</v>
      </c>
      <c r="F391" s="88" t="s">
        <v>51</v>
      </c>
      <c r="G391" s="91">
        <v>712905</v>
      </c>
      <c r="H391" s="91" t="s">
        <v>60</v>
      </c>
      <c r="I391" s="279">
        <v>3</v>
      </c>
      <c r="J391" s="279">
        <v>1</v>
      </c>
      <c r="K391" s="279" t="s">
        <v>2010</v>
      </c>
      <c r="L391" s="279">
        <v>3</v>
      </c>
      <c r="M391" s="279">
        <v>1</v>
      </c>
      <c r="N391" s="89" t="s">
        <v>2190</v>
      </c>
      <c r="O391" s="88" t="s">
        <v>179</v>
      </c>
      <c r="P391" s="175" t="s">
        <v>680</v>
      </c>
      <c r="Q391" s="7"/>
      <c r="R391" s="90"/>
      <c r="S391" s="90"/>
      <c r="T391" s="90"/>
      <c r="U391" s="90"/>
      <c r="V391" s="90"/>
    </row>
    <row r="392" spans="2:23" customFormat="1" ht="15" customHeight="1">
      <c r="B392" s="113">
        <v>385</v>
      </c>
      <c r="C392" s="88" t="s">
        <v>1937</v>
      </c>
      <c r="D392" s="104" t="s">
        <v>174</v>
      </c>
      <c r="E392" s="169">
        <v>82519</v>
      </c>
      <c r="F392" s="88" t="s">
        <v>52</v>
      </c>
      <c r="G392" s="91">
        <v>751204</v>
      </c>
      <c r="H392" s="91" t="s">
        <v>61</v>
      </c>
      <c r="I392" s="279">
        <v>2</v>
      </c>
      <c r="J392" s="279">
        <v>0</v>
      </c>
      <c r="K392" s="279" t="s">
        <v>2010</v>
      </c>
      <c r="L392" s="279">
        <v>2</v>
      </c>
      <c r="M392" s="279">
        <v>0</v>
      </c>
      <c r="N392" s="89" t="s">
        <v>2191</v>
      </c>
      <c r="O392" s="88" t="s">
        <v>179</v>
      </c>
      <c r="P392" s="175" t="s">
        <v>680</v>
      </c>
      <c r="Q392" s="7"/>
      <c r="R392" s="90"/>
      <c r="S392" s="90"/>
      <c r="T392" s="90"/>
      <c r="U392" s="90"/>
      <c r="V392" s="90"/>
    </row>
    <row r="393" spans="2:23" customFormat="1" ht="15" customHeight="1">
      <c r="B393" s="91">
        <v>386</v>
      </c>
      <c r="C393" s="88" t="s">
        <v>1937</v>
      </c>
      <c r="D393" s="104" t="s">
        <v>174</v>
      </c>
      <c r="E393" s="169">
        <v>82519</v>
      </c>
      <c r="F393" s="88" t="s">
        <v>41</v>
      </c>
      <c r="G393" s="91">
        <v>522301</v>
      </c>
      <c r="H393" s="113" t="s">
        <v>39</v>
      </c>
      <c r="I393" s="279">
        <v>18</v>
      </c>
      <c r="J393" s="279">
        <v>15</v>
      </c>
      <c r="K393" s="279" t="s">
        <v>2010</v>
      </c>
      <c r="L393" s="279">
        <v>0</v>
      </c>
      <c r="M393" s="279">
        <v>0</v>
      </c>
      <c r="N393" s="89" t="s">
        <v>2194</v>
      </c>
      <c r="O393" s="88" t="s">
        <v>101</v>
      </c>
      <c r="P393" s="175" t="s">
        <v>692</v>
      </c>
      <c r="Q393" s="7"/>
      <c r="R393" s="90"/>
      <c r="S393" s="90"/>
      <c r="T393" s="90"/>
      <c r="U393" s="90"/>
      <c r="V393" s="90"/>
    </row>
    <row r="394" spans="2:23" customFormat="1" ht="15" customHeight="1">
      <c r="B394" s="91">
        <v>387</v>
      </c>
      <c r="C394" s="88" t="s">
        <v>1937</v>
      </c>
      <c r="D394" s="104" t="s">
        <v>174</v>
      </c>
      <c r="E394" s="169">
        <v>82519</v>
      </c>
      <c r="F394" s="88" t="s">
        <v>30</v>
      </c>
      <c r="G394" s="91">
        <v>752205</v>
      </c>
      <c r="H394" s="91" t="s">
        <v>62</v>
      </c>
      <c r="I394" s="279">
        <v>4</v>
      </c>
      <c r="J394" s="279">
        <v>0</v>
      </c>
      <c r="K394" s="279" t="s">
        <v>2010</v>
      </c>
      <c r="L394" s="279">
        <v>0</v>
      </c>
      <c r="M394" s="279">
        <v>0</v>
      </c>
      <c r="N394" s="89" t="s">
        <v>2190</v>
      </c>
      <c r="O394" s="88" t="s">
        <v>101</v>
      </c>
      <c r="P394" s="175" t="s">
        <v>692</v>
      </c>
      <c r="Q394" s="7"/>
      <c r="R394" s="90"/>
      <c r="S394" s="90"/>
      <c r="T394" s="90"/>
      <c r="U394" s="90"/>
      <c r="V394" s="90"/>
    </row>
    <row r="395" spans="2:23" customFormat="1" ht="15" customHeight="1">
      <c r="B395" s="113">
        <v>388</v>
      </c>
      <c r="C395" s="88" t="s">
        <v>1937</v>
      </c>
      <c r="D395" s="104" t="s">
        <v>174</v>
      </c>
      <c r="E395" s="169">
        <v>82519</v>
      </c>
      <c r="F395" s="88" t="s">
        <v>172</v>
      </c>
      <c r="G395" s="91">
        <v>722204</v>
      </c>
      <c r="H395" s="91" t="s">
        <v>164</v>
      </c>
      <c r="I395" s="279">
        <v>2</v>
      </c>
      <c r="J395" s="279">
        <v>0</v>
      </c>
      <c r="K395" s="279" t="s">
        <v>2012</v>
      </c>
      <c r="L395" s="279">
        <v>2</v>
      </c>
      <c r="M395" s="279">
        <v>0</v>
      </c>
      <c r="N395" s="89" t="s">
        <v>2212</v>
      </c>
      <c r="O395" s="88" t="s">
        <v>179</v>
      </c>
      <c r="P395" s="175" t="s">
        <v>680</v>
      </c>
      <c r="Q395" s="7"/>
      <c r="R395" s="90"/>
      <c r="S395" s="90"/>
      <c r="T395" s="90"/>
      <c r="U395" s="90"/>
      <c r="V395" s="90"/>
    </row>
    <row r="396" spans="2:23" customFormat="1" ht="15" customHeight="1">
      <c r="B396" s="91">
        <v>389</v>
      </c>
      <c r="C396" s="88" t="s">
        <v>1937</v>
      </c>
      <c r="D396" s="104" t="s">
        <v>174</v>
      </c>
      <c r="E396" s="169">
        <v>82519</v>
      </c>
      <c r="F396" s="88" t="s">
        <v>53</v>
      </c>
      <c r="G396" s="91">
        <v>753402</v>
      </c>
      <c r="H396" s="104" t="s">
        <v>63</v>
      </c>
      <c r="I396" s="279">
        <v>20</v>
      </c>
      <c r="J396" s="279">
        <v>0</v>
      </c>
      <c r="K396" s="279" t="s">
        <v>2010</v>
      </c>
      <c r="L396" s="279">
        <v>0</v>
      </c>
      <c r="M396" s="279">
        <v>0</v>
      </c>
      <c r="N396" s="89" t="s">
        <v>2191</v>
      </c>
      <c r="O396" s="88" t="s">
        <v>101</v>
      </c>
      <c r="P396" s="175" t="s">
        <v>692</v>
      </c>
      <c r="Q396" s="7"/>
      <c r="R396" s="90"/>
      <c r="S396" s="90"/>
      <c r="T396" s="90"/>
      <c r="U396" s="90"/>
      <c r="V396" s="90"/>
    </row>
    <row r="397" spans="2:23" customFormat="1" ht="15" customHeight="1">
      <c r="B397" s="91">
        <v>390</v>
      </c>
      <c r="C397" s="88" t="s">
        <v>1937</v>
      </c>
      <c r="D397" s="104" t="s">
        <v>174</v>
      </c>
      <c r="E397" s="169">
        <v>82519</v>
      </c>
      <c r="F397" s="88" t="s">
        <v>40</v>
      </c>
      <c r="G397" s="277">
        <v>512001</v>
      </c>
      <c r="H397" s="277" t="s">
        <v>72</v>
      </c>
      <c r="I397" s="260">
        <v>0</v>
      </c>
      <c r="J397" s="279">
        <v>0</v>
      </c>
      <c r="K397" s="279"/>
      <c r="L397" s="279">
        <v>0</v>
      </c>
      <c r="M397" s="279">
        <v>0</v>
      </c>
      <c r="N397" s="89"/>
      <c r="O397" s="276" t="s">
        <v>101</v>
      </c>
      <c r="P397" s="175" t="s">
        <v>692</v>
      </c>
      <c r="Q397" s="7"/>
      <c r="R397" s="90"/>
      <c r="S397" s="90"/>
      <c r="T397" s="90"/>
      <c r="U397" s="90"/>
      <c r="V397" s="90"/>
    </row>
    <row r="398" spans="2:23" customFormat="1" ht="15" customHeight="1">
      <c r="B398" s="113">
        <v>391</v>
      </c>
      <c r="C398" s="88" t="s">
        <v>1937</v>
      </c>
      <c r="D398" s="104" t="s">
        <v>174</v>
      </c>
      <c r="E398" s="169">
        <v>82519</v>
      </c>
      <c r="F398" s="276" t="s">
        <v>36</v>
      </c>
      <c r="G398" s="277">
        <v>711204</v>
      </c>
      <c r="H398" s="277" t="s">
        <v>94</v>
      </c>
      <c r="I398" s="260">
        <v>0</v>
      </c>
      <c r="J398" s="279">
        <v>0</v>
      </c>
      <c r="K398" s="279"/>
      <c r="L398" s="279">
        <v>0</v>
      </c>
      <c r="M398" s="279">
        <v>0</v>
      </c>
      <c r="N398" s="89"/>
      <c r="O398" s="88" t="s">
        <v>179</v>
      </c>
      <c r="P398" s="175" t="s">
        <v>680</v>
      </c>
      <c r="Q398" s="7"/>
      <c r="R398" s="90"/>
      <c r="S398" s="90"/>
      <c r="T398" s="90"/>
      <c r="U398" s="90"/>
      <c r="V398" s="90"/>
      <c r="W398">
        <v>22648</v>
      </c>
    </row>
    <row r="399" spans="2:23" customFormat="1" ht="15" customHeight="1">
      <c r="B399" s="91">
        <v>392</v>
      </c>
      <c r="C399" s="95" t="s">
        <v>1875</v>
      </c>
      <c r="D399" s="104" t="s">
        <v>124</v>
      </c>
      <c r="E399" s="169">
        <v>22648</v>
      </c>
      <c r="F399" s="88" t="s">
        <v>41</v>
      </c>
      <c r="G399" s="91">
        <v>522301</v>
      </c>
      <c r="H399" s="113" t="s">
        <v>39</v>
      </c>
      <c r="I399" s="279">
        <v>2</v>
      </c>
      <c r="J399" s="279">
        <v>1</v>
      </c>
      <c r="K399" s="279" t="s">
        <v>2012</v>
      </c>
      <c r="L399" s="279">
        <v>2</v>
      </c>
      <c r="M399" s="279">
        <v>1</v>
      </c>
      <c r="N399" s="89" t="s">
        <v>2223</v>
      </c>
      <c r="O399" s="95" t="s">
        <v>1864</v>
      </c>
      <c r="P399" s="175" t="s">
        <v>691</v>
      </c>
      <c r="Q399" s="7"/>
      <c r="R399" s="90"/>
      <c r="S399" s="90"/>
      <c r="T399" s="90"/>
      <c r="U399" s="90"/>
      <c r="V399" s="90"/>
    </row>
    <row r="400" spans="2:23" customFormat="1" ht="15" customHeight="1">
      <c r="B400" s="91">
        <v>393</v>
      </c>
      <c r="C400" s="95" t="s">
        <v>1875</v>
      </c>
      <c r="D400" s="104" t="s">
        <v>124</v>
      </c>
      <c r="E400" s="169">
        <v>22648</v>
      </c>
      <c r="F400" s="88" t="s">
        <v>33</v>
      </c>
      <c r="G400" s="91">
        <v>514101</v>
      </c>
      <c r="H400" s="113" t="s">
        <v>68</v>
      </c>
      <c r="I400" s="279">
        <v>2</v>
      </c>
      <c r="J400" s="279">
        <v>2</v>
      </c>
      <c r="K400" s="279" t="s">
        <v>2012</v>
      </c>
      <c r="L400" s="279">
        <v>2</v>
      </c>
      <c r="M400" s="279">
        <v>2</v>
      </c>
      <c r="N400" s="89" t="s">
        <v>2221</v>
      </c>
      <c r="O400" s="95" t="s">
        <v>1864</v>
      </c>
      <c r="P400" s="175" t="s">
        <v>691</v>
      </c>
      <c r="Q400" s="7"/>
      <c r="R400" s="90"/>
      <c r="S400" s="90"/>
      <c r="T400" s="90"/>
      <c r="U400" s="90"/>
      <c r="V400" s="90"/>
    </row>
    <row r="401" spans="2:23" customFormat="1" ht="15" customHeight="1">
      <c r="B401" s="113">
        <v>394</v>
      </c>
      <c r="C401" s="95" t="s">
        <v>1875</v>
      </c>
      <c r="D401" s="104" t="s">
        <v>124</v>
      </c>
      <c r="E401" s="169">
        <v>22648</v>
      </c>
      <c r="F401" s="88" t="s">
        <v>34</v>
      </c>
      <c r="G401" s="91">
        <v>751201</v>
      </c>
      <c r="H401" s="113" t="s">
        <v>162</v>
      </c>
      <c r="I401" s="279">
        <v>1</v>
      </c>
      <c r="J401" s="279">
        <v>1</v>
      </c>
      <c r="K401" s="279" t="s">
        <v>2010</v>
      </c>
      <c r="L401" s="279">
        <v>1</v>
      </c>
      <c r="M401" s="279">
        <v>1</v>
      </c>
      <c r="N401" s="89" t="s">
        <v>2223</v>
      </c>
      <c r="O401" s="95" t="s">
        <v>1864</v>
      </c>
      <c r="P401" s="175" t="s">
        <v>691</v>
      </c>
      <c r="Q401" s="7"/>
      <c r="R401" s="90"/>
      <c r="S401" s="90"/>
      <c r="T401" s="90"/>
      <c r="U401" s="90"/>
      <c r="V401" s="90"/>
    </row>
    <row r="402" spans="2:23" customFormat="1" ht="15" customHeight="1">
      <c r="B402" s="91">
        <v>395</v>
      </c>
      <c r="C402" s="95" t="s">
        <v>1875</v>
      </c>
      <c r="D402" s="104" t="s">
        <v>124</v>
      </c>
      <c r="E402" s="169">
        <v>22648</v>
      </c>
      <c r="F402" s="88" t="s">
        <v>40</v>
      </c>
      <c r="G402" s="277">
        <v>512001</v>
      </c>
      <c r="H402" s="277" t="s">
        <v>72</v>
      </c>
      <c r="I402" s="260">
        <v>0</v>
      </c>
      <c r="J402" s="390">
        <v>0</v>
      </c>
      <c r="K402" s="390"/>
      <c r="L402" s="390"/>
      <c r="M402" s="390"/>
      <c r="N402" s="89"/>
      <c r="O402" s="95" t="s">
        <v>1864</v>
      </c>
      <c r="P402" s="175" t="s">
        <v>691</v>
      </c>
      <c r="Q402" s="7"/>
      <c r="R402" s="90"/>
      <c r="S402" s="90"/>
      <c r="T402" s="90"/>
      <c r="U402" s="90"/>
      <c r="V402" s="90"/>
    </row>
    <row r="403" spans="2:23" customFormat="1" ht="15" customHeight="1">
      <c r="B403" s="91">
        <v>396</v>
      </c>
      <c r="C403" s="95" t="s">
        <v>1875</v>
      </c>
      <c r="D403" s="91" t="s">
        <v>124</v>
      </c>
      <c r="E403" s="169">
        <v>22648</v>
      </c>
      <c r="F403" s="95" t="s">
        <v>31</v>
      </c>
      <c r="G403" s="91">
        <v>723103</v>
      </c>
      <c r="H403" s="113" t="s">
        <v>67</v>
      </c>
      <c r="I403" s="279">
        <v>2</v>
      </c>
      <c r="J403" s="279">
        <v>0</v>
      </c>
      <c r="K403" s="279" t="s">
        <v>2012</v>
      </c>
      <c r="L403" s="279">
        <v>2</v>
      </c>
      <c r="M403" s="279">
        <v>0</v>
      </c>
      <c r="N403" s="89" t="s">
        <v>2226</v>
      </c>
      <c r="O403" s="95" t="s">
        <v>1990</v>
      </c>
      <c r="P403" s="230" t="s">
        <v>190</v>
      </c>
      <c r="Q403" s="7"/>
      <c r="R403" s="90"/>
      <c r="S403" s="90"/>
      <c r="T403" s="90"/>
      <c r="U403" s="90"/>
      <c r="V403" s="90"/>
    </row>
    <row r="404" spans="2:23" customFormat="1" ht="15" customHeight="1">
      <c r="B404" s="113">
        <v>397</v>
      </c>
      <c r="C404" s="95" t="s">
        <v>1875</v>
      </c>
      <c r="D404" s="104" t="s">
        <v>124</v>
      </c>
      <c r="E404" s="169">
        <v>22648</v>
      </c>
      <c r="F404" s="88" t="s">
        <v>171</v>
      </c>
      <c r="G404" s="91">
        <v>712618</v>
      </c>
      <c r="H404" s="91" t="s">
        <v>77</v>
      </c>
      <c r="I404" s="279">
        <v>1</v>
      </c>
      <c r="J404" s="279">
        <v>0</v>
      </c>
      <c r="K404" s="279" t="s">
        <v>2012</v>
      </c>
      <c r="L404" s="279">
        <v>1</v>
      </c>
      <c r="M404" s="279">
        <v>0</v>
      </c>
      <c r="N404" s="89" t="s">
        <v>2194</v>
      </c>
      <c r="O404" s="88" t="s">
        <v>1054</v>
      </c>
      <c r="P404" s="175" t="s">
        <v>93</v>
      </c>
      <c r="Q404" s="7"/>
      <c r="R404" s="90"/>
      <c r="S404" s="90"/>
      <c r="T404" s="90"/>
      <c r="U404" s="90"/>
      <c r="V404" s="90"/>
    </row>
    <row r="405" spans="2:23" customFormat="1" ht="15" customHeight="1">
      <c r="B405" s="91">
        <v>398</v>
      </c>
      <c r="C405" s="95" t="s">
        <v>1875</v>
      </c>
      <c r="D405" s="104" t="s">
        <v>124</v>
      </c>
      <c r="E405" s="169">
        <v>22648</v>
      </c>
      <c r="F405" s="90" t="s">
        <v>47</v>
      </c>
      <c r="G405" s="277">
        <v>721306</v>
      </c>
      <c r="H405" s="624" t="s">
        <v>56</v>
      </c>
      <c r="I405" s="260">
        <v>0</v>
      </c>
      <c r="J405" s="279">
        <v>0</v>
      </c>
      <c r="K405" s="279"/>
      <c r="L405" s="279"/>
      <c r="M405" s="279"/>
      <c r="N405" s="89"/>
      <c r="O405" s="276" t="s">
        <v>1054</v>
      </c>
      <c r="P405" s="175" t="s">
        <v>93</v>
      </c>
      <c r="Q405" s="7"/>
      <c r="R405" s="90"/>
      <c r="S405" s="90"/>
      <c r="T405" s="90"/>
      <c r="U405" s="90"/>
      <c r="V405" s="90"/>
    </row>
    <row r="406" spans="2:23" customFormat="1" ht="15" customHeight="1">
      <c r="B406" s="91">
        <v>399</v>
      </c>
      <c r="C406" s="88" t="s">
        <v>1050</v>
      </c>
      <c r="D406" s="104" t="s">
        <v>203</v>
      </c>
      <c r="E406" s="169">
        <v>21715</v>
      </c>
      <c r="F406" s="88" t="s">
        <v>31</v>
      </c>
      <c r="G406" s="91">
        <v>723103</v>
      </c>
      <c r="H406" s="113" t="s">
        <v>67</v>
      </c>
      <c r="I406" s="279">
        <v>1</v>
      </c>
      <c r="J406" s="279">
        <v>0</v>
      </c>
      <c r="K406" s="279" t="s">
        <v>2012</v>
      </c>
      <c r="L406" s="279">
        <v>0</v>
      </c>
      <c r="M406" s="279">
        <v>0</v>
      </c>
      <c r="N406" s="89" t="s">
        <v>2191</v>
      </c>
      <c r="O406" s="88" t="s">
        <v>1054</v>
      </c>
      <c r="P406" s="175" t="s">
        <v>93</v>
      </c>
      <c r="Q406" s="7"/>
      <c r="R406" s="90"/>
      <c r="S406" s="90"/>
      <c r="T406" s="90"/>
      <c r="U406" s="90"/>
      <c r="V406" s="90"/>
      <c r="W406">
        <v>21715</v>
      </c>
    </row>
    <row r="407" spans="2:23" customFormat="1" ht="15" customHeight="1">
      <c r="B407" s="113">
        <v>400</v>
      </c>
      <c r="C407" s="88" t="s">
        <v>1050</v>
      </c>
      <c r="D407" s="104" t="s">
        <v>203</v>
      </c>
      <c r="E407" s="169">
        <v>21715</v>
      </c>
      <c r="F407" s="88" t="s">
        <v>41</v>
      </c>
      <c r="G407" s="91">
        <v>522301</v>
      </c>
      <c r="H407" s="113" t="s">
        <v>39</v>
      </c>
      <c r="I407" s="279">
        <v>3</v>
      </c>
      <c r="J407" s="279">
        <v>0</v>
      </c>
      <c r="K407" s="279" t="s">
        <v>2012</v>
      </c>
      <c r="L407" s="279">
        <v>0</v>
      </c>
      <c r="M407" s="279">
        <v>0</v>
      </c>
      <c r="N407" s="89" t="s">
        <v>2189</v>
      </c>
      <c r="O407" s="88" t="s">
        <v>1054</v>
      </c>
      <c r="P407" s="175" t="s">
        <v>93</v>
      </c>
      <c r="Q407" s="4"/>
      <c r="R407" s="90"/>
      <c r="S407" s="90"/>
      <c r="T407" s="90"/>
      <c r="U407" s="90"/>
      <c r="V407" s="90"/>
    </row>
    <row r="408" spans="2:23" customFormat="1" ht="15" customHeight="1">
      <c r="B408" s="91">
        <v>401</v>
      </c>
      <c r="C408" s="88" t="s">
        <v>1050</v>
      </c>
      <c r="D408" s="104" t="s">
        <v>203</v>
      </c>
      <c r="E408" s="169">
        <v>21715</v>
      </c>
      <c r="F408" s="276" t="s">
        <v>36</v>
      </c>
      <c r="G408" s="277">
        <v>711204</v>
      </c>
      <c r="H408" s="277" t="s">
        <v>94</v>
      </c>
      <c r="I408" s="260">
        <v>0</v>
      </c>
      <c r="J408" s="279">
        <v>0</v>
      </c>
      <c r="K408" s="279"/>
      <c r="L408" s="279"/>
      <c r="M408" s="279"/>
      <c r="N408" s="89"/>
      <c r="O408" s="276" t="s">
        <v>1054</v>
      </c>
      <c r="P408" s="175" t="s">
        <v>93</v>
      </c>
      <c r="Q408" s="5"/>
      <c r="R408" s="90"/>
      <c r="S408" s="90"/>
      <c r="T408" s="90"/>
      <c r="U408" s="90"/>
      <c r="V408" s="90"/>
    </row>
    <row r="409" spans="2:23" customFormat="1" ht="15" customHeight="1">
      <c r="B409" s="91">
        <v>402</v>
      </c>
      <c r="C409" s="88" t="s">
        <v>1050</v>
      </c>
      <c r="D409" s="104" t="s">
        <v>203</v>
      </c>
      <c r="E409" s="169">
        <v>21715</v>
      </c>
      <c r="F409" s="88" t="s">
        <v>33</v>
      </c>
      <c r="G409" s="91">
        <v>514101</v>
      </c>
      <c r="H409" s="113" t="s">
        <v>68</v>
      </c>
      <c r="I409" s="279">
        <v>2</v>
      </c>
      <c r="J409" s="279">
        <v>2</v>
      </c>
      <c r="K409" s="279" t="s">
        <v>2012</v>
      </c>
      <c r="L409" s="279">
        <v>0</v>
      </c>
      <c r="M409" s="279">
        <v>0</v>
      </c>
      <c r="N409" s="89" t="s">
        <v>2187</v>
      </c>
      <c r="O409" s="88" t="s">
        <v>1054</v>
      </c>
      <c r="P409" s="175" t="s">
        <v>93</v>
      </c>
      <c r="Q409" s="5"/>
      <c r="R409" s="90"/>
      <c r="S409" s="90"/>
      <c r="T409" s="90"/>
      <c r="U409" s="90"/>
      <c r="V409" s="90"/>
    </row>
    <row r="410" spans="2:23" ht="15" customHeight="1">
      <c r="B410" s="113">
        <v>403</v>
      </c>
      <c r="C410" s="88" t="s">
        <v>1050</v>
      </c>
      <c r="D410" s="104" t="s">
        <v>203</v>
      </c>
      <c r="E410" s="169">
        <v>21715</v>
      </c>
      <c r="F410" s="95" t="s">
        <v>34</v>
      </c>
      <c r="G410" s="91">
        <v>751201</v>
      </c>
      <c r="H410" s="113" t="s">
        <v>162</v>
      </c>
      <c r="I410" s="260">
        <v>0</v>
      </c>
      <c r="J410" s="279">
        <v>0</v>
      </c>
      <c r="K410" s="279" t="s">
        <v>2012</v>
      </c>
      <c r="L410" s="279"/>
      <c r="M410" s="279"/>
      <c r="N410" s="89" t="s">
        <v>2190</v>
      </c>
      <c r="O410" s="88" t="s">
        <v>1054</v>
      </c>
      <c r="P410" s="175" t="s">
        <v>93</v>
      </c>
      <c r="Q410" s="5"/>
      <c r="R410" s="112"/>
      <c r="S410" s="112"/>
      <c r="T410" s="112"/>
      <c r="U410" s="112"/>
      <c r="V410" s="112"/>
      <c r="W410" s="1">
        <v>12321</v>
      </c>
    </row>
    <row r="411" spans="2:23" ht="15" customHeight="1">
      <c r="B411" s="91">
        <v>404</v>
      </c>
      <c r="C411" s="88" t="s">
        <v>1050</v>
      </c>
      <c r="D411" s="104" t="s">
        <v>203</v>
      </c>
      <c r="E411" s="169">
        <v>21715</v>
      </c>
      <c r="F411" s="88" t="s">
        <v>171</v>
      </c>
      <c r="G411" s="91">
        <v>712618</v>
      </c>
      <c r="H411" s="91" t="s">
        <v>77</v>
      </c>
      <c r="I411" s="260">
        <v>0</v>
      </c>
      <c r="J411" s="279">
        <v>0</v>
      </c>
      <c r="K411" s="279" t="s">
        <v>2012</v>
      </c>
      <c r="L411" s="279">
        <v>0</v>
      </c>
      <c r="M411" s="279">
        <v>0</v>
      </c>
      <c r="N411" s="89" t="s">
        <v>2194</v>
      </c>
      <c r="O411" s="88" t="s">
        <v>1054</v>
      </c>
      <c r="P411" s="175" t="s">
        <v>93</v>
      </c>
      <c r="Q411" s="5"/>
      <c r="R411" s="112"/>
      <c r="S411" s="112"/>
      <c r="T411" s="112"/>
      <c r="U411" s="112"/>
      <c r="V411" s="112"/>
    </row>
    <row r="412" spans="2:23" ht="15" customHeight="1">
      <c r="B412" s="91">
        <v>405</v>
      </c>
      <c r="C412" s="88" t="s">
        <v>1050</v>
      </c>
      <c r="D412" s="104" t="s">
        <v>203</v>
      </c>
      <c r="E412" s="169">
        <v>21715</v>
      </c>
      <c r="F412" s="90" t="s">
        <v>1041</v>
      </c>
      <c r="G412" s="277">
        <v>713203</v>
      </c>
      <c r="H412" s="277" t="s">
        <v>59</v>
      </c>
      <c r="I412" s="260">
        <v>0</v>
      </c>
      <c r="J412" s="279">
        <v>0</v>
      </c>
      <c r="K412" s="279"/>
      <c r="L412" s="279"/>
      <c r="M412" s="279"/>
      <c r="N412" s="106"/>
      <c r="O412" s="88" t="s">
        <v>101</v>
      </c>
      <c r="P412" s="175" t="s">
        <v>692</v>
      </c>
      <c r="Q412" s="5"/>
      <c r="R412" s="112"/>
      <c r="S412" s="112"/>
      <c r="T412" s="112"/>
      <c r="U412" s="112"/>
      <c r="V412" s="112"/>
    </row>
    <row r="413" spans="2:23" ht="15" customHeight="1">
      <c r="B413" s="113">
        <v>406</v>
      </c>
      <c r="C413" s="88" t="s">
        <v>1050</v>
      </c>
      <c r="D413" s="104" t="s">
        <v>203</v>
      </c>
      <c r="E413" s="169">
        <v>21715</v>
      </c>
      <c r="F413" s="95" t="s">
        <v>40</v>
      </c>
      <c r="G413" s="91">
        <v>512001</v>
      </c>
      <c r="H413" s="91" t="s">
        <v>72</v>
      </c>
      <c r="I413" s="260">
        <v>0</v>
      </c>
      <c r="J413" s="279">
        <v>0</v>
      </c>
      <c r="K413" s="279" t="s">
        <v>2012</v>
      </c>
      <c r="L413" s="279"/>
      <c r="M413" s="279"/>
      <c r="N413" s="89" t="s">
        <v>2187</v>
      </c>
      <c r="O413" s="88" t="s">
        <v>1054</v>
      </c>
      <c r="P413" s="175" t="s">
        <v>93</v>
      </c>
      <c r="Q413" s="5"/>
      <c r="R413" s="112"/>
      <c r="S413" s="112"/>
      <c r="T413" s="112"/>
      <c r="U413" s="112"/>
      <c r="V413" s="112"/>
    </row>
    <row r="414" spans="2:23" ht="15" customHeight="1">
      <c r="B414" s="91">
        <v>407</v>
      </c>
      <c r="C414" s="88" t="s">
        <v>1050</v>
      </c>
      <c r="D414" s="104" t="s">
        <v>203</v>
      </c>
      <c r="E414" s="169">
        <v>21715</v>
      </c>
      <c r="F414" s="88" t="s">
        <v>47</v>
      </c>
      <c r="G414" s="91">
        <v>721306</v>
      </c>
      <c r="H414" s="91" t="s">
        <v>56</v>
      </c>
      <c r="I414" s="279">
        <v>1</v>
      </c>
      <c r="J414" s="279">
        <v>0</v>
      </c>
      <c r="K414" s="279" t="s">
        <v>2012</v>
      </c>
      <c r="L414" s="279">
        <v>0</v>
      </c>
      <c r="M414" s="279">
        <v>0</v>
      </c>
      <c r="N414" s="89" t="s">
        <v>2192</v>
      </c>
      <c r="O414" s="88" t="s">
        <v>1054</v>
      </c>
      <c r="P414" s="175" t="s">
        <v>93</v>
      </c>
      <c r="Q414" s="5"/>
      <c r="R414" s="112"/>
      <c r="S414" s="112"/>
      <c r="T414" s="112"/>
      <c r="U414" s="112"/>
      <c r="V414" s="112"/>
    </row>
    <row r="415" spans="2:23" ht="15" customHeight="1">
      <c r="B415" s="91">
        <v>408</v>
      </c>
      <c r="C415" s="88" t="s">
        <v>1862</v>
      </c>
      <c r="D415" s="104" t="s">
        <v>203</v>
      </c>
      <c r="E415" s="713">
        <v>12321</v>
      </c>
      <c r="F415" s="90" t="s">
        <v>47</v>
      </c>
      <c r="G415" s="277">
        <v>721303</v>
      </c>
      <c r="H415" s="277" t="s">
        <v>56</v>
      </c>
      <c r="I415" s="260">
        <v>0</v>
      </c>
      <c r="J415" s="279">
        <v>0</v>
      </c>
      <c r="K415" s="279"/>
      <c r="L415" s="279"/>
      <c r="M415" s="279"/>
      <c r="N415" s="89"/>
      <c r="O415" s="276" t="s">
        <v>1054</v>
      </c>
      <c r="P415" s="175" t="s">
        <v>93</v>
      </c>
      <c r="Q415" s="5"/>
      <c r="R415" s="112"/>
      <c r="S415" s="112"/>
      <c r="T415" s="112"/>
      <c r="U415" s="112"/>
      <c r="V415" s="112"/>
    </row>
    <row r="416" spans="2:23" ht="15" customHeight="1">
      <c r="B416" s="113">
        <v>409</v>
      </c>
      <c r="C416" s="88" t="s">
        <v>1862</v>
      </c>
      <c r="D416" s="104" t="s">
        <v>203</v>
      </c>
      <c r="E416" s="713">
        <v>12321</v>
      </c>
      <c r="F416" s="88" t="s">
        <v>34</v>
      </c>
      <c r="G416" s="91">
        <v>751201</v>
      </c>
      <c r="H416" s="113" t="s">
        <v>162</v>
      </c>
      <c r="I416" s="279">
        <v>5</v>
      </c>
      <c r="J416" s="279">
        <v>3</v>
      </c>
      <c r="K416" s="279" t="s">
        <v>2012</v>
      </c>
      <c r="L416" s="279">
        <v>0</v>
      </c>
      <c r="M416" s="279">
        <v>0</v>
      </c>
      <c r="N416" s="89" t="s">
        <v>2190</v>
      </c>
      <c r="O416" s="88" t="s">
        <v>1054</v>
      </c>
      <c r="P416" s="175" t="s">
        <v>93</v>
      </c>
      <c r="Q416" s="5"/>
      <c r="R416" s="112"/>
      <c r="S416" s="112"/>
      <c r="T416" s="112"/>
      <c r="U416" s="112"/>
      <c r="V416" s="112"/>
    </row>
    <row r="417" spans="2:23" customFormat="1" ht="15" customHeight="1">
      <c r="B417" s="91">
        <v>410</v>
      </c>
      <c r="C417" s="88" t="s">
        <v>1862</v>
      </c>
      <c r="D417" s="104" t="s">
        <v>203</v>
      </c>
      <c r="E417" s="713">
        <v>12321</v>
      </c>
      <c r="F417" s="90" t="s">
        <v>48</v>
      </c>
      <c r="G417" s="277">
        <v>741202</v>
      </c>
      <c r="H417" s="277" t="s">
        <v>57</v>
      </c>
      <c r="I417" s="260">
        <v>0</v>
      </c>
      <c r="J417" s="279">
        <v>0</v>
      </c>
      <c r="K417" s="279"/>
      <c r="L417" s="279"/>
      <c r="M417" s="279"/>
      <c r="N417" s="89" t="s">
        <v>2193</v>
      </c>
      <c r="O417" s="276" t="s">
        <v>1054</v>
      </c>
      <c r="P417" s="175" t="s">
        <v>93</v>
      </c>
      <c r="Q417" s="5"/>
      <c r="R417" s="90"/>
      <c r="S417" s="90"/>
      <c r="T417" s="90"/>
      <c r="U417" s="90"/>
      <c r="V417" s="90"/>
    </row>
    <row r="418" spans="2:23" customFormat="1" ht="15" customHeight="1">
      <c r="B418" s="91">
        <v>411</v>
      </c>
      <c r="C418" s="88" t="s">
        <v>1862</v>
      </c>
      <c r="D418" s="104" t="s">
        <v>203</v>
      </c>
      <c r="E418" s="713">
        <v>12321</v>
      </c>
      <c r="F418" s="132" t="s">
        <v>35</v>
      </c>
      <c r="G418" s="91">
        <v>741103</v>
      </c>
      <c r="H418" s="91" t="s">
        <v>49</v>
      </c>
      <c r="I418" s="260">
        <v>0</v>
      </c>
      <c r="J418" s="279">
        <v>0</v>
      </c>
      <c r="K418" s="279" t="s">
        <v>2012</v>
      </c>
      <c r="L418" s="279">
        <v>0</v>
      </c>
      <c r="M418" s="279">
        <v>0</v>
      </c>
      <c r="N418" s="89" t="s">
        <v>2192</v>
      </c>
      <c r="O418" s="88" t="s">
        <v>1054</v>
      </c>
      <c r="P418" s="175" t="s">
        <v>93</v>
      </c>
      <c r="Q418" s="5"/>
      <c r="R418" s="90"/>
      <c r="S418" s="90"/>
      <c r="T418" s="90"/>
      <c r="U418" s="90"/>
      <c r="V418" s="90"/>
    </row>
    <row r="419" spans="2:23" customFormat="1" ht="15" customHeight="1">
      <c r="B419" s="113">
        <v>412</v>
      </c>
      <c r="C419" s="88" t="s">
        <v>1862</v>
      </c>
      <c r="D419" s="104" t="s">
        <v>203</v>
      </c>
      <c r="E419" s="713">
        <v>12321</v>
      </c>
      <c r="F419" s="88" t="s">
        <v>33</v>
      </c>
      <c r="G419" s="91">
        <v>514101</v>
      </c>
      <c r="H419" s="113" t="s">
        <v>68</v>
      </c>
      <c r="I419" s="279">
        <v>19</v>
      </c>
      <c r="J419" s="279">
        <v>15</v>
      </c>
      <c r="K419" s="279" t="s">
        <v>2012</v>
      </c>
      <c r="L419" s="279">
        <v>0</v>
      </c>
      <c r="M419" s="279">
        <v>0</v>
      </c>
      <c r="N419" s="89" t="s">
        <v>2187</v>
      </c>
      <c r="O419" s="88" t="s">
        <v>1054</v>
      </c>
      <c r="P419" s="175" t="s">
        <v>93</v>
      </c>
      <c r="Q419" s="5"/>
      <c r="R419" s="90"/>
      <c r="S419" s="90"/>
      <c r="T419" s="90"/>
      <c r="U419" s="90"/>
      <c r="V419" s="90"/>
    </row>
    <row r="420" spans="2:23" customFormat="1" ht="15" customHeight="1">
      <c r="B420" s="91">
        <v>413</v>
      </c>
      <c r="C420" s="88" t="s">
        <v>1862</v>
      </c>
      <c r="D420" s="104" t="s">
        <v>203</v>
      </c>
      <c r="E420" s="713">
        <v>12321</v>
      </c>
      <c r="F420" s="88" t="s">
        <v>40</v>
      </c>
      <c r="G420" s="91">
        <v>512001</v>
      </c>
      <c r="H420" s="91" t="s">
        <v>72</v>
      </c>
      <c r="I420" s="279">
        <v>7</v>
      </c>
      <c r="J420" s="204">
        <v>5</v>
      </c>
      <c r="K420" s="279" t="s">
        <v>2012</v>
      </c>
      <c r="L420" s="279">
        <v>0</v>
      </c>
      <c r="M420" s="279">
        <v>0</v>
      </c>
      <c r="N420" s="89" t="s">
        <v>2187</v>
      </c>
      <c r="O420" s="88" t="s">
        <v>1054</v>
      </c>
      <c r="P420" s="175" t="s">
        <v>93</v>
      </c>
      <c r="Q420" s="5"/>
      <c r="R420" s="90"/>
      <c r="S420" s="90"/>
      <c r="T420" s="90"/>
      <c r="U420" s="90"/>
      <c r="V420" s="90"/>
    </row>
    <row r="421" spans="2:23" customFormat="1" ht="15" customHeight="1">
      <c r="B421" s="91">
        <v>414</v>
      </c>
      <c r="C421" s="88" t="s">
        <v>1862</v>
      </c>
      <c r="D421" s="104" t="s">
        <v>203</v>
      </c>
      <c r="E421" s="713">
        <v>12321</v>
      </c>
      <c r="F421" s="88" t="s">
        <v>31</v>
      </c>
      <c r="G421" s="91">
        <v>723103</v>
      </c>
      <c r="H421" s="113" t="s">
        <v>67</v>
      </c>
      <c r="I421" s="260">
        <v>0</v>
      </c>
      <c r="J421" s="279">
        <v>0</v>
      </c>
      <c r="K421" s="279"/>
      <c r="L421" s="279">
        <v>0</v>
      </c>
      <c r="M421" s="279">
        <v>0</v>
      </c>
      <c r="N421" s="89"/>
      <c r="O421" s="88" t="s">
        <v>1054</v>
      </c>
      <c r="P421" s="175" t="s">
        <v>93</v>
      </c>
      <c r="Q421" s="5"/>
      <c r="R421" s="90"/>
      <c r="S421" s="90"/>
      <c r="T421" s="90"/>
      <c r="U421" s="90"/>
      <c r="V421" s="90"/>
    </row>
    <row r="422" spans="2:23" customFormat="1" ht="15" customHeight="1">
      <c r="B422" s="113">
        <v>415</v>
      </c>
      <c r="C422" s="88" t="s">
        <v>1862</v>
      </c>
      <c r="D422" s="104" t="s">
        <v>203</v>
      </c>
      <c r="E422" s="713">
        <v>12321</v>
      </c>
      <c r="F422" s="88" t="s">
        <v>31</v>
      </c>
      <c r="G422" s="91">
        <v>723103</v>
      </c>
      <c r="H422" s="113" t="s">
        <v>67</v>
      </c>
      <c r="I422" s="279">
        <v>3</v>
      </c>
      <c r="J422" s="279">
        <v>0</v>
      </c>
      <c r="K422" s="279" t="s">
        <v>2012</v>
      </c>
      <c r="L422" s="279">
        <v>0</v>
      </c>
      <c r="M422" s="279">
        <v>0</v>
      </c>
      <c r="N422" s="89" t="s">
        <v>2193</v>
      </c>
      <c r="O422" s="88" t="s">
        <v>1054</v>
      </c>
      <c r="P422" s="175" t="s">
        <v>93</v>
      </c>
      <c r="Q422" s="5"/>
      <c r="R422" s="90"/>
      <c r="S422" s="90"/>
      <c r="T422" s="90"/>
      <c r="U422" s="90"/>
      <c r="V422" s="90"/>
    </row>
    <row r="423" spans="2:23" customFormat="1" ht="15" customHeight="1">
      <c r="B423" s="91">
        <v>416</v>
      </c>
      <c r="C423" s="88" t="s">
        <v>1862</v>
      </c>
      <c r="D423" s="104" t="s">
        <v>203</v>
      </c>
      <c r="E423" s="713">
        <v>12321</v>
      </c>
      <c r="F423" s="88" t="s">
        <v>91</v>
      </c>
      <c r="G423" s="91">
        <v>722307</v>
      </c>
      <c r="H423" s="91" t="s">
        <v>74</v>
      </c>
      <c r="I423" s="279">
        <v>1</v>
      </c>
      <c r="J423" s="279">
        <v>0</v>
      </c>
      <c r="K423" s="279" t="s">
        <v>2012</v>
      </c>
      <c r="L423" s="279">
        <v>0</v>
      </c>
      <c r="M423" s="279">
        <v>0</v>
      </c>
      <c r="N423" s="89" t="s">
        <v>2191</v>
      </c>
      <c r="O423" s="88" t="s">
        <v>1054</v>
      </c>
      <c r="P423" s="175" t="s">
        <v>93</v>
      </c>
      <c r="Q423" s="5"/>
      <c r="R423" s="90"/>
      <c r="S423" s="90"/>
      <c r="T423" s="90"/>
      <c r="U423" s="90"/>
      <c r="V423" s="90"/>
    </row>
    <row r="424" spans="2:23" customFormat="1" ht="15" customHeight="1">
      <c r="B424" s="91">
        <v>417</v>
      </c>
      <c r="C424" s="88" t="s">
        <v>1862</v>
      </c>
      <c r="D424" s="104" t="s">
        <v>203</v>
      </c>
      <c r="E424" s="713">
        <v>12321</v>
      </c>
      <c r="F424" s="88" t="s">
        <v>52</v>
      </c>
      <c r="G424" s="91">
        <v>751204</v>
      </c>
      <c r="H424" s="91" t="s">
        <v>61</v>
      </c>
      <c r="I424" s="279">
        <v>4</v>
      </c>
      <c r="J424" s="279">
        <v>0</v>
      </c>
      <c r="K424" s="279" t="s">
        <v>2012</v>
      </c>
      <c r="L424" s="279">
        <v>0</v>
      </c>
      <c r="M424" s="279">
        <v>0</v>
      </c>
      <c r="N424" s="89" t="s">
        <v>2194</v>
      </c>
      <c r="O424" s="88" t="s">
        <v>1054</v>
      </c>
      <c r="P424" s="175" t="s">
        <v>93</v>
      </c>
      <c r="Q424" s="5"/>
      <c r="R424" s="90"/>
      <c r="S424" s="90"/>
      <c r="T424" s="90"/>
      <c r="U424" s="90"/>
      <c r="V424" s="90"/>
    </row>
    <row r="425" spans="2:23" customFormat="1" ht="15" customHeight="1">
      <c r="B425" s="113">
        <v>418</v>
      </c>
      <c r="C425" s="88" t="s">
        <v>1862</v>
      </c>
      <c r="D425" s="104" t="s">
        <v>203</v>
      </c>
      <c r="E425" s="713">
        <v>12321</v>
      </c>
      <c r="F425" s="88" t="s">
        <v>41</v>
      </c>
      <c r="G425" s="91">
        <v>522301</v>
      </c>
      <c r="H425" s="113" t="s">
        <v>39</v>
      </c>
      <c r="I425" s="279">
        <v>2</v>
      </c>
      <c r="J425" s="279">
        <v>2</v>
      </c>
      <c r="K425" s="279" t="s">
        <v>2012</v>
      </c>
      <c r="L425" s="279">
        <v>0</v>
      </c>
      <c r="M425" s="279">
        <v>0</v>
      </c>
      <c r="N425" s="89" t="s">
        <v>2189</v>
      </c>
      <c r="O425" s="88" t="s">
        <v>1054</v>
      </c>
      <c r="P425" s="175" t="s">
        <v>93</v>
      </c>
      <c r="Q425" s="4"/>
      <c r="R425" s="90"/>
      <c r="S425" s="90"/>
      <c r="T425" s="90"/>
      <c r="U425" s="90"/>
      <c r="V425" s="90"/>
    </row>
    <row r="426" spans="2:23" customFormat="1" ht="15" customHeight="1">
      <c r="B426" s="91">
        <v>419</v>
      </c>
      <c r="C426" s="95" t="s">
        <v>1862</v>
      </c>
      <c r="D426" s="91" t="s">
        <v>203</v>
      </c>
      <c r="E426" s="713">
        <v>12321</v>
      </c>
      <c r="F426" s="278" t="s">
        <v>1045</v>
      </c>
      <c r="G426" s="277">
        <v>712101</v>
      </c>
      <c r="H426" s="277" t="s">
        <v>163</v>
      </c>
      <c r="I426" s="260">
        <v>0</v>
      </c>
      <c r="J426" s="279">
        <v>0</v>
      </c>
      <c r="K426" s="279"/>
      <c r="L426" s="279"/>
      <c r="M426" s="279"/>
      <c r="N426" s="106"/>
      <c r="O426" s="232" t="s">
        <v>1989</v>
      </c>
      <c r="P426" s="230" t="s">
        <v>37</v>
      </c>
      <c r="Q426" s="4"/>
      <c r="R426" s="90"/>
      <c r="S426" s="90"/>
      <c r="T426" s="90"/>
      <c r="U426" s="90"/>
      <c r="V426" s="90"/>
    </row>
    <row r="427" spans="2:23" customFormat="1" ht="15" customHeight="1">
      <c r="B427" s="91">
        <v>420</v>
      </c>
      <c r="C427" s="88" t="s">
        <v>1050</v>
      </c>
      <c r="D427" s="104" t="s">
        <v>203</v>
      </c>
      <c r="E427" s="169">
        <v>21715</v>
      </c>
      <c r="F427" s="88" t="s">
        <v>52</v>
      </c>
      <c r="G427" s="91">
        <v>751204</v>
      </c>
      <c r="H427" s="91" t="s">
        <v>61</v>
      </c>
      <c r="I427" s="279">
        <v>2</v>
      </c>
      <c r="J427" s="279">
        <v>0</v>
      </c>
      <c r="K427" s="279" t="s">
        <v>2012</v>
      </c>
      <c r="L427" s="279">
        <v>0</v>
      </c>
      <c r="M427" s="279">
        <v>0</v>
      </c>
      <c r="N427" s="89" t="s">
        <v>2194</v>
      </c>
      <c r="O427" s="88" t="s">
        <v>1054</v>
      </c>
      <c r="P427" s="175" t="s">
        <v>93</v>
      </c>
      <c r="Q427" s="4"/>
      <c r="R427" s="90"/>
      <c r="S427" s="90"/>
      <c r="T427" s="90"/>
      <c r="U427" s="90"/>
      <c r="V427" s="90"/>
    </row>
    <row r="428" spans="2:23" customFormat="1" ht="15" customHeight="1">
      <c r="B428" s="113">
        <v>421</v>
      </c>
      <c r="C428" s="88" t="s">
        <v>1050</v>
      </c>
      <c r="D428" s="104" t="s">
        <v>203</v>
      </c>
      <c r="E428" s="169">
        <v>21715</v>
      </c>
      <c r="F428" s="723" t="s">
        <v>172</v>
      </c>
      <c r="G428" s="91">
        <v>722204</v>
      </c>
      <c r="H428" s="91" t="s">
        <v>164</v>
      </c>
      <c r="I428" s="260">
        <v>0</v>
      </c>
      <c r="J428" s="279">
        <v>0</v>
      </c>
      <c r="K428" s="279" t="s">
        <v>2012</v>
      </c>
      <c r="L428" s="279"/>
      <c r="M428" s="279"/>
      <c r="N428" s="89" t="s">
        <v>2194</v>
      </c>
      <c r="O428" s="88" t="s">
        <v>1054</v>
      </c>
      <c r="P428" s="175" t="s">
        <v>93</v>
      </c>
      <c r="Q428" s="5"/>
      <c r="R428" s="90"/>
      <c r="S428" s="90"/>
      <c r="T428" s="90"/>
      <c r="U428" s="90"/>
      <c r="V428" s="90"/>
    </row>
    <row r="429" spans="2:23" customFormat="1" ht="15" customHeight="1">
      <c r="B429" s="91">
        <v>422</v>
      </c>
      <c r="C429" s="88" t="s">
        <v>1862</v>
      </c>
      <c r="D429" s="104" t="s">
        <v>203</v>
      </c>
      <c r="E429" s="713">
        <v>12321</v>
      </c>
      <c r="F429" s="276" t="s">
        <v>51</v>
      </c>
      <c r="G429" s="277">
        <v>712905</v>
      </c>
      <c r="H429" s="277" t="s">
        <v>60</v>
      </c>
      <c r="I429" s="260">
        <v>0</v>
      </c>
      <c r="J429" s="279">
        <v>0</v>
      </c>
      <c r="K429" s="279"/>
      <c r="L429" s="279"/>
      <c r="M429" s="279"/>
      <c r="N429" s="89"/>
      <c r="O429" s="90" t="s">
        <v>1939</v>
      </c>
      <c r="P429" s="175" t="s">
        <v>688</v>
      </c>
      <c r="Q429" s="5"/>
      <c r="R429" s="90"/>
      <c r="S429" s="90"/>
      <c r="T429" s="90"/>
      <c r="U429" s="90"/>
      <c r="V429" s="90"/>
      <c r="W429">
        <v>14928</v>
      </c>
    </row>
    <row r="430" spans="2:23" customFormat="1" ht="15" customHeight="1">
      <c r="B430" s="91">
        <v>423</v>
      </c>
      <c r="C430" s="88" t="s">
        <v>1876</v>
      </c>
      <c r="D430" s="104" t="s">
        <v>952</v>
      </c>
      <c r="E430" s="169">
        <v>14928</v>
      </c>
      <c r="F430" s="88" t="s">
        <v>91</v>
      </c>
      <c r="G430" s="91">
        <v>722307</v>
      </c>
      <c r="H430" s="91" t="s">
        <v>74</v>
      </c>
      <c r="I430" s="279">
        <v>15</v>
      </c>
      <c r="J430" s="279">
        <v>1</v>
      </c>
      <c r="K430" s="279" t="s">
        <v>2012</v>
      </c>
      <c r="L430" s="279">
        <v>0</v>
      </c>
      <c r="M430" s="279">
        <v>0</v>
      </c>
      <c r="N430" s="89" t="s">
        <v>2191</v>
      </c>
      <c r="O430" s="88" t="s">
        <v>1054</v>
      </c>
      <c r="P430" s="175" t="s">
        <v>93</v>
      </c>
      <c r="Q430" s="5"/>
      <c r="R430" s="90"/>
      <c r="S430" s="90"/>
      <c r="T430" s="90"/>
      <c r="U430" s="90"/>
      <c r="V430" s="90"/>
    </row>
    <row r="431" spans="2:23" customFormat="1" ht="15" customHeight="1">
      <c r="B431" s="113">
        <v>424</v>
      </c>
      <c r="C431" s="88" t="s">
        <v>1876</v>
      </c>
      <c r="D431" s="104" t="s">
        <v>952</v>
      </c>
      <c r="E431" s="169">
        <v>14928</v>
      </c>
      <c r="F431" s="88" t="s">
        <v>31</v>
      </c>
      <c r="G431" s="91">
        <v>723103</v>
      </c>
      <c r="H431" s="113" t="s">
        <v>67</v>
      </c>
      <c r="I431" s="279">
        <v>5</v>
      </c>
      <c r="J431" s="279">
        <v>0</v>
      </c>
      <c r="K431" s="279" t="s">
        <v>2012</v>
      </c>
      <c r="L431" s="279">
        <v>0</v>
      </c>
      <c r="M431" s="279">
        <v>0</v>
      </c>
      <c r="N431" s="89" t="s">
        <v>2191</v>
      </c>
      <c r="O431" s="88" t="s">
        <v>1054</v>
      </c>
      <c r="P431" s="175" t="s">
        <v>93</v>
      </c>
      <c r="Q431" s="5"/>
      <c r="R431" s="90"/>
      <c r="S431" s="90"/>
      <c r="T431" s="90"/>
      <c r="U431" s="90"/>
      <c r="V431" s="90"/>
    </row>
    <row r="432" spans="2:23" customFormat="1" ht="15" customHeight="1">
      <c r="B432" s="91">
        <v>425</v>
      </c>
      <c r="C432" s="88" t="s">
        <v>1876</v>
      </c>
      <c r="D432" s="104" t="s">
        <v>952</v>
      </c>
      <c r="E432" s="169">
        <v>14928</v>
      </c>
      <c r="F432" s="88" t="s">
        <v>40</v>
      </c>
      <c r="G432" s="91">
        <v>512001</v>
      </c>
      <c r="H432" s="91" t="s">
        <v>72</v>
      </c>
      <c r="I432" s="279">
        <v>3</v>
      </c>
      <c r="J432" s="279">
        <v>3</v>
      </c>
      <c r="K432" s="279" t="s">
        <v>2012</v>
      </c>
      <c r="L432" s="279"/>
      <c r="M432" s="279"/>
      <c r="N432" s="89" t="s">
        <v>2187</v>
      </c>
      <c r="O432" s="88" t="s">
        <v>1054</v>
      </c>
      <c r="P432" s="175" t="s">
        <v>93</v>
      </c>
      <c r="Q432" s="4"/>
      <c r="R432" s="90"/>
      <c r="S432" s="90"/>
      <c r="T432" s="90"/>
      <c r="U432" s="90"/>
      <c r="V432" s="90"/>
    </row>
    <row r="433" spans="2:23" customFormat="1" ht="15" customHeight="1">
      <c r="B433" s="91">
        <v>426</v>
      </c>
      <c r="C433" s="88" t="s">
        <v>1876</v>
      </c>
      <c r="D433" s="104" t="s">
        <v>952</v>
      </c>
      <c r="E433" s="169">
        <v>14928</v>
      </c>
      <c r="F433" s="88" t="s">
        <v>169</v>
      </c>
      <c r="G433" s="91">
        <v>962907</v>
      </c>
      <c r="H433" s="91" t="s">
        <v>170</v>
      </c>
      <c r="I433" s="260">
        <v>0</v>
      </c>
      <c r="J433" s="279">
        <v>0</v>
      </c>
      <c r="K433" s="279"/>
      <c r="L433" s="279"/>
      <c r="M433" s="279"/>
      <c r="N433" s="89"/>
      <c r="O433" s="88" t="s">
        <v>873</v>
      </c>
      <c r="P433" s="175" t="s">
        <v>677</v>
      </c>
      <c r="Q433" s="4"/>
      <c r="R433" s="90"/>
      <c r="S433" s="90"/>
      <c r="T433" s="90"/>
      <c r="U433" s="90"/>
      <c r="V433" s="90"/>
    </row>
    <row r="434" spans="2:23" customFormat="1" ht="15" customHeight="1">
      <c r="B434" s="113">
        <v>427</v>
      </c>
      <c r="C434" s="88" t="s">
        <v>1876</v>
      </c>
      <c r="D434" s="104" t="s">
        <v>952</v>
      </c>
      <c r="E434" s="169">
        <v>14928</v>
      </c>
      <c r="F434" s="88" t="s">
        <v>172</v>
      </c>
      <c r="G434" s="91">
        <v>722204</v>
      </c>
      <c r="H434" s="91" t="s">
        <v>164</v>
      </c>
      <c r="I434" s="279">
        <v>3</v>
      </c>
      <c r="J434" s="279">
        <v>0</v>
      </c>
      <c r="K434" s="279"/>
      <c r="L434" s="279"/>
      <c r="M434" s="279"/>
      <c r="N434" s="89" t="s">
        <v>2194</v>
      </c>
      <c r="O434" s="88" t="s">
        <v>1054</v>
      </c>
      <c r="P434" s="175" t="s">
        <v>93</v>
      </c>
      <c r="Q434" s="4"/>
      <c r="R434" s="90"/>
      <c r="S434" s="90"/>
      <c r="T434" s="90"/>
      <c r="U434" s="90"/>
      <c r="V434" s="90"/>
    </row>
    <row r="435" spans="2:23" customFormat="1" ht="15" customHeight="1">
      <c r="B435" s="91">
        <v>428</v>
      </c>
      <c r="C435" s="88" t="s">
        <v>1876</v>
      </c>
      <c r="D435" s="104" t="s">
        <v>952</v>
      </c>
      <c r="E435" s="169">
        <v>14928</v>
      </c>
      <c r="F435" s="88" t="s">
        <v>33</v>
      </c>
      <c r="G435" s="91">
        <v>514101</v>
      </c>
      <c r="H435" s="113" t="s">
        <v>68</v>
      </c>
      <c r="I435" s="279">
        <v>5</v>
      </c>
      <c r="J435" s="279">
        <v>5</v>
      </c>
      <c r="K435" s="279" t="s">
        <v>2012</v>
      </c>
      <c r="L435" s="279"/>
      <c r="M435" s="279"/>
      <c r="N435" s="106" t="s">
        <v>2189</v>
      </c>
      <c r="O435" s="88" t="s">
        <v>1054</v>
      </c>
      <c r="P435" s="175" t="s">
        <v>93</v>
      </c>
      <c r="Q435" s="5"/>
      <c r="R435" s="90"/>
      <c r="S435" s="90"/>
      <c r="T435" s="90"/>
      <c r="U435" s="90"/>
      <c r="V435" s="90"/>
    </row>
    <row r="436" spans="2:23" customFormat="1" ht="15" customHeight="1">
      <c r="B436" s="91">
        <v>429</v>
      </c>
      <c r="C436" s="88" t="s">
        <v>1876</v>
      </c>
      <c r="D436" s="104" t="s">
        <v>952</v>
      </c>
      <c r="E436" s="169">
        <v>14928</v>
      </c>
      <c r="F436" s="88" t="s">
        <v>41</v>
      </c>
      <c r="G436" s="91">
        <v>522301</v>
      </c>
      <c r="H436" s="113" t="s">
        <v>39</v>
      </c>
      <c r="I436" s="279">
        <v>3</v>
      </c>
      <c r="J436" s="279">
        <v>2</v>
      </c>
      <c r="K436" s="279" t="s">
        <v>2012</v>
      </c>
      <c r="L436" s="279">
        <v>0</v>
      </c>
      <c r="M436" s="279">
        <v>0</v>
      </c>
      <c r="N436" s="89" t="s">
        <v>2189</v>
      </c>
      <c r="O436" s="88" t="s">
        <v>1054</v>
      </c>
      <c r="P436" s="175" t="s">
        <v>93</v>
      </c>
      <c r="Q436" s="5"/>
      <c r="R436" s="90"/>
      <c r="S436" s="90"/>
      <c r="T436" s="90"/>
      <c r="U436" s="90"/>
      <c r="V436" s="90"/>
    </row>
    <row r="437" spans="2:23" customFormat="1" ht="15" customHeight="1">
      <c r="B437" s="113">
        <v>430</v>
      </c>
      <c r="C437" s="88" t="s">
        <v>1876</v>
      </c>
      <c r="D437" s="104" t="s">
        <v>952</v>
      </c>
      <c r="E437" s="169">
        <v>14928</v>
      </c>
      <c r="F437" s="88" t="s">
        <v>30</v>
      </c>
      <c r="G437" s="91">
        <v>752205</v>
      </c>
      <c r="H437" s="91" t="s">
        <v>62</v>
      </c>
      <c r="I437" s="279">
        <v>2</v>
      </c>
      <c r="J437" s="279">
        <v>0</v>
      </c>
      <c r="K437" s="279" t="s">
        <v>2012</v>
      </c>
      <c r="L437" s="279"/>
      <c r="M437" s="279"/>
      <c r="N437" s="89" t="s">
        <v>2190</v>
      </c>
      <c r="O437" s="88" t="s">
        <v>1054</v>
      </c>
      <c r="P437" s="175" t="s">
        <v>93</v>
      </c>
      <c r="Q437" s="5"/>
      <c r="R437" s="90"/>
      <c r="S437" s="90"/>
      <c r="T437" s="90"/>
      <c r="U437" s="90"/>
      <c r="V437" s="90"/>
    </row>
    <row r="438" spans="2:23" customFormat="1" ht="15" customHeight="1">
      <c r="B438" s="91">
        <v>431</v>
      </c>
      <c r="C438" s="88" t="s">
        <v>1876</v>
      </c>
      <c r="D438" s="104" t="s">
        <v>952</v>
      </c>
      <c r="E438" s="169">
        <v>14928</v>
      </c>
      <c r="F438" s="132" t="s">
        <v>35</v>
      </c>
      <c r="G438" s="91">
        <v>741103</v>
      </c>
      <c r="H438" s="91" t="s">
        <v>49</v>
      </c>
      <c r="I438" s="279">
        <v>4</v>
      </c>
      <c r="J438" s="279">
        <v>0</v>
      </c>
      <c r="K438" s="279" t="s">
        <v>2012</v>
      </c>
      <c r="L438" s="279">
        <v>0</v>
      </c>
      <c r="M438" s="279">
        <v>0</v>
      </c>
      <c r="N438" s="89" t="s">
        <v>2192</v>
      </c>
      <c r="O438" s="88" t="s">
        <v>1054</v>
      </c>
      <c r="P438" s="175" t="s">
        <v>93</v>
      </c>
      <c r="Q438" s="5"/>
      <c r="R438" s="90"/>
      <c r="S438" s="90"/>
      <c r="T438" s="90"/>
      <c r="U438" s="90"/>
      <c r="V438" s="90"/>
    </row>
    <row r="439" spans="2:23" customFormat="1" ht="15" customHeight="1">
      <c r="B439" s="91">
        <v>432</v>
      </c>
      <c r="C439" s="88" t="s">
        <v>1876</v>
      </c>
      <c r="D439" s="104" t="s">
        <v>952</v>
      </c>
      <c r="E439" s="169">
        <v>14928</v>
      </c>
      <c r="F439" s="95" t="s">
        <v>34</v>
      </c>
      <c r="G439" s="91">
        <v>751201</v>
      </c>
      <c r="H439" s="91" t="s">
        <v>162</v>
      </c>
      <c r="I439" s="279">
        <v>1</v>
      </c>
      <c r="J439" s="279">
        <v>0</v>
      </c>
      <c r="K439" s="279" t="s">
        <v>2012</v>
      </c>
      <c r="L439" s="279"/>
      <c r="M439" s="279"/>
      <c r="N439" s="89" t="s">
        <v>2190</v>
      </c>
      <c r="O439" s="88" t="s">
        <v>1054</v>
      </c>
      <c r="P439" s="175" t="s">
        <v>93</v>
      </c>
      <c r="Q439" s="5"/>
      <c r="R439" s="90"/>
      <c r="S439" s="90"/>
      <c r="T439" s="90"/>
      <c r="U439" s="90"/>
      <c r="V439" s="90"/>
    </row>
    <row r="440" spans="2:23" customFormat="1">
      <c r="B440" s="113">
        <v>433</v>
      </c>
      <c r="C440" s="88" t="s">
        <v>1876</v>
      </c>
      <c r="D440" s="104" t="s">
        <v>952</v>
      </c>
      <c r="E440" s="169">
        <v>14928</v>
      </c>
      <c r="F440" s="88" t="s">
        <v>52</v>
      </c>
      <c r="G440" s="277">
        <v>751204</v>
      </c>
      <c r="H440" s="170" t="s">
        <v>61</v>
      </c>
      <c r="I440" s="260">
        <v>0</v>
      </c>
      <c r="J440" s="279">
        <v>0</v>
      </c>
      <c r="K440" s="279"/>
      <c r="L440" s="279"/>
      <c r="M440" s="279"/>
      <c r="N440" s="89"/>
      <c r="O440" s="276" t="s">
        <v>1054</v>
      </c>
      <c r="P440" s="175" t="s">
        <v>93</v>
      </c>
      <c r="Q440" s="5"/>
      <c r="R440" s="90"/>
      <c r="S440" s="90"/>
      <c r="T440" s="90"/>
      <c r="U440" s="90"/>
      <c r="V440" s="90"/>
      <c r="W440">
        <v>92542</v>
      </c>
    </row>
    <row r="441" spans="2:23" customFormat="1" ht="15" customHeight="1">
      <c r="B441" s="91">
        <v>434</v>
      </c>
      <c r="C441" s="660" t="s">
        <v>1877</v>
      </c>
      <c r="D441" s="196" t="s">
        <v>95</v>
      </c>
      <c r="E441" s="732">
        <v>34791</v>
      </c>
      <c r="F441" s="95" t="s">
        <v>42</v>
      </c>
      <c r="G441" s="91">
        <v>741201</v>
      </c>
      <c r="H441" s="91" t="s">
        <v>161</v>
      </c>
      <c r="I441" s="279">
        <v>4</v>
      </c>
      <c r="J441" s="279">
        <v>0</v>
      </c>
      <c r="K441" s="279" t="s">
        <v>2010</v>
      </c>
      <c r="L441" s="279">
        <v>4</v>
      </c>
      <c r="M441" s="279">
        <v>0</v>
      </c>
      <c r="N441" s="89" t="s">
        <v>2212</v>
      </c>
      <c r="O441" s="88" t="s">
        <v>1991</v>
      </c>
      <c r="P441" s="229" t="s">
        <v>679</v>
      </c>
      <c r="Q441" s="5"/>
      <c r="R441" s="90"/>
      <c r="S441" s="90"/>
      <c r="T441" s="90"/>
      <c r="U441" s="90"/>
      <c r="V441" s="90"/>
    </row>
    <row r="442" spans="2:23" customFormat="1" ht="15" customHeight="1">
      <c r="B442" s="91">
        <v>435</v>
      </c>
      <c r="C442" s="660" t="s">
        <v>1877</v>
      </c>
      <c r="D442" s="196" t="s">
        <v>95</v>
      </c>
      <c r="E442" s="732">
        <v>34791</v>
      </c>
      <c r="F442" s="95" t="s">
        <v>206</v>
      </c>
      <c r="G442" s="196">
        <v>742117</v>
      </c>
      <c r="H442" s="196" t="s">
        <v>181</v>
      </c>
      <c r="I442" s="279">
        <v>2</v>
      </c>
      <c r="J442" s="279">
        <v>0</v>
      </c>
      <c r="K442" s="279" t="s">
        <v>2010</v>
      </c>
      <c r="L442" s="279">
        <v>2</v>
      </c>
      <c r="M442" s="279">
        <v>0</v>
      </c>
      <c r="N442" s="749" t="s">
        <v>2387</v>
      </c>
      <c r="O442" s="88" t="s">
        <v>1991</v>
      </c>
      <c r="P442" s="229" t="s">
        <v>679</v>
      </c>
      <c r="Q442" s="5"/>
      <c r="R442" s="90"/>
      <c r="S442" s="90"/>
      <c r="T442" s="90"/>
      <c r="U442" s="90"/>
      <c r="V442" s="90"/>
    </row>
    <row r="443" spans="2:23" customFormat="1" ht="15" customHeight="1">
      <c r="B443" s="113">
        <v>436</v>
      </c>
      <c r="C443" s="660" t="s">
        <v>1877</v>
      </c>
      <c r="D443" s="196" t="s">
        <v>95</v>
      </c>
      <c r="E443" s="732">
        <v>34791</v>
      </c>
      <c r="F443" s="88" t="s">
        <v>1055</v>
      </c>
      <c r="G443" s="91">
        <v>843103</v>
      </c>
      <c r="H443" s="91" t="s">
        <v>165</v>
      </c>
      <c r="I443" s="279">
        <v>2</v>
      </c>
      <c r="J443" s="279">
        <v>0</v>
      </c>
      <c r="K443" s="279" t="s">
        <v>2010</v>
      </c>
      <c r="L443" s="279">
        <v>2</v>
      </c>
      <c r="M443" s="279">
        <v>0</v>
      </c>
      <c r="N443" s="317" t="s">
        <v>2389</v>
      </c>
      <c r="O443" s="88" t="s">
        <v>1991</v>
      </c>
      <c r="P443" s="229" t="s">
        <v>679</v>
      </c>
      <c r="Q443" s="5"/>
      <c r="R443" s="90"/>
      <c r="S443" s="90"/>
      <c r="T443" s="90"/>
      <c r="U443" s="90"/>
      <c r="V443" s="90"/>
    </row>
    <row r="444" spans="2:23" customFormat="1" ht="15" customHeight="1">
      <c r="B444" s="91">
        <v>437</v>
      </c>
      <c r="C444" s="95" t="s">
        <v>1849</v>
      </c>
      <c r="D444" s="91" t="s">
        <v>95</v>
      </c>
      <c r="E444" s="713">
        <v>92542</v>
      </c>
      <c r="F444" s="95" t="s">
        <v>41</v>
      </c>
      <c r="G444" s="91">
        <v>522301</v>
      </c>
      <c r="H444" s="113" t="s">
        <v>39</v>
      </c>
      <c r="I444" s="279">
        <v>2</v>
      </c>
      <c r="J444" s="279">
        <v>2</v>
      </c>
      <c r="K444" s="279" t="s">
        <v>2012</v>
      </c>
      <c r="L444" s="279">
        <v>2</v>
      </c>
      <c r="M444" s="279">
        <v>2</v>
      </c>
      <c r="N444" s="89" t="s">
        <v>2226</v>
      </c>
      <c r="O444" s="95" t="s">
        <v>1990</v>
      </c>
      <c r="P444" s="230" t="s">
        <v>190</v>
      </c>
      <c r="Q444" s="5"/>
      <c r="R444" s="90"/>
      <c r="S444" s="90"/>
      <c r="T444" s="90"/>
      <c r="U444" s="90"/>
      <c r="V444" s="90"/>
      <c r="W444">
        <v>34791</v>
      </c>
    </row>
    <row r="445" spans="2:23" customFormat="1" ht="15" customHeight="1">
      <c r="B445" s="91">
        <v>438</v>
      </c>
      <c r="C445" s="95" t="s">
        <v>1849</v>
      </c>
      <c r="D445" s="91" t="s">
        <v>95</v>
      </c>
      <c r="E445" s="713">
        <v>92542</v>
      </c>
      <c r="F445" s="95" t="s">
        <v>40</v>
      </c>
      <c r="G445" s="91">
        <v>512001</v>
      </c>
      <c r="H445" s="91" t="s">
        <v>72</v>
      </c>
      <c r="I445" s="279">
        <v>1</v>
      </c>
      <c r="J445" s="279">
        <v>0</v>
      </c>
      <c r="K445" s="279" t="s">
        <v>2012</v>
      </c>
      <c r="L445" s="279">
        <v>1</v>
      </c>
      <c r="M445" s="279">
        <v>0</v>
      </c>
      <c r="N445" s="89" t="s">
        <v>2225</v>
      </c>
      <c r="O445" s="95" t="s">
        <v>1990</v>
      </c>
      <c r="P445" s="230" t="s">
        <v>190</v>
      </c>
      <c r="Q445" s="5"/>
      <c r="R445" s="90"/>
      <c r="S445" s="90"/>
      <c r="T445" s="90"/>
      <c r="U445" s="90"/>
      <c r="V445" s="90"/>
    </row>
    <row r="446" spans="2:23" customFormat="1" ht="15" customHeight="1">
      <c r="B446" s="113">
        <v>439</v>
      </c>
      <c r="C446" s="95" t="s">
        <v>1849</v>
      </c>
      <c r="D446" s="91" t="s">
        <v>95</v>
      </c>
      <c r="E446" s="713">
        <v>92542</v>
      </c>
      <c r="F446" s="95" t="s">
        <v>31</v>
      </c>
      <c r="G446" s="277">
        <v>723103</v>
      </c>
      <c r="H446" s="648" t="s">
        <v>67</v>
      </c>
      <c r="I446" s="260">
        <v>0</v>
      </c>
      <c r="J446" s="279">
        <v>0</v>
      </c>
      <c r="K446" s="279"/>
      <c r="L446" s="279">
        <v>0</v>
      </c>
      <c r="M446" s="279">
        <v>0</v>
      </c>
      <c r="N446" s="89"/>
      <c r="O446" s="95"/>
      <c r="P446" s="230"/>
      <c r="Q446" s="45"/>
      <c r="R446" s="90"/>
      <c r="S446" s="90"/>
      <c r="T446" s="90"/>
      <c r="U446" s="90"/>
      <c r="V446" s="90"/>
    </row>
    <row r="447" spans="2:23" customFormat="1" ht="15" customHeight="1">
      <c r="B447" s="91">
        <v>440</v>
      </c>
      <c r="C447" s="95" t="s">
        <v>1849</v>
      </c>
      <c r="D447" s="91" t="s">
        <v>95</v>
      </c>
      <c r="E447" s="713">
        <v>92542</v>
      </c>
      <c r="F447" s="88" t="s">
        <v>172</v>
      </c>
      <c r="G447" s="91">
        <v>722204</v>
      </c>
      <c r="H447" s="91" t="s">
        <v>164</v>
      </c>
      <c r="I447" s="279">
        <v>1</v>
      </c>
      <c r="J447" s="279">
        <v>0</v>
      </c>
      <c r="K447" s="279" t="s">
        <v>2010</v>
      </c>
      <c r="L447" s="279">
        <v>1</v>
      </c>
      <c r="M447" s="279">
        <v>0</v>
      </c>
      <c r="N447" s="89" t="s">
        <v>2228</v>
      </c>
      <c r="O447" s="95" t="s">
        <v>1990</v>
      </c>
      <c r="P447" s="230" t="s">
        <v>190</v>
      </c>
      <c r="Q447" s="45"/>
      <c r="R447" s="90"/>
      <c r="S447" s="90"/>
      <c r="T447" s="90"/>
      <c r="U447" s="90"/>
      <c r="V447" s="90"/>
    </row>
    <row r="448" spans="2:23" customFormat="1" ht="15" customHeight="1">
      <c r="B448" s="91">
        <v>441</v>
      </c>
      <c r="C448" s="660" t="s">
        <v>1877</v>
      </c>
      <c r="D448" s="196" t="s">
        <v>95</v>
      </c>
      <c r="E448" s="732">
        <v>34791</v>
      </c>
      <c r="F448" s="95" t="s">
        <v>47</v>
      </c>
      <c r="G448" s="91">
        <v>721306</v>
      </c>
      <c r="H448" s="91" t="s">
        <v>56</v>
      </c>
      <c r="I448" s="279">
        <v>2</v>
      </c>
      <c r="J448" s="279">
        <v>0</v>
      </c>
      <c r="K448" s="279" t="s">
        <v>2010</v>
      </c>
      <c r="L448" s="279">
        <v>2</v>
      </c>
      <c r="M448" s="279">
        <v>0</v>
      </c>
      <c r="N448" s="89" t="s">
        <v>2192</v>
      </c>
      <c r="O448" s="88" t="s">
        <v>1054</v>
      </c>
      <c r="P448" s="175" t="s">
        <v>93</v>
      </c>
      <c r="Q448" s="45"/>
      <c r="R448" s="90"/>
      <c r="S448" s="90"/>
      <c r="T448" s="90"/>
      <c r="U448" s="90"/>
      <c r="V448" s="90"/>
    </row>
    <row r="449" spans="2:24" customFormat="1" ht="15" customHeight="1">
      <c r="B449" s="113">
        <v>442</v>
      </c>
      <c r="C449" s="660" t="s">
        <v>1877</v>
      </c>
      <c r="D449" s="196" t="s">
        <v>95</v>
      </c>
      <c r="E449" s="732">
        <v>34791</v>
      </c>
      <c r="F449" s="95" t="s">
        <v>34</v>
      </c>
      <c r="G449" s="91">
        <v>751201</v>
      </c>
      <c r="H449" s="91" t="s">
        <v>162</v>
      </c>
      <c r="I449" s="279">
        <v>4</v>
      </c>
      <c r="J449" s="279">
        <v>2</v>
      </c>
      <c r="K449" s="279" t="s">
        <v>2010</v>
      </c>
      <c r="L449" s="279">
        <v>4</v>
      </c>
      <c r="M449" s="279">
        <v>2</v>
      </c>
      <c r="N449" s="106" t="s">
        <v>2190</v>
      </c>
      <c r="O449" s="88" t="s">
        <v>101</v>
      </c>
      <c r="P449" s="229" t="s">
        <v>692</v>
      </c>
      <c r="Q449" s="45"/>
      <c r="R449" s="90"/>
      <c r="S449" s="90"/>
      <c r="T449" s="90"/>
      <c r="U449" s="90"/>
      <c r="V449" s="90"/>
    </row>
    <row r="450" spans="2:24" customFormat="1" ht="15" customHeight="1">
      <c r="B450" s="91">
        <v>443</v>
      </c>
      <c r="C450" s="660" t="s">
        <v>1877</v>
      </c>
      <c r="D450" s="196" t="s">
        <v>95</v>
      </c>
      <c r="E450" s="732">
        <v>34791</v>
      </c>
      <c r="F450" s="95" t="s">
        <v>35</v>
      </c>
      <c r="G450" s="91">
        <v>741103</v>
      </c>
      <c r="H450" s="91" t="s">
        <v>49</v>
      </c>
      <c r="I450" s="279">
        <v>6</v>
      </c>
      <c r="J450" s="279">
        <v>0</v>
      </c>
      <c r="K450" s="279" t="s">
        <v>2010</v>
      </c>
      <c r="L450" s="279">
        <v>6</v>
      </c>
      <c r="M450" s="279">
        <v>0</v>
      </c>
      <c r="N450" s="89" t="s">
        <v>2194</v>
      </c>
      <c r="O450" s="88" t="s">
        <v>101</v>
      </c>
      <c r="P450" s="229" t="s">
        <v>692</v>
      </c>
      <c r="Q450" s="4"/>
      <c r="R450" s="90"/>
      <c r="S450" s="90"/>
      <c r="T450" s="90"/>
      <c r="U450" s="90"/>
      <c r="V450" s="90"/>
    </row>
    <row r="451" spans="2:24" customFormat="1" ht="15" customHeight="1">
      <c r="B451" s="91">
        <v>444</v>
      </c>
      <c r="C451" s="660" t="s">
        <v>1877</v>
      </c>
      <c r="D451" s="196" t="s">
        <v>95</v>
      </c>
      <c r="E451" s="732">
        <v>34791</v>
      </c>
      <c r="F451" s="95" t="s">
        <v>33</v>
      </c>
      <c r="G451" s="91">
        <v>514101</v>
      </c>
      <c r="H451" s="91" t="s">
        <v>68</v>
      </c>
      <c r="I451" s="279">
        <v>8</v>
      </c>
      <c r="J451" s="279">
        <v>7</v>
      </c>
      <c r="K451" s="279" t="s">
        <v>2010</v>
      </c>
      <c r="L451" s="279">
        <v>8</v>
      </c>
      <c r="M451" s="279">
        <v>7</v>
      </c>
      <c r="N451" s="89" t="s">
        <v>2192</v>
      </c>
      <c r="O451" s="88" t="s">
        <v>101</v>
      </c>
      <c r="P451" s="229" t="s">
        <v>692</v>
      </c>
      <c r="Q451" s="4"/>
      <c r="R451" s="90"/>
      <c r="S451" s="90"/>
      <c r="T451" s="90"/>
      <c r="U451" s="90"/>
      <c r="V451" s="90"/>
    </row>
    <row r="452" spans="2:24" customFormat="1" ht="15" customHeight="1">
      <c r="B452" s="113">
        <v>445</v>
      </c>
      <c r="C452" s="643" t="s">
        <v>1877</v>
      </c>
      <c r="D452" s="196" t="s">
        <v>95</v>
      </c>
      <c r="E452" s="732">
        <v>34791</v>
      </c>
      <c r="F452" s="95" t="s">
        <v>40</v>
      </c>
      <c r="G452" s="91">
        <v>512001</v>
      </c>
      <c r="H452" s="91" t="s">
        <v>72</v>
      </c>
      <c r="I452" s="279">
        <v>9</v>
      </c>
      <c r="J452" s="279">
        <v>7</v>
      </c>
      <c r="K452" s="279" t="s">
        <v>2012</v>
      </c>
      <c r="L452" s="279">
        <v>9</v>
      </c>
      <c r="M452" s="279">
        <v>7</v>
      </c>
      <c r="N452" s="89" t="s">
        <v>2225</v>
      </c>
      <c r="O452" s="95" t="s">
        <v>1990</v>
      </c>
      <c r="P452" s="239" t="s">
        <v>190</v>
      </c>
      <c r="Q452" s="4"/>
      <c r="R452" s="90"/>
      <c r="S452" s="90"/>
      <c r="T452" s="90"/>
      <c r="U452" s="90"/>
      <c r="V452" s="90"/>
    </row>
    <row r="453" spans="2:24" customFormat="1" ht="15" customHeight="1">
      <c r="B453" s="91">
        <v>446</v>
      </c>
      <c r="C453" s="660" t="s">
        <v>1877</v>
      </c>
      <c r="D453" s="196" t="s">
        <v>95</v>
      </c>
      <c r="E453" s="732">
        <v>34791</v>
      </c>
      <c r="F453" s="95" t="s">
        <v>1041</v>
      </c>
      <c r="G453" s="91">
        <v>713201</v>
      </c>
      <c r="H453" s="91" t="s">
        <v>59</v>
      </c>
      <c r="I453" s="260">
        <v>0</v>
      </c>
      <c r="J453" s="279">
        <v>0</v>
      </c>
      <c r="K453" s="279"/>
      <c r="L453" s="279">
        <v>0</v>
      </c>
      <c r="M453" s="279">
        <v>0</v>
      </c>
      <c r="N453" s="106"/>
      <c r="O453" s="88" t="s">
        <v>101</v>
      </c>
      <c r="P453" s="229" t="s">
        <v>692</v>
      </c>
      <c r="Q453" s="4"/>
      <c r="R453" s="90"/>
      <c r="S453" s="90"/>
      <c r="T453" s="90"/>
      <c r="U453" s="90"/>
      <c r="V453" s="90"/>
    </row>
    <row r="454" spans="2:24" customFormat="1" ht="15" customHeight="1">
      <c r="B454" s="91">
        <v>447</v>
      </c>
      <c r="C454" s="643" t="s">
        <v>1877</v>
      </c>
      <c r="D454" s="196" t="s">
        <v>95</v>
      </c>
      <c r="E454" s="732">
        <v>34791</v>
      </c>
      <c r="F454" s="643" t="s">
        <v>31</v>
      </c>
      <c r="G454" s="91">
        <v>723103</v>
      </c>
      <c r="H454" s="91" t="s">
        <v>67</v>
      </c>
      <c r="I454" s="279">
        <v>15</v>
      </c>
      <c r="J454" s="279">
        <v>0</v>
      </c>
      <c r="K454" s="279" t="s">
        <v>2012</v>
      </c>
      <c r="L454" s="279">
        <v>15</v>
      </c>
      <c r="M454" s="279">
        <v>0</v>
      </c>
      <c r="N454" s="89" t="s">
        <v>2226</v>
      </c>
      <c r="O454" s="95" t="s">
        <v>1990</v>
      </c>
      <c r="P454" s="239" t="s">
        <v>190</v>
      </c>
      <c r="Q454" s="4"/>
      <c r="R454" s="90"/>
      <c r="S454" s="90"/>
      <c r="T454" s="90"/>
      <c r="U454" s="90"/>
      <c r="V454" s="90"/>
    </row>
    <row r="455" spans="2:24" customFormat="1" ht="15" customHeight="1">
      <c r="B455" s="113">
        <v>448</v>
      </c>
      <c r="C455" s="660" t="s">
        <v>1877</v>
      </c>
      <c r="D455" s="196" t="s">
        <v>95</v>
      </c>
      <c r="E455" s="732">
        <v>34791</v>
      </c>
      <c r="F455" s="95" t="s">
        <v>91</v>
      </c>
      <c r="G455" s="91">
        <v>722307</v>
      </c>
      <c r="H455" s="91" t="s">
        <v>74</v>
      </c>
      <c r="I455" s="279">
        <v>2</v>
      </c>
      <c r="J455" s="279">
        <v>0</v>
      </c>
      <c r="K455" s="279" t="s">
        <v>2012</v>
      </c>
      <c r="L455" s="279">
        <v>2</v>
      </c>
      <c r="M455" s="279">
        <v>0</v>
      </c>
      <c r="N455" s="89" t="s">
        <v>2193</v>
      </c>
      <c r="O455" s="88" t="s">
        <v>1054</v>
      </c>
      <c r="P455" s="175" t="s">
        <v>93</v>
      </c>
      <c r="Q455" s="4"/>
      <c r="R455" s="90"/>
      <c r="S455" s="90"/>
      <c r="T455" s="90"/>
      <c r="U455" s="90"/>
      <c r="V455" s="90"/>
    </row>
    <row r="456" spans="2:24" customFormat="1" ht="15" customHeight="1">
      <c r="B456" s="91">
        <v>449</v>
      </c>
      <c r="C456" s="643" t="s">
        <v>1877</v>
      </c>
      <c r="D456" s="196" t="s">
        <v>95</v>
      </c>
      <c r="E456" s="732">
        <v>34791</v>
      </c>
      <c r="F456" s="95" t="s">
        <v>30</v>
      </c>
      <c r="G456" s="91">
        <v>752205</v>
      </c>
      <c r="H456" s="91" t="s">
        <v>62</v>
      </c>
      <c r="I456" s="279">
        <v>2</v>
      </c>
      <c r="J456" s="279">
        <v>0</v>
      </c>
      <c r="K456" s="279" t="s">
        <v>2012</v>
      </c>
      <c r="L456" s="279">
        <v>2</v>
      </c>
      <c r="M456" s="279">
        <v>0</v>
      </c>
      <c r="N456" s="89" t="s">
        <v>2228</v>
      </c>
      <c r="O456" s="95" t="s">
        <v>1990</v>
      </c>
      <c r="P456" s="239" t="s">
        <v>190</v>
      </c>
      <c r="Q456" s="4"/>
      <c r="R456" s="90"/>
      <c r="S456" s="90"/>
      <c r="T456" s="90"/>
      <c r="U456" s="90"/>
      <c r="V456" s="90"/>
    </row>
    <row r="457" spans="2:24" customFormat="1" ht="15" customHeight="1">
      <c r="B457" s="91">
        <v>450</v>
      </c>
      <c r="C457" s="643" t="s">
        <v>1877</v>
      </c>
      <c r="D457" s="196" t="s">
        <v>95</v>
      </c>
      <c r="E457" s="732">
        <v>34791</v>
      </c>
      <c r="F457" s="95" t="s">
        <v>172</v>
      </c>
      <c r="G457" s="91">
        <v>722204</v>
      </c>
      <c r="H457" s="91" t="s">
        <v>164</v>
      </c>
      <c r="I457" s="279">
        <v>10</v>
      </c>
      <c r="J457" s="279">
        <v>0</v>
      </c>
      <c r="K457" s="279" t="s">
        <v>2012</v>
      </c>
      <c r="L457" s="279">
        <v>10</v>
      </c>
      <c r="M457" s="279">
        <v>0</v>
      </c>
      <c r="N457" s="89" t="s">
        <v>2228</v>
      </c>
      <c r="O457" s="95" t="s">
        <v>1990</v>
      </c>
      <c r="P457" s="239" t="s">
        <v>190</v>
      </c>
      <c r="Q457" s="45"/>
      <c r="R457" s="90"/>
      <c r="S457" s="90"/>
      <c r="T457" s="90"/>
      <c r="U457" s="90"/>
      <c r="V457" s="90"/>
    </row>
    <row r="458" spans="2:24" customFormat="1" ht="15" customHeight="1">
      <c r="B458" s="113">
        <v>451</v>
      </c>
      <c r="C458" s="660" t="s">
        <v>1877</v>
      </c>
      <c r="D458" s="196" t="s">
        <v>95</v>
      </c>
      <c r="E458" s="732">
        <v>34791</v>
      </c>
      <c r="F458" s="276" t="s">
        <v>36</v>
      </c>
      <c r="G458" s="277">
        <v>711204</v>
      </c>
      <c r="H458" s="277" t="s">
        <v>94</v>
      </c>
      <c r="I458" s="260">
        <v>0</v>
      </c>
      <c r="J458" s="279">
        <v>0</v>
      </c>
      <c r="K458" s="279"/>
      <c r="L458" s="279">
        <v>0</v>
      </c>
      <c r="M458" s="279">
        <v>0</v>
      </c>
      <c r="N458" s="89"/>
      <c r="O458" s="88" t="s">
        <v>1991</v>
      </c>
      <c r="P458" s="229" t="s">
        <v>679</v>
      </c>
      <c r="Q458" s="45"/>
      <c r="R458" s="90"/>
      <c r="S458" s="90"/>
      <c r="T458" s="90"/>
      <c r="U458" s="90"/>
      <c r="V458" s="90"/>
      <c r="W458">
        <v>81656</v>
      </c>
    </row>
    <row r="459" spans="2:24" customFormat="1" ht="15" customHeight="1">
      <c r="B459" s="91">
        <v>452</v>
      </c>
      <c r="C459" s="95" t="s">
        <v>1393</v>
      </c>
      <c r="D459" s="91" t="s">
        <v>173</v>
      </c>
      <c r="E459" s="713">
        <v>81656</v>
      </c>
      <c r="F459" s="88" t="s">
        <v>53</v>
      </c>
      <c r="G459" s="91">
        <v>753402</v>
      </c>
      <c r="H459" s="91" t="s">
        <v>63</v>
      </c>
      <c r="I459" s="279">
        <v>6</v>
      </c>
      <c r="J459" s="279">
        <v>2</v>
      </c>
      <c r="K459" s="279" t="s">
        <v>2010</v>
      </c>
      <c r="L459" s="279">
        <v>0</v>
      </c>
      <c r="M459" s="279">
        <v>0</v>
      </c>
      <c r="N459" s="89" t="s">
        <v>2191</v>
      </c>
      <c r="O459" s="88" t="s">
        <v>101</v>
      </c>
      <c r="P459" s="175" t="s">
        <v>692</v>
      </c>
      <c r="Q459" s="46"/>
      <c r="R459" s="90"/>
      <c r="S459" s="90"/>
      <c r="T459" s="90"/>
      <c r="U459" s="90"/>
      <c r="V459" s="90"/>
    </row>
    <row r="460" spans="2:24" customFormat="1" ht="15" customHeight="1">
      <c r="B460" s="91">
        <v>453</v>
      </c>
      <c r="C460" s="95" t="s">
        <v>1393</v>
      </c>
      <c r="D460" s="91" t="s">
        <v>173</v>
      </c>
      <c r="E460" s="713">
        <v>81656</v>
      </c>
      <c r="F460" s="88" t="s">
        <v>30</v>
      </c>
      <c r="G460" s="91">
        <v>752205</v>
      </c>
      <c r="H460" s="91" t="s">
        <v>62</v>
      </c>
      <c r="I460" s="279">
        <v>8</v>
      </c>
      <c r="J460" s="279">
        <v>0</v>
      </c>
      <c r="K460" s="279" t="s">
        <v>2010</v>
      </c>
      <c r="L460" s="279">
        <v>0</v>
      </c>
      <c r="M460" s="279">
        <v>0</v>
      </c>
      <c r="N460" s="89" t="s">
        <v>2190</v>
      </c>
      <c r="O460" s="88" t="s">
        <v>101</v>
      </c>
      <c r="P460" s="175" t="s">
        <v>692</v>
      </c>
      <c r="Q460" s="46"/>
      <c r="R460" s="90"/>
      <c r="S460" s="90"/>
      <c r="T460" s="90"/>
      <c r="U460" s="90"/>
      <c r="V460" s="90"/>
    </row>
    <row r="461" spans="2:24" ht="15" customHeight="1">
      <c r="B461" s="113">
        <v>454</v>
      </c>
      <c r="C461" s="95" t="s">
        <v>1393</v>
      </c>
      <c r="D461" s="91" t="s">
        <v>173</v>
      </c>
      <c r="E461" s="713">
        <v>81656</v>
      </c>
      <c r="F461" s="88" t="s">
        <v>33</v>
      </c>
      <c r="G461" s="91">
        <v>514101</v>
      </c>
      <c r="H461" s="113" t="s">
        <v>68</v>
      </c>
      <c r="I461" s="279">
        <v>3</v>
      </c>
      <c r="J461" s="279">
        <v>2</v>
      </c>
      <c r="K461" s="279" t="s">
        <v>2010</v>
      </c>
      <c r="L461" s="279">
        <v>0</v>
      </c>
      <c r="M461" s="279">
        <v>0</v>
      </c>
      <c r="N461" s="89" t="s">
        <v>2192</v>
      </c>
      <c r="O461" s="88" t="s">
        <v>101</v>
      </c>
      <c r="P461" s="175" t="s">
        <v>692</v>
      </c>
      <c r="Q461" s="45"/>
      <c r="R461" s="112"/>
      <c r="S461" s="112"/>
      <c r="T461" s="112"/>
      <c r="U461" s="112"/>
      <c r="V461" s="112"/>
      <c r="X461" s="49"/>
    </row>
    <row r="462" spans="2:24" customFormat="1" ht="15" customHeight="1">
      <c r="B462" s="91">
        <v>455</v>
      </c>
      <c r="C462" s="95" t="s">
        <v>1393</v>
      </c>
      <c r="D462" s="91" t="s">
        <v>173</v>
      </c>
      <c r="E462" s="713">
        <v>81656</v>
      </c>
      <c r="F462" s="88" t="s">
        <v>31</v>
      </c>
      <c r="G462" s="91">
        <v>723103</v>
      </c>
      <c r="H462" s="113" t="s">
        <v>67</v>
      </c>
      <c r="I462" s="279">
        <v>1</v>
      </c>
      <c r="J462" s="279">
        <v>0</v>
      </c>
      <c r="K462" s="279" t="s">
        <v>2010</v>
      </c>
      <c r="L462" s="279">
        <v>0</v>
      </c>
      <c r="M462" s="279">
        <v>0</v>
      </c>
      <c r="N462" s="89" t="s">
        <v>2192</v>
      </c>
      <c r="O462" s="88" t="s">
        <v>101</v>
      </c>
      <c r="P462" s="175" t="s">
        <v>692</v>
      </c>
      <c r="Q462" s="45"/>
      <c r="R462" s="90"/>
      <c r="S462" s="90"/>
      <c r="T462" s="90"/>
      <c r="U462" s="90"/>
      <c r="V462" s="90"/>
    </row>
    <row r="463" spans="2:24" customFormat="1" ht="15" customHeight="1">
      <c r="B463" s="91">
        <v>456</v>
      </c>
      <c r="C463" s="95" t="s">
        <v>1393</v>
      </c>
      <c r="D463" s="91" t="s">
        <v>173</v>
      </c>
      <c r="E463" s="713">
        <v>81656</v>
      </c>
      <c r="F463" s="88" t="s">
        <v>171</v>
      </c>
      <c r="G463" s="91">
        <v>712618</v>
      </c>
      <c r="H463" s="91" t="s">
        <v>77</v>
      </c>
      <c r="I463" s="279">
        <v>1</v>
      </c>
      <c r="J463" s="279">
        <v>0</v>
      </c>
      <c r="K463" s="279" t="s">
        <v>2012</v>
      </c>
      <c r="L463" s="279">
        <v>1</v>
      </c>
      <c r="M463" s="279">
        <v>0</v>
      </c>
      <c r="N463" s="89" t="s">
        <v>2194</v>
      </c>
      <c r="O463" s="88" t="s">
        <v>1054</v>
      </c>
      <c r="P463" s="175" t="s">
        <v>93</v>
      </c>
      <c r="Q463" s="45"/>
      <c r="R463" s="90"/>
      <c r="S463" s="90"/>
      <c r="T463" s="90"/>
      <c r="U463" s="90"/>
      <c r="V463" s="90"/>
    </row>
    <row r="464" spans="2:24" customFormat="1" ht="15" customHeight="1">
      <c r="B464" s="113">
        <v>457</v>
      </c>
      <c r="C464" s="95" t="s">
        <v>1393</v>
      </c>
      <c r="D464" s="91" t="s">
        <v>173</v>
      </c>
      <c r="E464" s="713">
        <v>81656</v>
      </c>
      <c r="F464" s="88" t="s">
        <v>41</v>
      </c>
      <c r="G464" s="91">
        <v>522301</v>
      </c>
      <c r="H464" s="113" t="s">
        <v>39</v>
      </c>
      <c r="I464" s="279">
        <v>2</v>
      </c>
      <c r="J464" s="279">
        <v>2</v>
      </c>
      <c r="K464" s="279" t="s">
        <v>2010</v>
      </c>
      <c r="L464" s="279">
        <v>0</v>
      </c>
      <c r="M464" s="279">
        <v>0</v>
      </c>
      <c r="N464" s="89" t="s">
        <v>2194</v>
      </c>
      <c r="O464" s="88" t="s">
        <v>101</v>
      </c>
      <c r="P464" s="175" t="s">
        <v>692</v>
      </c>
      <c r="Q464" s="45"/>
      <c r="R464" s="90"/>
      <c r="S464" s="90"/>
      <c r="T464" s="90"/>
      <c r="U464" s="90"/>
      <c r="V464" s="90"/>
    </row>
    <row r="465" spans="2:23" customFormat="1" ht="15" customHeight="1">
      <c r="B465" s="91">
        <v>458</v>
      </c>
      <c r="C465" s="95" t="s">
        <v>1393</v>
      </c>
      <c r="D465" s="91" t="s">
        <v>173</v>
      </c>
      <c r="E465" s="713">
        <v>81656</v>
      </c>
      <c r="F465" s="132" t="s">
        <v>35</v>
      </c>
      <c r="G465" s="91">
        <v>741103</v>
      </c>
      <c r="H465" s="91" t="s">
        <v>49</v>
      </c>
      <c r="I465" s="279">
        <v>1</v>
      </c>
      <c r="J465" s="279">
        <v>0</v>
      </c>
      <c r="K465" s="279" t="s">
        <v>2010</v>
      </c>
      <c r="L465" s="279">
        <v>0</v>
      </c>
      <c r="M465" s="279">
        <v>0</v>
      </c>
      <c r="N465" s="89" t="s">
        <v>2194</v>
      </c>
      <c r="O465" s="88" t="s">
        <v>101</v>
      </c>
      <c r="P465" s="175" t="s">
        <v>692</v>
      </c>
      <c r="Q465" s="47"/>
      <c r="R465" s="90"/>
      <c r="S465" s="90"/>
      <c r="T465" s="90"/>
      <c r="U465" s="90"/>
      <c r="V465" s="90"/>
    </row>
    <row r="466" spans="2:23" customFormat="1" ht="15" customHeight="1">
      <c r="B466" s="91">
        <v>459</v>
      </c>
      <c r="C466" s="95" t="s">
        <v>1393</v>
      </c>
      <c r="D466" s="91" t="s">
        <v>173</v>
      </c>
      <c r="E466" s="713">
        <v>81656</v>
      </c>
      <c r="F466" s="88" t="s">
        <v>172</v>
      </c>
      <c r="G466" s="91">
        <v>722204</v>
      </c>
      <c r="H466" s="91" t="s">
        <v>164</v>
      </c>
      <c r="I466" s="279">
        <v>1</v>
      </c>
      <c r="J466" s="279">
        <v>0</v>
      </c>
      <c r="K466" s="279" t="s">
        <v>2010</v>
      </c>
      <c r="L466" s="279">
        <v>1</v>
      </c>
      <c r="M466" s="279">
        <v>0</v>
      </c>
      <c r="N466" s="89" t="s">
        <v>2212</v>
      </c>
      <c r="O466" s="88" t="s">
        <v>179</v>
      </c>
      <c r="P466" s="175" t="s">
        <v>680</v>
      </c>
      <c r="Q466" s="47"/>
      <c r="R466" s="90"/>
      <c r="S466" s="90"/>
      <c r="T466" s="90"/>
      <c r="U466" s="90"/>
      <c r="V466" s="90"/>
    </row>
    <row r="467" spans="2:23" customFormat="1" ht="15.75" customHeight="1">
      <c r="B467" s="113">
        <v>460</v>
      </c>
      <c r="C467" s="95" t="s">
        <v>1393</v>
      </c>
      <c r="D467" s="91" t="s">
        <v>173</v>
      </c>
      <c r="E467" s="713">
        <v>81656</v>
      </c>
      <c r="F467" s="88" t="s">
        <v>1818</v>
      </c>
      <c r="G467" s="91">
        <v>751108</v>
      </c>
      <c r="H467" s="91" t="s">
        <v>641</v>
      </c>
      <c r="I467" s="279">
        <v>1</v>
      </c>
      <c r="J467" s="279">
        <v>0</v>
      </c>
      <c r="K467" s="279" t="s">
        <v>2010</v>
      </c>
      <c r="L467" s="279">
        <v>1</v>
      </c>
      <c r="M467" s="279">
        <v>0</v>
      </c>
      <c r="N467" s="89" t="s">
        <v>2191</v>
      </c>
      <c r="O467" s="88" t="s">
        <v>179</v>
      </c>
      <c r="P467" s="175" t="s">
        <v>680</v>
      </c>
      <c r="Q467" s="48"/>
      <c r="R467" s="115"/>
      <c r="S467" s="90"/>
      <c r="T467" s="90"/>
      <c r="U467" s="90"/>
      <c r="V467" s="90"/>
      <c r="W467">
        <v>7215</v>
      </c>
    </row>
    <row r="468" spans="2:23" customFormat="1" ht="15.75" customHeight="1">
      <c r="B468" s="91">
        <v>461</v>
      </c>
      <c r="C468" s="88" t="s">
        <v>1938</v>
      </c>
      <c r="D468" s="104" t="s">
        <v>686</v>
      </c>
      <c r="E468" s="169">
        <v>7215</v>
      </c>
      <c r="F468" s="88" t="s">
        <v>31</v>
      </c>
      <c r="G468" s="91">
        <v>723103</v>
      </c>
      <c r="H468" s="113" t="s">
        <v>67</v>
      </c>
      <c r="I468" s="279">
        <v>19</v>
      </c>
      <c r="J468" s="279">
        <v>0</v>
      </c>
      <c r="K468" s="279" t="s">
        <v>2010</v>
      </c>
      <c r="L468" s="279">
        <v>0</v>
      </c>
      <c r="M468" s="279">
        <v>0</v>
      </c>
      <c r="N468" s="89" t="s">
        <v>2212</v>
      </c>
      <c r="O468" s="88" t="s">
        <v>1939</v>
      </c>
      <c r="P468" s="175" t="s">
        <v>688</v>
      </c>
      <c r="Q468" s="48"/>
      <c r="R468" s="115"/>
      <c r="S468" s="90"/>
      <c r="T468" s="90"/>
      <c r="U468" s="90"/>
      <c r="V468" s="90"/>
    </row>
    <row r="469" spans="2:23" customFormat="1" ht="15.75" customHeight="1">
      <c r="B469" s="91">
        <v>462</v>
      </c>
      <c r="C469" s="88" t="s">
        <v>1938</v>
      </c>
      <c r="D469" s="104" t="s">
        <v>686</v>
      </c>
      <c r="E469" s="169">
        <v>7215</v>
      </c>
      <c r="F469" s="88" t="s">
        <v>51</v>
      </c>
      <c r="G469" s="91">
        <v>712905</v>
      </c>
      <c r="H469" s="91" t="s">
        <v>60</v>
      </c>
      <c r="I469" s="279">
        <v>3</v>
      </c>
      <c r="J469" s="279">
        <v>0</v>
      </c>
      <c r="K469" s="279" t="s">
        <v>2010</v>
      </c>
      <c r="L469" s="279">
        <v>0</v>
      </c>
      <c r="M469" s="279">
        <v>0</v>
      </c>
      <c r="N469" s="89" t="s">
        <v>2190</v>
      </c>
      <c r="O469" s="88" t="s">
        <v>1939</v>
      </c>
      <c r="P469" s="175" t="s">
        <v>688</v>
      </c>
      <c r="Q469" s="48"/>
      <c r="R469" s="115"/>
      <c r="S469" s="90"/>
      <c r="T469" s="90"/>
      <c r="U469" s="90"/>
      <c r="V469" s="90"/>
    </row>
    <row r="470" spans="2:23" customFormat="1" ht="15.75" customHeight="1">
      <c r="B470" s="113">
        <v>463</v>
      </c>
      <c r="C470" s="88" t="s">
        <v>1938</v>
      </c>
      <c r="D470" s="104" t="s">
        <v>686</v>
      </c>
      <c r="E470" s="169">
        <v>7215</v>
      </c>
      <c r="F470" s="88" t="s">
        <v>47</v>
      </c>
      <c r="G470" s="91">
        <v>721306</v>
      </c>
      <c r="H470" s="91" t="s">
        <v>56</v>
      </c>
      <c r="I470" s="279">
        <v>3</v>
      </c>
      <c r="J470" s="279">
        <v>0</v>
      </c>
      <c r="K470" s="279" t="s">
        <v>2012</v>
      </c>
      <c r="L470" s="279">
        <v>0</v>
      </c>
      <c r="M470" s="279">
        <v>0</v>
      </c>
      <c r="N470" s="89" t="s">
        <v>2192</v>
      </c>
      <c r="O470" s="88" t="s">
        <v>1054</v>
      </c>
      <c r="P470" s="175" t="s">
        <v>93</v>
      </c>
      <c r="Q470" s="48"/>
      <c r="R470" s="115"/>
      <c r="S470" s="90"/>
      <c r="T470" s="90"/>
      <c r="U470" s="90"/>
      <c r="V470" s="90"/>
    </row>
    <row r="471" spans="2:23" customFormat="1" ht="15" customHeight="1">
      <c r="B471" s="91">
        <v>464</v>
      </c>
      <c r="C471" s="88" t="s">
        <v>1938</v>
      </c>
      <c r="D471" s="104" t="s">
        <v>686</v>
      </c>
      <c r="E471" s="169">
        <v>7215</v>
      </c>
      <c r="F471" s="88" t="s">
        <v>52</v>
      </c>
      <c r="G471" s="91">
        <v>751204</v>
      </c>
      <c r="H471" s="91" t="s">
        <v>61</v>
      </c>
      <c r="I471" s="279">
        <v>1</v>
      </c>
      <c r="J471" s="279">
        <v>0</v>
      </c>
      <c r="K471" s="279" t="s">
        <v>2012</v>
      </c>
      <c r="L471" s="279">
        <v>0</v>
      </c>
      <c r="M471" s="279">
        <v>0</v>
      </c>
      <c r="N471" s="89" t="s">
        <v>2194</v>
      </c>
      <c r="O471" s="88" t="s">
        <v>1054</v>
      </c>
      <c r="P471" s="175" t="s">
        <v>93</v>
      </c>
      <c r="Q471" s="47"/>
      <c r="R471" s="115"/>
      <c r="S471" s="90"/>
      <c r="T471" s="90"/>
      <c r="U471" s="90"/>
      <c r="V471" s="90"/>
    </row>
    <row r="472" spans="2:23" customFormat="1" ht="15" customHeight="1">
      <c r="B472" s="91">
        <v>465</v>
      </c>
      <c r="C472" s="88" t="s">
        <v>1938</v>
      </c>
      <c r="D472" s="104" t="s">
        <v>686</v>
      </c>
      <c r="E472" s="169">
        <v>7215</v>
      </c>
      <c r="F472" s="88" t="s">
        <v>41</v>
      </c>
      <c r="G472" s="91">
        <v>522301</v>
      </c>
      <c r="H472" s="113" t="s">
        <v>39</v>
      </c>
      <c r="I472" s="279">
        <v>14</v>
      </c>
      <c r="J472" s="279">
        <v>8</v>
      </c>
      <c r="K472" s="279" t="s">
        <v>2010</v>
      </c>
      <c r="L472" s="279">
        <v>0</v>
      </c>
      <c r="M472" s="279">
        <v>0</v>
      </c>
      <c r="N472" s="89" t="s">
        <v>2194</v>
      </c>
      <c r="O472" s="88" t="s">
        <v>1939</v>
      </c>
      <c r="P472" s="175" t="s">
        <v>688</v>
      </c>
      <c r="Q472" s="47"/>
      <c r="R472" s="115"/>
      <c r="S472" s="90"/>
      <c r="T472" s="90"/>
      <c r="U472" s="90"/>
      <c r="V472" s="90"/>
    </row>
    <row r="473" spans="2:23" customFormat="1" ht="15" customHeight="1">
      <c r="B473" s="113">
        <v>466</v>
      </c>
      <c r="C473" s="88" t="s">
        <v>1938</v>
      </c>
      <c r="D473" s="104" t="s">
        <v>686</v>
      </c>
      <c r="E473" s="169">
        <v>7215</v>
      </c>
      <c r="F473" s="88" t="s">
        <v>30</v>
      </c>
      <c r="G473" s="91">
        <v>752205</v>
      </c>
      <c r="H473" s="91" t="s">
        <v>62</v>
      </c>
      <c r="I473" s="279">
        <v>2</v>
      </c>
      <c r="J473" s="279">
        <v>0</v>
      </c>
      <c r="K473" s="279" t="s">
        <v>2012</v>
      </c>
      <c r="L473" s="279">
        <v>0</v>
      </c>
      <c r="M473" s="279">
        <v>0</v>
      </c>
      <c r="N473" s="89" t="s">
        <v>2190</v>
      </c>
      <c r="O473" s="88" t="s">
        <v>1054</v>
      </c>
      <c r="P473" s="175" t="s">
        <v>93</v>
      </c>
      <c r="Q473" s="47"/>
      <c r="R473" s="115"/>
      <c r="S473" s="90"/>
      <c r="T473" s="90"/>
      <c r="U473" s="90"/>
      <c r="V473" s="90"/>
    </row>
    <row r="474" spans="2:23" customFormat="1" ht="15" customHeight="1">
      <c r="B474" s="91">
        <v>467</v>
      </c>
      <c r="C474" s="88" t="s">
        <v>1938</v>
      </c>
      <c r="D474" s="104" t="s">
        <v>686</v>
      </c>
      <c r="E474" s="169">
        <v>7215</v>
      </c>
      <c r="F474" s="95" t="s">
        <v>34</v>
      </c>
      <c r="G474" s="91">
        <v>751201</v>
      </c>
      <c r="H474" s="91" t="s">
        <v>162</v>
      </c>
      <c r="I474" s="279">
        <v>7</v>
      </c>
      <c r="J474" s="279">
        <v>5</v>
      </c>
      <c r="K474" s="279" t="s">
        <v>2010</v>
      </c>
      <c r="L474" s="279">
        <v>0</v>
      </c>
      <c r="M474" s="279">
        <v>0</v>
      </c>
      <c r="N474" s="89" t="s">
        <v>2190</v>
      </c>
      <c r="O474" s="88" t="s">
        <v>1939</v>
      </c>
      <c r="P474" s="175" t="s">
        <v>688</v>
      </c>
      <c r="Q474" s="7"/>
      <c r="R474" s="115"/>
      <c r="S474" s="90"/>
      <c r="T474" s="90"/>
      <c r="U474" s="90"/>
      <c r="V474" s="90"/>
      <c r="W474">
        <v>104111</v>
      </c>
    </row>
    <row r="475" spans="2:23" customFormat="1" ht="15.75" customHeight="1">
      <c r="B475" s="91">
        <v>468</v>
      </c>
      <c r="C475" s="88" t="s">
        <v>1938</v>
      </c>
      <c r="D475" s="104" t="s">
        <v>686</v>
      </c>
      <c r="E475" s="169">
        <v>7215</v>
      </c>
      <c r="F475" s="90" t="s">
        <v>1041</v>
      </c>
      <c r="G475" s="277">
        <v>713203</v>
      </c>
      <c r="H475" s="277" t="s">
        <v>59</v>
      </c>
      <c r="I475" s="260">
        <v>0</v>
      </c>
      <c r="J475" s="279">
        <v>0</v>
      </c>
      <c r="K475" s="279"/>
      <c r="L475" s="279"/>
      <c r="M475" s="279"/>
      <c r="N475" s="106"/>
      <c r="O475" s="88" t="s">
        <v>101</v>
      </c>
      <c r="P475" s="175" t="s">
        <v>692</v>
      </c>
      <c r="Q475" s="7"/>
      <c r="R475" s="115"/>
      <c r="S475" s="90"/>
      <c r="T475" s="90"/>
      <c r="U475" s="90"/>
      <c r="V475" s="90"/>
    </row>
    <row r="476" spans="2:23" customFormat="1" ht="15.75" customHeight="1">
      <c r="B476" s="113">
        <v>469</v>
      </c>
      <c r="C476" s="661" t="s">
        <v>2092</v>
      </c>
      <c r="D476" s="91" t="s">
        <v>1749</v>
      </c>
      <c r="E476" s="713">
        <v>104111</v>
      </c>
      <c r="F476" s="95" t="s">
        <v>41</v>
      </c>
      <c r="G476" s="91">
        <v>522301</v>
      </c>
      <c r="H476" s="113" t="s">
        <v>39</v>
      </c>
      <c r="I476" s="279">
        <v>2</v>
      </c>
      <c r="J476" s="279">
        <v>1</v>
      </c>
      <c r="K476" s="279" t="s">
        <v>2012</v>
      </c>
      <c r="L476" s="279">
        <v>2</v>
      </c>
      <c r="M476" s="279">
        <v>1</v>
      </c>
      <c r="N476" s="89" t="s">
        <v>2226</v>
      </c>
      <c r="O476" s="95" t="s">
        <v>1990</v>
      </c>
      <c r="P476" s="230" t="s">
        <v>190</v>
      </c>
      <c r="Q476" s="7"/>
      <c r="R476" s="115"/>
      <c r="S476" s="90"/>
      <c r="T476" s="90"/>
      <c r="U476" s="90"/>
      <c r="V476" s="90"/>
    </row>
    <row r="477" spans="2:23" customFormat="1" ht="15.75" customHeight="1">
      <c r="B477" s="91">
        <v>470</v>
      </c>
      <c r="C477" s="661" t="s">
        <v>2092</v>
      </c>
      <c r="D477" s="91" t="s">
        <v>1749</v>
      </c>
      <c r="E477" s="713">
        <v>104111</v>
      </c>
      <c r="F477" s="95" t="s">
        <v>40</v>
      </c>
      <c r="G477" s="91">
        <v>512001</v>
      </c>
      <c r="H477" s="91" t="s">
        <v>72</v>
      </c>
      <c r="I477" s="294">
        <v>3</v>
      </c>
      <c r="J477" s="294">
        <v>0</v>
      </c>
      <c r="K477" s="279" t="s">
        <v>2012</v>
      </c>
      <c r="L477" s="294">
        <v>3</v>
      </c>
      <c r="M477" s="294">
        <v>0</v>
      </c>
      <c r="N477" s="89" t="s">
        <v>2225</v>
      </c>
      <c r="O477" s="95" t="s">
        <v>1990</v>
      </c>
      <c r="P477" s="230" t="s">
        <v>190</v>
      </c>
      <c r="Q477" s="7"/>
      <c r="R477" s="115"/>
      <c r="S477" s="90"/>
      <c r="T477" s="90"/>
      <c r="U477" s="90"/>
      <c r="V477" s="90"/>
    </row>
    <row r="478" spans="2:23" customFormat="1" ht="15.75" customHeight="1">
      <c r="B478" s="91">
        <v>471</v>
      </c>
      <c r="C478" s="661" t="s">
        <v>2092</v>
      </c>
      <c r="D478" s="91" t="s">
        <v>1749</v>
      </c>
      <c r="E478" s="713">
        <v>104111</v>
      </c>
      <c r="F478" s="95" t="s">
        <v>31</v>
      </c>
      <c r="G478" s="91">
        <v>723103</v>
      </c>
      <c r="H478" s="91" t="s">
        <v>67</v>
      </c>
      <c r="I478" s="279">
        <v>1</v>
      </c>
      <c r="J478" s="279">
        <v>0</v>
      </c>
      <c r="K478" s="279" t="s">
        <v>2012</v>
      </c>
      <c r="L478" s="279">
        <v>1</v>
      </c>
      <c r="M478" s="279">
        <v>0</v>
      </c>
      <c r="N478" s="89" t="s">
        <v>2226</v>
      </c>
      <c r="O478" s="95" t="s">
        <v>1990</v>
      </c>
      <c r="P478" s="230" t="s">
        <v>190</v>
      </c>
      <c r="Q478" s="7"/>
      <c r="R478" s="90"/>
      <c r="S478" s="90"/>
      <c r="T478" s="90"/>
      <c r="U478" s="90"/>
      <c r="V478" s="90"/>
    </row>
    <row r="479" spans="2:23" customFormat="1" ht="15.75" customHeight="1">
      <c r="B479" s="113">
        <v>472</v>
      </c>
      <c r="C479" s="661" t="s">
        <v>2092</v>
      </c>
      <c r="D479" s="91" t="s">
        <v>1749</v>
      </c>
      <c r="E479" s="713">
        <v>104111</v>
      </c>
      <c r="F479" s="88" t="s">
        <v>172</v>
      </c>
      <c r="G479" s="91">
        <v>722204</v>
      </c>
      <c r="H479" s="91" t="s">
        <v>164</v>
      </c>
      <c r="I479" s="279">
        <v>1</v>
      </c>
      <c r="J479" s="279">
        <v>0</v>
      </c>
      <c r="K479" s="279" t="s">
        <v>2012</v>
      </c>
      <c r="L479" s="279">
        <v>1</v>
      </c>
      <c r="M479" s="279">
        <v>0</v>
      </c>
      <c r="N479" s="89" t="s">
        <v>2228</v>
      </c>
      <c r="O479" s="95" t="s">
        <v>1990</v>
      </c>
      <c r="P479" s="239" t="s">
        <v>190</v>
      </c>
      <c r="Q479" s="7"/>
      <c r="R479" s="90"/>
      <c r="S479" s="90"/>
      <c r="T479" s="90"/>
      <c r="U479" s="90"/>
      <c r="V479" s="90"/>
    </row>
    <row r="480" spans="2:23" customFormat="1" ht="15.75" customHeight="1">
      <c r="B480" s="91">
        <v>473</v>
      </c>
      <c r="C480" s="661" t="s">
        <v>2092</v>
      </c>
      <c r="D480" s="104" t="s">
        <v>1749</v>
      </c>
      <c r="E480" s="713">
        <v>104111</v>
      </c>
      <c r="F480" s="95" t="s">
        <v>1833</v>
      </c>
      <c r="G480" s="91">
        <v>721301</v>
      </c>
      <c r="H480" s="91" t="s">
        <v>684</v>
      </c>
      <c r="I480" s="260">
        <v>0</v>
      </c>
      <c r="J480" s="279">
        <v>0</v>
      </c>
      <c r="K480" s="279"/>
      <c r="L480" s="279"/>
      <c r="M480" s="279"/>
      <c r="N480" s="89"/>
      <c r="O480" s="88" t="s">
        <v>1991</v>
      </c>
      <c r="P480" s="175" t="s">
        <v>679</v>
      </c>
      <c r="Q480" s="7"/>
      <c r="R480" s="90"/>
      <c r="S480" s="90"/>
      <c r="T480" s="90"/>
      <c r="U480" s="90"/>
      <c r="V480" s="90"/>
      <c r="W480">
        <v>60237</v>
      </c>
    </row>
    <row r="481" spans="2:23" customFormat="1" ht="15" customHeight="1">
      <c r="B481" s="91">
        <v>474</v>
      </c>
      <c r="C481" s="95" t="s">
        <v>187</v>
      </c>
      <c r="D481" s="91" t="s">
        <v>188</v>
      </c>
      <c r="E481" s="713">
        <v>60237</v>
      </c>
      <c r="F481" s="95" t="s">
        <v>41</v>
      </c>
      <c r="G481" s="240">
        <v>522301</v>
      </c>
      <c r="H481" s="113" t="s">
        <v>39</v>
      </c>
      <c r="I481" s="279">
        <v>6</v>
      </c>
      <c r="J481" s="279">
        <v>6</v>
      </c>
      <c r="K481" s="279" t="s">
        <v>2012</v>
      </c>
      <c r="L481" s="279">
        <v>0</v>
      </c>
      <c r="M481" s="279">
        <v>0</v>
      </c>
      <c r="N481" s="89" t="s">
        <v>2226</v>
      </c>
      <c r="O481" s="95" t="s">
        <v>1990</v>
      </c>
      <c r="P481" s="230" t="s">
        <v>190</v>
      </c>
      <c r="Q481" s="7"/>
      <c r="R481" s="90"/>
      <c r="S481" s="90"/>
      <c r="T481" s="90"/>
      <c r="U481" s="90"/>
      <c r="V481" s="90"/>
    </row>
    <row r="482" spans="2:23" customFormat="1" ht="15" customHeight="1">
      <c r="B482" s="113">
        <v>475</v>
      </c>
      <c r="C482" s="95" t="s">
        <v>187</v>
      </c>
      <c r="D482" s="104" t="s">
        <v>188</v>
      </c>
      <c r="E482" s="713">
        <v>60237</v>
      </c>
      <c r="F482" s="88" t="s">
        <v>33</v>
      </c>
      <c r="G482" s="91">
        <v>514101</v>
      </c>
      <c r="H482" s="113" t="s">
        <v>68</v>
      </c>
      <c r="I482" s="279">
        <v>6</v>
      </c>
      <c r="J482" s="279">
        <v>6</v>
      </c>
      <c r="K482" s="279" t="s">
        <v>2012</v>
      </c>
      <c r="L482" s="279">
        <v>6</v>
      </c>
      <c r="M482" s="279">
        <v>6</v>
      </c>
      <c r="N482" s="106" t="s">
        <v>2189</v>
      </c>
      <c r="O482" s="88" t="s">
        <v>1054</v>
      </c>
      <c r="P482" s="175" t="s">
        <v>93</v>
      </c>
      <c r="Q482" s="7"/>
      <c r="R482" s="90"/>
      <c r="S482" s="90"/>
      <c r="T482" s="90"/>
      <c r="U482" s="90"/>
      <c r="V482" s="90"/>
    </row>
    <row r="483" spans="2:23" customFormat="1" ht="15" customHeight="1">
      <c r="B483" s="91">
        <v>476</v>
      </c>
      <c r="C483" s="95" t="s">
        <v>187</v>
      </c>
      <c r="D483" s="104" t="s">
        <v>188</v>
      </c>
      <c r="E483" s="713">
        <v>60237</v>
      </c>
      <c r="F483" s="88" t="s">
        <v>47</v>
      </c>
      <c r="G483" s="91">
        <v>721306</v>
      </c>
      <c r="H483" s="91" t="s">
        <v>56</v>
      </c>
      <c r="I483" s="279">
        <v>2</v>
      </c>
      <c r="J483" s="279">
        <v>0</v>
      </c>
      <c r="K483" s="279" t="s">
        <v>2012</v>
      </c>
      <c r="L483" s="279">
        <v>2</v>
      </c>
      <c r="M483" s="279">
        <v>0</v>
      </c>
      <c r="N483" s="89" t="s">
        <v>2192</v>
      </c>
      <c r="O483" s="88" t="s">
        <v>1054</v>
      </c>
      <c r="P483" s="175" t="s">
        <v>93</v>
      </c>
      <c r="Q483" s="7"/>
      <c r="R483" s="90"/>
      <c r="S483" s="90"/>
      <c r="T483" s="90"/>
      <c r="U483" s="90"/>
      <c r="V483" s="90"/>
    </row>
    <row r="484" spans="2:23" customFormat="1" ht="15" customHeight="1">
      <c r="B484" s="91">
        <v>477</v>
      </c>
      <c r="C484" s="95" t="s">
        <v>187</v>
      </c>
      <c r="D484" s="104" t="s">
        <v>188</v>
      </c>
      <c r="E484" s="713">
        <v>60237</v>
      </c>
      <c r="F484" s="88" t="s">
        <v>1041</v>
      </c>
      <c r="G484" s="91">
        <v>713203</v>
      </c>
      <c r="H484" s="91" t="s">
        <v>59</v>
      </c>
      <c r="I484" s="279">
        <v>2</v>
      </c>
      <c r="J484" s="279">
        <v>0</v>
      </c>
      <c r="K484" s="279" t="s">
        <v>2010</v>
      </c>
      <c r="L484" s="279">
        <v>2</v>
      </c>
      <c r="M484" s="279">
        <v>0</v>
      </c>
      <c r="N484" s="106" t="s">
        <v>2187</v>
      </c>
      <c r="O484" s="88" t="s">
        <v>101</v>
      </c>
      <c r="P484" s="175" t="s">
        <v>692</v>
      </c>
      <c r="Q484" s="7"/>
      <c r="R484" s="90"/>
      <c r="S484" s="90"/>
      <c r="T484" s="90"/>
      <c r="U484" s="90"/>
      <c r="V484" s="90"/>
    </row>
    <row r="485" spans="2:23" customFormat="1" ht="15" customHeight="1">
      <c r="B485" s="113">
        <v>478</v>
      </c>
      <c r="C485" s="95" t="s">
        <v>187</v>
      </c>
      <c r="D485" s="104" t="s">
        <v>188</v>
      </c>
      <c r="E485" s="713">
        <v>60237</v>
      </c>
      <c r="F485" s="132" t="s">
        <v>35</v>
      </c>
      <c r="G485" s="91">
        <v>741103</v>
      </c>
      <c r="H485" s="91" t="s">
        <v>49</v>
      </c>
      <c r="I485" s="279">
        <v>6</v>
      </c>
      <c r="J485" s="279">
        <v>0</v>
      </c>
      <c r="K485" s="279" t="s">
        <v>2012</v>
      </c>
      <c r="L485" s="279">
        <v>6</v>
      </c>
      <c r="M485" s="279">
        <v>0</v>
      </c>
      <c r="N485" s="89" t="s">
        <v>2192</v>
      </c>
      <c r="O485" s="88" t="s">
        <v>1054</v>
      </c>
      <c r="P485" s="175" t="s">
        <v>93</v>
      </c>
      <c r="Q485" s="7"/>
      <c r="R485" s="90"/>
      <c r="S485" s="90"/>
      <c r="T485" s="90"/>
      <c r="U485" s="90"/>
      <c r="V485" s="90"/>
    </row>
    <row r="486" spans="2:23" customFormat="1" ht="15" customHeight="1">
      <c r="B486" s="91">
        <v>479</v>
      </c>
      <c r="C486" s="95" t="s">
        <v>187</v>
      </c>
      <c r="D486" s="91" t="s">
        <v>188</v>
      </c>
      <c r="E486" s="713">
        <v>60237</v>
      </c>
      <c r="F486" s="95" t="s">
        <v>30</v>
      </c>
      <c r="G486" s="91">
        <v>752205</v>
      </c>
      <c r="H486" s="91" t="s">
        <v>62</v>
      </c>
      <c r="I486" s="279">
        <v>3</v>
      </c>
      <c r="J486" s="279">
        <v>0</v>
      </c>
      <c r="K486" s="279" t="s">
        <v>2012</v>
      </c>
      <c r="L486" s="279">
        <v>0</v>
      </c>
      <c r="M486" s="279">
        <v>0</v>
      </c>
      <c r="N486" s="89" t="s">
        <v>2228</v>
      </c>
      <c r="O486" s="95" t="s">
        <v>1990</v>
      </c>
      <c r="P486" s="230" t="s">
        <v>190</v>
      </c>
      <c r="Q486" s="7"/>
      <c r="R486" s="90"/>
      <c r="S486" s="90"/>
      <c r="T486" s="90"/>
      <c r="U486" s="90"/>
      <c r="V486" s="90"/>
    </row>
    <row r="487" spans="2:23" customFormat="1" ht="15" customHeight="1">
      <c r="B487" s="91">
        <v>480</v>
      </c>
      <c r="C487" s="95" t="s">
        <v>187</v>
      </c>
      <c r="D487" s="104" t="s">
        <v>188</v>
      </c>
      <c r="E487" s="713">
        <v>60237</v>
      </c>
      <c r="F487" s="88" t="s">
        <v>52</v>
      </c>
      <c r="G487" s="196">
        <v>751204</v>
      </c>
      <c r="H487" s="196" t="s">
        <v>61</v>
      </c>
      <c r="I487" s="279">
        <v>1</v>
      </c>
      <c r="J487" s="279">
        <v>0</v>
      </c>
      <c r="K487" s="279" t="s">
        <v>2012</v>
      </c>
      <c r="L487" s="279">
        <v>1</v>
      </c>
      <c r="M487" s="279">
        <v>0</v>
      </c>
      <c r="N487" s="89" t="s">
        <v>2194</v>
      </c>
      <c r="O487" s="88" t="s">
        <v>1054</v>
      </c>
      <c r="P487" s="175" t="s">
        <v>93</v>
      </c>
      <c r="Q487" s="47"/>
      <c r="R487" s="90"/>
      <c r="S487" s="90"/>
      <c r="T487" s="90"/>
      <c r="U487" s="90"/>
      <c r="V487" s="90"/>
      <c r="W487">
        <v>90635</v>
      </c>
    </row>
    <row r="488" spans="2:23" customFormat="1" ht="15" customHeight="1">
      <c r="B488" s="113">
        <v>481</v>
      </c>
      <c r="C488" s="95" t="s">
        <v>187</v>
      </c>
      <c r="D488" s="104" t="s">
        <v>188</v>
      </c>
      <c r="E488" s="713">
        <v>60237</v>
      </c>
      <c r="F488" s="95" t="s">
        <v>31</v>
      </c>
      <c r="G488" s="91">
        <v>723103</v>
      </c>
      <c r="H488" s="91" t="s">
        <v>67</v>
      </c>
      <c r="I488" s="279">
        <v>8</v>
      </c>
      <c r="J488" s="279">
        <v>0</v>
      </c>
      <c r="K488" s="279" t="s">
        <v>2012</v>
      </c>
      <c r="L488" s="279">
        <v>0</v>
      </c>
      <c r="M488" s="279">
        <v>0</v>
      </c>
      <c r="N488" s="89" t="s">
        <v>2226</v>
      </c>
      <c r="O488" s="95" t="s">
        <v>1990</v>
      </c>
      <c r="P488" s="230" t="s">
        <v>190</v>
      </c>
      <c r="Q488" s="47"/>
      <c r="R488" s="90"/>
      <c r="S488" s="90"/>
      <c r="T488" s="90"/>
      <c r="U488" s="90"/>
      <c r="V488" s="90"/>
    </row>
    <row r="489" spans="2:23" customFormat="1" ht="15" customHeight="1">
      <c r="B489" s="91">
        <v>482</v>
      </c>
      <c r="C489" s="95" t="s">
        <v>187</v>
      </c>
      <c r="D489" s="104" t="s">
        <v>188</v>
      </c>
      <c r="E489" s="713">
        <v>60237</v>
      </c>
      <c r="F489" s="95" t="s">
        <v>172</v>
      </c>
      <c r="G489" s="91">
        <v>722204</v>
      </c>
      <c r="H489" s="113" t="s">
        <v>164</v>
      </c>
      <c r="I489" s="279">
        <v>7</v>
      </c>
      <c r="J489" s="279">
        <v>0</v>
      </c>
      <c r="K489" s="279" t="s">
        <v>2012</v>
      </c>
      <c r="L489" s="279">
        <v>0</v>
      </c>
      <c r="M489" s="279">
        <v>0</v>
      </c>
      <c r="N489" s="89" t="s">
        <v>2228</v>
      </c>
      <c r="O489" s="95" t="s">
        <v>1990</v>
      </c>
      <c r="P489" s="230" t="s">
        <v>190</v>
      </c>
      <c r="Q489" s="47"/>
      <c r="R489" s="90"/>
      <c r="S489" s="90"/>
      <c r="T489" s="90"/>
      <c r="U489" s="90"/>
      <c r="V489" s="90"/>
    </row>
    <row r="490" spans="2:23" customFormat="1" ht="15" customHeight="1">
      <c r="B490" s="91">
        <v>483</v>
      </c>
      <c r="C490" s="88" t="s">
        <v>1954</v>
      </c>
      <c r="D490" s="104" t="s">
        <v>46</v>
      </c>
      <c r="E490" s="169">
        <v>90635</v>
      </c>
      <c r="F490" s="132" t="s">
        <v>35</v>
      </c>
      <c r="G490" s="91">
        <v>741103</v>
      </c>
      <c r="H490" s="277" t="s">
        <v>49</v>
      </c>
      <c r="I490" s="260">
        <v>0</v>
      </c>
      <c r="J490" s="279">
        <v>0</v>
      </c>
      <c r="K490" s="279"/>
      <c r="L490" s="279"/>
      <c r="M490" s="279"/>
      <c r="N490" s="89"/>
      <c r="O490" s="276" t="s">
        <v>1054</v>
      </c>
      <c r="P490" s="175" t="s">
        <v>93</v>
      </c>
      <c r="Q490" s="47"/>
      <c r="R490" s="90"/>
      <c r="S490" s="90"/>
      <c r="T490" s="90"/>
      <c r="U490" s="90"/>
      <c r="V490" s="90"/>
    </row>
    <row r="491" spans="2:23" customFormat="1" ht="15" customHeight="1">
      <c r="B491" s="113">
        <v>484</v>
      </c>
      <c r="C491" s="88" t="s">
        <v>1954</v>
      </c>
      <c r="D491" s="104" t="s">
        <v>46</v>
      </c>
      <c r="E491" s="169">
        <v>90635</v>
      </c>
      <c r="F491" s="88" t="s">
        <v>1041</v>
      </c>
      <c r="G491" s="91">
        <v>713203</v>
      </c>
      <c r="H491" s="104" t="s">
        <v>59</v>
      </c>
      <c r="I491" s="279">
        <v>5</v>
      </c>
      <c r="J491" s="279">
        <v>0</v>
      </c>
      <c r="K491" s="279" t="s">
        <v>2010</v>
      </c>
      <c r="L491" s="279"/>
      <c r="M491" s="279"/>
      <c r="N491" s="106" t="s">
        <v>2187</v>
      </c>
      <c r="O491" s="88" t="s">
        <v>101</v>
      </c>
      <c r="P491" s="175" t="s">
        <v>692</v>
      </c>
      <c r="Q491" s="47"/>
      <c r="R491" s="90"/>
      <c r="S491" s="90"/>
      <c r="T491" s="90"/>
      <c r="U491" s="90"/>
      <c r="V491" s="90"/>
    </row>
    <row r="492" spans="2:23" customFormat="1" ht="15" customHeight="1">
      <c r="B492" s="91">
        <v>485</v>
      </c>
      <c r="C492" s="88" t="s">
        <v>1954</v>
      </c>
      <c r="D492" s="104" t="s">
        <v>46</v>
      </c>
      <c r="E492" s="169">
        <v>90635</v>
      </c>
      <c r="F492" s="95" t="s">
        <v>47</v>
      </c>
      <c r="G492" s="91">
        <v>721306</v>
      </c>
      <c r="H492" s="113" t="s">
        <v>56</v>
      </c>
      <c r="I492" s="279">
        <v>3</v>
      </c>
      <c r="J492" s="279">
        <v>0</v>
      </c>
      <c r="K492" s="279" t="s">
        <v>2010</v>
      </c>
      <c r="L492" s="279"/>
      <c r="M492" s="279"/>
      <c r="N492" s="89" t="s">
        <v>2192</v>
      </c>
      <c r="O492" s="88" t="s">
        <v>1054</v>
      </c>
      <c r="P492" s="175" t="s">
        <v>93</v>
      </c>
      <c r="Q492" s="47"/>
      <c r="R492" s="90"/>
      <c r="S492" s="90"/>
      <c r="T492" s="90"/>
      <c r="U492" s="90"/>
      <c r="V492" s="90"/>
    </row>
    <row r="493" spans="2:23" customFormat="1" ht="15" customHeight="1">
      <c r="B493" s="91">
        <v>486</v>
      </c>
      <c r="C493" s="88" t="s">
        <v>1954</v>
      </c>
      <c r="D493" s="104" t="s">
        <v>46</v>
      </c>
      <c r="E493" s="169">
        <v>90635</v>
      </c>
      <c r="F493" s="88" t="s">
        <v>52</v>
      </c>
      <c r="G493" s="91">
        <v>751204</v>
      </c>
      <c r="H493" s="596" t="s">
        <v>61</v>
      </c>
      <c r="I493" s="279">
        <v>5</v>
      </c>
      <c r="J493" s="279">
        <v>0</v>
      </c>
      <c r="K493" s="279" t="s">
        <v>2010</v>
      </c>
      <c r="L493" s="279">
        <v>5</v>
      </c>
      <c r="M493" s="279">
        <v>0</v>
      </c>
      <c r="N493" s="89" t="s">
        <v>2194</v>
      </c>
      <c r="O493" s="88" t="s">
        <v>1054</v>
      </c>
      <c r="P493" s="175" t="s">
        <v>93</v>
      </c>
      <c r="Q493" s="47"/>
      <c r="R493" s="90"/>
      <c r="S493" s="90"/>
      <c r="T493" s="90"/>
      <c r="U493" s="90"/>
      <c r="V493" s="90"/>
    </row>
    <row r="494" spans="2:23" customFormat="1" ht="15" customHeight="1">
      <c r="B494" s="113">
        <v>487</v>
      </c>
      <c r="C494" s="88" t="s">
        <v>1954</v>
      </c>
      <c r="D494" s="104" t="s">
        <v>46</v>
      </c>
      <c r="E494" s="169">
        <v>90635</v>
      </c>
      <c r="F494" s="88" t="s">
        <v>30</v>
      </c>
      <c r="G494" s="91">
        <v>752205</v>
      </c>
      <c r="H494" s="91" t="s">
        <v>62</v>
      </c>
      <c r="I494" s="279">
        <v>2</v>
      </c>
      <c r="J494" s="279">
        <v>0</v>
      </c>
      <c r="K494" s="279" t="s">
        <v>2012</v>
      </c>
      <c r="L494" s="279"/>
      <c r="M494" s="279"/>
      <c r="N494" s="89" t="s">
        <v>2190</v>
      </c>
      <c r="O494" s="88" t="s">
        <v>1054</v>
      </c>
      <c r="P494" s="175" t="s">
        <v>93</v>
      </c>
      <c r="Q494" s="47"/>
      <c r="R494" s="90"/>
      <c r="S494" s="90"/>
      <c r="T494" s="90"/>
      <c r="U494" s="90"/>
      <c r="V494" s="90"/>
    </row>
    <row r="495" spans="2:23" customFormat="1" ht="15" customHeight="1">
      <c r="B495" s="91">
        <v>488</v>
      </c>
      <c r="C495" s="88" t="s">
        <v>1954</v>
      </c>
      <c r="D495" s="104" t="s">
        <v>46</v>
      </c>
      <c r="E495" s="169">
        <v>90635</v>
      </c>
      <c r="F495" s="95" t="s">
        <v>50</v>
      </c>
      <c r="G495" s="91" t="s">
        <v>1955</v>
      </c>
      <c r="H495" s="104" t="s">
        <v>58</v>
      </c>
      <c r="I495" s="279">
        <v>1</v>
      </c>
      <c r="J495" s="279">
        <v>1</v>
      </c>
      <c r="K495" s="279" t="s">
        <v>2010</v>
      </c>
      <c r="L495" s="279">
        <v>1</v>
      </c>
      <c r="M495" s="279">
        <v>1</v>
      </c>
      <c r="N495" s="89" t="s">
        <v>2225</v>
      </c>
      <c r="O495" s="88" t="s">
        <v>481</v>
      </c>
      <c r="P495" s="175" t="s">
        <v>678</v>
      </c>
      <c r="Q495" s="47"/>
      <c r="R495" s="90"/>
      <c r="S495" s="90"/>
      <c r="T495" s="90"/>
      <c r="U495" s="90"/>
      <c r="V495" s="90"/>
    </row>
    <row r="496" spans="2:23" customFormat="1" ht="15" customHeight="1">
      <c r="B496" s="91">
        <v>489</v>
      </c>
      <c r="C496" s="88" t="s">
        <v>1954</v>
      </c>
      <c r="D496" s="104" t="s">
        <v>46</v>
      </c>
      <c r="E496" s="169">
        <v>90635</v>
      </c>
      <c r="F496" s="90" t="s">
        <v>53</v>
      </c>
      <c r="G496" s="277">
        <v>753402</v>
      </c>
      <c r="H496" s="662" t="s">
        <v>63</v>
      </c>
      <c r="I496" s="260">
        <v>0</v>
      </c>
      <c r="J496" s="279">
        <v>0</v>
      </c>
      <c r="K496" s="279"/>
      <c r="L496" s="279"/>
      <c r="M496" s="279"/>
      <c r="N496" s="89"/>
      <c r="O496" s="88" t="s">
        <v>1069</v>
      </c>
      <c r="P496" s="175" t="s">
        <v>689</v>
      </c>
      <c r="Q496" s="47"/>
      <c r="R496" s="90"/>
      <c r="S496" s="90"/>
      <c r="T496" s="90"/>
      <c r="U496" s="90"/>
      <c r="V496" s="90"/>
    </row>
    <row r="497" spans="2:23" customFormat="1" ht="15" customHeight="1">
      <c r="B497" s="113">
        <v>490</v>
      </c>
      <c r="C497" s="88" t="s">
        <v>1954</v>
      </c>
      <c r="D497" s="104" t="s">
        <v>46</v>
      </c>
      <c r="E497" s="169">
        <v>90635</v>
      </c>
      <c r="F497" s="88" t="s">
        <v>463</v>
      </c>
      <c r="G497" s="91">
        <v>753105</v>
      </c>
      <c r="H497" s="104" t="s">
        <v>457</v>
      </c>
      <c r="I497" s="279">
        <v>1</v>
      </c>
      <c r="J497" s="279">
        <v>1</v>
      </c>
      <c r="K497" s="279" t="s">
        <v>2010</v>
      </c>
      <c r="L497" s="279">
        <v>1</v>
      </c>
      <c r="M497" s="279">
        <v>1</v>
      </c>
      <c r="N497" s="89" t="s">
        <v>2212</v>
      </c>
      <c r="O497" s="88" t="s">
        <v>179</v>
      </c>
      <c r="P497" s="175" t="s">
        <v>680</v>
      </c>
      <c r="Q497" s="47"/>
      <c r="R497" s="90"/>
      <c r="S497" s="90"/>
      <c r="T497" s="90"/>
      <c r="U497" s="90"/>
      <c r="V497" s="90"/>
      <c r="W497">
        <v>13385</v>
      </c>
    </row>
    <row r="498" spans="2:23" customFormat="1" ht="15" customHeight="1">
      <c r="B498" s="91">
        <v>491</v>
      </c>
      <c r="C498" s="88" t="s">
        <v>1804</v>
      </c>
      <c r="D498" s="104" t="s">
        <v>46</v>
      </c>
      <c r="E498" s="169">
        <v>13385</v>
      </c>
      <c r="F498" s="95" t="s">
        <v>34</v>
      </c>
      <c r="G498" s="91">
        <v>751201</v>
      </c>
      <c r="H498" s="91" t="s">
        <v>162</v>
      </c>
      <c r="I498" s="260">
        <v>0</v>
      </c>
      <c r="J498" s="279">
        <v>0</v>
      </c>
      <c r="K498" s="279"/>
      <c r="L498" s="279">
        <v>0</v>
      </c>
      <c r="M498" s="279">
        <v>0</v>
      </c>
      <c r="N498" s="106"/>
      <c r="O498" s="276" t="s">
        <v>101</v>
      </c>
      <c r="P498" s="175" t="s">
        <v>692</v>
      </c>
      <c r="Q498" s="47"/>
      <c r="R498" s="90"/>
      <c r="S498" s="90"/>
      <c r="T498" s="90"/>
      <c r="U498" s="90"/>
      <c r="V498" s="90"/>
    </row>
    <row r="499" spans="2:23" customFormat="1" ht="15" customHeight="1">
      <c r="B499" s="91">
        <v>492</v>
      </c>
      <c r="C499" s="88" t="s">
        <v>1804</v>
      </c>
      <c r="D499" s="104" t="s">
        <v>46</v>
      </c>
      <c r="E499" s="169">
        <v>13385</v>
      </c>
      <c r="F499" s="88" t="s">
        <v>41</v>
      </c>
      <c r="G499" s="91">
        <v>522301</v>
      </c>
      <c r="H499" s="113" t="s">
        <v>39</v>
      </c>
      <c r="I499" s="279">
        <v>1</v>
      </c>
      <c r="J499" s="279">
        <v>1</v>
      </c>
      <c r="K499" s="279" t="s">
        <v>2010</v>
      </c>
      <c r="L499" s="279">
        <v>0</v>
      </c>
      <c r="M499" s="279">
        <v>0</v>
      </c>
      <c r="N499" s="89" t="s">
        <v>2194</v>
      </c>
      <c r="O499" s="88" t="s">
        <v>101</v>
      </c>
      <c r="P499" s="175" t="s">
        <v>692</v>
      </c>
      <c r="Q499" s="47"/>
      <c r="R499" s="90"/>
      <c r="S499" s="90"/>
      <c r="T499" s="90"/>
      <c r="U499" s="90"/>
      <c r="V499" s="90"/>
    </row>
    <row r="500" spans="2:23" customFormat="1" ht="15" customHeight="1">
      <c r="B500" s="113">
        <v>493</v>
      </c>
      <c r="C500" s="88" t="s">
        <v>1804</v>
      </c>
      <c r="D500" s="104" t="s">
        <v>46</v>
      </c>
      <c r="E500" s="169">
        <v>13385</v>
      </c>
      <c r="F500" s="88" t="s">
        <v>33</v>
      </c>
      <c r="G500" s="91">
        <v>514101</v>
      </c>
      <c r="H500" s="113" t="s">
        <v>68</v>
      </c>
      <c r="I500" s="279">
        <v>3</v>
      </c>
      <c r="J500" s="279">
        <v>3</v>
      </c>
      <c r="K500" s="279" t="s">
        <v>2010</v>
      </c>
      <c r="L500" s="279">
        <v>0</v>
      </c>
      <c r="M500" s="279">
        <v>0</v>
      </c>
      <c r="N500" s="89" t="s">
        <v>2192</v>
      </c>
      <c r="O500" s="88" t="s">
        <v>101</v>
      </c>
      <c r="P500" s="175" t="s">
        <v>692</v>
      </c>
      <c r="Q500" s="47"/>
      <c r="R500" s="90"/>
      <c r="S500" s="90"/>
      <c r="T500" s="90"/>
      <c r="U500" s="90"/>
      <c r="V500" s="90"/>
    </row>
    <row r="501" spans="2:23" customFormat="1" ht="15" customHeight="1">
      <c r="B501" s="91">
        <v>494</v>
      </c>
      <c r="C501" s="88" t="s">
        <v>1804</v>
      </c>
      <c r="D501" s="104" t="s">
        <v>46</v>
      </c>
      <c r="E501" s="169">
        <v>13385</v>
      </c>
      <c r="F501" s="88" t="s">
        <v>31</v>
      </c>
      <c r="G501" s="91">
        <v>723103</v>
      </c>
      <c r="H501" s="91" t="s">
        <v>67</v>
      </c>
      <c r="I501" s="279">
        <v>4</v>
      </c>
      <c r="J501" s="279">
        <v>0</v>
      </c>
      <c r="K501" s="279" t="s">
        <v>2010</v>
      </c>
      <c r="L501" s="279">
        <v>0</v>
      </c>
      <c r="M501" s="279">
        <v>0</v>
      </c>
      <c r="N501" s="89" t="s">
        <v>2192</v>
      </c>
      <c r="O501" s="88" t="s">
        <v>101</v>
      </c>
      <c r="P501" s="175" t="s">
        <v>692</v>
      </c>
      <c r="Q501" s="47"/>
      <c r="R501" s="90"/>
      <c r="S501" s="90"/>
      <c r="T501" s="90"/>
      <c r="U501" s="90"/>
      <c r="V501" s="90"/>
    </row>
    <row r="502" spans="2:23" customFormat="1" ht="15" customHeight="1">
      <c r="B502" s="91">
        <v>495</v>
      </c>
      <c r="C502" s="88" t="s">
        <v>1804</v>
      </c>
      <c r="D502" s="104" t="s">
        <v>46</v>
      </c>
      <c r="E502" s="169">
        <v>13385</v>
      </c>
      <c r="F502" s="88" t="s">
        <v>30</v>
      </c>
      <c r="G502" s="91">
        <v>752205</v>
      </c>
      <c r="H502" s="104" t="s">
        <v>62</v>
      </c>
      <c r="I502" s="279">
        <v>1</v>
      </c>
      <c r="J502" s="279">
        <v>0</v>
      </c>
      <c r="K502" s="279" t="s">
        <v>2010</v>
      </c>
      <c r="L502" s="279">
        <v>0</v>
      </c>
      <c r="M502" s="279">
        <v>0</v>
      </c>
      <c r="N502" s="89" t="s">
        <v>2190</v>
      </c>
      <c r="O502" s="88" t="s">
        <v>101</v>
      </c>
      <c r="P502" s="175" t="s">
        <v>692</v>
      </c>
      <c r="Q502" s="47"/>
      <c r="R502" s="90"/>
      <c r="S502" s="90"/>
      <c r="T502" s="90"/>
      <c r="U502" s="90"/>
      <c r="V502" s="90"/>
    </row>
    <row r="503" spans="2:23" customFormat="1" ht="15" customHeight="1">
      <c r="B503" s="113">
        <v>496</v>
      </c>
      <c r="C503" s="88" t="s">
        <v>1804</v>
      </c>
      <c r="D503" s="104" t="s">
        <v>46</v>
      </c>
      <c r="E503" s="169">
        <v>13385</v>
      </c>
      <c r="F503" s="88" t="s">
        <v>53</v>
      </c>
      <c r="G503" s="91">
        <v>753402</v>
      </c>
      <c r="H503" s="104" t="s">
        <v>63</v>
      </c>
      <c r="I503" s="260">
        <v>0</v>
      </c>
      <c r="J503" s="279">
        <v>0</v>
      </c>
      <c r="K503" s="279"/>
      <c r="L503" s="279">
        <v>0</v>
      </c>
      <c r="M503" s="279">
        <v>0</v>
      </c>
      <c r="N503" s="89"/>
      <c r="O503" s="88" t="s">
        <v>101</v>
      </c>
      <c r="P503" s="175" t="s">
        <v>692</v>
      </c>
      <c r="Q503" s="47"/>
      <c r="R503" s="90"/>
      <c r="S503" s="90"/>
      <c r="T503" s="90"/>
      <c r="U503" s="90"/>
      <c r="V503" s="90"/>
    </row>
    <row r="504" spans="2:23" customFormat="1" ht="15" customHeight="1">
      <c r="B504" s="91">
        <v>497</v>
      </c>
      <c r="C504" s="88" t="s">
        <v>1804</v>
      </c>
      <c r="D504" s="104" t="s">
        <v>46</v>
      </c>
      <c r="E504" s="169">
        <v>13385</v>
      </c>
      <c r="F504" s="95" t="s">
        <v>35</v>
      </c>
      <c r="G504" s="104">
        <v>741103</v>
      </c>
      <c r="H504" s="91" t="s">
        <v>49</v>
      </c>
      <c r="I504" s="279">
        <v>1</v>
      </c>
      <c r="J504" s="279">
        <v>0</v>
      </c>
      <c r="K504" s="279" t="s">
        <v>2010</v>
      </c>
      <c r="L504" s="279">
        <v>0</v>
      </c>
      <c r="M504" s="279">
        <v>0</v>
      </c>
      <c r="N504" s="89" t="s">
        <v>2194</v>
      </c>
      <c r="O504" s="88" t="s">
        <v>101</v>
      </c>
      <c r="P504" s="175" t="s">
        <v>692</v>
      </c>
      <c r="Q504" s="47"/>
      <c r="R504" s="90"/>
      <c r="S504" s="90"/>
      <c r="T504" s="90"/>
      <c r="U504" s="90"/>
      <c r="V504" s="90"/>
    </row>
    <row r="505" spans="2:23" customFormat="1" ht="15" customHeight="1">
      <c r="B505" s="91">
        <v>498</v>
      </c>
      <c r="C505" s="88" t="s">
        <v>1804</v>
      </c>
      <c r="D505" s="104" t="s">
        <v>46</v>
      </c>
      <c r="E505" s="169">
        <v>13385</v>
      </c>
      <c r="F505" s="276" t="s">
        <v>36</v>
      </c>
      <c r="G505" s="277">
        <v>711204</v>
      </c>
      <c r="H505" s="277" t="s">
        <v>94</v>
      </c>
      <c r="I505" s="260">
        <v>0</v>
      </c>
      <c r="J505" s="279">
        <v>0</v>
      </c>
      <c r="K505" s="279"/>
      <c r="L505" s="279">
        <v>0</v>
      </c>
      <c r="M505" s="279">
        <v>0</v>
      </c>
      <c r="N505" s="89" t="s">
        <v>2387</v>
      </c>
      <c r="O505" s="88" t="s">
        <v>1991</v>
      </c>
      <c r="P505" s="229" t="s">
        <v>679</v>
      </c>
      <c r="Q505" s="47"/>
      <c r="R505" s="90"/>
      <c r="S505" s="90"/>
      <c r="T505" s="90"/>
      <c r="U505" s="90"/>
      <c r="V505" s="90"/>
    </row>
    <row r="506" spans="2:23" customFormat="1" ht="15" customHeight="1">
      <c r="B506" s="113">
        <v>499</v>
      </c>
      <c r="C506" s="88" t="s">
        <v>1804</v>
      </c>
      <c r="D506" s="104" t="s">
        <v>46</v>
      </c>
      <c r="E506" s="169">
        <v>13385</v>
      </c>
      <c r="F506" s="88" t="s">
        <v>1041</v>
      </c>
      <c r="G506" s="91">
        <v>713203</v>
      </c>
      <c r="H506" s="91" t="s">
        <v>59</v>
      </c>
      <c r="I506" s="279">
        <v>1</v>
      </c>
      <c r="J506" s="279">
        <v>0</v>
      </c>
      <c r="K506" s="279" t="s">
        <v>2010</v>
      </c>
      <c r="L506" s="279">
        <v>0</v>
      </c>
      <c r="M506" s="279">
        <v>0</v>
      </c>
      <c r="N506" s="106" t="s">
        <v>2187</v>
      </c>
      <c r="O506" s="88" t="s">
        <v>101</v>
      </c>
      <c r="P506" s="175" t="s">
        <v>692</v>
      </c>
      <c r="Q506" s="47"/>
      <c r="R506" s="90"/>
      <c r="S506" s="90"/>
      <c r="T506" s="90"/>
      <c r="U506" s="90"/>
      <c r="V506" s="90"/>
    </row>
    <row r="507" spans="2:23" customFormat="1" ht="15" customHeight="1">
      <c r="B507" s="91">
        <v>500</v>
      </c>
      <c r="C507" s="88" t="s">
        <v>1954</v>
      </c>
      <c r="D507" s="104" t="s">
        <v>46</v>
      </c>
      <c r="E507" s="169">
        <v>90635</v>
      </c>
      <c r="F507" s="276" t="s">
        <v>36</v>
      </c>
      <c r="G507" s="91">
        <v>711204</v>
      </c>
      <c r="H507" s="113" t="s">
        <v>94</v>
      </c>
      <c r="I507" s="260">
        <v>0</v>
      </c>
      <c r="J507" s="279">
        <v>0</v>
      </c>
      <c r="K507" s="279"/>
      <c r="L507" s="279"/>
      <c r="M507" s="279"/>
      <c r="N507" s="89"/>
      <c r="O507" s="276" t="s">
        <v>1054</v>
      </c>
      <c r="P507" s="175" t="s">
        <v>93</v>
      </c>
      <c r="Q507" s="47"/>
      <c r="R507" s="90"/>
      <c r="S507" s="90"/>
      <c r="T507" s="90"/>
      <c r="U507" s="90"/>
      <c r="V507" s="90"/>
    </row>
    <row r="508" spans="2:23" customFormat="1" ht="15" customHeight="1">
      <c r="B508" s="91">
        <v>501</v>
      </c>
      <c r="C508" s="95" t="s">
        <v>1970</v>
      </c>
      <c r="D508" s="91" t="s">
        <v>46</v>
      </c>
      <c r="E508" s="713"/>
      <c r="F508" s="132" t="s">
        <v>35</v>
      </c>
      <c r="G508" s="91">
        <v>741103</v>
      </c>
      <c r="H508" s="277" t="s">
        <v>49</v>
      </c>
      <c r="I508" s="260">
        <v>0</v>
      </c>
      <c r="J508" s="279">
        <v>0</v>
      </c>
      <c r="K508" s="279"/>
      <c r="L508" s="279"/>
      <c r="M508" s="279"/>
      <c r="N508" s="89"/>
      <c r="O508" s="276" t="s">
        <v>1054</v>
      </c>
      <c r="P508" s="175" t="s">
        <v>93</v>
      </c>
      <c r="Q508" s="47"/>
      <c r="R508" s="90"/>
      <c r="S508" s="90"/>
      <c r="T508" s="90"/>
      <c r="U508" s="90"/>
      <c r="V508" s="90"/>
      <c r="W508">
        <v>18886</v>
      </c>
    </row>
    <row r="509" spans="2:23" customFormat="1" ht="15" customHeight="1">
      <c r="B509" s="113">
        <v>502</v>
      </c>
      <c r="C509" s="451" t="s">
        <v>2170</v>
      </c>
      <c r="D509" s="453" t="s">
        <v>2171</v>
      </c>
      <c r="E509" s="753"/>
      <c r="F509" s="451" t="s">
        <v>1041</v>
      </c>
      <c r="G509" s="452">
        <v>713203</v>
      </c>
      <c r="H509" s="452" t="s">
        <v>59</v>
      </c>
      <c r="I509" s="279">
        <v>2</v>
      </c>
      <c r="J509" s="279">
        <v>0</v>
      </c>
      <c r="K509" s="279"/>
      <c r="L509" s="279"/>
      <c r="M509" s="279"/>
      <c r="N509" s="106" t="s">
        <v>2187</v>
      </c>
      <c r="O509" s="88" t="s">
        <v>101</v>
      </c>
      <c r="P509" s="175" t="s">
        <v>692</v>
      </c>
      <c r="Q509" s="6"/>
      <c r="R509" s="168"/>
      <c r="S509" s="168"/>
      <c r="T509" s="168"/>
      <c r="U509" s="168"/>
      <c r="V509" s="168"/>
    </row>
    <row r="510" spans="2:23" customFormat="1" ht="15" customHeight="1">
      <c r="B510" s="91">
        <v>503</v>
      </c>
      <c r="C510" s="88" t="s">
        <v>1958</v>
      </c>
      <c r="D510" s="91" t="s">
        <v>154</v>
      </c>
      <c r="E510" s="713">
        <v>24697</v>
      </c>
      <c r="F510" s="88" t="s">
        <v>31</v>
      </c>
      <c r="G510" s="91">
        <v>723103</v>
      </c>
      <c r="H510" s="113" t="s">
        <v>67</v>
      </c>
      <c r="I510" s="279">
        <v>2</v>
      </c>
      <c r="J510" s="279">
        <v>0</v>
      </c>
      <c r="K510" s="279" t="s">
        <v>2012</v>
      </c>
      <c r="L510" s="279">
        <v>2</v>
      </c>
      <c r="M510" s="279">
        <v>0</v>
      </c>
      <c r="N510" s="89" t="s">
        <v>2194</v>
      </c>
      <c r="O510" s="88" t="s">
        <v>1061</v>
      </c>
      <c r="P510" s="175" t="s">
        <v>32</v>
      </c>
      <c r="Q510" s="47"/>
      <c r="R510" s="90"/>
      <c r="S510" s="90"/>
      <c r="T510" s="90"/>
      <c r="U510" s="90"/>
      <c r="V510" s="90"/>
    </row>
    <row r="511" spans="2:23" customFormat="1" ht="15" customHeight="1">
      <c r="B511" s="91">
        <v>504</v>
      </c>
      <c r="C511" s="88" t="s">
        <v>1060</v>
      </c>
      <c r="D511" s="104" t="s">
        <v>154</v>
      </c>
      <c r="E511" s="169">
        <v>18886</v>
      </c>
      <c r="F511" s="88" t="s">
        <v>51</v>
      </c>
      <c r="G511" s="91">
        <v>712905</v>
      </c>
      <c r="H511" s="113" t="s">
        <v>60</v>
      </c>
      <c r="I511" s="279">
        <v>2</v>
      </c>
      <c r="J511" s="279">
        <v>0</v>
      </c>
      <c r="K511" s="279" t="s">
        <v>2012</v>
      </c>
      <c r="L511" s="279">
        <v>2</v>
      </c>
      <c r="M511" s="279">
        <v>0</v>
      </c>
      <c r="N511" s="89" t="s">
        <v>2234</v>
      </c>
      <c r="O511" s="88" t="s">
        <v>1991</v>
      </c>
      <c r="P511" s="175" t="s">
        <v>679</v>
      </c>
      <c r="Q511" s="47"/>
      <c r="R511" s="90"/>
      <c r="S511" s="90"/>
      <c r="T511" s="90"/>
      <c r="U511" s="90"/>
      <c r="V511" s="90"/>
    </row>
    <row r="512" spans="2:23" customFormat="1" ht="15" customHeight="1">
      <c r="B512" s="113">
        <v>505</v>
      </c>
      <c r="C512" s="88" t="s">
        <v>1958</v>
      </c>
      <c r="D512" s="91" t="s">
        <v>154</v>
      </c>
      <c r="E512" s="713">
        <v>24697</v>
      </c>
      <c r="F512" s="88" t="s">
        <v>34</v>
      </c>
      <c r="G512" s="91">
        <v>751201</v>
      </c>
      <c r="H512" s="113" t="s">
        <v>162</v>
      </c>
      <c r="I512" s="279">
        <v>4</v>
      </c>
      <c r="J512" s="279">
        <v>3</v>
      </c>
      <c r="K512" s="279" t="s">
        <v>2010</v>
      </c>
      <c r="L512" s="279">
        <v>0</v>
      </c>
      <c r="M512" s="279">
        <v>0</v>
      </c>
      <c r="N512" s="106" t="s">
        <v>2209</v>
      </c>
      <c r="O512" s="88" t="s">
        <v>873</v>
      </c>
      <c r="P512" s="175" t="s">
        <v>677</v>
      </c>
      <c r="Q512" s="47"/>
      <c r="R512" s="90"/>
      <c r="S512" s="90"/>
      <c r="T512" s="90"/>
      <c r="U512" s="90"/>
      <c r="V512" s="90"/>
      <c r="W512">
        <v>24697</v>
      </c>
    </row>
    <row r="513" spans="2:23" customFormat="1" ht="15" customHeight="1">
      <c r="B513" s="91">
        <v>506</v>
      </c>
      <c r="C513" s="88" t="s">
        <v>1958</v>
      </c>
      <c r="D513" s="91" t="s">
        <v>154</v>
      </c>
      <c r="E513" s="713">
        <v>24697</v>
      </c>
      <c r="F513" s="88" t="s">
        <v>41</v>
      </c>
      <c r="G513" s="91">
        <v>522301</v>
      </c>
      <c r="H513" s="113" t="s">
        <v>39</v>
      </c>
      <c r="I513" s="279">
        <v>4</v>
      </c>
      <c r="J513" s="279">
        <v>3</v>
      </c>
      <c r="K513" s="279" t="s">
        <v>2012</v>
      </c>
      <c r="L513" s="279">
        <v>0</v>
      </c>
      <c r="M513" s="279">
        <v>0</v>
      </c>
      <c r="N513" s="89" t="s">
        <v>2239</v>
      </c>
      <c r="O513" s="88" t="s">
        <v>1061</v>
      </c>
      <c r="P513" s="175" t="s">
        <v>32</v>
      </c>
      <c r="Q513" s="47"/>
      <c r="R513" s="90"/>
      <c r="S513" s="90"/>
      <c r="T513" s="90"/>
      <c r="U513" s="90"/>
      <c r="V513" s="90"/>
    </row>
    <row r="514" spans="2:23" customFormat="1" ht="15" customHeight="1">
      <c r="B514" s="91">
        <v>507</v>
      </c>
      <c r="C514" s="88" t="s">
        <v>1060</v>
      </c>
      <c r="D514" s="104" t="s">
        <v>154</v>
      </c>
      <c r="E514" s="169">
        <v>18886</v>
      </c>
      <c r="F514" s="88" t="s">
        <v>41</v>
      </c>
      <c r="G514" s="104">
        <v>522301</v>
      </c>
      <c r="H514" s="113" t="s">
        <v>39</v>
      </c>
      <c r="I514" s="279">
        <v>1</v>
      </c>
      <c r="J514" s="279">
        <v>1</v>
      </c>
      <c r="K514" s="279" t="s">
        <v>2012</v>
      </c>
      <c r="L514" s="279">
        <v>0</v>
      </c>
      <c r="M514" s="279">
        <v>0</v>
      </c>
      <c r="N514" s="89" t="s">
        <v>2239</v>
      </c>
      <c r="O514" s="88" t="s">
        <v>1061</v>
      </c>
      <c r="P514" s="175" t="s">
        <v>32</v>
      </c>
      <c r="Q514" s="47"/>
      <c r="R514" s="90"/>
      <c r="S514" s="90"/>
      <c r="T514" s="90"/>
      <c r="U514" s="90"/>
      <c r="V514" s="90"/>
    </row>
    <row r="515" spans="2:23" customFormat="1" ht="15" customHeight="1">
      <c r="B515" s="113">
        <v>508</v>
      </c>
      <c r="C515" s="88" t="s">
        <v>1060</v>
      </c>
      <c r="D515" s="104" t="s">
        <v>154</v>
      </c>
      <c r="E515" s="169">
        <v>18886</v>
      </c>
      <c r="F515" s="276" t="s">
        <v>33</v>
      </c>
      <c r="G515" s="663">
        <v>514101</v>
      </c>
      <c r="H515" s="648" t="s">
        <v>68</v>
      </c>
      <c r="I515" s="260">
        <v>1</v>
      </c>
      <c r="J515" s="279">
        <v>1</v>
      </c>
      <c r="K515" s="279" t="s">
        <v>2012</v>
      </c>
      <c r="L515" s="279">
        <v>1</v>
      </c>
      <c r="M515" s="279">
        <v>1</v>
      </c>
      <c r="N515" s="89" t="s">
        <v>2187</v>
      </c>
      <c r="O515" s="276" t="s">
        <v>1061</v>
      </c>
      <c r="P515" s="175" t="s">
        <v>32</v>
      </c>
      <c r="Q515" s="47"/>
      <c r="R515" s="90"/>
      <c r="S515" s="90"/>
      <c r="T515" s="90"/>
      <c r="U515" s="90"/>
      <c r="V515" s="90"/>
    </row>
    <row r="516" spans="2:23" customFormat="1" ht="15" customHeight="1">
      <c r="B516" s="91">
        <v>509</v>
      </c>
      <c r="C516" s="88" t="s">
        <v>1060</v>
      </c>
      <c r="D516" s="104" t="s">
        <v>154</v>
      </c>
      <c r="E516" s="169">
        <v>18886</v>
      </c>
      <c r="F516" s="88" t="s">
        <v>40</v>
      </c>
      <c r="G516" s="91">
        <v>512001</v>
      </c>
      <c r="H516" s="91" t="s">
        <v>72</v>
      </c>
      <c r="I516" s="279">
        <v>4</v>
      </c>
      <c r="J516" s="279">
        <v>2</v>
      </c>
      <c r="K516" s="279" t="s">
        <v>2012</v>
      </c>
      <c r="L516" s="279">
        <v>0</v>
      </c>
      <c r="M516" s="279">
        <v>0</v>
      </c>
      <c r="N516" s="106" t="s">
        <v>2187</v>
      </c>
      <c r="O516" s="88" t="s">
        <v>1061</v>
      </c>
      <c r="P516" s="175" t="s">
        <v>32</v>
      </c>
      <c r="Q516" s="7"/>
      <c r="R516" s="90"/>
      <c r="S516" s="90"/>
      <c r="T516" s="90"/>
      <c r="U516" s="90"/>
      <c r="V516" s="90"/>
    </row>
    <row r="517" spans="2:23" customFormat="1" ht="15" customHeight="1">
      <c r="B517" s="91">
        <v>510</v>
      </c>
      <c r="C517" s="88" t="s">
        <v>1060</v>
      </c>
      <c r="D517" s="104" t="s">
        <v>154</v>
      </c>
      <c r="E517" s="169">
        <v>18886</v>
      </c>
      <c r="F517" s="88" t="s">
        <v>172</v>
      </c>
      <c r="G517" s="91">
        <v>722204</v>
      </c>
      <c r="H517" s="91" t="s">
        <v>164</v>
      </c>
      <c r="I517" s="279">
        <v>1</v>
      </c>
      <c r="J517" s="279">
        <v>0</v>
      </c>
      <c r="K517" s="279" t="s">
        <v>2012</v>
      </c>
      <c r="L517" s="279">
        <v>1</v>
      </c>
      <c r="M517" s="279">
        <v>0</v>
      </c>
      <c r="N517" s="89" t="s">
        <v>2194</v>
      </c>
      <c r="O517" s="88" t="s">
        <v>1054</v>
      </c>
      <c r="P517" s="175" t="s">
        <v>93</v>
      </c>
      <c r="Q517" s="7"/>
      <c r="R517" s="90"/>
      <c r="S517" s="90"/>
      <c r="T517" s="90"/>
      <c r="U517" s="90"/>
      <c r="V517" s="90"/>
    </row>
    <row r="518" spans="2:23" customFormat="1" ht="15" customHeight="1">
      <c r="B518" s="113">
        <v>511</v>
      </c>
      <c r="C518" s="88" t="s">
        <v>1958</v>
      </c>
      <c r="D518" s="91" t="s">
        <v>154</v>
      </c>
      <c r="E518" s="713">
        <v>24697</v>
      </c>
      <c r="F518" s="88" t="s">
        <v>36</v>
      </c>
      <c r="G518" s="91">
        <v>711204</v>
      </c>
      <c r="H518" s="91" t="s">
        <v>94</v>
      </c>
      <c r="I518" s="279">
        <v>2</v>
      </c>
      <c r="J518" s="279">
        <v>0</v>
      </c>
      <c r="K518" s="279" t="s">
        <v>2012</v>
      </c>
      <c r="L518" s="279">
        <v>2</v>
      </c>
      <c r="M518" s="279">
        <v>0</v>
      </c>
      <c r="N518" s="89" t="s">
        <v>2190</v>
      </c>
      <c r="O518" s="88" t="s">
        <v>1054</v>
      </c>
      <c r="P518" s="175" t="s">
        <v>93</v>
      </c>
      <c r="Q518" s="7"/>
      <c r="R518" s="90"/>
      <c r="S518" s="90"/>
      <c r="T518" s="90"/>
      <c r="U518" s="90"/>
      <c r="V518" s="90"/>
    </row>
    <row r="519" spans="2:23" customFormat="1" ht="15" customHeight="1">
      <c r="B519" s="91">
        <v>512</v>
      </c>
      <c r="C519" s="88" t="s">
        <v>1958</v>
      </c>
      <c r="D519" s="91" t="s">
        <v>154</v>
      </c>
      <c r="E519" s="713">
        <v>24697</v>
      </c>
      <c r="F519" s="132" t="s">
        <v>35</v>
      </c>
      <c r="G519" s="91">
        <v>741103</v>
      </c>
      <c r="H519" s="91" t="s">
        <v>49</v>
      </c>
      <c r="I519" s="279">
        <v>1</v>
      </c>
      <c r="J519" s="279">
        <v>0</v>
      </c>
      <c r="K519" s="279" t="s">
        <v>2012</v>
      </c>
      <c r="L519" s="279">
        <v>1</v>
      </c>
      <c r="M519" s="279">
        <v>0</v>
      </c>
      <c r="N519" s="89" t="s">
        <v>2192</v>
      </c>
      <c r="O519" s="88" t="s">
        <v>1054</v>
      </c>
      <c r="P519" s="175" t="s">
        <v>93</v>
      </c>
      <c r="Q519" s="7"/>
      <c r="R519" s="90"/>
      <c r="S519" s="90"/>
      <c r="T519" s="90"/>
      <c r="U519" s="90"/>
      <c r="V519" s="90"/>
    </row>
    <row r="520" spans="2:23" customFormat="1" ht="15" customHeight="1">
      <c r="B520" s="91">
        <v>513</v>
      </c>
      <c r="C520" s="88" t="s">
        <v>1958</v>
      </c>
      <c r="D520" s="91" t="s">
        <v>154</v>
      </c>
      <c r="E520" s="713">
        <v>24697</v>
      </c>
      <c r="F520" s="88" t="s">
        <v>171</v>
      </c>
      <c r="G520" s="91">
        <v>712618</v>
      </c>
      <c r="H520" s="91" t="s">
        <v>77</v>
      </c>
      <c r="I520" s="279">
        <v>2</v>
      </c>
      <c r="J520" s="279">
        <v>0</v>
      </c>
      <c r="K520" s="279" t="s">
        <v>2012</v>
      </c>
      <c r="L520" s="279">
        <v>2</v>
      </c>
      <c r="M520" s="279">
        <v>0</v>
      </c>
      <c r="N520" s="89" t="s">
        <v>2194</v>
      </c>
      <c r="O520" s="88" t="s">
        <v>1054</v>
      </c>
      <c r="P520" s="175" t="s">
        <v>93</v>
      </c>
      <c r="Q520" s="7"/>
      <c r="R520" s="90"/>
      <c r="S520" s="90"/>
      <c r="T520" s="90"/>
      <c r="U520" s="90"/>
      <c r="V520" s="90"/>
    </row>
    <row r="521" spans="2:23" customFormat="1" ht="15" customHeight="1">
      <c r="B521" s="113">
        <v>514</v>
      </c>
      <c r="C521" s="88" t="s">
        <v>1958</v>
      </c>
      <c r="D521" s="91" t="s">
        <v>154</v>
      </c>
      <c r="E521" s="713">
        <v>24697</v>
      </c>
      <c r="F521" s="88" t="s">
        <v>33</v>
      </c>
      <c r="G521" s="91">
        <v>514101</v>
      </c>
      <c r="H521" s="113" t="s">
        <v>68</v>
      </c>
      <c r="I521" s="279">
        <v>5</v>
      </c>
      <c r="J521" s="279">
        <v>5</v>
      </c>
      <c r="K521" s="279" t="s">
        <v>2010</v>
      </c>
      <c r="L521" s="279">
        <v>5</v>
      </c>
      <c r="M521" s="279">
        <v>5</v>
      </c>
      <c r="N521" s="89" t="s">
        <v>2209</v>
      </c>
      <c r="O521" s="88" t="s">
        <v>873</v>
      </c>
      <c r="P521" s="175" t="s">
        <v>677</v>
      </c>
      <c r="Q521" s="7"/>
      <c r="R521" s="90"/>
      <c r="S521" s="90"/>
      <c r="T521" s="90"/>
      <c r="U521" s="90"/>
      <c r="V521" s="90"/>
    </row>
    <row r="522" spans="2:23" customFormat="1" ht="15" customHeight="1">
      <c r="B522" s="91">
        <v>515</v>
      </c>
      <c r="C522" s="88" t="s">
        <v>1958</v>
      </c>
      <c r="D522" s="91" t="s">
        <v>154</v>
      </c>
      <c r="E522" s="713">
        <v>24697</v>
      </c>
      <c r="F522" s="88" t="s">
        <v>33</v>
      </c>
      <c r="G522" s="91">
        <v>514101</v>
      </c>
      <c r="H522" s="113" t="s">
        <v>68</v>
      </c>
      <c r="I522" s="279">
        <v>1</v>
      </c>
      <c r="J522" s="279">
        <v>1</v>
      </c>
      <c r="K522" s="279" t="s">
        <v>2012</v>
      </c>
      <c r="L522" s="279">
        <v>1</v>
      </c>
      <c r="M522" s="279">
        <v>1</v>
      </c>
      <c r="N522" s="89" t="s">
        <v>2187</v>
      </c>
      <c r="O522" s="88" t="s">
        <v>1061</v>
      </c>
      <c r="P522" s="175" t="s">
        <v>32</v>
      </c>
      <c r="Q522" s="7"/>
      <c r="R522" s="90"/>
      <c r="S522" s="90"/>
      <c r="T522" s="90"/>
      <c r="U522" s="90"/>
      <c r="V522" s="90"/>
    </row>
    <row r="523" spans="2:23" customFormat="1" ht="17.25" customHeight="1">
      <c r="B523" s="91">
        <v>516</v>
      </c>
      <c r="C523" s="88" t="s">
        <v>1958</v>
      </c>
      <c r="D523" s="91" t="s">
        <v>154</v>
      </c>
      <c r="E523" s="713">
        <v>24697</v>
      </c>
      <c r="F523" s="88" t="s">
        <v>40</v>
      </c>
      <c r="G523" s="91">
        <v>512001</v>
      </c>
      <c r="H523" s="91" t="s">
        <v>72</v>
      </c>
      <c r="I523" s="279">
        <v>6</v>
      </c>
      <c r="J523" s="279">
        <v>4</v>
      </c>
      <c r="K523" s="279" t="s">
        <v>2010</v>
      </c>
      <c r="L523" s="279">
        <v>2</v>
      </c>
      <c r="M523" s="279">
        <v>0</v>
      </c>
      <c r="N523" s="89" t="s">
        <v>2216</v>
      </c>
      <c r="O523" s="88" t="s">
        <v>873</v>
      </c>
      <c r="P523" s="175" t="s">
        <v>677</v>
      </c>
      <c r="Q523" s="7"/>
      <c r="R523" s="90"/>
      <c r="S523" s="90"/>
      <c r="T523" s="90"/>
      <c r="U523" s="90"/>
      <c r="V523" s="90"/>
    </row>
    <row r="524" spans="2:23" customFormat="1" ht="15" customHeight="1">
      <c r="B524" s="113">
        <v>517</v>
      </c>
      <c r="C524" s="88" t="s">
        <v>1958</v>
      </c>
      <c r="D524" s="91" t="s">
        <v>154</v>
      </c>
      <c r="E524" s="713">
        <v>24697</v>
      </c>
      <c r="F524" s="95" t="s">
        <v>52</v>
      </c>
      <c r="G524" s="91">
        <v>751204</v>
      </c>
      <c r="H524" s="596" t="s">
        <v>61</v>
      </c>
      <c r="I524" s="260">
        <v>0</v>
      </c>
      <c r="J524" s="279">
        <v>0</v>
      </c>
      <c r="K524" s="279"/>
      <c r="L524" s="279"/>
      <c r="M524" s="279"/>
      <c r="N524" s="89"/>
      <c r="O524" s="276" t="s">
        <v>1054</v>
      </c>
      <c r="P524" s="175" t="s">
        <v>93</v>
      </c>
      <c r="Q524" s="7"/>
      <c r="R524" s="90"/>
      <c r="S524" s="90"/>
      <c r="T524" s="90"/>
      <c r="U524" s="90"/>
      <c r="V524" s="90"/>
    </row>
    <row r="525" spans="2:23" customFormat="1" ht="15" customHeight="1">
      <c r="B525" s="91">
        <v>518</v>
      </c>
      <c r="C525" s="88" t="s">
        <v>1060</v>
      </c>
      <c r="D525" s="104" t="s">
        <v>154</v>
      </c>
      <c r="E525" s="169">
        <v>18886</v>
      </c>
      <c r="F525" s="276" t="s">
        <v>36</v>
      </c>
      <c r="G525" s="277">
        <v>711204</v>
      </c>
      <c r="H525" s="277" t="s">
        <v>94</v>
      </c>
      <c r="I525" s="260">
        <v>0</v>
      </c>
      <c r="J525" s="279">
        <v>0</v>
      </c>
      <c r="K525" s="279"/>
      <c r="L525" s="279"/>
      <c r="M525" s="279"/>
      <c r="N525" s="89"/>
      <c r="O525" s="276" t="s">
        <v>1054</v>
      </c>
      <c r="P525" s="175" t="s">
        <v>93</v>
      </c>
      <c r="Q525" s="7"/>
      <c r="R525" s="90"/>
      <c r="S525" s="90"/>
      <c r="T525" s="90"/>
      <c r="U525" s="90"/>
      <c r="V525" s="90"/>
    </row>
    <row r="526" spans="2:23" customFormat="1" ht="15" customHeight="1">
      <c r="B526" s="91">
        <v>519</v>
      </c>
      <c r="C526" s="88" t="s">
        <v>1060</v>
      </c>
      <c r="D526" s="104" t="s">
        <v>154</v>
      </c>
      <c r="E526" s="169">
        <v>18886</v>
      </c>
      <c r="F526" s="90" t="s">
        <v>1944</v>
      </c>
      <c r="G526" s="663">
        <v>723318</v>
      </c>
      <c r="H526" s="663" t="s">
        <v>633</v>
      </c>
      <c r="I526" s="260">
        <v>0</v>
      </c>
      <c r="J526" s="279">
        <v>0</v>
      </c>
      <c r="K526" s="279"/>
      <c r="L526" s="279"/>
      <c r="M526" s="279"/>
      <c r="N526" s="109" t="s">
        <v>2401</v>
      </c>
      <c r="O526" s="138" t="s">
        <v>2091</v>
      </c>
      <c r="P526" s="175" t="s">
        <v>2282</v>
      </c>
      <c r="Q526" s="7"/>
      <c r="R526" s="90"/>
      <c r="S526" s="90"/>
      <c r="T526" s="90"/>
      <c r="U526" s="90"/>
      <c r="V526" s="90"/>
      <c r="W526">
        <v>44480</v>
      </c>
    </row>
    <row r="527" spans="2:23" customFormat="1" ht="15" customHeight="1">
      <c r="B527" s="113">
        <v>520</v>
      </c>
      <c r="C527" s="88" t="s">
        <v>1958</v>
      </c>
      <c r="D527" s="91" t="s">
        <v>154</v>
      </c>
      <c r="E527" s="713">
        <v>24697</v>
      </c>
      <c r="F527" s="95" t="s">
        <v>31</v>
      </c>
      <c r="G527" s="91">
        <v>723103</v>
      </c>
      <c r="H527" s="91" t="s">
        <v>67</v>
      </c>
      <c r="I527" s="279">
        <v>1</v>
      </c>
      <c r="J527" s="279">
        <v>0</v>
      </c>
      <c r="K527" s="279" t="s">
        <v>2010</v>
      </c>
      <c r="L527" s="279">
        <v>1</v>
      </c>
      <c r="M527" s="279">
        <v>0</v>
      </c>
      <c r="N527" s="89" t="s">
        <v>2210</v>
      </c>
      <c r="O527" s="88" t="s">
        <v>873</v>
      </c>
      <c r="P527" s="175" t="s">
        <v>677</v>
      </c>
      <c r="Q527" s="7"/>
      <c r="R527" s="90"/>
      <c r="S527" s="90"/>
      <c r="T527" s="90"/>
      <c r="U527" s="90"/>
      <c r="V527" s="90"/>
    </row>
    <row r="528" spans="2:23" customFormat="1" ht="15" customHeight="1">
      <c r="B528" s="91">
        <v>521</v>
      </c>
      <c r="C528" s="88" t="s">
        <v>1958</v>
      </c>
      <c r="D528" s="91" t="s">
        <v>154</v>
      </c>
      <c r="E528" s="713">
        <v>24697</v>
      </c>
      <c r="F528" s="276" t="s">
        <v>42</v>
      </c>
      <c r="G528" s="277">
        <v>741201</v>
      </c>
      <c r="H528" s="277" t="s">
        <v>161</v>
      </c>
      <c r="I528" s="260">
        <v>0</v>
      </c>
      <c r="J528" s="279">
        <v>0</v>
      </c>
      <c r="K528" s="279"/>
      <c r="L528" s="279"/>
      <c r="M528" s="279"/>
      <c r="N528" s="89"/>
      <c r="O528" s="88" t="s">
        <v>1991</v>
      </c>
      <c r="P528" s="175" t="s">
        <v>679</v>
      </c>
      <c r="Q528" s="7"/>
      <c r="R528" s="90"/>
      <c r="S528" s="90"/>
      <c r="T528" s="90"/>
      <c r="U528" s="90"/>
      <c r="V528" s="90"/>
    </row>
    <row r="529" spans="2:23" customFormat="1" ht="15" customHeight="1">
      <c r="B529" s="91">
        <v>522</v>
      </c>
      <c r="C529" s="88" t="s">
        <v>1886</v>
      </c>
      <c r="D529" s="104" t="s">
        <v>216</v>
      </c>
      <c r="E529" s="169">
        <v>44480</v>
      </c>
      <c r="F529" s="88" t="s">
        <v>40</v>
      </c>
      <c r="G529" s="91">
        <v>512001</v>
      </c>
      <c r="H529" s="91" t="s">
        <v>72</v>
      </c>
      <c r="I529" s="279">
        <v>3</v>
      </c>
      <c r="J529" s="279">
        <v>1</v>
      </c>
      <c r="K529" s="279" t="s">
        <v>2012</v>
      </c>
      <c r="L529" s="279">
        <v>3</v>
      </c>
      <c r="M529" s="279">
        <v>1</v>
      </c>
      <c r="N529" s="106" t="s">
        <v>2187</v>
      </c>
      <c r="O529" s="88" t="s">
        <v>1061</v>
      </c>
      <c r="P529" s="175" t="s">
        <v>32</v>
      </c>
      <c r="Q529" s="7"/>
      <c r="R529" s="90"/>
      <c r="S529" s="90"/>
      <c r="T529" s="90"/>
      <c r="U529" s="90"/>
      <c r="V529" s="90"/>
    </row>
    <row r="530" spans="2:23" customFormat="1" ht="15" customHeight="1">
      <c r="B530" s="113">
        <v>523</v>
      </c>
      <c r="C530" s="88" t="s">
        <v>1886</v>
      </c>
      <c r="D530" s="104" t="s">
        <v>216</v>
      </c>
      <c r="E530" s="169">
        <v>44480</v>
      </c>
      <c r="F530" s="88" t="s">
        <v>41</v>
      </c>
      <c r="G530" s="91">
        <v>522301</v>
      </c>
      <c r="H530" s="113" t="s">
        <v>39</v>
      </c>
      <c r="I530" s="204">
        <v>14</v>
      </c>
      <c r="J530" s="279">
        <v>11</v>
      </c>
      <c r="K530" s="279" t="s">
        <v>2012</v>
      </c>
      <c r="L530" s="204">
        <v>14</v>
      </c>
      <c r="M530" s="279">
        <v>11</v>
      </c>
      <c r="N530" s="89" t="s">
        <v>2191</v>
      </c>
      <c r="O530" s="88" t="s">
        <v>1061</v>
      </c>
      <c r="P530" s="175" t="s">
        <v>32</v>
      </c>
      <c r="Q530" s="7"/>
      <c r="R530" s="90"/>
      <c r="S530" s="90"/>
      <c r="T530" s="90"/>
      <c r="U530" s="90"/>
      <c r="V530" s="90"/>
    </row>
    <row r="531" spans="2:23" customFormat="1" ht="15" customHeight="1">
      <c r="B531" s="91">
        <v>524</v>
      </c>
      <c r="C531" s="88" t="s">
        <v>1886</v>
      </c>
      <c r="D531" s="104" t="s">
        <v>216</v>
      </c>
      <c r="E531" s="169">
        <v>44480</v>
      </c>
      <c r="F531" s="88" t="s">
        <v>31</v>
      </c>
      <c r="G531" s="91">
        <v>723103</v>
      </c>
      <c r="H531" s="113" t="s">
        <v>67</v>
      </c>
      <c r="I531" s="279">
        <v>14</v>
      </c>
      <c r="J531" s="279">
        <v>1</v>
      </c>
      <c r="K531" s="279" t="s">
        <v>2012</v>
      </c>
      <c r="L531" s="279">
        <v>14</v>
      </c>
      <c r="M531" s="279">
        <v>1</v>
      </c>
      <c r="N531" s="89" t="s">
        <v>2194</v>
      </c>
      <c r="O531" s="88" t="s">
        <v>1061</v>
      </c>
      <c r="P531" s="175" t="s">
        <v>32</v>
      </c>
      <c r="Q531" s="7"/>
      <c r="R531" s="90"/>
      <c r="S531" s="90"/>
      <c r="T531" s="90"/>
      <c r="U531" s="90"/>
      <c r="V531" s="90"/>
    </row>
    <row r="532" spans="2:23" customFormat="1" ht="15" customHeight="1">
      <c r="B532" s="91">
        <v>525</v>
      </c>
      <c r="C532" s="95" t="s">
        <v>1886</v>
      </c>
      <c r="D532" s="91" t="s">
        <v>216</v>
      </c>
      <c r="E532" s="169">
        <v>44480</v>
      </c>
      <c r="F532" s="95" t="s">
        <v>34</v>
      </c>
      <c r="G532" s="91">
        <v>751201</v>
      </c>
      <c r="H532" s="113" t="s">
        <v>162</v>
      </c>
      <c r="I532" s="279">
        <v>3</v>
      </c>
      <c r="J532" s="279">
        <v>3</v>
      </c>
      <c r="K532" s="279" t="s">
        <v>2012</v>
      </c>
      <c r="L532" s="279">
        <v>3</v>
      </c>
      <c r="M532" s="279">
        <v>3</v>
      </c>
      <c r="N532" s="89" t="s">
        <v>2195</v>
      </c>
      <c r="O532" s="232" t="s">
        <v>1989</v>
      </c>
      <c r="P532" s="230" t="s">
        <v>37</v>
      </c>
      <c r="Q532" s="7"/>
      <c r="R532" s="90"/>
      <c r="S532" s="90"/>
      <c r="T532" s="90"/>
      <c r="U532" s="90"/>
      <c r="V532" s="90"/>
    </row>
    <row r="533" spans="2:23" customFormat="1" ht="15" customHeight="1">
      <c r="B533" s="113">
        <v>526</v>
      </c>
      <c r="C533" s="88" t="s">
        <v>1886</v>
      </c>
      <c r="D533" s="104" t="s">
        <v>216</v>
      </c>
      <c r="E533" s="169">
        <v>44480</v>
      </c>
      <c r="F533" s="132" t="s">
        <v>35</v>
      </c>
      <c r="G533" s="91">
        <v>741103</v>
      </c>
      <c r="H533" s="91" t="s">
        <v>49</v>
      </c>
      <c r="I533" s="279">
        <v>1</v>
      </c>
      <c r="J533" s="279">
        <v>0</v>
      </c>
      <c r="K533" s="279" t="s">
        <v>2012</v>
      </c>
      <c r="L533" s="279">
        <v>1</v>
      </c>
      <c r="M533" s="279">
        <v>0</v>
      </c>
      <c r="N533" s="89" t="s">
        <v>2192</v>
      </c>
      <c r="O533" s="88" t="s">
        <v>1054</v>
      </c>
      <c r="P533" s="175" t="s">
        <v>93</v>
      </c>
      <c r="Q533" s="49"/>
      <c r="R533" s="90"/>
      <c r="S533" s="90"/>
      <c r="T533" s="90"/>
      <c r="U533" s="90"/>
      <c r="V533" s="90"/>
    </row>
    <row r="534" spans="2:23" customFormat="1" ht="15" customHeight="1">
      <c r="B534" s="91">
        <v>527</v>
      </c>
      <c r="C534" s="88" t="s">
        <v>1886</v>
      </c>
      <c r="D534" s="104" t="s">
        <v>216</v>
      </c>
      <c r="E534" s="169">
        <v>44480</v>
      </c>
      <c r="F534" s="88" t="s">
        <v>48</v>
      </c>
      <c r="G534" s="91">
        <v>741203</v>
      </c>
      <c r="H534" s="91" t="s">
        <v>57</v>
      </c>
      <c r="I534" s="279">
        <v>2</v>
      </c>
      <c r="J534" s="279">
        <v>0</v>
      </c>
      <c r="K534" s="279" t="s">
        <v>2012</v>
      </c>
      <c r="L534" s="279">
        <v>2</v>
      </c>
      <c r="M534" s="279">
        <v>0</v>
      </c>
      <c r="N534" s="89" t="s">
        <v>2193</v>
      </c>
      <c r="O534" s="88" t="s">
        <v>1054</v>
      </c>
      <c r="P534" s="175" t="s">
        <v>93</v>
      </c>
      <c r="Q534" s="47"/>
      <c r="R534" s="90"/>
      <c r="S534" s="90"/>
      <c r="T534" s="90"/>
      <c r="U534" s="90"/>
      <c r="V534" s="90"/>
    </row>
    <row r="535" spans="2:23" customFormat="1" ht="15" customHeight="1">
      <c r="B535" s="91">
        <v>528</v>
      </c>
      <c r="C535" s="88" t="s">
        <v>1886</v>
      </c>
      <c r="D535" s="104" t="s">
        <v>216</v>
      </c>
      <c r="E535" s="169">
        <v>44480</v>
      </c>
      <c r="F535" s="88" t="s">
        <v>1041</v>
      </c>
      <c r="G535" s="91">
        <v>713209</v>
      </c>
      <c r="H535" s="91" t="s">
        <v>59</v>
      </c>
      <c r="I535" s="279">
        <v>4</v>
      </c>
      <c r="J535" s="279">
        <v>0</v>
      </c>
      <c r="K535" s="279" t="s">
        <v>2012</v>
      </c>
      <c r="L535" s="279">
        <v>4</v>
      </c>
      <c r="M535" s="279">
        <v>0</v>
      </c>
      <c r="N535" s="106" t="s">
        <v>2187</v>
      </c>
      <c r="O535" s="88" t="s">
        <v>101</v>
      </c>
      <c r="P535" s="175" t="s">
        <v>692</v>
      </c>
      <c r="Q535" s="47"/>
      <c r="R535" s="90"/>
      <c r="S535" s="90"/>
      <c r="T535" s="90"/>
      <c r="U535" s="90"/>
      <c r="V535" s="90"/>
    </row>
    <row r="536" spans="2:23" customFormat="1" ht="15" customHeight="1">
      <c r="B536" s="113">
        <v>529</v>
      </c>
      <c r="C536" s="88" t="s">
        <v>1886</v>
      </c>
      <c r="D536" s="104" t="s">
        <v>216</v>
      </c>
      <c r="E536" s="169">
        <v>44480</v>
      </c>
      <c r="F536" s="88" t="s">
        <v>47</v>
      </c>
      <c r="G536" s="91">
        <v>721306</v>
      </c>
      <c r="H536" s="91" t="s">
        <v>56</v>
      </c>
      <c r="I536" s="279">
        <v>1</v>
      </c>
      <c r="J536" s="279">
        <v>0</v>
      </c>
      <c r="K536" s="279" t="s">
        <v>2012</v>
      </c>
      <c r="L536" s="279">
        <v>1</v>
      </c>
      <c r="M536" s="279">
        <v>0</v>
      </c>
      <c r="N536" s="89" t="s">
        <v>2192</v>
      </c>
      <c r="O536" s="88" t="s">
        <v>1054</v>
      </c>
      <c r="P536" s="175" t="s">
        <v>93</v>
      </c>
      <c r="Q536" s="47"/>
      <c r="R536" s="90"/>
      <c r="S536" s="90"/>
      <c r="T536" s="90"/>
      <c r="U536" s="90"/>
      <c r="V536" s="90"/>
    </row>
    <row r="537" spans="2:23" customFormat="1" ht="15" customHeight="1">
      <c r="B537" s="91">
        <v>530</v>
      </c>
      <c r="C537" s="95" t="s">
        <v>1886</v>
      </c>
      <c r="D537" s="91" t="s">
        <v>216</v>
      </c>
      <c r="E537" s="169">
        <v>44480</v>
      </c>
      <c r="F537" s="95" t="s">
        <v>51</v>
      </c>
      <c r="G537" s="91">
        <v>712905</v>
      </c>
      <c r="H537" s="91" t="s">
        <v>60</v>
      </c>
      <c r="I537" s="260">
        <v>0</v>
      </c>
      <c r="J537" s="279">
        <v>0</v>
      </c>
      <c r="K537" s="279"/>
      <c r="L537" s="279">
        <v>0</v>
      </c>
      <c r="M537" s="279">
        <v>0</v>
      </c>
      <c r="N537" s="106" t="s">
        <v>2197</v>
      </c>
      <c r="O537" s="232" t="s">
        <v>1989</v>
      </c>
      <c r="P537" s="230" t="s">
        <v>37</v>
      </c>
      <c r="Q537" s="47"/>
      <c r="R537" s="90"/>
      <c r="S537" s="90"/>
      <c r="T537" s="90"/>
      <c r="U537" s="90"/>
      <c r="V537" s="90"/>
    </row>
    <row r="538" spans="2:23" customFormat="1" ht="15" customHeight="1">
      <c r="B538" s="91">
        <v>531</v>
      </c>
      <c r="C538" s="95" t="s">
        <v>1886</v>
      </c>
      <c r="D538" s="91" t="s">
        <v>216</v>
      </c>
      <c r="E538" s="169">
        <v>44480</v>
      </c>
      <c r="F538" s="112" t="s">
        <v>184</v>
      </c>
      <c r="G538" s="170">
        <v>513101</v>
      </c>
      <c r="H538" s="170" t="s">
        <v>185</v>
      </c>
      <c r="I538" s="260">
        <v>0</v>
      </c>
      <c r="J538" s="279">
        <v>0</v>
      </c>
      <c r="K538" s="279"/>
      <c r="L538" s="279">
        <v>0</v>
      </c>
      <c r="M538" s="279">
        <v>0</v>
      </c>
      <c r="N538" s="89"/>
      <c r="O538" s="232" t="s">
        <v>1989</v>
      </c>
      <c r="P538" s="230" t="s">
        <v>37</v>
      </c>
      <c r="Q538" s="7"/>
      <c r="R538" s="90"/>
      <c r="S538" s="90"/>
      <c r="T538" s="90"/>
      <c r="U538" s="90"/>
      <c r="V538" s="90"/>
    </row>
    <row r="539" spans="2:23" customFormat="1" ht="15" customHeight="1">
      <c r="B539" s="113">
        <v>532</v>
      </c>
      <c r="C539" s="95" t="s">
        <v>1886</v>
      </c>
      <c r="D539" s="91" t="s">
        <v>216</v>
      </c>
      <c r="E539" s="169">
        <v>44480</v>
      </c>
      <c r="F539" s="95" t="s">
        <v>1064</v>
      </c>
      <c r="G539" s="91">
        <v>832201</v>
      </c>
      <c r="H539" s="91" t="s">
        <v>446</v>
      </c>
      <c r="I539" s="279">
        <v>2</v>
      </c>
      <c r="J539" s="279">
        <v>0</v>
      </c>
      <c r="K539" s="279" t="s">
        <v>2012</v>
      </c>
      <c r="L539" s="279">
        <v>2</v>
      </c>
      <c r="M539" s="279">
        <v>0</v>
      </c>
      <c r="N539" s="89" t="s">
        <v>2195</v>
      </c>
      <c r="O539" s="232" t="s">
        <v>1989</v>
      </c>
      <c r="P539" s="230" t="s">
        <v>37</v>
      </c>
      <c r="Q539" s="47"/>
      <c r="R539" s="90"/>
      <c r="S539" s="90"/>
      <c r="T539" s="90"/>
      <c r="U539" s="90"/>
      <c r="V539" s="90"/>
    </row>
    <row r="540" spans="2:23" customFormat="1" ht="15" customHeight="1">
      <c r="B540" s="91">
        <v>533</v>
      </c>
      <c r="C540" s="88" t="s">
        <v>1886</v>
      </c>
      <c r="D540" s="104" t="s">
        <v>216</v>
      </c>
      <c r="E540" s="169">
        <v>44480</v>
      </c>
      <c r="F540" s="88" t="s">
        <v>33</v>
      </c>
      <c r="G540" s="91">
        <v>522301</v>
      </c>
      <c r="H540" s="113" t="s">
        <v>68</v>
      </c>
      <c r="I540" s="279">
        <v>3</v>
      </c>
      <c r="J540" s="279">
        <v>3</v>
      </c>
      <c r="K540" s="279" t="s">
        <v>2012</v>
      </c>
      <c r="L540" s="279">
        <v>3</v>
      </c>
      <c r="M540" s="279">
        <v>3</v>
      </c>
      <c r="N540" s="89" t="s">
        <v>2187</v>
      </c>
      <c r="O540" s="88" t="s">
        <v>1061</v>
      </c>
      <c r="P540" s="175" t="s">
        <v>32</v>
      </c>
      <c r="Q540" s="49"/>
      <c r="R540" s="50"/>
      <c r="S540" s="50"/>
      <c r="T540" s="50"/>
      <c r="U540" s="50"/>
      <c r="V540" s="90"/>
      <c r="W540">
        <v>73721</v>
      </c>
    </row>
    <row r="541" spans="2:23" s="3" customFormat="1" ht="15" customHeight="1">
      <c r="B541" s="91">
        <v>534</v>
      </c>
      <c r="C541" s="88" t="s">
        <v>1886</v>
      </c>
      <c r="D541" s="104" t="s">
        <v>216</v>
      </c>
      <c r="E541" s="169">
        <v>44480</v>
      </c>
      <c r="F541" s="88" t="s">
        <v>52</v>
      </c>
      <c r="G541" s="664">
        <v>751204</v>
      </c>
      <c r="H541" s="664" t="s">
        <v>61</v>
      </c>
      <c r="I541" s="260">
        <v>0</v>
      </c>
      <c r="J541" s="279">
        <v>0</v>
      </c>
      <c r="K541" s="279"/>
      <c r="L541" s="279">
        <v>0</v>
      </c>
      <c r="M541" s="279">
        <v>0</v>
      </c>
      <c r="N541" s="89"/>
      <c r="O541" s="276" t="s">
        <v>1054</v>
      </c>
      <c r="P541" s="175" t="s">
        <v>93</v>
      </c>
      <c r="Q541" s="51"/>
      <c r="R541" s="50"/>
      <c r="S541" s="42"/>
      <c r="T541" s="42"/>
      <c r="U541" s="42"/>
      <c r="V541" s="115"/>
    </row>
    <row r="542" spans="2:23" s="3" customFormat="1" ht="15" customHeight="1">
      <c r="B542" s="113">
        <v>535</v>
      </c>
      <c r="C542" s="132" t="s">
        <v>29</v>
      </c>
      <c r="D542" s="104" t="s">
        <v>44</v>
      </c>
      <c r="E542" s="169">
        <v>73721</v>
      </c>
      <c r="F542" s="88" t="s">
        <v>34</v>
      </c>
      <c r="G542" s="91">
        <v>751201</v>
      </c>
      <c r="H542" s="113" t="s">
        <v>162</v>
      </c>
      <c r="I542" s="279">
        <v>1</v>
      </c>
      <c r="J542" s="279">
        <v>1</v>
      </c>
      <c r="K542" s="279" t="s">
        <v>2012</v>
      </c>
      <c r="L542" s="279">
        <v>1</v>
      </c>
      <c r="M542" s="279">
        <v>1</v>
      </c>
      <c r="N542" s="89" t="s">
        <v>2190</v>
      </c>
      <c r="O542" s="88" t="s">
        <v>1054</v>
      </c>
      <c r="P542" s="175" t="s">
        <v>93</v>
      </c>
      <c r="Q542" s="51"/>
      <c r="R542" s="50"/>
      <c r="S542" s="42"/>
      <c r="T542" s="42"/>
      <c r="U542" s="42"/>
      <c r="V542" s="115"/>
    </row>
    <row r="543" spans="2:23" customFormat="1" ht="15" customHeight="1">
      <c r="B543" s="91">
        <v>536</v>
      </c>
      <c r="C543" s="132" t="s">
        <v>29</v>
      </c>
      <c r="D543" s="104" t="s">
        <v>44</v>
      </c>
      <c r="E543" s="169">
        <v>73721</v>
      </c>
      <c r="F543" s="132" t="s">
        <v>35</v>
      </c>
      <c r="G543" s="91">
        <v>741103</v>
      </c>
      <c r="H543" s="91" t="s">
        <v>49</v>
      </c>
      <c r="I543" s="279">
        <v>2</v>
      </c>
      <c r="J543" s="279">
        <v>0</v>
      </c>
      <c r="K543" s="279" t="s">
        <v>2012</v>
      </c>
      <c r="L543" s="279">
        <v>2</v>
      </c>
      <c r="M543" s="279">
        <v>0</v>
      </c>
      <c r="N543" s="89" t="s">
        <v>2192</v>
      </c>
      <c r="O543" s="88" t="s">
        <v>1054</v>
      </c>
      <c r="P543" s="175" t="s">
        <v>93</v>
      </c>
      <c r="Q543" s="176"/>
      <c r="R543" s="90"/>
      <c r="S543" s="90"/>
      <c r="T543" s="90"/>
      <c r="U543" s="90"/>
      <c r="V543" s="90"/>
    </row>
    <row r="544" spans="2:23" customFormat="1" ht="15" customHeight="1">
      <c r="B544" s="91">
        <v>537</v>
      </c>
      <c r="C544" s="132" t="s">
        <v>29</v>
      </c>
      <c r="D544" s="104" t="s">
        <v>44</v>
      </c>
      <c r="E544" s="169">
        <v>73721</v>
      </c>
      <c r="F544" s="88" t="s">
        <v>31</v>
      </c>
      <c r="G544" s="91">
        <v>723103</v>
      </c>
      <c r="H544" s="113" t="s">
        <v>67</v>
      </c>
      <c r="I544" s="279">
        <v>3</v>
      </c>
      <c r="J544" s="279">
        <v>0</v>
      </c>
      <c r="K544" s="279" t="s">
        <v>2012</v>
      </c>
      <c r="L544" s="279">
        <v>0</v>
      </c>
      <c r="M544" s="279">
        <v>0</v>
      </c>
      <c r="N544" s="106" t="s">
        <v>2190</v>
      </c>
      <c r="O544" s="88" t="s">
        <v>1061</v>
      </c>
      <c r="P544" s="175" t="s">
        <v>32</v>
      </c>
      <c r="Q544" s="176"/>
      <c r="R544" s="90"/>
      <c r="S544" s="90"/>
      <c r="T544" s="90"/>
      <c r="U544" s="90"/>
      <c r="V544" s="90"/>
    </row>
    <row r="545" spans="2:23" customFormat="1" ht="15" customHeight="1">
      <c r="B545" s="113">
        <v>538</v>
      </c>
      <c r="C545" s="132" t="s">
        <v>29</v>
      </c>
      <c r="D545" s="104" t="s">
        <v>44</v>
      </c>
      <c r="E545" s="169">
        <v>73721</v>
      </c>
      <c r="F545" s="88" t="s">
        <v>41</v>
      </c>
      <c r="G545" s="91">
        <v>522301</v>
      </c>
      <c r="H545" s="113" t="s">
        <v>39</v>
      </c>
      <c r="I545" s="279">
        <v>2</v>
      </c>
      <c r="J545" s="279">
        <v>2</v>
      </c>
      <c r="K545" s="279" t="s">
        <v>2012</v>
      </c>
      <c r="L545" s="279">
        <v>0</v>
      </c>
      <c r="M545" s="279">
        <v>0</v>
      </c>
      <c r="N545" s="89" t="s">
        <v>2191</v>
      </c>
      <c r="O545" s="88" t="s">
        <v>1061</v>
      </c>
      <c r="P545" s="175" t="s">
        <v>32</v>
      </c>
      <c r="Q545" s="176"/>
      <c r="R545" s="90"/>
      <c r="S545" s="90"/>
      <c r="T545" s="90"/>
      <c r="U545" s="90"/>
      <c r="V545" s="90"/>
    </row>
    <row r="546" spans="2:23" customFormat="1" ht="15" customHeight="1">
      <c r="B546" s="91">
        <v>539</v>
      </c>
      <c r="C546" s="132" t="s">
        <v>29</v>
      </c>
      <c r="D546" s="104" t="s">
        <v>44</v>
      </c>
      <c r="E546" s="169">
        <v>73721</v>
      </c>
      <c r="F546" s="88" t="s">
        <v>36</v>
      </c>
      <c r="G546" s="91">
        <v>711204</v>
      </c>
      <c r="H546" s="91" t="s">
        <v>94</v>
      </c>
      <c r="I546" s="279">
        <v>1</v>
      </c>
      <c r="J546" s="279">
        <v>0</v>
      </c>
      <c r="K546" s="279" t="s">
        <v>2012</v>
      </c>
      <c r="L546" s="279">
        <v>1</v>
      </c>
      <c r="M546" s="279">
        <v>0</v>
      </c>
      <c r="N546" s="89" t="s">
        <v>2190</v>
      </c>
      <c r="O546" s="88" t="s">
        <v>1054</v>
      </c>
      <c r="P546" s="175" t="s">
        <v>93</v>
      </c>
      <c r="Q546" s="176"/>
      <c r="R546" s="90"/>
      <c r="S546" s="90"/>
      <c r="T546" s="90"/>
      <c r="U546" s="90"/>
      <c r="V546" s="90"/>
    </row>
    <row r="547" spans="2:23" customFormat="1" ht="15" customHeight="1">
      <c r="B547" s="91">
        <v>540</v>
      </c>
      <c r="C547" s="132" t="s">
        <v>29</v>
      </c>
      <c r="D547" s="104" t="s">
        <v>44</v>
      </c>
      <c r="E547" s="169">
        <v>73721</v>
      </c>
      <c r="F547" s="88" t="s">
        <v>1995</v>
      </c>
      <c r="G547" s="91">
        <v>723310</v>
      </c>
      <c r="H547" s="113" t="s">
        <v>218</v>
      </c>
      <c r="I547" s="279">
        <v>1</v>
      </c>
      <c r="J547" s="279">
        <v>0</v>
      </c>
      <c r="K547" s="279" t="s">
        <v>2012</v>
      </c>
      <c r="L547" s="279">
        <v>1</v>
      </c>
      <c r="M547" s="279">
        <v>0</v>
      </c>
      <c r="N547" s="89" t="s">
        <v>2231</v>
      </c>
      <c r="O547" s="88" t="s">
        <v>1992</v>
      </c>
      <c r="P547" s="175" t="s">
        <v>1993</v>
      </c>
      <c r="Q547" s="176"/>
      <c r="R547" s="90"/>
      <c r="S547" s="90"/>
      <c r="T547" s="90"/>
      <c r="U547" s="90"/>
      <c r="V547" s="90"/>
    </row>
    <row r="548" spans="2:23" customFormat="1" ht="15" customHeight="1">
      <c r="B548" s="113">
        <v>541</v>
      </c>
      <c r="C548" s="132" t="s">
        <v>29</v>
      </c>
      <c r="D548" s="104" t="s">
        <v>44</v>
      </c>
      <c r="E548" s="169">
        <v>73721</v>
      </c>
      <c r="F548" s="95" t="s">
        <v>40</v>
      </c>
      <c r="G548" s="91">
        <v>512001</v>
      </c>
      <c r="H548" s="91" t="s">
        <v>72</v>
      </c>
      <c r="I548" s="279">
        <v>1</v>
      </c>
      <c r="J548" s="279">
        <v>1</v>
      </c>
      <c r="K548" s="279" t="s">
        <v>2012</v>
      </c>
      <c r="L548" s="279">
        <v>0</v>
      </c>
      <c r="M548" s="279">
        <v>0</v>
      </c>
      <c r="N548" s="106" t="s">
        <v>2187</v>
      </c>
      <c r="O548" s="88" t="s">
        <v>1061</v>
      </c>
      <c r="P548" s="175" t="s">
        <v>32</v>
      </c>
      <c r="Q548" s="176"/>
      <c r="R548" s="90"/>
      <c r="S548" s="90"/>
      <c r="T548" s="90"/>
      <c r="U548" s="90"/>
      <c r="V548" s="90"/>
    </row>
    <row r="549" spans="2:23" customFormat="1" ht="15" customHeight="1">
      <c r="B549" s="91">
        <v>542</v>
      </c>
      <c r="C549" s="132" t="s">
        <v>29</v>
      </c>
      <c r="D549" s="104" t="s">
        <v>44</v>
      </c>
      <c r="E549" s="169">
        <v>73721</v>
      </c>
      <c r="F549" s="88" t="s">
        <v>33</v>
      </c>
      <c r="G549" s="91">
        <v>514101</v>
      </c>
      <c r="H549" s="113" t="s">
        <v>68</v>
      </c>
      <c r="I549" s="279">
        <v>3</v>
      </c>
      <c r="J549" s="279">
        <v>2</v>
      </c>
      <c r="K549" s="279" t="s">
        <v>2012</v>
      </c>
      <c r="L549" s="279">
        <v>0</v>
      </c>
      <c r="M549" s="279">
        <v>0</v>
      </c>
      <c r="N549" s="89" t="s">
        <v>2187</v>
      </c>
      <c r="O549" s="88" t="s">
        <v>1061</v>
      </c>
      <c r="P549" s="175" t="s">
        <v>32</v>
      </c>
      <c r="Q549" s="176"/>
      <c r="R549" s="90"/>
      <c r="S549" s="90"/>
      <c r="T549" s="90"/>
      <c r="U549" s="90"/>
      <c r="V549" s="90"/>
      <c r="W549">
        <v>84241</v>
      </c>
    </row>
    <row r="550" spans="2:23" customFormat="1" ht="15" customHeight="1">
      <c r="B550" s="91">
        <v>543</v>
      </c>
      <c r="C550" s="88" t="s">
        <v>1879</v>
      </c>
      <c r="D550" s="104" t="s">
        <v>871</v>
      </c>
      <c r="E550" s="169">
        <v>84241</v>
      </c>
      <c r="F550" s="88" t="s">
        <v>42</v>
      </c>
      <c r="G550" s="91">
        <v>741201</v>
      </c>
      <c r="H550" s="113" t="s">
        <v>161</v>
      </c>
      <c r="I550" s="279">
        <v>3</v>
      </c>
      <c r="J550" s="279">
        <v>0</v>
      </c>
      <c r="K550" s="279" t="s">
        <v>2010</v>
      </c>
      <c r="L550" s="279">
        <v>3</v>
      </c>
      <c r="M550" s="279">
        <v>0</v>
      </c>
      <c r="N550" s="89" t="s">
        <v>2212</v>
      </c>
      <c r="O550" s="88" t="s">
        <v>1991</v>
      </c>
      <c r="P550" s="175" t="s">
        <v>679</v>
      </c>
      <c r="Q550" s="176"/>
      <c r="R550" s="90"/>
      <c r="S550" s="90"/>
      <c r="T550" s="90"/>
      <c r="U550" s="90"/>
      <c r="V550" s="90"/>
    </row>
    <row r="551" spans="2:23" customFormat="1" ht="15" customHeight="1">
      <c r="B551" s="113">
        <v>544</v>
      </c>
      <c r="C551" s="88" t="s">
        <v>1879</v>
      </c>
      <c r="D551" s="104" t="s">
        <v>871</v>
      </c>
      <c r="E551" s="169">
        <v>84241</v>
      </c>
      <c r="F551" s="88" t="s">
        <v>33</v>
      </c>
      <c r="G551" s="91">
        <v>514101</v>
      </c>
      <c r="H551" s="113" t="s">
        <v>68</v>
      </c>
      <c r="I551" s="279">
        <v>8</v>
      </c>
      <c r="J551" s="279">
        <v>6</v>
      </c>
      <c r="K551" s="279" t="s">
        <v>2010</v>
      </c>
      <c r="L551" s="279">
        <v>4</v>
      </c>
      <c r="M551" s="279">
        <v>4</v>
      </c>
      <c r="N551" s="89" t="s">
        <v>2222</v>
      </c>
      <c r="O551" s="95" t="s">
        <v>1864</v>
      </c>
      <c r="P551" s="175" t="s">
        <v>691</v>
      </c>
      <c r="Q551" s="176"/>
      <c r="R551" s="90"/>
      <c r="S551" s="90"/>
      <c r="T551" s="90"/>
      <c r="U551" s="90"/>
      <c r="V551" s="90"/>
    </row>
    <row r="552" spans="2:23" customFormat="1" ht="15" customHeight="1">
      <c r="B552" s="91">
        <v>545</v>
      </c>
      <c r="C552" s="88" t="s">
        <v>1879</v>
      </c>
      <c r="D552" s="104" t="s">
        <v>871</v>
      </c>
      <c r="E552" s="169">
        <v>84241</v>
      </c>
      <c r="F552" s="88" t="s">
        <v>36</v>
      </c>
      <c r="G552" s="91">
        <v>711204</v>
      </c>
      <c r="H552" s="91" t="s">
        <v>94</v>
      </c>
      <c r="I552" s="279">
        <v>3</v>
      </c>
      <c r="J552" s="279">
        <v>0</v>
      </c>
      <c r="K552" s="279" t="s">
        <v>2012</v>
      </c>
      <c r="L552" s="279">
        <v>3</v>
      </c>
      <c r="M552" s="279">
        <v>0</v>
      </c>
      <c r="N552" s="89" t="s">
        <v>2190</v>
      </c>
      <c r="O552" s="88" t="s">
        <v>1054</v>
      </c>
      <c r="P552" s="175" t="s">
        <v>93</v>
      </c>
      <c r="Q552" s="176"/>
      <c r="R552" s="90"/>
      <c r="S552" s="90"/>
      <c r="T552" s="90"/>
      <c r="U552" s="90"/>
      <c r="V552" s="90"/>
    </row>
    <row r="553" spans="2:23" customFormat="1" ht="15" customHeight="1">
      <c r="B553" s="91">
        <v>546</v>
      </c>
      <c r="C553" s="88" t="s">
        <v>1879</v>
      </c>
      <c r="D553" s="104" t="s">
        <v>871</v>
      </c>
      <c r="E553" s="169">
        <v>84241</v>
      </c>
      <c r="F553" s="88" t="s">
        <v>34</v>
      </c>
      <c r="G553" s="91">
        <v>751201</v>
      </c>
      <c r="H553" s="113" t="s">
        <v>162</v>
      </c>
      <c r="I553" s="279">
        <v>4</v>
      </c>
      <c r="J553" s="279">
        <v>3</v>
      </c>
      <c r="K553" s="279" t="s">
        <v>2012</v>
      </c>
      <c r="L553" s="279">
        <v>0</v>
      </c>
      <c r="M553" s="279">
        <v>0</v>
      </c>
      <c r="N553" s="89" t="s">
        <v>2223</v>
      </c>
      <c r="O553" s="95" t="s">
        <v>1864</v>
      </c>
      <c r="P553" s="175" t="s">
        <v>691</v>
      </c>
      <c r="Q553" s="176"/>
      <c r="R553" s="90"/>
      <c r="S553" s="90"/>
      <c r="T553" s="90"/>
      <c r="U553" s="90"/>
      <c r="V553" s="90"/>
    </row>
    <row r="554" spans="2:23" customFormat="1" ht="15" customHeight="1">
      <c r="B554" s="113">
        <v>547</v>
      </c>
      <c r="C554" s="88" t="s">
        <v>1879</v>
      </c>
      <c r="D554" s="104" t="s">
        <v>871</v>
      </c>
      <c r="E554" s="169">
        <v>84241</v>
      </c>
      <c r="F554" s="132" t="s">
        <v>35</v>
      </c>
      <c r="G554" s="91">
        <v>741103</v>
      </c>
      <c r="H554" s="91" t="s">
        <v>49</v>
      </c>
      <c r="I554" s="279">
        <v>1</v>
      </c>
      <c r="J554" s="279">
        <v>0</v>
      </c>
      <c r="K554" s="279" t="s">
        <v>2012</v>
      </c>
      <c r="L554" s="279">
        <v>1</v>
      </c>
      <c r="M554" s="279">
        <v>0</v>
      </c>
      <c r="N554" s="89" t="s">
        <v>2192</v>
      </c>
      <c r="O554" s="88" t="s">
        <v>1054</v>
      </c>
      <c r="P554" s="175" t="s">
        <v>93</v>
      </c>
      <c r="Q554" s="176"/>
      <c r="R554" s="90"/>
      <c r="S554" s="90"/>
      <c r="T554" s="90"/>
      <c r="U554" s="90"/>
      <c r="V554" s="90"/>
    </row>
    <row r="555" spans="2:23" customFormat="1" ht="15" customHeight="1">
      <c r="B555" s="91">
        <v>548</v>
      </c>
      <c r="C555" s="88" t="s">
        <v>1879</v>
      </c>
      <c r="D555" s="104" t="s">
        <v>871</v>
      </c>
      <c r="E555" s="169">
        <v>84241</v>
      </c>
      <c r="F555" s="88" t="s">
        <v>171</v>
      </c>
      <c r="G555" s="91">
        <v>712618</v>
      </c>
      <c r="H555" s="91" t="s">
        <v>77</v>
      </c>
      <c r="I555" s="279">
        <v>1</v>
      </c>
      <c r="J555" s="279">
        <v>0</v>
      </c>
      <c r="K555" s="279" t="s">
        <v>2012</v>
      </c>
      <c r="L555" s="279">
        <v>1</v>
      </c>
      <c r="M555" s="279">
        <v>0</v>
      </c>
      <c r="N555" s="89" t="s">
        <v>2194</v>
      </c>
      <c r="O555" s="88" t="s">
        <v>1054</v>
      </c>
      <c r="P555" s="175" t="s">
        <v>93</v>
      </c>
      <c r="Q555" s="176"/>
      <c r="R555" s="90"/>
      <c r="S555" s="90"/>
      <c r="T555" s="90"/>
      <c r="U555" s="90"/>
      <c r="V555" s="90"/>
    </row>
    <row r="556" spans="2:23" customFormat="1" ht="15" customHeight="1">
      <c r="B556" s="91">
        <v>549</v>
      </c>
      <c r="C556" s="95" t="s">
        <v>1879</v>
      </c>
      <c r="D556" s="91" t="s">
        <v>871</v>
      </c>
      <c r="E556" s="169">
        <v>84241</v>
      </c>
      <c r="F556" s="232" t="s">
        <v>465</v>
      </c>
      <c r="G556" s="91">
        <v>432106</v>
      </c>
      <c r="H556" s="91" t="s">
        <v>217</v>
      </c>
      <c r="I556" s="279">
        <v>4</v>
      </c>
      <c r="J556" s="279">
        <v>2</v>
      </c>
      <c r="K556" s="279" t="s">
        <v>2012</v>
      </c>
      <c r="L556" s="279">
        <v>4</v>
      </c>
      <c r="M556" s="279">
        <v>2</v>
      </c>
      <c r="N556" s="106" t="s">
        <v>2197</v>
      </c>
      <c r="O556" s="232" t="s">
        <v>1989</v>
      </c>
      <c r="P556" s="230" t="s">
        <v>37</v>
      </c>
      <c r="Q556" s="176"/>
      <c r="R556" s="90"/>
      <c r="S556" s="90"/>
      <c r="T556" s="90"/>
      <c r="U556" s="90"/>
      <c r="V556" s="90"/>
    </row>
    <row r="557" spans="2:23" customFormat="1" ht="15" customHeight="1">
      <c r="B557" s="113">
        <v>550</v>
      </c>
      <c r="C557" s="88" t="s">
        <v>1879</v>
      </c>
      <c r="D557" s="104" t="s">
        <v>871</v>
      </c>
      <c r="E557" s="169">
        <v>84241</v>
      </c>
      <c r="F557" s="90" t="s">
        <v>30</v>
      </c>
      <c r="G557" s="277">
        <v>752205</v>
      </c>
      <c r="H557" s="277" t="s">
        <v>62</v>
      </c>
      <c r="I557" s="260">
        <v>0</v>
      </c>
      <c r="J557" s="279">
        <v>0</v>
      </c>
      <c r="K557" s="279"/>
      <c r="L557" s="279">
        <v>0</v>
      </c>
      <c r="M557" s="279">
        <v>0</v>
      </c>
      <c r="N557" s="89"/>
      <c r="O557" s="276" t="s">
        <v>1054</v>
      </c>
      <c r="P557" s="175" t="s">
        <v>93</v>
      </c>
      <c r="Q557" s="176"/>
      <c r="R557" s="90"/>
      <c r="S557" s="90"/>
      <c r="T557" s="90"/>
      <c r="U557" s="90"/>
      <c r="V557" s="90"/>
    </row>
    <row r="558" spans="2:23" customFormat="1" ht="15" customHeight="1">
      <c r="B558" s="91">
        <v>551</v>
      </c>
      <c r="C558" s="88" t="s">
        <v>1879</v>
      </c>
      <c r="D558" s="104" t="s">
        <v>871</v>
      </c>
      <c r="E558" s="169">
        <v>84241</v>
      </c>
      <c r="F558" s="88" t="s">
        <v>172</v>
      </c>
      <c r="G558" s="91">
        <v>722204</v>
      </c>
      <c r="H558" s="91" t="s">
        <v>164</v>
      </c>
      <c r="I558" s="279">
        <v>2</v>
      </c>
      <c r="J558" s="279">
        <v>0</v>
      </c>
      <c r="K558" s="279" t="s">
        <v>2012</v>
      </c>
      <c r="L558" s="279">
        <v>2</v>
      </c>
      <c r="M558" s="279">
        <v>0</v>
      </c>
      <c r="N558" s="89" t="s">
        <v>2194</v>
      </c>
      <c r="O558" s="88" t="s">
        <v>1054</v>
      </c>
      <c r="P558" s="175" t="s">
        <v>93</v>
      </c>
      <c r="Q558" s="176"/>
      <c r="R558" s="90"/>
      <c r="S558" s="90"/>
      <c r="T558" s="90"/>
      <c r="U558" s="90"/>
      <c r="V558" s="90"/>
    </row>
    <row r="559" spans="2:23" customFormat="1" ht="15" customHeight="1">
      <c r="B559" s="91">
        <v>552</v>
      </c>
      <c r="C559" s="95" t="s">
        <v>1879</v>
      </c>
      <c r="D559" s="91" t="s">
        <v>871</v>
      </c>
      <c r="E559" s="169">
        <v>84241</v>
      </c>
      <c r="F559" s="95" t="s">
        <v>52</v>
      </c>
      <c r="G559" s="91">
        <v>751204</v>
      </c>
      <c r="H559" s="113" t="s">
        <v>61</v>
      </c>
      <c r="I559" s="279">
        <v>1</v>
      </c>
      <c r="J559" s="279">
        <v>0</v>
      </c>
      <c r="K559" s="279" t="s">
        <v>2010</v>
      </c>
      <c r="L559" s="279">
        <v>1</v>
      </c>
      <c r="M559" s="279">
        <v>0</v>
      </c>
      <c r="N559" s="89" t="s">
        <v>2195</v>
      </c>
      <c r="O559" s="232" t="s">
        <v>1989</v>
      </c>
      <c r="P559" s="230" t="s">
        <v>37</v>
      </c>
      <c r="Q559" s="176"/>
      <c r="R559" s="90"/>
      <c r="S559" s="90"/>
      <c r="T559" s="90"/>
      <c r="U559" s="90"/>
      <c r="V559" s="90"/>
    </row>
    <row r="560" spans="2:23" customFormat="1" ht="15" customHeight="1">
      <c r="B560" s="113">
        <v>553</v>
      </c>
      <c r="C560" s="88" t="s">
        <v>1879</v>
      </c>
      <c r="D560" s="104" t="s">
        <v>871</v>
      </c>
      <c r="E560" s="169">
        <v>84241</v>
      </c>
      <c r="F560" s="88" t="s">
        <v>40</v>
      </c>
      <c r="G560" s="91">
        <v>512001</v>
      </c>
      <c r="H560" s="91" t="s">
        <v>72</v>
      </c>
      <c r="I560" s="279">
        <v>3</v>
      </c>
      <c r="J560" s="279">
        <v>0</v>
      </c>
      <c r="K560" s="279" t="s">
        <v>2010</v>
      </c>
      <c r="L560" s="279">
        <v>3</v>
      </c>
      <c r="M560" s="279">
        <v>0</v>
      </c>
      <c r="N560" s="89" t="s">
        <v>2221</v>
      </c>
      <c r="O560" s="95" t="s">
        <v>1864</v>
      </c>
      <c r="P560" s="175" t="s">
        <v>691</v>
      </c>
      <c r="Q560" s="176"/>
      <c r="R560" s="90"/>
      <c r="S560" s="90"/>
      <c r="T560" s="90"/>
      <c r="U560" s="90"/>
      <c r="V560" s="90"/>
    </row>
    <row r="561" spans="2:23" customFormat="1" ht="15" customHeight="1">
      <c r="B561" s="91">
        <v>554</v>
      </c>
      <c r="C561" s="88" t="s">
        <v>1879</v>
      </c>
      <c r="D561" s="104" t="s">
        <v>871</v>
      </c>
      <c r="E561" s="169">
        <v>84241</v>
      </c>
      <c r="F561" s="276" t="s">
        <v>41</v>
      </c>
      <c r="G561" s="277">
        <v>522301</v>
      </c>
      <c r="H561" s="648" t="s">
        <v>39</v>
      </c>
      <c r="I561" s="260">
        <v>0</v>
      </c>
      <c r="J561" s="279">
        <v>0</v>
      </c>
      <c r="K561" s="279"/>
      <c r="L561" s="279">
        <v>0</v>
      </c>
      <c r="M561" s="279">
        <v>0</v>
      </c>
      <c r="N561" s="89"/>
      <c r="O561" s="95" t="s">
        <v>1864</v>
      </c>
      <c r="P561" s="175" t="s">
        <v>691</v>
      </c>
      <c r="Q561" s="176"/>
      <c r="R561" s="90"/>
      <c r="S561" s="90"/>
      <c r="T561" s="90"/>
      <c r="U561" s="90"/>
      <c r="V561" s="90"/>
    </row>
    <row r="562" spans="2:23" customFormat="1" ht="15" customHeight="1">
      <c r="B562" s="91">
        <v>555</v>
      </c>
      <c r="C562" s="88" t="s">
        <v>1879</v>
      </c>
      <c r="D562" s="104" t="s">
        <v>871</v>
      </c>
      <c r="E562" s="169">
        <v>84241</v>
      </c>
      <c r="F562" s="95" t="s">
        <v>47</v>
      </c>
      <c r="G562" s="91">
        <v>721306</v>
      </c>
      <c r="H562" s="113" t="s">
        <v>56</v>
      </c>
      <c r="I562" s="279">
        <v>1</v>
      </c>
      <c r="J562" s="279">
        <v>0</v>
      </c>
      <c r="K562" s="279" t="s">
        <v>2012</v>
      </c>
      <c r="L562" s="279">
        <v>1</v>
      </c>
      <c r="M562" s="279">
        <v>0</v>
      </c>
      <c r="N562" s="89" t="s">
        <v>2192</v>
      </c>
      <c r="O562" s="88" t="s">
        <v>1054</v>
      </c>
      <c r="P562" s="175" t="s">
        <v>93</v>
      </c>
      <c r="Q562" s="176"/>
      <c r="R562" s="90"/>
      <c r="S562" s="90"/>
      <c r="T562" s="90"/>
      <c r="U562" s="90"/>
      <c r="V562" s="90"/>
    </row>
    <row r="563" spans="2:23" customFormat="1" ht="15" customHeight="1">
      <c r="B563" s="113">
        <v>556</v>
      </c>
      <c r="C563" s="88" t="s">
        <v>1879</v>
      </c>
      <c r="D563" s="104" t="s">
        <v>871</v>
      </c>
      <c r="E563" s="169">
        <v>84241</v>
      </c>
      <c r="F563" s="95" t="s">
        <v>36</v>
      </c>
      <c r="G563" s="91">
        <v>711204</v>
      </c>
      <c r="H563" s="113" t="s">
        <v>94</v>
      </c>
      <c r="I563" s="260">
        <v>0</v>
      </c>
      <c r="J563" s="279">
        <v>0</v>
      </c>
      <c r="K563" s="279"/>
      <c r="L563" s="279">
        <v>0</v>
      </c>
      <c r="M563" s="279">
        <v>0</v>
      </c>
      <c r="N563" s="89"/>
      <c r="O563" s="88" t="s">
        <v>1991</v>
      </c>
      <c r="P563" s="175" t="s">
        <v>679</v>
      </c>
      <c r="Q563" s="176"/>
      <c r="R563" s="90"/>
      <c r="S563" s="90"/>
      <c r="T563" s="90"/>
      <c r="U563" s="90"/>
      <c r="V563" s="90"/>
    </row>
    <row r="564" spans="2:23" customFormat="1" ht="15" customHeight="1">
      <c r="B564" s="91">
        <v>557</v>
      </c>
      <c r="C564" s="95" t="s">
        <v>1880</v>
      </c>
      <c r="D564" s="91" t="s">
        <v>208</v>
      </c>
      <c r="E564" s="169">
        <v>34795</v>
      </c>
      <c r="F564" s="95" t="s">
        <v>31</v>
      </c>
      <c r="G564" s="91">
        <v>723103</v>
      </c>
      <c r="H564" s="113" t="s">
        <v>67</v>
      </c>
      <c r="I564" s="279">
        <v>11</v>
      </c>
      <c r="J564" s="279">
        <v>0</v>
      </c>
      <c r="K564" s="279" t="s">
        <v>2012</v>
      </c>
      <c r="L564" s="279">
        <v>0</v>
      </c>
      <c r="M564" s="279">
        <v>0</v>
      </c>
      <c r="N564" s="89" t="s">
        <v>2226</v>
      </c>
      <c r="O564" s="95" t="s">
        <v>1990</v>
      </c>
      <c r="P564" s="230" t="s">
        <v>190</v>
      </c>
      <c r="Q564" s="176"/>
      <c r="R564" s="90"/>
      <c r="S564" s="90"/>
      <c r="T564" s="90"/>
      <c r="U564" s="90"/>
      <c r="V564" s="90"/>
      <c r="W564">
        <v>34795</v>
      </c>
    </row>
    <row r="565" spans="2:23" customFormat="1" ht="15" customHeight="1">
      <c r="B565" s="91">
        <v>558</v>
      </c>
      <c r="C565" s="88" t="s">
        <v>1880</v>
      </c>
      <c r="D565" s="104" t="s">
        <v>208</v>
      </c>
      <c r="E565" s="169">
        <v>34795</v>
      </c>
      <c r="F565" s="132" t="s">
        <v>35</v>
      </c>
      <c r="G565" s="91">
        <v>741103</v>
      </c>
      <c r="H565" s="91" t="s">
        <v>49</v>
      </c>
      <c r="I565" s="279">
        <v>1</v>
      </c>
      <c r="J565" s="279">
        <v>0</v>
      </c>
      <c r="K565" s="279" t="s">
        <v>2010</v>
      </c>
      <c r="L565" s="279">
        <v>0</v>
      </c>
      <c r="M565" s="279">
        <v>0</v>
      </c>
      <c r="N565" s="89" t="s">
        <v>2190</v>
      </c>
      <c r="O565" s="88" t="s">
        <v>1991</v>
      </c>
      <c r="P565" s="175" t="s">
        <v>679</v>
      </c>
      <c r="Q565" s="176"/>
      <c r="R565" s="90"/>
      <c r="S565" s="90"/>
      <c r="T565" s="90"/>
      <c r="U565" s="90"/>
      <c r="V565" s="90"/>
    </row>
    <row r="566" spans="2:23" customFormat="1" ht="15" customHeight="1">
      <c r="B566" s="113">
        <v>559</v>
      </c>
      <c r="C566" s="95" t="s">
        <v>1881</v>
      </c>
      <c r="D566" s="104" t="s">
        <v>208</v>
      </c>
      <c r="E566" s="169">
        <v>129114</v>
      </c>
      <c r="F566" s="88" t="s">
        <v>213</v>
      </c>
      <c r="G566" s="241">
        <v>613003</v>
      </c>
      <c r="H566" s="91" t="s">
        <v>456</v>
      </c>
      <c r="I566" s="279">
        <v>1</v>
      </c>
      <c r="J566" s="279">
        <v>0</v>
      </c>
      <c r="K566" s="279"/>
      <c r="L566" s="279">
        <v>1</v>
      </c>
      <c r="M566" s="279">
        <v>0</v>
      </c>
      <c r="N566" s="89" t="s">
        <v>2234</v>
      </c>
      <c r="O566" s="88" t="s">
        <v>1991</v>
      </c>
      <c r="P566" s="175" t="s">
        <v>679</v>
      </c>
      <c r="Q566" s="176"/>
      <c r="R566" s="90"/>
      <c r="S566" s="90"/>
      <c r="T566" s="90"/>
      <c r="U566" s="90"/>
      <c r="V566" s="90"/>
    </row>
    <row r="567" spans="2:23" customFormat="1" ht="15" customHeight="1">
      <c r="B567" s="91">
        <v>560</v>
      </c>
      <c r="C567" s="95" t="s">
        <v>1880</v>
      </c>
      <c r="D567" s="91" t="s">
        <v>208</v>
      </c>
      <c r="E567" s="169">
        <v>34795</v>
      </c>
      <c r="F567" s="95" t="s">
        <v>30</v>
      </c>
      <c r="G567" s="91">
        <v>752205</v>
      </c>
      <c r="H567" s="91" t="s">
        <v>62</v>
      </c>
      <c r="I567" s="279">
        <v>6</v>
      </c>
      <c r="J567" s="279">
        <v>0</v>
      </c>
      <c r="K567" s="279" t="s">
        <v>2012</v>
      </c>
      <c r="L567" s="279">
        <v>0</v>
      </c>
      <c r="M567" s="279">
        <v>0</v>
      </c>
      <c r="N567" s="89" t="s">
        <v>2228</v>
      </c>
      <c r="O567" s="95" t="s">
        <v>1990</v>
      </c>
      <c r="P567" s="230" t="s">
        <v>190</v>
      </c>
      <c r="Q567" s="176"/>
      <c r="R567" s="90"/>
      <c r="S567" s="90"/>
      <c r="T567" s="90"/>
      <c r="U567" s="90"/>
      <c r="V567" s="90"/>
    </row>
    <row r="568" spans="2:23" customFormat="1" ht="15" customHeight="1">
      <c r="B568" s="91">
        <v>561</v>
      </c>
      <c r="C568" s="95" t="s">
        <v>1880</v>
      </c>
      <c r="D568" s="91" t="s">
        <v>208</v>
      </c>
      <c r="E568" s="169">
        <v>34795</v>
      </c>
      <c r="F568" s="95" t="s">
        <v>40</v>
      </c>
      <c r="G568" s="277">
        <v>512001</v>
      </c>
      <c r="H568" s="277" t="s">
        <v>72</v>
      </c>
      <c r="I568" s="260">
        <v>0</v>
      </c>
      <c r="J568" s="279">
        <v>0</v>
      </c>
      <c r="K568" s="279"/>
      <c r="L568" s="279">
        <v>0</v>
      </c>
      <c r="M568" s="279">
        <v>0</v>
      </c>
      <c r="N568" s="89"/>
      <c r="O568" s="95" t="s">
        <v>1990</v>
      </c>
      <c r="P568" s="230" t="s">
        <v>190</v>
      </c>
      <c r="Q568" s="176"/>
      <c r="R568" s="90"/>
      <c r="S568" s="90"/>
      <c r="T568" s="90"/>
      <c r="U568" s="90"/>
      <c r="V568" s="90"/>
    </row>
    <row r="569" spans="2:23" customFormat="1" ht="15" customHeight="1">
      <c r="B569" s="113">
        <v>562</v>
      </c>
      <c r="C569" s="95" t="s">
        <v>1880</v>
      </c>
      <c r="D569" s="91" t="s">
        <v>208</v>
      </c>
      <c r="E569" s="169">
        <v>34795</v>
      </c>
      <c r="F569" s="95" t="s">
        <v>41</v>
      </c>
      <c r="G569" s="91">
        <v>522301</v>
      </c>
      <c r="H569" s="113" t="s">
        <v>39</v>
      </c>
      <c r="I569" s="279">
        <v>9</v>
      </c>
      <c r="J569" s="279">
        <v>7</v>
      </c>
      <c r="K569" s="279" t="s">
        <v>2012</v>
      </c>
      <c r="L569" s="279">
        <v>0</v>
      </c>
      <c r="M569" s="279">
        <v>0</v>
      </c>
      <c r="N569" s="89" t="s">
        <v>2226</v>
      </c>
      <c r="O569" s="95" t="s">
        <v>1990</v>
      </c>
      <c r="P569" s="230" t="s">
        <v>190</v>
      </c>
      <c r="Q569" s="176"/>
      <c r="R569" s="90"/>
      <c r="S569" s="90"/>
      <c r="T569" s="90"/>
      <c r="U569" s="90"/>
      <c r="V569" s="90"/>
      <c r="W569">
        <v>129114</v>
      </c>
    </row>
    <row r="570" spans="2:23" customFormat="1" ht="15" customHeight="1">
      <c r="B570" s="91">
        <v>563</v>
      </c>
      <c r="C570" s="95" t="s">
        <v>1880</v>
      </c>
      <c r="D570" s="91" t="s">
        <v>208</v>
      </c>
      <c r="E570" s="169">
        <v>34795</v>
      </c>
      <c r="F570" s="95" t="s">
        <v>172</v>
      </c>
      <c r="G570" s="91">
        <v>722204</v>
      </c>
      <c r="H570" s="91" t="s">
        <v>164</v>
      </c>
      <c r="I570" s="279">
        <v>1</v>
      </c>
      <c r="J570" s="279">
        <v>0</v>
      </c>
      <c r="K570" s="279" t="s">
        <v>2012</v>
      </c>
      <c r="L570" s="279">
        <v>0</v>
      </c>
      <c r="M570" s="279">
        <v>0</v>
      </c>
      <c r="N570" s="89" t="s">
        <v>2228</v>
      </c>
      <c r="O570" s="95" t="s">
        <v>1990</v>
      </c>
      <c r="P570" s="230" t="s">
        <v>190</v>
      </c>
      <c r="Q570" s="176"/>
      <c r="R570" s="90"/>
      <c r="S570" s="90"/>
      <c r="T570" s="90"/>
      <c r="U570" s="90"/>
      <c r="V570" s="90"/>
    </row>
    <row r="571" spans="2:23" customFormat="1" ht="15" customHeight="1">
      <c r="B571" s="91">
        <v>564</v>
      </c>
      <c r="C571" s="95" t="s">
        <v>1881</v>
      </c>
      <c r="D571" s="91" t="s">
        <v>208</v>
      </c>
      <c r="E571" s="713">
        <v>129114</v>
      </c>
      <c r="F571" s="95" t="s">
        <v>41</v>
      </c>
      <c r="G571" s="91">
        <v>522301</v>
      </c>
      <c r="H571" s="91" t="s">
        <v>39</v>
      </c>
      <c r="I571" s="279">
        <v>2</v>
      </c>
      <c r="J571" s="279">
        <v>1</v>
      </c>
      <c r="K571" s="279" t="s">
        <v>2012</v>
      </c>
      <c r="L571" s="279">
        <v>2</v>
      </c>
      <c r="M571" s="279">
        <v>1</v>
      </c>
      <c r="N571" s="89" t="s">
        <v>2226</v>
      </c>
      <c r="O571" s="95" t="s">
        <v>1990</v>
      </c>
      <c r="P571" s="230" t="s">
        <v>190</v>
      </c>
      <c r="Q571" s="176"/>
      <c r="R571" s="90"/>
      <c r="S571" s="90"/>
      <c r="T571" s="90"/>
      <c r="U571" s="90"/>
      <c r="V571" s="90"/>
    </row>
    <row r="572" spans="2:23" customFormat="1" ht="15" customHeight="1">
      <c r="B572" s="113">
        <v>565</v>
      </c>
      <c r="C572" s="88" t="s">
        <v>1880</v>
      </c>
      <c r="D572" s="104" t="s">
        <v>208</v>
      </c>
      <c r="E572" s="169">
        <v>34795</v>
      </c>
      <c r="F572" s="88" t="s">
        <v>34</v>
      </c>
      <c r="G572" s="91">
        <v>751201</v>
      </c>
      <c r="H572" s="113" t="s">
        <v>162</v>
      </c>
      <c r="I572" s="279">
        <v>1</v>
      </c>
      <c r="J572" s="279">
        <v>1</v>
      </c>
      <c r="K572" s="279" t="s">
        <v>2010</v>
      </c>
      <c r="L572" s="279">
        <v>1</v>
      </c>
      <c r="M572" s="279">
        <v>1</v>
      </c>
      <c r="N572" s="89" t="s">
        <v>2190</v>
      </c>
      <c r="O572" s="88" t="s">
        <v>1991</v>
      </c>
      <c r="P572" s="175" t="s">
        <v>679</v>
      </c>
      <c r="Q572" s="176"/>
      <c r="R572" s="90"/>
      <c r="S572" s="90"/>
      <c r="T572" s="90"/>
      <c r="U572" s="90"/>
      <c r="V572" s="90"/>
    </row>
    <row r="573" spans="2:23" customFormat="1" ht="15" customHeight="1">
      <c r="B573" s="91">
        <v>566</v>
      </c>
      <c r="C573" s="88" t="s">
        <v>1880</v>
      </c>
      <c r="D573" s="104" t="s">
        <v>208</v>
      </c>
      <c r="E573" s="169">
        <v>34795</v>
      </c>
      <c r="F573" s="278" t="s">
        <v>213</v>
      </c>
      <c r="G573" s="277">
        <v>613003</v>
      </c>
      <c r="H573" s="277" t="s">
        <v>456</v>
      </c>
      <c r="I573" s="260">
        <v>0</v>
      </c>
      <c r="J573" s="279">
        <v>0</v>
      </c>
      <c r="K573" s="279"/>
      <c r="L573" s="279">
        <v>0</v>
      </c>
      <c r="M573" s="279">
        <v>0</v>
      </c>
      <c r="N573" s="89"/>
      <c r="O573" s="88" t="s">
        <v>1991</v>
      </c>
      <c r="P573" s="175" t="s">
        <v>679</v>
      </c>
      <c r="Q573" s="176"/>
      <c r="R573" s="90"/>
      <c r="S573" s="90"/>
      <c r="T573" s="90"/>
      <c r="U573" s="90"/>
      <c r="V573" s="90"/>
    </row>
    <row r="574" spans="2:23" customFormat="1" ht="15" customHeight="1">
      <c r="B574" s="91">
        <v>567</v>
      </c>
      <c r="C574" s="88" t="s">
        <v>1880</v>
      </c>
      <c r="D574" s="104" t="s">
        <v>208</v>
      </c>
      <c r="E574" s="169">
        <v>34795</v>
      </c>
      <c r="F574" s="88" t="s">
        <v>33</v>
      </c>
      <c r="G574" s="91">
        <v>514101</v>
      </c>
      <c r="H574" s="113" t="s">
        <v>68</v>
      </c>
      <c r="I574" s="707">
        <v>7</v>
      </c>
      <c r="J574" s="707">
        <v>6</v>
      </c>
      <c r="K574" s="279" t="s">
        <v>2010</v>
      </c>
      <c r="L574" s="279">
        <v>0</v>
      </c>
      <c r="M574" s="279">
        <v>0</v>
      </c>
      <c r="N574" s="89" t="s">
        <v>2190</v>
      </c>
      <c r="O574" s="88" t="s">
        <v>1991</v>
      </c>
      <c r="P574" s="175" t="s">
        <v>679</v>
      </c>
      <c r="Q574" s="176"/>
      <c r="R574" s="90"/>
      <c r="S574" s="90"/>
      <c r="T574" s="90"/>
      <c r="U574" s="90"/>
      <c r="V574" s="90"/>
    </row>
    <row r="575" spans="2:23" customFormat="1" ht="15" customHeight="1">
      <c r="B575" s="113">
        <v>568</v>
      </c>
      <c r="C575" s="181" t="s">
        <v>2362</v>
      </c>
      <c r="D575" s="182" t="s">
        <v>2089</v>
      </c>
      <c r="E575" s="169"/>
      <c r="F575" s="88" t="s">
        <v>53</v>
      </c>
      <c r="G575" s="91">
        <v>753402</v>
      </c>
      <c r="H575" s="104" t="s">
        <v>63</v>
      </c>
      <c r="I575" s="279">
        <v>2</v>
      </c>
      <c r="J575" s="279">
        <v>0</v>
      </c>
      <c r="K575" s="279"/>
      <c r="L575" s="279">
        <v>2</v>
      </c>
      <c r="M575" s="279">
        <v>0</v>
      </c>
      <c r="N575" s="89" t="s">
        <v>2188</v>
      </c>
      <c r="O575" s="88" t="s">
        <v>101</v>
      </c>
      <c r="P575" s="175" t="s">
        <v>692</v>
      </c>
      <c r="Q575" s="176"/>
      <c r="R575" s="90"/>
      <c r="S575" s="90"/>
      <c r="T575" s="90"/>
      <c r="U575" s="90"/>
      <c r="V575" s="90"/>
    </row>
    <row r="576" spans="2:23" customFormat="1">
      <c r="B576" s="292"/>
      <c r="C576" s="708" t="s">
        <v>2365</v>
      </c>
      <c r="D576" s="703" t="s">
        <v>2110</v>
      </c>
      <c r="E576" s="754"/>
      <c r="F576" s="88" t="s">
        <v>31</v>
      </c>
      <c r="G576" s="91">
        <v>723103</v>
      </c>
      <c r="H576" s="113" t="s">
        <v>67</v>
      </c>
      <c r="I576" s="293">
        <v>1</v>
      </c>
      <c r="J576" s="293">
        <v>0</v>
      </c>
      <c r="K576" s="293" t="s">
        <v>2012</v>
      </c>
      <c r="L576" s="293">
        <v>0</v>
      </c>
      <c r="M576" s="293">
        <v>0</v>
      </c>
      <c r="N576" s="706" t="s">
        <v>2191</v>
      </c>
      <c r="O576" s="88" t="s">
        <v>1054</v>
      </c>
      <c r="P576" s="175" t="s">
        <v>93</v>
      </c>
      <c r="Q576" s="176"/>
      <c r="R576" s="90"/>
      <c r="S576" s="90"/>
      <c r="T576" s="90"/>
      <c r="U576" s="90"/>
      <c r="V576" s="90"/>
    </row>
    <row r="577" spans="2:22" customFormat="1">
      <c r="B577" s="292"/>
      <c r="C577" s="708" t="s">
        <v>2366</v>
      </c>
      <c r="D577" s="703" t="s">
        <v>2110</v>
      </c>
      <c r="E577" s="754"/>
      <c r="F577" s="88" t="s">
        <v>31</v>
      </c>
      <c r="G577" s="91">
        <v>723103</v>
      </c>
      <c r="H577" s="113" t="s">
        <v>67</v>
      </c>
      <c r="I577" s="293">
        <v>1</v>
      </c>
      <c r="J577" s="293">
        <v>0</v>
      </c>
      <c r="K577" s="293" t="s">
        <v>2012</v>
      </c>
      <c r="L577" s="293">
        <v>1</v>
      </c>
      <c r="M577" s="293">
        <v>0</v>
      </c>
      <c r="N577" s="706" t="s">
        <v>2191</v>
      </c>
      <c r="O577" s="88" t="s">
        <v>1054</v>
      </c>
      <c r="P577" s="175" t="s">
        <v>93</v>
      </c>
      <c r="Q577" s="176"/>
      <c r="R577" s="90"/>
      <c r="S577" s="90"/>
      <c r="T577" s="90"/>
      <c r="U577" s="90"/>
      <c r="V577" s="90"/>
    </row>
    <row r="578" spans="2:22" customFormat="1">
      <c r="B578" s="700"/>
      <c r="C578" s="784" t="s">
        <v>2405</v>
      </c>
      <c r="D578" s="781" t="s">
        <v>2110</v>
      </c>
      <c r="E578" s="781"/>
      <c r="F578" s="95" t="s">
        <v>40</v>
      </c>
      <c r="G578" s="277">
        <v>512001</v>
      </c>
      <c r="H578" s="277" t="s">
        <v>72</v>
      </c>
      <c r="I578" s="782">
        <v>1</v>
      </c>
      <c r="J578" s="782">
        <v>0</v>
      </c>
      <c r="K578" s="782" t="s">
        <v>2012</v>
      </c>
      <c r="L578" s="782">
        <v>1</v>
      </c>
      <c r="M578" s="782">
        <v>0</v>
      </c>
      <c r="N578" s="106" t="s">
        <v>2187</v>
      </c>
      <c r="O578" s="88" t="s">
        <v>2406</v>
      </c>
      <c r="P578" s="175" t="s">
        <v>93</v>
      </c>
      <c r="Q578" s="176"/>
      <c r="R578" s="90"/>
      <c r="S578" s="90"/>
      <c r="T578" s="90"/>
      <c r="U578" s="90"/>
      <c r="V578" s="90"/>
    </row>
    <row r="579" spans="2:22" customFormat="1">
      <c r="B579" s="292"/>
      <c r="C579" s="708" t="s">
        <v>2367</v>
      </c>
      <c r="D579" s="703" t="s">
        <v>2110</v>
      </c>
      <c r="E579" s="754"/>
      <c r="F579" s="704" t="s">
        <v>31</v>
      </c>
      <c r="G579" s="292">
        <v>723103</v>
      </c>
      <c r="H579" s="705" t="s">
        <v>67</v>
      </c>
      <c r="I579" s="293">
        <v>1</v>
      </c>
      <c r="J579" s="293">
        <v>0</v>
      </c>
      <c r="K579" s="293" t="s">
        <v>2012</v>
      </c>
      <c r="L579" s="293">
        <v>1</v>
      </c>
      <c r="M579" s="293">
        <v>0</v>
      </c>
      <c r="N579" s="706" t="s">
        <v>2191</v>
      </c>
      <c r="O579" s="88" t="s">
        <v>1054</v>
      </c>
      <c r="P579" s="175" t="s">
        <v>93</v>
      </c>
      <c r="Q579" s="176"/>
      <c r="R579" s="90"/>
      <c r="S579" s="90"/>
      <c r="T579" s="90"/>
      <c r="U579" s="90"/>
      <c r="V579" s="90"/>
    </row>
    <row r="580" spans="2:22" customFormat="1">
      <c r="B580" s="58"/>
      <c r="C580" s="179"/>
      <c r="D580" s="180"/>
      <c r="E580" s="180"/>
      <c r="F580" s="177"/>
      <c r="G580" s="182"/>
      <c r="H580" s="183"/>
      <c r="I580" s="184"/>
      <c r="J580" s="184"/>
      <c r="K580" s="184"/>
      <c r="L580" s="184"/>
      <c r="M580" s="184"/>
      <c r="N580" s="184"/>
      <c r="O580" s="179"/>
      <c r="P580" s="179"/>
      <c r="Q580" s="176"/>
      <c r="R580" s="90"/>
      <c r="S580" s="90"/>
      <c r="T580" s="90"/>
      <c r="U580" s="90"/>
      <c r="V580" s="90"/>
    </row>
    <row r="581" spans="2:22" customFormat="1">
      <c r="B581" s="58"/>
      <c r="C581" s="179"/>
      <c r="D581" s="159"/>
      <c r="E581" s="159"/>
      <c r="F581" s="416"/>
      <c r="G581" s="58"/>
      <c r="H581" s="178"/>
      <c r="I581" s="131"/>
      <c r="J581" s="131"/>
      <c r="K581" s="131"/>
      <c r="L581" s="131"/>
      <c r="M581" s="131"/>
      <c r="N581" s="131"/>
      <c r="O581" s="57"/>
      <c r="P581" s="185"/>
      <c r="Q581" s="176"/>
      <c r="R581" s="90"/>
      <c r="S581" s="90"/>
      <c r="T581" s="90"/>
      <c r="U581" s="90"/>
      <c r="V581" s="90"/>
    </row>
    <row r="582" spans="2:22" customFormat="1">
      <c r="B582" s="58"/>
      <c r="C582" s="179"/>
      <c r="D582" s="180"/>
      <c r="E582" s="180"/>
      <c r="F582" s="177"/>
      <c r="G582" s="182"/>
      <c r="H582" s="183"/>
      <c r="I582" s="184"/>
      <c r="J582" s="184"/>
      <c r="K582" s="184"/>
      <c r="L582" s="184"/>
      <c r="M582" s="184"/>
      <c r="N582" s="184"/>
      <c r="O582" s="179"/>
      <c r="P582" s="179"/>
      <c r="Q582" s="176"/>
      <c r="R582" s="90"/>
      <c r="S582" s="90"/>
      <c r="T582" s="90"/>
      <c r="U582" s="90"/>
      <c r="V582" s="90"/>
    </row>
    <row r="583" spans="2:22" customFormat="1">
      <c r="B583" s="58"/>
      <c r="C583" s="179"/>
      <c r="D583" s="180"/>
      <c r="E583" s="180"/>
      <c r="F583" s="177"/>
      <c r="G583" s="182"/>
      <c r="H583" s="183"/>
      <c r="I583" s="184"/>
      <c r="J583" s="184"/>
      <c r="K583" s="184"/>
      <c r="L583" s="184"/>
      <c r="M583" s="184"/>
      <c r="N583" s="184"/>
      <c r="O583" s="179"/>
      <c r="P583" s="179"/>
      <c r="Q583" s="176"/>
      <c r="R583" s="90"/>
      <c r="S583" s="90"/>
      <c r="T583" s="90"/>
      <c r="U583" s="90"/>
      <c r="V583" s="90"/>
    </row>
    <row r="584" spans="2:22" customFormat="1">
      <c r="B584" s="58"/>
      <c r="C584" s="179"/>
      <c r="D584" s="180"/>
      <c r="E584" s="180"/>
      <c r="F584" s="177"/>
      <c r="G584" s="182"/>
      <c r="H584" s="183"/>
      <c r="I584" s="184"/>
      <c r="J584" s="184"/>
      <c r="K584" s="184"/>
      <c r="L584" s="184"/>
      <c r="M584" s="184"/>
      <c r="N584" s="184"/>
      <c r="O584" s="179"/>
      <c r="P584" s="179"/>
      <c r="Q584" s="176"/>
      <c r="R584" s="90"/>
      <c r="S584" s="90"/>
      <c r="T584" s="90"/>
      <c r="U584" s="90"/>
      <c r="V584" s="90"/>
    </row>
    <row r="585" spans="2:22" customFormat="1">
      <c r="B585" s="58"/>
      <c r="C585" s="179"/>
      <c r="D585" s="180"/>
      <c r="E585" s="180"/>
      <c r="F585" s="181"/>
      <c r="G585" s="182"/>
      <c r="H585" s="183"/>
      <c r="I585" s="184"/>
      <c r="J585" s="184"/>
      <c r="K585" s="184"/>
      <c r="L585" s="184"/>
      <c r="M585" s="184"/>
      <c r="N585" s="184"/>
      <c r="O585" s="179"/>
      <c r="P585" s="179"/>
      <c r="Q585" s="176"/>
      <c r="R585" s="90"/>
      <c r="S585" s="90"/>
      <c r="T585" s="90"/>
      <c r="U585" s="90"/>
      <c r="V585" s="90"/>
    </row>
    <row r="586" spans="2:22" customFormat="1">
      <c r="B586" s="58"/>
      <c r="C586" s="179"/>
      <c r="D586" s="180"/>
      <c r="E586" s="180"/>
      <c r="F586" s="177"/>
      <c r="G586" s="182"/>
      <c r="H586" s="183"/>
      <c r="I586" s="184"/>
      <c r="J586" s="184"/>
      <c r="K586" s="184"/>
      <c r="L586" s="184"/>
      <c r="M586" s="184"/>
      <c r="N586" s="184"/>
      <c r="O586" s="179"/>
      <c r="P586" s="179"/>
      <c r="Q586" s="176"/>
      <c r="R586" s="90"/>
      <c r="S586" s="90"/>
      <c r="T586" s="90"/>
      <c r="U586" s="90"/>
      <c r="V586" s="90"/>
    </row>
    <row r="587" spans="2:22" customFormat="1">
      <c r="B587" s="58"/>
      <c r="C587" s="179"/>
      <c r="D587" s="180"/>
      <c r="E587" s="180"/>
      <c r="F587" s="181"/>
      <c r="G587" s="182"/>
      <c r="H587" s="183"/>
      <c r="I587" s="184"/>
      <c r="J587" s="184"/>
      <c r="K587" s="184"/>
      <c r="L587" s="184"/>
      <c r="M587" s="184"/>
      <c r="N587" s="184"/>
      <c r="O587" s="179"/>
      <c r="P587" s="179"/>
      <c r="Q587" s="176"/>
      <c r="R587" s="90"/>
      <c r="S587" s="90"/>
      <c r="T587" s="90"/>
      <c r="U587" s="90"/>
      <c r="V587" s="90"/>
    </row>
    <row r="588" spans="2:22" customFormat="1">
      <c r="B588" s="58"/>
      <c r="C588" s="179"/>
      <c r="D588" s="180"/>
      <c r="E588" s="180"/>
      <c r="F588" s="181"/>
      <c r="G588" s="182"/>
      <c r="H588" s="183"/>
      <c r="I588" s="184"/>
      <c r="J588" s="184"/>
      <c r="K588" s="184"/>
      <c r="L588" s="184"/>
      <c r="M588" s="184"/>
      <c r="N588" s="184"/>
      <c r="O588" s="57"/>
      <c r="P588" s="179"/>
      <c r="Q588" s="176"/>
      <c r="R588" s="90"/>
      <c r="S588" s="90"/>
      <c r="T588" s="90"/>
      <c r="U588" s="90"/>
      <c r="V588" s="90"/>
    </row>
    <row r="589" spans="2:22" customFormat="1">
      <c r="B589" s="58"/>
      <c r="C589" s="179"/>
      <c r="D589" s="180"/>
      <c r="E589" s="180"/>
      <c r="F589" s="177"/>
      <c r="G589" s="182"/>
      <c r="H589" s="183"/>
      <c r="I589" s="184"/>
      <c r="J589" s="184"/>
      <c r="K589" s="184"/>
      <c r="L589" s="184"/>
      <c r="M589" s="184"/>
      <c r="N589" s="184"/>
      <c r="O589" s="57"/>
      <c r="P589" s="57"/>
      <c r="Q589" s="176"/>
      <c r="R589" s="90"/>
      <c r="S589" s="90"/>
      <c r="T589" s="90"/>
      <c r="U589" s="90"/>
      <c r="V589" s="90"/>
    </row>
    <row r="590" spans="2:22" customFormat="1">
      <c r="B590" s="58"/>
      <c r="C590" s="57"/>
      <c r="D590" s="159"/>
      <c r="E590" s="159"/>
      <c r="F590" s="177"/>
      <c r="G590" s="58"/>
      <c r="H590" s="178"/>
      <c r="I590" s="131"/>
      <c r="J590" s="131"/>
      <c r="K590" s="131"/>
      <c r="L590" s="131"/>
      <c r="M590" s="131"/>
      <c r="N590" s="131"/>
      <c r="O590" s="57"/>
      <c r="P590" s="185"/>
      <c r="Q590" s="176"/>
      <c r="R590" s="90"/>
      <c r="S590" s="90"/>
      <c r="T590" s="90"/>
      <c r="U590" s="90"/>
      <c r="V590" s="90"/>
    </row>
    <row r="591" spans="2:22" customFormat="1">
      <c r="B591" s="58"/>
      <c r="C591" s="57"/>
      <c r="D591" s="159"/>
      <c r="E591" s="159"/>
      <c r="F591" s="177"/>
      <c r="G591" s="58"/>
      <c r="H591" s="178"/>
      <c r="I591" s="131"/>
      <c r="J591" s="131"/>
      <c r="K591" s="131"/>
      <c r="L591" s="131"/>
      <c r="M591" s="131"/>
      <c r="N591" s="131"/>
      <c r="O591" s="57"/>
      <c r="P591" s="57"/>
      <c r="Q591" s="176"/>
      <c r="R591" s="90"/>
      <c r="S591" s="90"/>
      <c r="T591" s="90"/>
      <c r="U591" s="90"/>
      <c r="V591" s="90"/>
    </row>
    <row r="592" spans="2:22" customFormat="1">
      <c r="B592" s="58"/>
      <c r="C592" s="179"/>
      <c r="D592" s="180"/>
      <c r="E592" s="180"/>
      <c r="F592" s="177"/>
      <c r="G592" s="182"/>
      <c r="H592" s="183"/>
      <c r="I592" s="184"/>
      <c r="J592" s="184"/>
      <c r="K592" s="184"/>
      <c r="L592" s="184"/>
      <c r="M592" s="184"/>
      <c r="N592" s="184"/>
      <c r="O592" s="57"/>
      <c r="P592" s="57"/>
      <c r="Q592" s="176"/>
      <c r="R592" s="90"/>
      <c r="S592" s="90"/>
      <c r="T592" s="90"/>
      <c r="U592" s="90"/>
      <c r="V592" s="90"/>
    </row>
    <row r="593" spans="2:22" customFormat="1">
      <c r="B593" s="58"/>
      <c r="C593" s="179"/>
      <c r="D593" s="180"/>
      <c r="E593" s="180"/>
      <c r="F593" s="177"/>
      <c r="G593" s="182"/>
      <c r="H593" s="183"/>
      <c r="I593" s="184"/>
      <c r="J593" s="184"/>
      <c r="K593" s="184"/>
      <c r="L593" s="184"/>
      <c r="M593" s="184"/>
      <c r="N593" s="184"/>
      <c r="O593" s="57"/>
      <c r="P593" s="57"/>
      <c r="Q593" s="176"/>
      <c r="R593" s="90"/>
      <c r="S593" s="90"/>
      <c r="T593" s="90"/>
      <c r="U593" s="90"/>
      <c r="V593" s="90"/>
    </row>
    <row r="594" spans="2:22" customFormat="1">
      <c r="B594" s="58"/>
      <c r="C594" s="179"/>
      <c r="D594" s="180"/>
      <c r="E594" s="180"/>
      <c r="F594" s="177"/>
      <c r="G594" s="182"/>
      <c r="H594" s="183"/>
      <c r="I594" s="184"/>
      <c r="J594" s="184"/>
      <c r="K594" s="184"/>
      <c r="L594" s="184"/>
      <c r="M594" s="184"/>
      <c r="N594" s="184"/>
      <c r="O594" s="57"/>
      <c r="P594" s="57"/>
      <c r="Q594" s="176"/>
      <c r="R594" s="90"/>
      <c r="S594" s="90"/>
      <c r="T594" s="90"/>
      <c r="U594" s="90"/>
      <c r="V594" s="90"/>
    </row>
    <row r="595" spans="2:22" customFormat="1">
      <c r="B595" s="58"/>
      <c r="C595" s="179"/>
      <c r="D595" s="180"/>
      <c r="E595" s="180"/>
      <c r="F595" s="177"/>
      <c r="G595" s="182"/>
      <c r="H595" s="98"/>
      <c r="I595" s="1"/>
      <c r="J595" s="1"/>
      <c r="K595" s="1"/>
      <c r="L595" s="1"/>
      <c r="M595" s="1"/>
      <c r="N595" s="184"/>
      <c r="O595" s="57"/>
      <c r="P595" s="57"/>
      <c r="Q595" s="1"/>
    </row>
    <row r="596" spans="2:22">
      <c r="B596"/>
      <c r="C596"/>
      <c r="D596" s="159"/>
      <c r="E596" s="159"/>
      <c r="G596" s="10"/>
      <c r="H596" s="99"/>
      <c r="I596"/>
      <c r="J596"/>
      <c r="K596"/>
      <c r="L596"/>
      <c r="M596"/>
      <c r="N596"/>
      <c r="O596"/>
      <c r="P596" s="57"/>
    </row>
    <row r="599" spans="2:22" ht="15.75">
      <c r="O599" s="484"/>
    </row>
    <row r="608" spans="2:22">
      <c r="O608" s="1" t="s">
        <v>1813</v>
      </c>
    </row>
  </sheetData>
  <mergeCells count="3">
    <mergeCell ref="C3:O3"/>
    <mergeCell ref="C4:O4"/>
    <mergeCell ref="C5:O5"/>
  </mergeCells>
  <pageMargins left="1.0416666666666667E-3" right="0.7" top="1.0416666666666667E-3" bottom="0.75" header="0.3" footer="0.3"/>
  <pageSetup paperSize="8" scale="1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K109"/>
  <sheetViews>
    <sheetView zoomScale="80" zoomScaleNormal="80" workbookViewId="0">
      <selection activeCell="AO6" sqref="AO6"/>
    </sheetView>
  </sheetViews>
  <sheetFormatPr defaultColWidth="9.140625" defaultRowHeight="15"/>
  <cols>
    <col min="1" max="1" width="9.140625" style="10"/>
    <col min="2" max="2" width="45.7109375" style="10" customWidth="1"/>
    <col min="3" max="4" width="8.140625" style="11" customWidth="1"/>
    <col min="5" max="5" width="78.5703125" style="10" hidden="1" customWidth="1"/>
    <col min="6" max="6" width="11" style="10" hidden="1" customWidth="1"/>
    <col min="7" max="8" width="5.42578125" style="10" hidden="1" customWidth="1"/>
    <col min="9" max="10" width="6.42578125" style="10" hidden="1" customWidth="1"/>
    <col min="11" max="12" width="5.42578125" style="10" hidden="1" customWidth="1"/>
    <col min="13" max="14" width="6.140625" style="10" hidden="1" customWidth="1"/>
    <col min="15" max="16" width="5.5703125" style="10" hidden="1" customWidth="1"/>
    <col min="17" max="18" width="5" style="10" hidden="1" customWidth="1"/>
    <col min="19" max="20" width="4.42578125" style="10" hidden="1" customWidth="1"/>
    <col min="21" max="22" width="4.85546875" style="10" hidden="1" customWidth="1"/>
    <col min="23" max="24" width="4.42578125" style="10" hidden="1" customWidth="1"/>
    <col min="25" max="26" width="5.42578125" style="10" hidden="1" customWidth="1"/>
    <col min="27" max="28" width="6" style="10" hidden="1" customWidth="1"/>
    <col min="29" max="30" width="6.140625" style="10" hidden="1" customWidth="1"/>
    <col min="31" max="32" width="4.28515625" style="10" hidden="1" customWidth="1"/>
    <col min="33" max="34" width="5.42578125" style="10" hidden="1" customWidth="1"/>
    <col min="35" max="36" width="4.42578125" style="10" hidden="1" customWidth="1"/>
    <col min="37" max="38" width="4.7109375" style="10" hidden="1" customWidth="1"/>
    <col min="39" max="40" width="5.42578125" style="10" hidden="1" customWidth="1"/>
    <col min="41" max="41" width="16.7109375" style="10" customWidth="1"/>
    <col min="42" max="42" width="15.85546875" style="10" customWidth="1"/>
    <col min="43" max="43" width="4.140625" style="10" hidden="1" customWidth="1"/>
    <col min="44" max="44" width="4" style="10" hidden="1" customWidth="1"/>
    <col min="45" max="60" width="4.140625" style="10" hidden="1" customWidth="1"/>
    <col min="61" max="63" width="9.140625" style="10" hidden="1" customWidth="1"/>
    <col min="64" max="16384" width="9.140625" style="10"/>
  </cols>
  <sheetData>
    <row r="1" spans="1:63">
      <c r="A1" s="22"/>
      <c r="B1" s="21">
        <f ca="1">NOW()</f>
        <v>45266.54849050926</v>
      </c>
    </row>
    <row r="3" spans="1:63">
      <c r="B3" s="797" t="s">
        <v>482</v>
      </c>
      <c r="C3" s="798" t="s">
        <v>549</v>
      </c>
      <c r="D3" s="53"/>
      <c r="E3" s="12" t="s">
        <v>550</v>
      </c>
      <c r="F3" s="19" t="s">
        <v>552</v>
      </c>
      <c r="G3" s="799" t="s">
        <v>551</v>
      </c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800"/>
      <c r="AJ3" s="800"/>
      <c r="AK3" s="800"/>
      <c r="AL3" s="800"/>
      <c r="AM3" s="800"/>
      <c r="AN3" s="800"/>
      <c r="AO3" s="800"/>
      <c r="AP3" s="800"/>
      <c r="AQ3" s="800"/>
      <c r="AR3" s="800"/>
      <c r="AS3" s="800"/>
      <c r="AT3" s="800"/>
      <c r="AU3" s="800"/>
      <c r="AV3" s="800"/>
      <c r="AW3" s="800"/>
      <c r="AX3" s="800"/>
      <c r="AY3" s="800"/>
      <c r="AZ3" s="800"/>
      <c r="BA3" s="800"/>
      <c r="BB3" s="800"/>
      <c r="BC3" s="800"/>
      <c r="BD3" s="800"/>
      <c r="BE3" s="800"/>
      <c r="BF3" s="800"/>
      <c r="BG3" s="800"/>
      <c r="BH3" s="800"/>
      <c r="BI3" s="801"/>
      <c r="BJ3" s="10">
        <f>SUM(G6:BI100)-BK102</f>
        <v>3293</v>
      </c>
    </row>
    <row r="4" spans="1:63" ht="15" customHeight="1">
      <c r="B4" s="797"/>
      <c r="C4" s="798"/>
      <c r="D4" s="53"/>
      <c r="E4" s="52"/>
      <c r="F4" s="16"/>
      <c r="G4" s="20"/>
      <c r="H4" s="318" t="s">
        <v>2053</v>
      </c>
      <c r="I4" s="319"/>
      <c r="J4" s="320" t="s">
        <v>2053</v>
      </c>
      <c r="K4" s="319"/>
      <c r="L4" s="320" t="s">
        <v>2053</v>
      </c>
      <c r="M4" s="319"/>
      <c r="N4" s="320" t="s">
        <v>2053</v>
      </c>
      <c r="O4" s="321"/>
      <c r="P4" s="322" t="s">
        <v>2053</v>
      </c>
      <c r="Q4" s="321"/>
      <c r="R4" s="322" t="s">
        <v>2053</v>
      </c>
      <c r="S4" s="321"/>
      <c r="T4" s="322" t="s">
        <v>2053</v>
      </c>
      <c r="U4" s="321"/>
      <c r="V4" s="322" t="s">
        <v>2053</v>
      </c>
      <c r="W4" s="321"/>
      <c r="X4" s="322" t="s">
        <v>2053</v>
      </c>
      <c r="Y4" s="321"/>
      <c r="Z4" s="322" t="s">
        <v>2053</v>
      </c>
      <c r="AA4" s="321"/>
      <c r="AB4" s="322" t="s">
        <v>2053</v>
      </c>
      <c r="AC4" s="321"/>
      <c r="AD4" s="322" t="s">
        <v>2053</v>
      </c>
      <c r="AE4" s="321"/>
      <c r="AF4" s="322" t="s">
        <v>2053</v>
      </c>
      <c r="AG4" s="321"/>
      <c r="AH4" s="322" t="s">
        <v>2053</v>
      </c>
      <c r="AI4" s="321"/>
      <c r="AJ4" s="322" t="s">
        <v>2053</v>
      </c>
      <c r="AK4" s="321"/>
      <c r="AL4" s="322" t="s">
        <v>2053</v>
      </c>
      <c r="AM4" s="321"/>
      <c r="AN4" s="322" t="s">
        <v>2053</v>
      </c>
      <c r="AO4" s="321"/>
      <c r="AP4" s="323" t="s">
        <v>2053</v>
      </c>
      <c r="AQ4" s="324"/>
      <c r="AR4" s="323" t="s">
        <v>2053</v>
      </c>
      <c r="AS4" s="324"/>
      <c r="AT4" s="323" t="s">
        <v>2053</v>
      </c>
      <c r="AU4" s="324"/>
      <c r="AV4" s="323" t="s">
        <v>2053</v>
      </c>
      <c r="AW4" s="324"/>
      <c r="AX4" s="323" t="s">
        <v>2053</v>
      </c>
      <c r="AY4" s="324"/>
      <c r="AZ4" s="323" t="s">
        <v>2053</v>
      </c>
      <c r="BA4" s="324"/>
      <c r="BB4" s="323" t="s">
        <v>2053</v>
      </c>
      <c r="BC4" s="324"/>
      <c r="BD4" s="323" t="s">
        <v>2053</v>
      </c>
      <c r="BE4" s="324"/>
      <c r="BF4" s="323" t="s">
        <v>2053</v>
      </c>
      <c r="BG4" s="324"/>
      <c r="BH4" s="323" t="s">
        <v>2053</v>
      </c>
      <c r="BI4" s="74"/>
    </row>
    <row r="5" spans="1:63" ht="108" customHeight="1">
      <c r="B5" s="14">
        <v>1</v>
      </c>
      <c r="C5" s="14">
        <v>2</v>
      </c>
      <c r="D5" s="14"/>
      <c r="E5" s="14">
        <v>9</v>
      </c>
      <c r="F5" s="17">
        <f>SUM(F6:F716)</f>
        <v>3293</v>
      </c>
      <c r="G5" s="31" t="s">
        <v>168</v>
      </c>
      <c r="H5" s="313" t="s">
        <v>168</v>
      </c>
      <c r="I5" s="32" t="s">
        <v>449</v>
      </c>
      <c r="J5" s="315" t="s">
        <v>449</v>
      </c>
      <c r="K5" s="32" t="s">
        <v>201</v>
      </c>
      <c r="L5" s="315" t="s">
        <v>201</v>
      </c>
      <c r="M5" s="32" t="s">
        <v>2375</v>
      </c>
      <c r="N5" s="315" t="s">
        <v>2375</v>
      </c>
      <c r="O5" s="32" t="s">
        <v>450</v>
      </c>
      <c r="P5" s="315" t="s">
        <v>450</v>
      </c>
      <c r="Q5" s="32" t="s">
        <v>200</v>
      </c>
      <c r="R5" s="315" t="s">
        <v>200</v>
      </c>
      <c r="S5" s="32" t="s">
        <v>452</v>
      </c>
      <c r="T5" s="315" t="s">
        <v>452</v>
      </c>
      <c r="U5" s="32" t="s">
        <v>203</v>
      </c>
      <c r="V5" s="315" t="s">
        <v>203</v>
      </c>
      <c r="W5" s="32" t="s">
        <v>188</v>
      </c>
      <c r="X5" s="315" t="s">
        <v>188</v>
      </c>
      <c r="Y5" s="32" t="s">
        <v>44</v>
      </c>
      <c r="Z5" s="315" t="s">
        <v>44</v>
      </c>
      <c r="AA5" s="33" t="s">
        <v>554</v>
      </c>
      <c r="AB5" s="316" t="s">
        <v>554</v>
      </c>
      <c r="AC5" s="33" t="s">
        <v>2112</v>
      </c>
      <c r="AD5" s="316" t="s">
        <v>2112</v>
      </c>
      <c r="AE5" s="33" t="s">
        <v>2248</v>
      </c>
      <c r="AF5" s="316" t="s">
        <v>2248</v>
      </c>
      <c r="AG5" s="33" t="s">
        <v>2247</v>
      </c>
      <c r="AH5" s="316" t="s">
        <v>2247</v>
      </c>
      <c r="AI5" s="33" t="s">
        <v>556</v>
      </c>
      <c r="AJ5" s="316" t="s">
        <v>556</v>
      </c>
      <c r="AK5" s="33" t="s">
        <v>557</v>
      </c>
      <c r="AL5" s="316" t="s">
        <v>557</v>
      </c>
      <c r="AM5" s="33" t="s">
        <v>202</v>
      </c>
      <c r="AN5" s="316" t="s">
        <v>202</v>
      </c>
      <c r="AO5" s="33" t="s">
        <v>553</v>
      </c>
      <c r="AP5" s="316" t="s">
        <v>553</v>
      </c>
      <c r="AQ5" s="312" t="s">
        <v>687</v>
      </c>
      <c r="AR5" s="316" t="s">
        <v>687</v>
      </c>
      <c r="AS5" s="312" t="s">
        <v>690</v>
      </c>
      <c r="AT5" s="316" t="s">
        <v>690</v>
      </c>
      <c r="AU5" s="312" t="s">
        <v>2253</v>
      </c>
      <c r="AV5" s="316" t="s">
        <v>2253</v>
      </c>
      <c r="AW5" s="312" t="s">
        <v>1006</v>
      </c>
      <c r="AX5" s="316" t="s">
        <v>1006</v>
      </c>
      <c r="AY5" s="312" t="s">
        <v>46</v>
      </c>
      <c r="AZ5" s="316" t="s">
        <v>46</v>
      </c>
      <c r="BA5" s="312" t="s">
        <v>1994</v>
      </c>
      <c r="BB5" s="316" t="s">
        <v>1994</v>
      </c>
      <c r="BC5" s="312" t="s">
        <v>1075</v>
      </c>
      <c r="BD5" s="316" t="s">
        <v>1075</v>
      </c>
      <c r="BE5" s="312" t="s">
        <v>215</v>
      </c>
      <c r="BF5" s="316" t="s">
        <v>215</v>
      </c>
      <c r="BG5" s="312" t="s">
        <v>2050</v>
      </c>
      <c r="BH5" s="316" t="s">
        <v>2051</v>
      </c>
      <c r="BI5" s="312" t="s">
        <v>2321</v>
      </c>
      <c r="BJ5" s="332" t="s">
        <v>2078</v>
      </c>
      <c r="BK5" s="326" t="s">
        <v>1841</v>
      </c>
    </row>
    <row r="6" spans="1:63">
      <c r="B6" s="25" t="s">
        <v>75</v>
      </c>
      <c r="C6" s="26">
        <v>343101</v>
      </c>
      <c r="D6" s="26" t="s">
        <v>58</v>
      </c>
      <c r="E6" s="25" t="s">
        <v>560</v>
      </c>
      <c r="F6" s="23">
        <f>SUMIF('1_stopień'!R$8:R$964,D6,'1_stopień'!U$8:U$966)</f>
        <v>8</v>
      </c>
      <c r="G6" s="24">
        <f>SUMIFS('1_stopień'!$U$8:$U$964,'1_stopień'!$R$8:$R$964,D6,'1_stopień'!$AA$8:$AA$964,"CKZ Bielawa")</f>
        <v>0</v>
      </c>
      <c r="H6" s="24">
        <f>SUMIFS('1_stopień'!$V$8:$V$964,'1_stopień'!$R$8:$R$964,D6,'1_stopień'!$AA$8:$AA$964,"CKZ Bielawa")</f>
        <v>0</v>
      </c>
      <c r="I6" s="24">
        <f>SUMIFS('1_stopień'!$U$8:$U$964,'1_stopień'!$R$8:$R$964,D6,'1_stopień'!$AA$8:$AA$964,"GCKZ Głogów")</f>
        <v>0</v>
      </c>
      <c r="J6" s="24">
        <f>SUMIFS('1_stopień'!$V$8:$V$964,'1_stopień'!$R$8:$R$964,D6,'1_stopień'!$AA$8:$AA$964,"GCKZ Głogów")</f>
        <v>0</v>
      </c>
      <c r="K6" s="24">
        <f>SUMIFS('1_stopień'!$U$8:$U$964,'1_stopień'!$R$8:$R$964,D6,'1_stopień'!$AA$8:$AA$964,"CKZ Jawor")</f>
        <v>0</v>
      </c>
      <c r="L6" s="24">
        <f>SUMIFS('1_stopień'!$V$8:$V$964,'1_stopień'!$R$8:$R$964,D6,'1_stopień'!$AA$8:$AA$964,"CKZ Jawor")</f>
        <v>0</v>
      </c>
      <c r="M6" s="24">
        <f>SUMIFS('1_stopień'!$U$8:$U$964,'1_stopień'!$R$8:$R$964,D6,'1_stopień'!$AA$8:$AA$964,"ZSM Głubczyce")</f>
        <v>0</v>
      </c>
      <c r="N6" s="24">
        <f>SUMIFS('1_stopień'!$V$8:$V$964,'1_stopień'!$R$8:$R$964,D6,'1_stopień'!$AA$8:$AA$964,"ZSM Głubczyce")</f>
        <v>0</v>
      </c>
      <c r="O6" s="24">
        <f>SUMIFS('1_stopień'!$U$8:$U$964,'1_stopień'!$R$8:$R$964,D6,'1_stopień'!$AA$8:$AA$964,"CKZ Kłodzko")</f>
        <v>0</v>
      </c>
      <c r="P6" s="24">
        <f>SUMIFS('1_stopień'!$V$8:$V$964,'1_stopień'!$R$8:$R$964,D6,'1_stopień'!$AA$8:$AA$964,"CKZ Kłodzko")</f>
        <v>0</v>
      </c>
      <c r="Q6" s="24">
        <f>SUMIFS('1_stopień'!$U$8:$U$964,'1_stopień'!$R$8:$R$964,D6,'1_stopień'!$AA$8:$AA$964,"CKZ Legnica")</f>
        <v>0</v>
      </c>
      <c r="R6" s="24">
        <f>SUMIFS('1_stopień'!$V$8:$V$964,'1_stopień'!$R$8:$R$964,D6,'1_stopień'!$AA$8:$AA$964,"CKZ Legnica")</f>
        <v>0</v>
      </c>
      <c r="S6" s="24">
        <f>SUMIFS('1_stopień'!$U$8:$U$964,'1_stopień'!$R$8:$R$964,D6,'1_stopień'!$AA$8:$AA$964,"CKZ Oleśnica")</f>
        <v>0</v>
      </c>
      <c r="T6" s="24">
        <f>SUMIFS('1_stopień'!$V$8:$V$964,'1_stopień'!$R$8:$R$964,D6,'1_stopień'!$AA$8:$AA$964,"CKZ Oleśnica")</f>
        <v>0</v>
      </c>
      <c r="U6" s="24">
        <f>SUMIFS('1_stopień'!$U$8:$U$964,'1_stopień'!$R$8:$R$964,D6,'1_stopień'!$AA$8:$AA$964,"CKZ Świdnica")</f>
        <v>0</v>
      </c>
      <c r="V6" s="24">
        <f>SUMIFS('1_stopień'!$V$8:$V$964,'1_stopień'!$R$8:$R$964,D6,'1_stopień'!$AA$8:$AA$964,"CKZ Świdnica")</f>
        <v>0</v>
      </c>
      <c r="W6" s="24">
        <f>SUMIFS('1_stopień'!$U$8:$U$964,'1_stopień'!$R$8:$R$964,D6,'1_stopień'!$AA$8:$AA$964,"CKZ Wołów")</f>
        <v>0</v>
      </c>
      <c r="X6" s="24">
        <f>SUMIFS('1_stopień'!$V$8:$V$964,'1_stopień'!$R$8:$R$964,D6,'1_stopień'!$AA$8:$AA$964,"CKZ Wołów")</f>
        <v>0</v>
      </c>
      <c r="Y6" s="24">
        <f>SUMIFS('1_stopień'!$U$8:$U$964,'1_stopień'!$R$8:$R$964,D6,'1_stopień'!$AA$8:$AA$964,"CKZ Ziębice")</f>
        <v>0</v>
      </c>
      <c r="Z6" s="24">
        <f>SUMIFS('1_stopień'!$V$8:$V$964,'1_stopień'!$R$8:$R$964,D6,'1_stopień'!$AA$8:$AA$964,"CKZ Ziębice")</f>
        <v>0</v>
      </c>
      <c r="AA6" s="24">
        <f>SUMIFS('1_stopień'!$U$8:$U$964,'1_stopień'!$R$8:$R$964,D6,'1_stopień'!$AA$8:$AA$964,"CKZ Dobrodzień")</f>
        <v>0</v>
      </c>
      <c r="AB6" s="24">
        <f>SUMIFS('1_stopień'!$V$8:$V$964,'1_stopień'!$R$8:$R$964,D6,'1_stopień'!$AA$8:$AA$964,"CKZ Dobrodzień")</f>
        <v>0</v>
      </c>
      <c r="AC6" s="24">
        <f>SUMIFS('1_stopień'!$U$8:$U$964,'1_stopień'!$R$8:$R$964,D6,'1_stopień'!$AA$8:$AA$964,"CKZ Kędzierzyn-Koźle")</f>
        <v>0</v>
      </c>
      <c r="AD6" s="24">
        <f>SUMIFS('1_stopień'!$V$8:$V$964,'1_stopień'!$R$8:$R$964,D6,'1_stopień'!$AA$8:$AA$964,"CKZ Kędzierzyn-Koźle")</f>
        <v>0</v>
      </c>
      <c r="AE6" s="24">
        <f>SUMIFS('1_stopień'!$U$8:$U$964,'1_stopień'!$R$8:$R$964,D6,'1_stopień'!$AA$8:$AA$964,"CKZ Dębica")</f>
        <v>0</v>
      </c>
      <c r="AF6" s="24">
        <f>SUMIFS('1_stopień'!$V$8:$V$964,'1_stopień'!$R$8:$R$964,D6,'1_stopień'!$AA$8:$AA$964,"CKZ Dębica")</f>
        <v>0</v>
      </c>
      <c r="AG6" s="24">
        <f>SUMIFS('1_stopień'!$U$8:$U$964,'1_stopień'!$R$8:$R$964,D6,'1_stopień'!$AA$8:$AA$964,"ZSET Rakowice Wielkie")</f>
        <v>0</v>
      </c>
      <c r="AH6" s="24">
        <f>SUMIFS('1_stopień'!$V$8:$V$964,'1_stopień'!$R$8:$R$964,D6,'1_stopień'!$AA$8:$AA$964,"ZSET Rakowice Wielkie")</f>
        <v>0</v>
      </c>
      <c r="AI6" s="24">
        <f>SUMIFS('1_stopień'!$U$8:$U$964,'1_stopień'!$R$8:$R$964,D6,'1_stopień'!$AA$8:$AA$964,"CKZ Krotoszyn")</f>
        <v>0</v>
      </c>
      <c r="AJ6" s="24">
        <f>SUMIFS('1_stopień'!$V$8:$V$964,'1_stopień'!$R$8:$R$964,D6,'1_stopień'!$AA$8:$AA$964,"CKZ Krotoszyn")</f>
        <v>0</v>
      </c>
      <c r="AK6" s="24">
        <f>SUMIFS('1_stopień'!$U$8:$U$964,'1_stopień'!$R$8:$R$964,D6,'1_stopień'!$AA$8:$AA$964,"CKZ Olkusz")</f>
        <v>4</v>
      </c>
      <c r="AL6" s="24">
        <f>SUMIFS('1_stopień'!$V$8:$V$964,'1_stopień'!$R$8:$R$964,D6,'1_stopień'!$AA$8:$AA$964,"CKZ Olkusz")</f>
        <v>2</v>
      </c>
      <c r="AM6" s="24">
        <f>SUMIFS('1_stopień'!$U$8:$U$964,'1_stopień'!$R$8:$R$964,D6,'1_stopień'!$AA$8:$AA$964,"CKZ Wschowa")</f>
        <v>0</v>
      </c>
      <c r="AN6" s="24">
        <f>SUMIFS('1_stopień'!$V$8:$V$964,'1_stopień'!$R$8:$R$964,D6,'1_stopień'!$AA$8:$AA$964,"CKZ Wschowa")</f>
        <v>0</v>
      </c>
      <c r="AO6" s="24">
        <f>SUMIFS('1_stopień'!$U$8:$U$964,'1_stopień'!$R$8:$R$964,D6,'1_stopień'!$AA$8:$AA$964,"CKZ Zielona Góra")</f>
        <v>4</v>
      </c>
      <c r="AP6" s="24">
        <f>SUMIFS('1_stopień'!$V$8:$V$964,'1_stopień'!$R$8:$R$964,D6,'1_stopień'!$AA$8:$AA$964,"CKZ Zielona Góra")</f>
        <v>3</v>
      </c>
      <c r="AQ6" s="24">
        <f>SUMIFS('1_stopień'!$U$8:$U$964,'1_stopień'!$R$8:$R$964,D6,'1_stopień'!$AA$8:$AA$964,"Rzemieślnicza Wałbrzych")</f>
        <v>0</v>
      </c>
      <c r="AR6" s="24">
        <f>SUMIFS('1_stopień'!$V$8:$V$964,'1_stopień'!$R$8:$R$964,D6,'1_stopień'!$AA$8:$AA$964,"Rzemieślnicza Wałbrzych")</f>
        <v>0</v>
      </c>
      <c r="AS6" s="24">
        <f>SUMIFS('1_stopień'!$U$8:$U$964,'1_stopień'!$R$8:$R$964,D6,'1_stopień'!$AA$8:$AA$964,"CKZ Mosina")</f>
        <v>0</v>
      </c>
      <c r="AT6" s="24">
        <f>SUMIFS('1_stopień'!$V$8:$V$964,'1_stopień'!$R$8:$R$964,D6,'1_stopień'!$AA$8:$AA$964,"CKZ Mosina")</f>
        <v>0</v>
      </c>
      <c r="AU6" s="24">
        <f>SUMIFS('1_stopień'!$U$8:$U$964,'1_stopień'!$R$8:$R$964,D6,'1_stopień'!$AA$8:$AA$964,"Cech Opole")</f>
        <v>0</v>
      </c>
      <c r="AV6" s="24">
        <f>SUMIFS('1_stopień'!$V$8:$V$964,'1_stopień'!$R$8:$R$964,D6,'1_stopień'!$AA$8:$AA$964,"Cech Opole")</f>
        <v>0</v>
      </c>
      <c r="AW6" s="24">
        <f>SUMIFS('1_stopień'!$U$8:$U$964,'1_stopień'!$R$8:$R$964,D6,'1_stopień'!$AA$8:$AA$964,"TOYOTA")</f>
        <v>0</v>
      </c>
      <c r="AX6" s="24">
        <f>SUMIFS('1_stopień'!$V$8:$V$964,'1_stopień'!$R$8:$R$964,D6,'1_stopień'!$AA$8:$AA$964,"TOYOTA")</f>
        <v>0</v>
      </c>
      <c r="AY6" s="24">
        <f>SUMIFS('1_stopień'!$U$8:$U$964,'1_stopień'!$R$8:$R$964,D6,'1_stopień'!$AA$8:$AA$964,"CKZ Wrocław")</f>
        <v>0</v>
      </c>
      <c r="AZ6" s="24">
        <f>SUMIFS('1_stopień'!$V$8:$V$964,'1_stopień'!$R$8:$R$964,D6,'1_stopień'!$AA$8:$AA$964,"CKZ Wrocław")</f>
        <v>0</v>
      </c>
      <c r="BA6" s="24">
        <f>SUMIFS('1_stopień'!$U$8:$U$964,'1_stopień'!$R$8:$R$964,D6,'1_stopień'!$AA$8:$AA$964,"CKZ Gliwice")</f>
        <v>0</v>
      </c>
      <c r="BB6" s="24">
        <f>SUMIFS('1_stopień'!$V$8:$V$964,'1_stopień'!$R$8:$R$964,D6,'1_stopień'!$AA$8:$AA$964,"CKZ Gliwice")</f>
        <v>0</v>
      </c>
      <c r="BC6" s="24">
        <f>SUMIFS('1_stopień'!$U$8:$U$964,'1_stopień'!$R$8:$R$964,D6,'1_stopień'!$AA$8:$AA$964,"CKZ Opole")</f>
        <v>0</v>
      </c>
      <c r="BD6" s="24">
        <f>SUMIFS('1_stopień'!$V$8:$V$964,'1_stopień'!$R$8:$R$964,D6,'1_stopień'!$AA$8:$AA$964,"CKZ Opole")</f>
        <v>0</v>
      </c>
      <c r="BE6" s="24">
        <f>SUMIFS('1_stopień'!$U$8:$U$964,'1_stopień'!$R$8:$R$964,D6,'1_stopień'!$AA$8:$AA$964,"CKZ Chojnów")</f>
        <v>0</v>
      </c>
      <c r="BF6" s="24">
        <f>SUMIFS('1_stopień'!$V$8:$V$964,'1_stopień'!$R$8:$R$964,D6,'1_stopień'!$AA$8:$AA$964,"CKZ Chojnów")</f>
        <v>0</v>
      </c>
      <c r="BG6" s="24">
        <f>SUMIFS('1_stopień'!$U$8:$U$964,'1_stopień'!$R$8:$R$964,D6,'1_stopień'!$AA$8:$AA$964,"CKZ Gniezno")</f>
        <v>0</v>
      </c>
      <c r="BH6" s="24">
        <f>SUMIFS('1_stopień'!$V$8:$V$964,'1_stopień'!$R$8:$R$964,D6,'1_stopień'!$AA$8:$AA$964,"CKZ Gniezno")</f>
        <v>0</v>
      </c>
      <c r="BI6" s="24">
        <f>SUMIFS('1_stopień'!$U$8:$U$964,'1_stopień'!$R$8:$R$964,D6,'1_stopień'!$AA$8:$AA$964,"konsultacje szkoła")</f>
        <v>0</v>
      </c>
      <c r="BJ6" s="330">
        <f>SUM(G6,I6,K6,M6,O6,Q6,S6,U6,W6,Y6,AA6,AC6,AE6,AG6,AI6,AK6,AM6,AO6,AQ6,AS6,AU6,AW6,AY6,BA6,BC6,BE6,BG6,BI6)</f>
        <v>8</v>
      </c>
      <c r="BK6" s="327">
        <f>SUM(H6,J6,L6,N6,P6,R6,T6,V6,X6,Z6,AB6,AD6,AF6,AH6,AJ6,AL6,AN6,AP6,AR6,AT6,AV6,AX6,AZ6,BB6,BD6,BF6,BH6)</f>
        <v>5</v>
      </c>
    </row>
    <row r="7" spans="1:63" hidden="1">
      <c r="B7" s="25" t="s">
        <v>483</v>
      </c>
      <c r="C7" s="26">
        <v>711402</v>
      </c>
      <c r="D7" s="26" t="s">
        <v>681</v>
      </c>
      <c r="E7" s="25" t="s">
        <v>561</v>
      </c>
      <c r="F7" s="23">
        <f>SUMIF('1_stopień'!R$8:R$964,D7,'1_stopień'!U$8:U$966)</f>
        <v>5</v>
      </c>
      <c r="G7" s="24">
        <f>SUMIFS('1_stopień'!$U$8:$U$964,'1_stopień'!$R$8:$R$964,D7,'1_stopień'!$AA$8:$AA$964,"CKZ Bielawa")</f>
        <v>0</v>
      </c>
      <c r="H7" s="24">
        <f>SUMIFS('1_stopień'!$V$8:$V$964,'1_stopień'!$R$8:$R$964,D7,'1_stopień'!$AA$8:$AA$964,"CKZ Bielawa")</f>
        <v>0</v>
      </c>
      <c r="I7" s="24">
        <f>SUMIFS('1_stopień'!$U$8:$U$964,'1_stopień'!$R$8:$R$964,D7,'1_stopień'!$AA$8:$AA$964,"GCKZ Głogów")</f>
        <v>0</v>
      </c>
      <c r="J7" s="24">
        <f>SUMIFS('1_stopień'!$V$8:$V$964,'1_stopień'!$R$8:$R$964,D7,'1_stopień'!$AA$8:$AA$964,"GCKZ Głogów")</f>
        <v>0</v>
      </c>
      <c r="K7" s="24">
        <f>SUMIFS('1_stopień'!$U$8:$U$964,'1_stopień'!$R$8:$R$964,D7,'1_stopień'!$AA$8:$AA$964,"CKZ Jawor")</f>
        <v>0</v>
      </c>
      <c r="L7" s="24">
        <f>SUMIFS('1_stopień'!$V$8:$V$964,'1_stopień'!$R$8:$R$964,D7,'1_stopień'!$AA$8:$AA$964,"CKZ Jawor")</f>
        <v>0</v>
      </c>
      <c r="M7" s="24">
        <f>SUMIFS('1_stopień'!$U$8:$U$964,'1_stopień'!$R$8:$R$964,D7,'1_stopień'!$AA$8:$AA$964,"ZSM Głubczyce")</f>
        <v>0</v>
      </c>
      <c r="N7" s="24">
        <f>SUMIFS('1_stopień'!$V$8:$V$964,'1_stopień'!$R$8:$R$964,D7,'1_stopień'!$AA$8:$AA$964,"ZSM Głubczyce")</f>
        <v>0</v>
      </c>
      <c r="O7" s="24">
        <f>SUMIFS('1_stopień'!$U$8:$U$964,'1_stopień'!$R$8:$R$964,D7,'1_stopień'!$AA$8:$AA$964,"CKZ Kłodzko")</f>
        <v>0</v>
      </c>
      <c r="P7" s="24">
        <f>SUMIFS('1_stopień'!$V$8:$V$964,'1_stopień'!$R$8:$R$964,D7,'1_stopień'!$AA$8:$AA$964,"CKZ Kłodzko")</f>
        <v>0</v>
      </c>
      <c r="Q7" s="24">
        <f>SUMIFS('1_stopień'!$U$8:$U$964,'1_stopień'!$R$8:$R$964,D7,'1_stopień'!$AA$8:$AA$964,"CKZ Legnica")</f>
        <v>0</v>
      </c>
      <c r="R7" s="24">
        <f>SUMIFS('1_stopień'!$V$8:$V$964,'1_stopień'!$R$8:$R$964,D7,'1_stopień'!$AA$8:$AA$964,"CKZ Legnica")</f>
        <v>0</v>
      </c>
      <c r="S7" s="24">
        <f>SUMIFS('1_stopień'!$U$8:$U$964,'1_stopień'!$R$8:$R$964,D7,'1_stopień'!$AA$8:$AA$964,"CKZ Oleśnica")</f>
        <v>0</v>
      </c>
      <c r="T7" s="24">
        <f>SUMIFS('1_stopień'!$V$8:$V$964,'1_stopień'!$R$8:$R$964,D7,'1_stopień'!$AA$8:$AA$964,"CKZ Oleśnica")</f>
        <v>0</v>
      </c>
      <c r="U7" s="24">
        <f>SUMIFS('1_stopień'!$U$8:$U$964,'1_stopień'!$R$8:$R$964,D7,'1_stopień'!$AA$8:$AA$964,"CKZ Świdnica")</f>
        <v>0</v>
      </c>
      <c r="V7" s="24">
        <f>SUMIFS('1_stopień'!$V$8:$V$964,'1_stopień'!$R$8:$R$964,D7,'1_stopień'!$AA$8:$AA$964,"CKZ Świdnica")</f>
        <v>0</v>
      </c>
      <c r="W7" s="24">
        <f>SUMIFS('1_stopień'!$U$8:$U$964,'1_stopień'!$R$8:$R$964,D7,'1_stopień'!$AA$8:$AA$964,"CKZ Wołów")</f>
        <v>0</v>
      </c>
      <c r="X7" s="24">
        <f>SUMIFS('1_stopień'!$V$8:$V$964,'1_stopień'!$R$8:$R$964,D7,'1_stopień'!$AA$8:$AA$964,"CKZ Wołów")</f>
        <v>0</v>
      </c>
      <c r="Y7" s="24">
        <f>SUMIFS('1_stopień'!$U$8:$U$964,'1_stopień'!$R$8:$R$964,D7,'1_stopień'!$AA$8:$AA$964,"CKZ Ziębice")</f>
        <v>0</v>
      </c>
      <c r="Z7" s="24">
        <f>SUMIFS('1_stopień'!$V$8:$V$964,'1_stopień'!$R$8:$R$964,D7,'1_stopień'!$AA$8:$AA$964,"CKZ Ziębice")</f>
        <v>0</v>
      </c>
      <c r="AA7" s="24">
        <f>SUMIFS('1_stopień'!$U$8:$U$964,'1_stopień'!$R$8:$R$964,D7,'1_stopień'!$AA$8:$AA$964,"CKZ Dobrodzień")</f>
        <v>0</v>
      </c>
      <c r="AB7" s="24">
        <f>SUMIFS('1_stopień'!$V$8:$V$964,'1_stopień'!$R$8:$R$964,D7,'1_stopień'!$AA$8:$AA$964,"CKZ Dobrodzień")</f>
        <v>0</v>
      </c>
      <c r="AC7" s="24">
        <f>SUMIFS('1_stopień'!$U$8:$U$964,'1_stopień'!$R$8:$R$964,D7,'1_stopień'!$AA$8:$AA$964,"CKZ Kędzierzyn-Koźle")</f>
        <v>0</v>
      </c>
      <c r="AD7" s="24">
        <f>SUMIFS('1_stopień'!$V$8:$V$964,'1_stopień'!$R$8:$R$964,D7,'1_stopień'!$AA$8:$AA$964,"CKZ Kędzierzyn-Koźle")</f>
        <v>0</v>
      </c>
      <c r="AE7" s="24">
        <f>SUMIFS('1_stopień'!$U$8:$U$964,'1_stopień'!$R$8:$R$964,D7,'1_stopień'!$AA$8:$AA$964,"CKZ Dębica")</f>
        <v>5</v>
      </c>
      <c r="AF7" s="24">
        <f>SUMIFS('1_stopień'!$V$8:$V$964,'1_stopień'!$R$8:$R$964,D7,'1_stopień'!$AA$8:$AA$964,"CKZ Dębica")</f>
        <v>0</v>
      </c>
      <c r="AG7" s="24">
        <f>SUMIFS('1_stopień'!$U$8:$U$964,'1_stopień'!$R$8:$R$964,D7,'1_stopień'!$AA$8:$AA$964,"ZSET Rakowice Wielkie")</f>
        <v>0</v>
      </c>
      <c r="AH7" s="24">
        <f>SUMIFS('1_stopień'!$V$8:$V$964,'1_stopień'!$R$8:$R$964,D7,'1_stopień'!$AA$8:$AA$964,"ZSET Rakowice Wielkie")</f>
        <v>0</v>
      </c>
      <c r="AI7" s="24">
        <f>SUMIFS('1_stopień'!$U$8:$U$964,'1_stopień'!$R$8:$R$964,D7,'1_stopień'!$AA$8:$AA$964,"CKZ Krotoszyn")</f>
        <v>0</v>
      </c>
      <c r="AJ7" s="24">
        <f>SUMIFS('1_stopień'!$V$8:$V$964,'1_stopień'!$R$8:$R$964,D7,'1_stopień'!$AA$8:$AA$964,"CKZ Krotoszyn")</f>
        <v>0</v>
      </c>
      <c r="AK7" s="24">
        <f>SUMIFS('1_stopień'!$U$8:$U$964,'1_stopień'!$R$8:$R$964,D7,'1_stopień'!$AA$8:$AA$964,"CKZ Olkusz")</f>
        <v>0</v>
      </c>
      <c r="AL7" s="24">
        <f>SUMIFS('1_stopień'!$V$8:$V$964,'1_stopień'!$R$8:$R$964,D7,'1_stopień'!$AA$8:$AA$964,"CKZ Olkusz")</f>
        <v>0</v>
      </c>
      <c r="AM7" s="24">
        <f>SUMIFS('1_stopień'!$U$8:$U$964,'1_stopień'!$R$8:$R$964,D7,'1_stopień'!$AA$8:$AA$964,"CKZ Wschowa")</f>
        <v>0</v>
      </c>
      <c r="AN7" s="24">
        <f>SUMIFS('1_stopień'!$V$8:$V$964,'1_stopień'!$R$8:$R$964,D7,'1_stopień'!$AA$8:$AA$964,"CKZ Wschowa")</f>
        <v>0</v>
      </c>
      <c r="AO7" s="24">
        <f>SUMIFS('1_stopień'!$U$8:$U$964,'1_stopień'!$R$8:$R$964,D7,'1_stopień'!$AA$8:$AA$964,"CKZ Zielona Góra")</f>
        <v>0</v>
      </c>
      <c r="AP7" s="24">
        <f>SUMIFS('1_stopień'!$V$8:$V$964,'1_stopień'!$R$8:$R$964,D7,'1_stopień'!$AA$8:$AA$964,"CKZ Zielona Góra")</f>
        <v>0</v>
      </c>
      <c r="AQ7" s="24">
        <f>SUMIFS('1_stopień'!$U$8:$U$964,'1_stopień'!$R$8:$R$964,D7,'1_stopień'!$AA$8:$AA$964,"Rzemieślnicza Wałbrzych")</f>
        <v>0</v>
      </c>
      <c r="AR7" s="24">
        <f>SUMIFS('1_stopień'!$V$8:$V$964,'1_stopień'!$R$8:$R$964,D7,'1_stopień'!$AA$8:$AA$964,"Rzemieślnicza Wałbrzych")</f>
        <v>0</v>
      </c>
      <c r="AS7" s="24">
        <f>SUMIFS('1_stopień'!$U$8:$U$964,'1_stopień'!$R$8:$R$964,D7,'1_stopień'!$AA$8:$AA$964,"CKZ Mosina")</f>
        <v>0</v>
      </c>
      <c r="AT7" s="24">
        <f>SUMIFS('1_stopień'!$V$8:$V$964,'1_stopień'!$R$8:$R$964,D7,'1_stopień'!$AA$8:$AA$964,"CKZ Mosina")</f>
        <v>0</v>
      </c>
      <c r="AU7" s="24">
        <f>SUMIFS('1_stopień'!$U$8:$U$964,'1_stopień'!$R$8:$R$964,D7,'1_stopień'!$AA$8:$AA$964,"Cech Opole")</f>
        <v>0</v>
      </c>
      <c r="AV7" s="24">
        <f>SUMIFS('1_stopień'!$V$8:$V$964,'1_stopień'!$R$8:$R$964,D7,'1_stopień'!$AA$8:$AA$964,"Cech Opole")</f>
        <v>0</v>
      </c>
      <c r="AW7" s="24">
        <f>SUMIFS('1_stopień'!$U$8:$U$964,'1_stopień'!$R$8:$R$964,D7,'1_stopień'!$AA$8:$AA$964,"TOYOTA")</f>
        <v>0</v>
      </c>
      <c r="AX7" s="24">
        <f>SUMIFS('1_stopień'!$V$8:$V$964,'1_stopień'!$R$8:$R$964,D7,'1_stopień'!$AA$8:$AA$964,"TOYOTA")</f>
        <v>0</v>
      </c>
      <c r="AY7" s="24">
        <f>SUMIFS('1_stopień'!$U$8:$U$964,'1_stopień'!$R$8:$R$964,D7,'1_stopień'!$AA$8:$AA$964,"CKZ Wrocław")</f>
        <v>0</v>
      </c>
      <c r="AZ7" s="24">
        <f>SUMIFS('1_stopień'!$V$8:$V$964,'1_stopień'!$R$8:$R$964,D7,'1_stopień'!$AA$8:$AA$964,"CKZ Wrocław")</f>
        <v>0</v>
      </c>
      <c r="BA7" s="24">
        <f>SUMIFS('1_stopień'!$U$8:$U$964,'1_stopień'!$R$8:$R$964,D7,'1_stopień'!$AA$8:$AA$964,"CKZ Gliwice")</f>
        <v>0</v>
      </c>
      <c r="BB7" s="24">
        <f>SUMIFS('1_stopień'!$V$8:$V$964,'1_stopień'!$R$8:$R$964,D7,'1_stopień'!$AA$8:$AA$964,"CKZ Gliwice")</f>
        <v>0</v>
      </c>
      <c r="BC7" s="24">
        <f>SUMIFS('1_stopień'!$U$8:$U$964,'1_stopień'!$R$8:$R$964,D7,'1_stopień'!$AA$8:$AA$964,"CKZ Opole")</f>
        <v>0</v>
      </c>
      <c r="BD7" s="24">
        <f>SUMIFS('1_stopień'!$V$8:$V$964,'1_stopień'!$R$8:$R$964,D7,'1_stopień'!$AA$8:$AA$964,"CKZ Opole")</f>
        <v>0</v>
      </c>
      <c r="BE7" s="24">
        <f>SUMIFS('1_stopień'!$U$8:$U$964,'1_stopień'!$R$8:$R$964,D7,'1_stopień'!$AA$8:$AA$964,"CKZ Chojnów")</f>
        <v>0</v>
      </c>
      <c r="BF7" s="24">
        <f>SUMIFS('1_stopień'!$V$8:$V$964,'1_stopień'!$R$8:$R$964,D7,'1_stopień'!$AA$8:$AA$964,"CKZ Chojnów")</f>
        <v>0</v>
      </c>
      <c r="BG7" s="24">
        <f>SUMIFS('1_stopień'!$U$8:$U$964,'1_stopień'!$R$8:$R$964,D7,'1_stopień'!$AA$8:$AA$964,"CKZ Gniezno")</f>
        <v>0</v>
      </c>
      <c r="BH7" s="24">
        <f>SUMIFS('1_stopień'!$V$8:$V$964,'1_stopień'!$R$8:$R$964,D7,'1_stopień'!$AA$8:$AA$964,"CKZ Gniezno")</f>
        <v>0</v>
      </c>
      <c r="BI7" s="24">
        <f>SUMIFS('1_stopień'!$U$8:$U$964,'1_stopień'!$R$8:$R$964,D7,'1_stopień'!$AA$8:$AA$964,"konsultacje szkoła")</f>
        <v>0</v>
      </c>
      <c r="BJ7" s="330">
        <f t="shared" ref="BJ7:BJ70" si="0">SUM(G7,I7,K7,M7,O7,Q7,S7,U7,W7,Y7,AA7,AC7,AE7,AG7,AI7,AK7,AM7,AO7,AQ7,AS7,AU7,AW7,AY7,BA7,BC7,BE7,BG7,BI7)</f>
        <v>5</v>
      </c>
      <c r="BK7" s="327">
        <f t="shared" ref="BK7:BK70" si="1">SUM(H7,J7,L7,N7,P7,R7,T7,V7,X7,Z7,AB7,AD7,AF7,AH7,AJ7,AL7,AN7,AP7,AR7,AT7,AV7,AX7,AZ7,BB7,BD7,BF7,BH7)</f>
        <v>0</v>
      </c>
    </row>
    <row r="8" spans="1:63" hidden="1">
      <c r="B8" s="25" t="s">
        <v>484</v>
      </c>
      <c r="C8" s="26">
        <v>711501</v>
      </c>
      <c r="D8" s="26" t="s">
        <v>1007</v>
      </c>
      <c r="E8" s="25" t="s">
        <v>562</v>
      </c>
      <c r="F8" s="23">
        <f>SUMIF('1_stopień'!R$8:R$964,D8,'1_stopień'!U$8:U$966)</f>
        <v>0</v>
      </c>
      <c r="G8" s="24">
        <f>SUMIFS('1_stopień'!$U$8:$U$964,'1_stopień'!$R$8:$R$964,D8,'1_stopień'!$AA$8:$AA$964,"CKZ Bielawa")</f>
        <v>0</v>
      </c>
      <c r="H8" s="24">
        <f>SUMIFS('1_stopień'!$V$8:$V$964,'1_stopień'!$R$8:$R$964,D8,'1_stopień'!$AA$8:$AA$964,"CKZ Bielawa")</f>
        <v>0</v>
      </c>
      <c r="I8" s="24">
        <f>SUMIFS('1_stopień'!$U$8:$U$964,'1_stopień'!$R$8:$R$964,D8,'1_stopień'!$AA$8:$AA$964,"GCKZ Głogów")</f>
        <v>0</v>
      </c>
      <c r="J8" s="24">
        <f>SUMIFS('1_stopień'!$V$8:$V$964,'1_stopień'!$R$8:$R$964,D8,'1_stopień'!$AA$8:$AA$964,"GCKZ Głogów")</f>
        <v>0</v>
      </c>
      <c r="K8" s="24">
        <f>SUMIFS('1_stopień'!$U$8:$U$964,'1_stopień'!$R$8:$R$964,D8,'1_stopień'!$AA$8:$AA$964,"CKZ Jawor")</f>
        <v>0</v>
      </c>
      <c r="L8" s="24">
        <f>SUMIFS('1_stopień'!$V$8:$V$964,'1_stopień'!$R$8:$R$964,D8,'1_stopień'!$AA$8:$AA$964,"CKZ Jawor")</f>
        <v>0</v>
      </c>
      <c r="M8" s="24">
        <f>SUMIFS('1_stopień'!$U$8:$U$964,'1_stopień'!$R$8:$R$964,D8,'1_stopień'!$AA$8:$AA$964,"ZSM Głubczyce")</f>
        <v>0</v>
      </c>
      <c r="N8" s="24">
        <f>SUMIFS('1_stopień'!$V$8:$V$964,'1_stopień'!$R$8:$R$964,D8,'1_stopień'!$AA$8:$AA$964,"ZSM Głubczyce")</f>
        <v>0</v>
      </c>
      <c r="O8" s="24">
        <f>SUMIFS('1_stopień'!$U$8:$U$964,'1_stopień'!$R$8:$R$964,D8,'1_stopień'!$AA$8:$AA$964,"CKZ Kłodzko")</f>
        <v>0</v>
      </c>
      <c r="P8" s="24">
        <f>SUMIFS('1_stopień'!$V$8:$V$964,'1_stopień'!$R$8:$R$964,D8,'1_stopień'!$AA$8:$AA$964,"CKZ Kłodzko")</f>
        <v>0</v>
      </c>
      <c r="Q8" s="24">
        <f>SUMIFS('1_stopień'!$U$8:$U$964,'1_stopień'!$R$8:$R$964,D8,'1_stopień'!$AA$8:$AA$964,"CKZ Legnica")</f>
        <v>0</v>
      </c>
      <c r="R8" s="24">
        <f>SUMIFS('1_stopień'!$V$8:$V$964,'1_stopień'!$R$8:$R$964,D8,'1_stopień'!$AA$8:$AA$964,"CKZ Legnica")</f>
        <v>0</v>
      </c>
      <c r="S8" s="24">
        <f>SUMIFS('1_stopień'!$U$8:$U$964,'1_stopień'!$R$8:$R$964,D8,'1_stopień'!$AA$8:$AA$964,"CKZ Oleśnica")</f>
        <v>0</v>
      </c>
      <c r="T8" s="24">
        <f>SUMIFS('1_stopień'!$V$8:$V$964,'1_stopień'!$R$8:$R$964,D8,'1_stopień'!$AA$8:$AA$964,"CKZ Oleśnica")</f>
        <v>0</v>
      </c>
      <c r="U8" s="24">
        <f>SUMIFS('1_stopień'!$U$8:$U$964,'1_stopień'!$R$8:$R$964,D8,'1_stopień'!$AA$8:$AA$964,"CKZ Świdnica")</f>
        <v>0</v>
      </c>
      <c r="V8" s="24">
        <f>SUMIFS('1_stopień'!$V$8:$V$964,'1_stopień'!$R$8:$R$964,D8,'1_stopień'!$AA$8:$AA$964,"CKZ Świdnica")</f>
        <v>0</v>
      </c>
      <c r="W8" s="24">
        <f>SUMIFS('1_stopień'!$U$8:$U$964,'1_stopień'!$R$8:$R$964,D8,'1_stopień'!$AA$8:$AA$964,"CKZ Wołów")</f>
        <v>0</v>
      </c>
      <c r="X8" s="24">
        <f>SUMIFS('1_stopień'!$V$8:$V$964,'1_stopień'!$R$8:$R$964,D8,'1_stopień'!$AA$8:$AA$964,"CKZ Wołów")</f>
        <v>0</v>
      </c>
      <c r="Y8" s="24">
        <f>SUMIFS('1_stopień'!$U$8:$U$964,'1_stopień'!$R$8:$R$964,D8,'1_stopień'!$AA$8:$AA$964,"CKZ Ziębice")</f>
        <v>0</v>
      </c>
      <c r="Z8" s="24">
        <f>SUMIFS('1_stopień'!$V$8:$V$964,'1_stopień'!$R$8:$R$964,D8,'1_stopień'!$AA$8:$AA$964,"CKZ Ziębice")</f>
        <v>0</v>
      </c>
      <c r="AA8" s="24">
        <f>SUMIFS('1_stopień'!$U$8:$U$964,'1_stopień'!$R$8:$R$964,D8,'1_stopień'!$AA$8:$AA$964,"CKZ Dobrodzień")</f>
        <v>0</v>
      </c>
      <c r="AB8" s="24">
        <f>SUMIFS('1_stopień'!$V$8:$V$964,'1_stopień'!$R$8:$R$964,D8,'1_stopień'!$AA$8:$AA$964,"CKZ Dobrodzień")</f>
        <v>0</v>
      </c>
      <c r="AC8" s="24">
        <f>SUMIFS('1_stopień'!$U$8:$U$964,'1_stopień'!$R$8:$R$964,D8,'1_stopień'!$AA$8:$AA$964,"CKZ Kędzierzyn-Koźle")</f>
        <v>0</v>
      </c>
      <c r="AD8" s="24">
        <f>SUMIFS('1_stopień'!$V$8:$V$964,'1_stopień'!$R$8:$R$964,D8,'1_stopień'!$AA$8:$AA$964,"CKZ Kędzierzyn-Koźle")</f>
        <v>0</v>
      </c>
      <c r="AE8" s="24">
        <f>SUMIFS('1_stopień'!$U$8:$U$964,'1_stopień'!$R$8:$R$964,D8,'1_stopień'!$AA$8:$AA$964,"CKZ Dębica")</f>
        <v>0</v>
      </c>
      <c r="AF8" s="24">
        <f>SUMIFS('1_stopień'!$V$8:$V$964,'1_stopień'!$R$8:$R$964,D8,'1_stopień'!$AA$8:$AA$964,"CKZ Dębica")</f>
        <v>0</v>
      </c>
      <c r="AG8" s="24">
        <f>SUMIFS('1_stopień'!$U$8:$U$964,'1_stopień'!$R$8:$R$964,D8,'1_stopień'!$AA$8:$AA$964,"ZSET Rakowice Wielkie")</f>
        <v>0</v>
      </c>
      <c r="AH8" s="24">
        <f>SUMIFS('1_stopień'!$V$8:$V$964,'1_stopień'!$R$8:$R$964,D8,'1_stopień'!$AA$8:$AA$964,"ZSET Rakowice Wielkie")</f>
        <v>0</v>
      </c>
      <c r="AI8" s="24">
        <f>SUMIFS('1_stopień'!$U$8:$U$964,'1_stopień'!$R$8:$R$964,D8,'1_stopień'!$AA$8:$AA$964,"CKZ Krotoszyn")</f>
        <v>0</v>
      </c>
      <c r="AJ8" s="24">
        <f>SUMIFS('1_stopień'!$V$8:$V$964,'1_stopień'!$R$8:$R$964,D8,'1_stopień'!$AA$8:$AA$964,"CKZ Krotoszyn")</f>
        <v>0</v>
      </c>
      <c r="AK8" s="24">
        <f>SUMIFS('1_stopień'!$U$8:$U$964,'1_stopień'!$R$8:$R$964,D8,'1_stopień'!$AA$8:$AA$964,"CKZ Olkusz")</f>
        <v>0</v>
      </c>
      <c r="AL8" s="24">
        <f>SUMIFS('1_stopień'!$V$8:$V$964,'1_stopień'!$R$8:$R$964,D8,'1_stopień'!$AA$8:$AA$964,"CKZ Olkusz")</f>
        <v>0</v>
      </c>
      <c r="AM8" s="24">
        <f>SUMIFS('1_stopień'!$U$8:$U$964,'1_stopień'!$R$8:$R$964,D8,'1_stopień'!$AA$8:$AA$964,"CKZ Wschowa")</f>
        <v>0</v>
      </c>
      <c r="AN8" s="24">
        <f>SUMIFS('1_stopień'!$V$8:$V$964,'1_stopień'!$R$8:$R$964,D8,'1_stopień'!$AA$8:$AA$964,"CKZ Wschowa")</f>
        <v>0</v>
      </c>
      <c r="AO8" s="24">
        <f>SUMIFS('1_stopień'!$U$8:$U$964,'1_stopień'!$R$8:$R$964,D8,'1_stopień'!$AA$8:$AA$964,"CKZ Zielona Góra")</f>
        <v>0</v>
      </c>
      <c r="AP8" s="24">
        <f>SUMIFS('1_stopień'!$V$8:$V$964,'1_stopień'!$R$8:$R$964,D8,'1_stopień'!$AA$8:$AA$964,"CKZ Zielona Góra")</f>
        <v>0</v>
      </c>
      <c r="AQ8" s="24">
        <f>SUMIFS('1_stopień'!$U$8:$U$964,'1_stopień'!$R$8:$R$964,D8,'1_stopień'!$AA$8:$AA$964,"Rzemieślnicza Wałbrzych")</f>
        <v>0</v>
      </c>
      <c r="AR8" s="24">
        <f>SUMIFS('1_stopień'!$V$8:$V$964,'1_stopień'!$R$8:$R$964,D8,'1_stopień'!$AA$8:$AA$964,"Rzemieślnicza Wałbrzych")</f>
        <v>0</v>
      </c>
      <c r="AS8" s="24">
        <f>SUMIFS('1_stopień'!$U$8:$U$964,'1_stopień'!$R$8:$R$964,D8,'1_stopień'!$AA$8:$AA$964,"CKZ Mosina")</f>
        <v>0</v>
      </c>
      <c r="AT8" s="24">
        <f>SUMIFS('1_stopień'!$V$8:$V$964,'1_stopień'!$R$8:$R$964,D8,'1_stopień'!$AA$8:$AA$964,"CKZ Mosina")</f>
        <v>0</v>
      </c>
      <c r="AU8" s="24">
        <f>SUMIFS('1_stopień'!$U$8:$U$964,'1_stopień'!$R$8:$R$964,D8,'1_stopień'!$AA$8:$AA$964,"Cech Opole")</f>
        <v>0</v>
      </c>
      <c r="AV8" s="24">
        <f>SUMIFS('1_stopień'!$V$8:$V$964,'1_stopień'!$R$8:$R$964,D8,'1_stopień'!$AA$8:$AA$964,"Cech Opole")</f>
        <v>0</v>
      </c>
      <c r="AW8" s="24">
        <f>SUMIFS('1_stopień'!$U$8:$U$964,'1_stopień'!$R$8:$R$964,D8,'1_stopień'!$AA$8:$AA$964,"TOYOTA")</f>
        <v>0</v>
      </c>
      <c r="AX8" s="24">
        <f>SUMIFS('1_stopień'!$V$8:$V$964,'1_stopień'!$R$8:$R$964,D8,'1_stopień'!$AA$8:$AA$964,"TOYOTA")</f>
        <v>0</v>
      </c>
      <c r="AY8" s="24">
        <f>SUMIFS('1_stopień'!$U$8:$U$964,'1_stopień'!$R$8:$R$964,D8,'1_stopień'!$AA$8:$AA$964,"CKZ Wrocław")</f>
        <v>0</v>
      </c>
      <c r="AZ8" s="24">
        <f>SUMIFS('1_stopień'!$V$8:$V$964,'1_stopień'!$R$8:$R$964,D8,'1_stopień'!$AA$8:$AA$964,"CKZ Wrocław")</f>
        <v>0</v>
      </c>
      <c r="BA8" s="24">
        <f>SUMIFS('1_stopień'!$U$8:$U$964,'1_stopień'!$R$8:$R$964,D8,'1_stopień'!$AA$8:$AA$964,"CKZ Gliwice")</f>
        <v>0</v>
      </c>
      <c r="BB8" s="24">
        <f>SUMIFS('1_stopień'!$V$8:$V$964,'1_stopień'!$R$8:$R$964,D8,'1_stopień'!$AA$8:$AA$964,"CKZ Gliwice")</f>
        <v>0</v>
      </c>
      <c r="BC8" s="24">
        <f>SUMIFS('1_stopień'!$U$8:$U$964,'1_stopień'!$R$8:$R$964,D8,'1_stopień'!$AA$8:$AA$964,"CKZ Opole")</f>
        <v>0</v>
      </c>
      <c r="BD8" s="24">
        <f>SUMIFS('1_stopień'!$V$8:$V$964,'1_stopień'!$R$8:$R$964,D8,'1_stopień'!$AA$8:$AA$964,"CKZ Opole")</f>
        <v>0</v>
      </c>
      <c r="BE8" s="24">
        <f>SUMIFS('1_stopień'!$U$8:$U$964,'1_stopień'!$R$8:$R$964,D8,'1_stopień'!$AA$8:$AA$964,"CKZ Chojnów")</f>
        <v>0</v>
      </c>
      <c r="BF8" s="24">
        <f>SUMIFS('1_stopień'!$V$8:$V$964,'1_stopień'!$R$8:$R$964,D8,'1_stopień'!$AA$8:$AA$964,"CKZ Chojnów")</f>
        <v>0</v>
      </c>
      <c r="BG8" s="24">
        <f>SUMIFS('1_stopień'!$U$8:$U$964,'1_stopień'!$R$8:$R$964,D8,'1_stopień'!$AA$8:$AA$964,"CKZ Gniezno")</f>
        <v>0</v>
      </c>
      <c r="BH8" s="24">
        <f>SUMIFS('1_stopień'!$V$8:$V$964,'1_stopień'!$R$8:$R$964,D8,'1_stopień'!$AA$8:$AA$964,"CKZ Gniezno")</f>
        <v>0</v>
      </c>
      <c r="BI8" s="24">
        <f>SUMIFS('1_stopień'!$U$8:$U$964,'1_stopień'!$R$8:$R$964,D8,'1_stopień'!$AA$8:$AA$964,"konsultacje szkoła")</f>
        <v>0</v>
      </c>
      <c r="BJ8" s="330">
        <f t="shared" si="0"/>
        <v>0</v>
      </c>
      <c r="BK8" s="327">
        <f t="shared" si="1"/>
        <v>0</v>
      </c>
    </row>
    <row r="9" spans="1:63">
      <c r="B9" s="25" t="s">
        <v>485</v>
      </c>
      <c r="C9" s="26">
        <v>712101</v>
      </c>
      <c r="D9" s="26" t="s">
        <v>163</v>
      </c>
      <c r="E9" s="25" t="s">
        <v>563</v>
      </c>
      <c r="F9" s="23">
        <f>SUMIF('1_stopień'!R$8:R$964,D9,'1_stopień'!U$8:U$966)</f>
        <v>13</v>
      </c>
      <c r="G9" s="24">
        <f>SUMIFS('1_stopień'!$U$8:$U$964,'1_stopień'!$R$8:$R$964,D9,'1_stopień'!$AA$8:$AA$964,"CKZ Bielawa")</f>
        <v>0</v>
      </c>
      <c r="H9" s="24">
        <f>SUMIFS('1_stopień'!$V$8:$V$964,'1_stopień'!$R$8:$R$964,D9,'1_stopień'!$AA$8:$AA$964,"CKZ Bielawa")</f>
        <v>0</v>
      </c>
      <c r="I9" s="24">
        <f>SUMIFS('1_stopień'!$U$8:$U$964,'1_stopień'!$R$8:$R$964,D9,'1_stopień'!$AA$8:$AA$964,"GCKZ Głogów")</f>
        <v>0</v>
      </c>
      <c r="J9" s="24">
        <f>SUMIFS('1_stopień'!$V$8:$V$964,'1_stopień'!$R$8:$R$964,D9,'1_stopień'!$AA$8:$AA$964,"GCKZ Głogów")</f>
        <v>0</v>
      </c>
      <c r="K9" s="24">
        <f>SUMIFS('1_stopień'!$U$8:$U$964,'1_stopień'!$R$8:$R$964,D9,'1_stopień'!$AA$8:$AA$964,"CKZ Jawor")</f>
        <v>0</v>
      </c>
      <c r="L9" s="24">
        <f>SUMIFS('1_stopień'!$V$8:$V$964,'1_stopień'!$R$8:$R$964,D9,'1_stopień'!$AA$8:$AA$964,"CKZ Jawor")</f>
        <v>0</v>
      </c>
      <c r="M9" s="24">
        <f>SUMIFS('1_stopień'!$U$8:$U$964,'1_stopień'!$R$8:$R$964,D9,'1_stopień'!$AA$8:$AA$964,"ZSM Głubczyce")</f>
        <v>0</v>
      </c>
      <c r="N9" s="24">
        <f>SUMIFS('1_stopień'!$V$8:$V$964,'1_stopień'!$R$8:$R$964,D9,'1_stopień'!$AA$8:$AA$964,"ZSM Głubczyce")</f>
        <v>0</v>
      </c>
      <c r="O9" s="24">
        <f>SUMIFS('1_stopień'!$U$8:$U$964,'1_stopień'!$R$8:$R$964,D9,'1_stopień'!$AA$8:$AA$964,"CKZ Kłodzko")</f>
        <v>0</v>
      </c>
      <c r="P9" s="24">
        <f>SUMIFS('1_stopień'!$V$8:$V$964,'1_stopień'!$R$8:$R$964,D9,'1_stopień'!$AA$8:$AA$964,"CKZ Kłodzko")</f>
        <v>0</v>
      </c>
      <c r="Q9" s="24">
        <f>SUMIFS('1_stopień'!$U$8:$U$964,'1_stopień'!$R$8:$R$964,D9,'1_stopień'!$AA$8:$AA$964,"CKZ Legnica")</f>
        <v>0</v>
      </c>
      <c r="R9" s="24">
        <f>SUMIFS('1_stopień'!$V$8:$V$964,'1_stopień'!$R$8:$R$964,D9,'1_stopień'!$AA$8:$AA$964,"CKZ Legnica")</f>
        <v>0</v>
      </c>
      <c r="S9" s="24">
        <f>SUMIFS('1_stopień'!$U$8:$U$964,'1_stopień'!$R$8:$R$964,D9,'1_stopień'!$AA$8:$AA$964,"CKZ Oleśnica")</f>
        <v>0</v>
      </c>
      <c r="T9" s="24">
        <f>SUMIFS('1_stopień'!$V$8:$V$964,'1_stopień'!$R$8:$R$964,D9,'1_stopień'!$AA$8:$AA$964,"CKZ Oleśnica")</f>
        <v>0</v>
      </c>
      <c r="U9" s="24">
        <f>SUMIFS('1_stopień'!$U$8:$U$964,'1_stopień'!$R$8:$R$964,D9,'1_stopień'!$AA$8:$AA$964,"CKZ Świdnica")</f>
        <v>0</v>
      </c>
      <c r="V9" s="24">
        <f>SUMIFS('1_stopień'!$V$8:$V$964,'1_stopień'!$R$8:$R$964,D9,'1_stopień'!$AA$8:$AA$964,"CKZ Świdnica")</f>
        <v>0</v>
      </c>
      <c r="W9" s="24">
        <f>SUMIFS('1_stopień'!$U$8:$U$964,'1_stopień'!$R$8:$R$964,D9,'1_stopień'!$AA$8:$AA$964,"CKZ Wołów")</f>
        <v>0</v>
      </c>
      <c r="X9" s="24">
        <f>SUMIFS('1_stopień'!$V$8:$V$964,'1_stopień'!$R$8:$R$964,D9,'1_stopień'!$AA$8:$AA$964,"CKZ Wołów")</f>
        <v>0</v>
      </c>
      <c r="Y9" s="24">
        <f>SUMIFS('1_stopień'!$U$8:$U$964,'1_stopień'!$R$8:$R$964,D9,'1_stopień'!$AA$8:$AA$964,"CKZ Ziębice")</f>
        <v>0</v>
      </c>
      <c r="Z9" s="24">
        <f>SUMIFS('1_stopień'!$V$8:$V$964,'1_stopień'!$R$8:$R$964,D9,'1_stopień'!$AA$8:$AA$964,"CKZ Ziębice")</f>
        <v>0</v>
      </c>
      <c r="AA9" s="24">
        <f>SUMIFS('1_stopień'!$U$8:$U$964,'1_stopień'!$R$8:$R$964,D9,'1_stopień'!$AA$8:$AA$964,"CKZ Dobrodzień")</f>
        <v>0</v>
      </c>
      <c r="AB9" s="24">
        <f>SUMIFS('1_stopień'!$V$8:$V$964,'1_stopień'!$R$8:$R$964,D9,'1_stopień'!$AA$8:$AA$964,"CKZ Dobrodzień")</f>
        <v>0</v>
      </c>
      <c r="AC9" s="24">
        <f>SUMIFS('1_stopień'!$U$8:$U$964,'1_stopień'!$R$8:$R$964,D9,'1_stopień'!$AA$8:$AA$964,"CKZ Kędzierzyn-Koźle")</f>
        <v>0</v>
      </c>
      <c r="AD9" s="24">
        <f>SUMIFS('1_stopień'!$V$8:$V$964,'1_stopień'!$R$8:$R$964,D9,'1_stopień'!$AA$8:$AA$964,"CKZ Kędzierzyn-Koźle")</f>
        <v>0</v>
      </c>
      <c r="AE9" s="24">
        <f>SUMIFS('1_stopień'!$U$8:$U$964,'1_stopień'!$R$8:$R$964,D9,'1_stopień'!$AA$8:$AA$964,"CKZ Dębica")</f>
        <v>0</v>
      </c>
      <c r="AF9" s="24">
        <f>SUMIFS('1_stopień'!$V$8:$V$964,'1_stopień'!$R$8:$R$964,D9,'1_stopień'!$AA$8:$AA$964,"CKZ Dębica")</f>
        <v>0</v>
      </c>
      <c r="AG9" s="24">
        <f>SUMIFS('1_stopień'!$U$8:$U$964,'1_stopień'!$R$8:$R$964,D9,'1_stopień'!$AA$8:$AA$964,"ZSET Rakowice Wielkie")</f>
        <v>0</v>
      </c>
      <c r="AH9" s="24">
        <f>SUMIFS('1_stopień'!$V$8:$V$964,'1_stopień'!$R$8:$R$964,D9,'1_stopień'!$AA$8:$AA$964,"ZSET Rakowice Wielkie")</f>
        <v>0</v>
      </c>
      <c r="AI9" s="24">
        <f>SUMIFS('1_stopień'!$U$8:$U$964,'1_stopień'!$R$8:$R$964,D9,'1_stopień'!$AA$8:$AA$964,"CKZ Krotoszyn")</f>
        <v>0</v>
      </c>
      <c r="AJ9" s="24">
        <f>SUMIFS('1_stopień'!$V$8:$V$964,'1_stopień'!$R$8:$R$964,D9,'1_stopień'!$AA$8:$AA$964,"CKZ Krotoszyn")</f>
        <v>0</v>
      </c>
      <c r="AK9" s="24">
        <f>SUMIFS('1_stopień'!$U$8:$U$964,'1_stopień'!$R$8:$R$964,D9,'1_stopień'!$AA$8:$AA$964,"CKZ Olkusz")</f>
        <v>0</v>
      </c>
      <c r="AL9" s="24">
        <f>SUMIFS('1_stopień'!$V$8:$V$964,'1_stopień'!$R$8:$R$964,D9,'1_stopień'!$AA$8:$AA$964,"CKZ Olkusz")</f>
        <v>0</v>
      </c>
      <c r="AM9" s="24">
        <f>SUMIFS('1_stopień'!$U$8:$U$964,'1_stopień'!$R$8:$R$964,D9,'1_stopień'!$AA$8:$AA$964,"CKZ Wschowa")</f>
        <v>0</v>
      </c>
      <c r="AN9" s="24">
        <f>SUMIFS('1_stopień'!$V$8:$V$964,'1_stopień'!$R$8:$R$964,D9,'1_stopień'!$AA$8:$AA$964,"CKZ Wschowa")</f>
        <v>0</v>
      </c>
      <c r="AO9" s="24">
        <f>SUMIFS('1_stopień'!$U$8:$U$964,'1_stopień'!$R$8:$R$964,D9,'1_stopień'!$AA$8:$AA$964,"CKZ Zielona Góra")</f>
        <v>13</v>
      </c>
      <c r="AP9" s="24">
        <f>SUMIFS('1_stopień'!$V$8:$V$964,'1_stopień'!$R$8:$R$964,D9,'1_stopień'!$AA$8:$AA$964,"CKZ Zielona Góra")</f>
        <v>0</v>
      </c>
      <c r="AQ9" s="24">
        <f>SUMIFS('1_stopień'!$U$8:$U$964,'1_stopień'!$R$8:$R$964,D9,'1_stopień'!$AA$8:$AA$964,"Rzemieślnicza Wałbrzych")</f>
        <v>0</v>
      </c>
      <c r="AR9" s="24">
        <f>SUMIFS('1_stopień'!$V$8:$V$964,'1_stopień'!$R$8:$R$964,D9,'1_stopień'!$AA$8:$AA$964,"Rzemieślnicza Wałbrzych")</f>
        <v>0</v>
      </c>
      <c r="AS9" s="24">
        <f>SUMIFS('1_stopień'!$U$8:$U$964,'1_stopień'!$R$8:$R$964,D9,'1_stopień'!$AA$8:$AA$964,"CKZ Mosina")</f>
        <v>0</v>
      </c>
      <c r="AT9" s="24">
        <f>SUMIFS('1_stopień'!$V$8:$V$964,'1_stopień'!$R$8:$R$964,D9,'1_stopień'!$AA$8:$AA$964,"CKZ Mosina")</f>
        <v>0</v>
      </c>
      <c r="AU9" s="24">
        <f>SUMIFS('1_stopień'!$U$8:$U$964,'1_stopień'!$R$8:$R$964,D9,'1_stopień'!$AA$8:$AA$964,"Cech Opole")</f>
        <v>0</v>
      </c>
      <c r="AV9" s="24">
        <f>SUMIFS('1_stopień'!$V$8:$V$964,'1_stopień'!$R$8:$R$964,D9,'1_stopień'!$AA$8:$AA$964,"Cech Opole")</f>
        <v>0</v>
      </c>
      <c r="AW9" s="24">
        <f>SUMIFS('1_stopień'!$U$8:$U$964,'1_stopień'!$R$8:$R$964,D9,'1_stopień'!$AA$8:$AA$964,"TOYOTA")</f>
        <v>0</v>
      </c>
      <c r="AX9" s="24">
        <f>SUMIFS('1_stopień'!$V$8:$V$964,'1_stopień'!$R$8:$R$964,D9,'1_stopień'!$AA$8:$AA$964,"TOYOTA")</f>
        <v>0</v>
      </c>
      <c r="AY9" s="24">
        <f>SUMIFS('1_stopień'!$U$8:$U$964,'1_stopień'!$R$8:$R$964,D9,'1_stopień'!$AA$8:$AA$964,"CKZ Wrocław")</f>
        <v>0</v>
      </c>
      <c r="AZ9" s="24">
        <f>SUMIFS('1_stopień'!$V$8:$V$964,'1_stopień'!$R$8:$R$964,D9,'1_stopień'!$AA$8:$AA$964,"CKZ Wrocław")</f>
        <v>0</v>
      </c>
      <c r="BA9" s="24">
        <f>SUMIFS('1_stopień'!$U$8:$U$964,'1_stopień'!$R$8:$R$964,D9,'1_stopień'!$AA$8:$AA$964,"CKZ Gliwice")</f>
        <v>0</v>
      </c>
      <c r="BB9" s="24">
        <f>SUMIFS('1_stopień'!$V$8:$V$964,'1_stopień'!$R$8:$R$964,D9,'1_stopień'!$AA$8:$AA$964,"CKZ Gliwice")</f>
        <v>0</v>
      </c>
      <c r="BC9" s="24">
        <f>SUMIFS('1_stopień'!$U$8:$U$964,'1_stopień'!$R$8:$R$964,D9,'1_stopień'!$AA$8:$AA$964,"CKZ Opole")</f>
        <v>0</v>
      </c>
      <c r="BD9" s="24">
        <f>SUMIFS('1_stopień'!$V$8:$V$964,'1_stopień'!$R$8:$R$964,D9,'1_stopień'!$AA$8:$AA$964,"CKZ Opole")</f>
        <v>0</v>
      </c>
      <c r="BE9" s="24">
        <f>SUMIFS('1_stopień'!$U$8:$U$964,'1_stopień'!$R$8:$R$964,D9,'1_stopień'!$AA$8:$AA$964,"CKZ Chojnów")</f>
        <v>0</v>
      </c>
      <c r="BF9" s="24">
        <f>SUMIFS('1_stopień'!$V$8:$V$964,'1_stopień'!$R$8:$R$964,D9,'1_stopień'!$AA$8:$AA$964,"CKZ Chojnów")</f>
        <v>0</v>
      </c>
      <c r="BG9" s="24">
        <f>SUMIFS('1_stopień'!$U$8:$U$964,'1_stopień'!$R$8:$R$964,D9,'1_stopień'!$AA$8:$AA$964,"CKZ Gniezno")</f>
        <v>0</v>
      </c>
      <c r="BH9" s="24">
        <f>SUMIFS('1_stopień'!$V$8:$V$964,'1_stopień'!$R$8:$R$964,D9,'1_stopień'!$AA$8:$AA$964,"CKZ Gniezno")</f>
        <v>0</v>
      </c>
      <c r="BI9" s="24">
        <f>SUMIFS('1_stopień'!$U$8:$U$964,'1_stopień'!$R$8:$R$964,D9,'1_stopień'!$AA$8:$AA$964,"konsultacje szkoła")</f>
        <v>0</v>
      </c>
      <c r="BJ9" s="330">
        <f t="shared" si="0"/>
        <v>13</v>
      </c>
      <c r="BK9" s="327">
        <f t="shared" si="1"/>
        <v>0</v>
      </c>
    </row>
    <row r="10" spans="1:63">
      <c r="B10" s="25" t="s">
        <v>486</v>
      </c>
      <c r="C10" s="26">
        <v>711301</v>
      </c>
      <c r="D10" s="26" t="s">
        <v>455</v>
      </c>
      <c r="E10" s="25" t="s">
        <v>564</v>
      </c>
      <c r="F10" s="23">
        <f>SUMIF('1_stopień'!R$8:R$964,D10,'1_stopień'!U$8:U$966)</f>
        <v>3</v>
      </c>
      <c r="G10" s="24">
        <f>SUMIFS('1_stopień'!$U$8:$U$964,'1_stopień'!$R$8:$R$964,D10,'1_stopień'!$AA$8:$AA$964,"CKZ Bielawa")</f>
        <v>0</v>
      </c>
      <c r="H10" s="24">
        <f>SUMIFS('1_stopień'!$V$8:$V$964,'1_stopień'!$R$8:$R$964,D10,'1_stopień'!$AA$8:$AA$964,"CKZ Bielawa")</f>
        <v>0</v>
      </c>
      <c r="I10" s="24">
        <f>SUMIFS('1_stopień'!$U$8:$U$964,'1_stopień'!$R$8:$R$964,D10,'1_stopień'!$AA$8:$AA$964,"GCKZ Głogów")</f>
        <v>0</v>
      </c>
      <c r="J10" s="24">
        <f>SUMIFS('1_stopień'!$V$8:$V$964,'1_stopień'!$R$8:$R$964,D10,'1_stopień'!$AA$8:$AA$964,"GCKZ Głogów")</f>
        <v>0</v>
      </c>
      <c r="K10" s="24">
        <f>SUMIFS('1_stopień'!$U$8:$U$964,'1_stopień'!$R$8:$R$964,D10,'1_stopień'!$AA$8:$AA$964,"CKZ Jawor")</f>
        <v>0</v>
      </c>
      <c r="L10" s="24">
        <f>SUMIFS('1_stopień'!$V$8:$V$964,'1_stopień'!$R$8:$R$964,D10,'1_stopień'!$AA$8:$AA$964,"CKZ Jawor")</f>
        <v>0</v>
      </c>
      <c r="M10" s="24">
        <f>SUMIFS('1_stopień'!$U$8:$U$964,'1_stopień'!$R$8:$R$964,D10,'1_stopień'!$AA$8:$AA$964,"ZSM Głubczyce")</f>
        <v>0</v>
      </c>
      <c r="N10" s="24">
        <f>SUMIFS('1_stopień'!$V$8:$V$964,'1_stopień'!$R$8:$R$964,D10,'1_stopień'!$AA$8:$AA$964,"ZSM Głubczyce")</f>
        <v>0</v>
      </c>
      <c r="O10" s="24">
        <f>SUMIFS('1_stopień'!$U$8:$U$964,'1_stopień'!$R$8:$R$964,D10,'1_stopień'!$AA$8:$AA$964,"CKZ Kłodzko")</f>
        <v>0</v>
      </c>
      <c r="P10" s="24">
        <f>SUMIFS('1_stopień'!$V$8:$V$964,'1_stopień'!$R$8:$R$964,D10,'1_stopień'!$AA$8:$AA$964,"CKZ Kłodzko")</f>
        <v>0</v>
      </c>
      <c r="Q10" s="24">
        <f>SUMIFS('1_stopień'!$U$8:$U$964,'1_stopień'!$R$8:$R$964,D10,'1_stopień'!$AA$8:$AA$964,"CKZ Legnica")</f>
        <v>0</v>
      </c>
      <c r="R10" s="24">
        <f>SUMIFS('1_stopień'!$V$8:$V$964,'1_stopień'!$R$8:$R$964,D10,'1_stopień'!$AA$8:$AA$964,"CKZ Legnica")</f>
        <v>0</v>
      </c>
      <c r="S10" s="24">
        <f>SUMIFS('1_stopień'!$U$8:$U$964,'1_stopień'!$R$8:$R$964,D10,'1_stopień'!$AA$8:$AA$964,"CKZ Oleśnica")</f>
        <v>0</v>
      </c>
      <c r="T10" s="24">
        <f>SUMIFS('1_stopień'!$V$8:$V$964,'1_stopień'!$R$8:$R$964,D10,'1_stopień'!$AA$8:$AA$964,"CKZ Oleśnica")</f>
        <v>0</v>
      </c>
      <c r="U10" s="24">
        <f>SUMIFS('1_stopień'!$U$8:$U$964,'1_stopień'!$R$8:$R$964,D10,'1_stopień'!$AA$8:$AA$964,"CKZ Świdnica")</f>
        <v>0</v>
      </c>
      <c r="V10" s="24">
        <f>SUMIFS('1_stopień'!$V$8:$V$964,'1_stopień'!$R$8:$R$964,D10,'1_stopień'!$AA$8:$AA$964,"CKZ Świdnica")</f>
        <v>0</v>
      </c>
      <c r="W10" s="24">
        <f>SUMIFS('1_stopień'!$U$8:$U$964,'1_stopień'!$R$8:$R$964,D10,'1_stopień'!$AA$8:$AA$964,"CKZ Wołów")</f>
        <v>0</v>
      </c>
      <c r="X10" s="24">
        <f>SUMIFS('1_stopień'!$V$8:$V$964,'1_stopień'!$R$8:$R$964,D10,'1_stopień'!$AA$8:$AA$964,"CKZ Wołów")</f>
        <v>0</v>
      </c>
      <c r="Y10" s="24">
        <f>SUMIFS('1_stopień'!$U$8:$U$964,'1_stopień'!$R$8:$R$964,D10,'1_stopień'!$AA$8:$AA$964,"CKZ Ziębice")</f>
        <v>0</v>
      </c>
      <c r="Z10" s="24">
        <f>SUMIFS('1_stopień'!$V$8:$V$964,'1_stopień'!$R$8:$R$964,D10,'1_stopień'!$AA$8:$AA$964,"CKZ Ziębice")</f>
        <v>0</v>
      </c>
      <c r="AA10" s="24">
        <f>SUMIFS('1_stopień'!$U$8:$U$964,'1_stopień'!$R$8:$R$964,D10,'1_stopień'!$AA$8:$AA$964,"CKZ Dobrodzień")</f>
        <v>0</v>
      </c>
      <c r="AB10" s="24">
        <f>SUMIFS('1_stopień'!$V$8:$V$964,'1_stopień'!$R$8:$R$964,D10,'1_stopień'!$AA$8:$AA$964,"CKZ Dobrodzień")</f>
        <v>0</v>
      </c>
      <c r="AC10" s="24">
        <f>SUMIFS('1_stopień'!$U$8:$U$964,'1_stopień'!$R$8:$R$964,D10,'1_stopień'!$AA$8:$AA$964,"CKZ Kędzierzyn-Koźle")</f>
        <v>0</v>
      </c>
      <c r="AD10" s="24">
        <f>SUMIFS('1_stopień'!$V$8:$V$964,'1_stopień'!$R$8:$R$964,D10,'1_stopień'!$AA$8:$AA$964,"CKZ Kędzierzyn-Koźle")</f>
        <v>0</v>
      </c>
      <c r="AE10" s="24">
        <f>SUMIFS('1_stopień'!$U$8:$U$964,'1_stopień'!$R$8:$R$964,D10,'1_stopień'!$AA$8:$AA$964,"CKZ Dębica")</f>
        <v>0</v>
      </c>
      <c r="AF10" s="24">
        <f>SUMIFS('1_stopień'!$V$8:$V$964,'1_stopień'!$R$8:$R$964,D10,'1_stopień'!$AA$8:$AA$964,"CKZ Dębica")</f>
        <v>0</v>
      </c>
      <c r="AG10" s="24">
        <f>SUMIFS('1_stopień'!$U$8:$U$964,'1_stopień'!$R$8:$R$964,D10,'1_stopień'!$AA$8:$AA$964,"ZSET Rakowice Wielkie")</f>
        <v>0</v>
      </c>
      <c r="AH10" s="24">
        <f>SUMIFS('1_stopień'!$V$8:$V$964,'1_stopień'!$R$8:$R$964,D10,'1_stopień'!$AA$8:$AA$964,"ZSET Rakowice Wielkie")</f>
        <v>0</v>
      </c>
      <c r="AI10" s="24">
        <f>SUMIFS('1_stopień'!$U$8:$U$964,'1_stopień'!$R$8:$R$964,D10,'1_stopień'!$AA$8:$AA$964,"CKZ Krotoszyn")</f>
        <v>0</v>
      </c>
      <c r="AJ10" s="24">
        <f>SUMIFS('1_stopień'!$V$8:$V$964,'1_stopień'!$R$8:$R$964,D10,'1_stopień'!$AA$8:$AA$964,"CKZ Krotoszyn")</f>
        <v>0</v>
      </c>
      <c r="AK10" s="24">
        <f>SUMIFS('1_stopień'!$U$8:$U$964,'1_stopień'!$R$8:$R$964,D10,'1_stopień'!$AA$8:$AA$964,"CKZ Olkusz")</f>
        <v>0</v>
      </c>
      <c r="AL10" s="24">
        <f>SUMIFS('1_stopień'!$V$8:$V$964,'1_stopień'!$R$8:$R$964,D10,'1_stopień'!$AA$8:$AA$964,"CKZ Olkusz")</f>
        <v>0</v>
      </c>
      <c r="AM10" s="24">
        <f>SUMIFS('1_stopień'!$U$8:$U$964,'1_stopień'!$R$8:$R$964,D10,'1_stopień'!$AA$8:$AA$964,"CKZ Wschowa")</f>
        <v>0</v>
      </c>
      <c r="AN10" s="24">
        <f>SUMIFS('1_stopień'!$V$8:$V$964,'1_stopień'!$R$8:$R$964,D10,'1_stopień'!$AA$8:$AA$964,"CKZ Wschowa")</f>
        <v>0</v>
      </c>
      <c r="AO10" s="24">
        <f>SUMIFS('1_stopień'!$U$8:$U$964,'1_stopień'!$R$8:$R$964,D10,'1_stopień'!$AA$8:$AA$964,"CKZ Zielona Góra")</f>
        <v>3</v>
      </c>
      <c r="AP10" s="24">
        <f>SUMIFS('1_stopień'!$V$8:$V$964,'1_stopień'!$R$8:$R$964,D10,'1_stopień'!$AA$8:$AA$964,"CKZ Zielona Góra")</f>
        <v>0</v>
      </c>
      <c r="AQ10" s="24">
        <f>SUMIFS('1_stopień'!$U$8:$U$964,'1_stopień'!$R$8:$R$964,D10,'1_stopień'!$AA$8:$AA$964,"Rzemieślnicza Wałbrzych")</f>
        <v>0</v>
      </c>
      <c r="AR10" s="24">
        <f>SUMIFS('1_stopień'!$V$8:$V$964,'1_stopień'!$R$8:$R$964,D10,'1_stopień'!$AA$8:$AA$964,"Rzemieślnicza Wałbrzych")</f>
        <v>0</v>
      </c>
      <c r="AS10" s="24">
        <f>SUMIFS('1_stopień'!$U$8:$U$964,'1_stopień'!$R$8:$R$964,D10,'1_stopień'!$AA$8:$AA$964,"CKZ Mosina")</f>
        <v>0</v>
      </c>
      <c r="AT10" s="24">
        <f>SUMIFS('1_stopień'!$V$8:$V$964,'1_stopień'!$R$8:$R$964,D10,'1_stopień'!$AA$8:$AA$964,"CKZ Mosina")</f>
        <v>0</v>
      </c>
      <c r="AU10" s="24">
        <f>SUMIFS('1_stopień'!$U$8:$U$964,'1_stopień'!$R$8:$R$964,D10,'1_stopień'!$AA$8:$AA$964,"Cech Opole")</f>
        <v>0</v>
      </c>
      <c r="AV10" s="24">
        <f>SUMIFS('1_stopień'!$V$8:$V$964,'1_stopień'!$R$8:$R$964,D10,'1_stopień'!$AA$8:$AA$964,"Cech Opole")</f>
        <v>0</v>
      </c>
      <c r="AW10" s="24">
        <f>SUMIFS('1_stopień'!$U$8:$U$964,'1_stopień'!$R$8:$R$964,D10,'1_stopień'!$AA$8:$AA$964,"TOYOTA")</f>
        <v>0</v>
      </c>
      <c r="AX10" s="24">
        <f>SUMIFS('1_stopień'!$V$8:$V$964,'1_stopień'!$R$8:$R$964,D10,'1_stopień'!$AA$8:$AA$964,"TOYOTA")</f>
        <v>0</v>
      </c>
      <c r="AY10" s="24">
        <f>SUMIFS('1_stopień'!$U$8:$U$964,'1_stopień'!$R$8:$R$964,D10,'1_stopień'!$AA$8:$AA$964,"CKZ Wrocław")</f>
        <v>0</v>
      </c>
      <c r="AZ10" s="24">
        <f>SUMIFS('1_stopień'!$V$8:$V$964,'1_stopień'!$R$8:$R$964,D10,'1_stopień'!$AA$8:$AA$964,"CKZ Wrocław")</f>
        <v>0</v>
      </c>
      <c r="BA10" s="24">
        <f>SUMIFS('1_stopień'!$U$8:$U$964,'1_stopień'!$R$8:$R$964,D10,'1_stopień'!$AA$8:$AA$964,"CKZ Gliwice")</f>
        <v>0</v>
      </c>
      <c r="BB10" s="24">
        <f>SUMIFS('1_stopień'!$V$8:$V$964,'1_stopień'!$R$8:$R$964,D10,'1_stopień'!$AA$8:$AA$964,"CKZ Gliwice")</f>
        <v>0</v>
      </c>
      <c r="BC10" s="24">
        <f>SUMIFS('1_stopień'!$U$8:$U$964,'1_stopień'!$R$8:$R$964,D10,'1_stopień'!$AA$8:$AA$964,"CKZ Opole")</f>
        <v>0</v>
      </c>
      <c r="BD10" s="24">
        <f>SUMIFS('1_stopień'!$V$8:$V$964,'1_stopień'!$R$8:$R$964,D10,'1_stopień'!$AA$8:$AA$964,"CKZ Opole")</f>
        <v>0</v>
      </c>
      <c r="BE10" s="24">
        <f>SUMIFS('1_stopień'!$U$8:$U$964,'1_stopień'!$R$8:$R$964,D10,'1_stopień'!$AA$8:$AA$964,"CKZ Chojnów")</f>
        <v>0</v>
      </c>
      <c r="BF10" s="24">
        <f>SUMIFS('1_stopień'!$V$8:$V$964,'1_stopień'!$R$8:$R$964,D10,'1_stopień'!$AA$8:$AA$964,"CKZ Chojnów")</f>
        <v>0</v>
      </c>
      <c r="BG10" s="24">
        <f>SUMIFS('1_stopień'!$U$8:$U$964,'1_stopień'!$R$8:$R$964,D10,'1_stopień'!$AA$8:$AA$964,"CKZ Gniezno")</f>
        <v>0</v>
      </c>
      <c r="BH10" s="24">
        <f>SUMIFS('1_stopień'!$V$8:$V$964,'1_stopień'!$R$8:$R$964,D10,'1_stopień'!$AA$8:$AA$964,"CKZ Gniezno")</f>
        <v>0</v>
      </c>
      <c r="BI10" s="24">
        <f>SUMIFS('1_stopień'!$U$8:$U$964,'1_stopień'!$R$8:$R$964,D10,'1_stopień'!$AA$8:$AA$964,"konsultacje szkoła")</f>
        <v>0</v>
      </c>
      <c r="BJ10" s="330">
        <f t="shared" si="0"/>
        <v>3</v>
      </c>
      <c r="BK10" s="327">
        <f t="shared" si="1"/>
        <v>0</v>
      </c>
    </row>
    <row r="11" spans="1:63" hidden="1">
      <c r="B11" s="25" t="s">
        <v>487</v>
      </c>
      <c r="C11" s="26">
        <v>713303</v>
      </c>
      <c r="D11" s="26" t="s">
        <v>566</v>
      </c>
      <c r="E11" s="25" t="s">
        <v>565</v>
      </c>
      <c r="F11" s="23">
        <f>SUMIF('1_stopień'!R$8:R$964,D11,'1_stopień'!U$8:U$966)</f>
        <v>0</v>
      </c>
      <c r="G11" s="24">
        <f>SUMIFS('1_stopień'!$U$8:$U$964,'1_stopień'!$R$8:$R$964,D11,'1_stopień'!$AA$8:$AA$964,"CKZ Bielawa")</f>
        <v>0</v>
      </c>
      <c r="H11" s="24">
        <f>SUMIFS('1_stopień'!$V$8:$V$964,'1_stopień'!$R$8:$R$964,D11,'1_stopień'!$AA$8:$AA$964,"CKZ Bielawa")</f>
        <v>0</v>
      </c>
      <c r="I11" s="24">
        <f>SUMIFS('1_stopień'!$U$8:$U$964,'1_stopień'!$R$8:$R$964,D11,'1_stopień'!$AA$8:$AA$964,"GCKZ Głogów")</f>
        <v>0</v>
      </c>
      <c r="J11" s="24">
        <f>SUMIFS('1_stopień'!$V$8:$V$964,'1_stopień'!$R$8:$R$964,D11,'1_stopień'!$AA$8:$AA$964,"GCKZ Głogów")</f>
        <v>0</v>
      </c>
      <c r="K11" s="24">
        <f>SUMIFS('1_stopień'!$U$8:$U$964,'1_stopień'!$R$8:$R$964,D11,'1_stopień'!$AA$8:$AA$964,"CKZ Jawor")</f>
        <v>0</v>
      </c>
      <c r="L11" s="24">
        <f>SUMIFS('1_stopień'!$V$8:$V$964,'1_stopień'!$R$8:$R$964,D11,'1_stopień'!$AA$8:$AA$964,"CKZ Jawor")</f>
        <v>0</v>
      </c>
      <c r="M11" s="24">
        <f>SUMIFS('1_stopień'!$U$8:$U$964,'1_stopień'!$R$8:$R$964,D11,'1_stopień'!$AA$8:$AA$964,"ZSM Głubczyce")</f>
        <v>0</v>
      </c>
      <c r="N11" s="24">
        <f>SUMIFS('1_stopień'!$V$8:$V$964,'1_stopień'!$R$8:$R$964,D11,'1_stopień'!$AA$8:$AA$964,"ZSM Głubczyce")</f>
        <v>0</v>
      </c>
      <c r="O11" s="24">
        <f>SUMIFS('1_stopień'!$U$8:$U$964,'1_stopień'!$R$8:$R$964,D11,'1_stopień'!$AA$8:$AA$964,"CKZ Kłodzko")</f>
        <v>0</v>
      </c>
      <c r="P11" s="24">
        <f>SUMIFS('1_stopień'!$V$8:$V$964,'1_stopień'!$R$8:$R$964,D11,'1_stopień'!$AA$8:$AA$964,"CKZ Kłodzko")</f>
        <v>0</v>
      </c>
      <c r="Q11" s="24">
        <f>SUMIFS('1_stopień'!$U$8:$U$964,'1_stopień'!$R$8:$R$964,D11,'1_stopień'!$AA$8:$AA$964,"CKZ Legnica")</f>
        <v>0</v>
      </c>
      <c r="R11" s="24">
        <f>SUMIFS('1_stopień'!$V$8:$V$964,'1_stopień'!$R$8:$R$964,D11,'1_stopień'!$AA$8:$AA$964,"CKZ Legnica")</f>
        <v>0</v>
      </c>
      <c r="S11" s="24">
        <f>SUMIFS('1_stopień'!$U$8:$U$964,'1_stopień'!$R$8:$R$964,D11,'1_stopień'!$AA$8:$AA$964,"CKZ Oleśnica")</f>
        <v>0</v>
      </c>
      <c r="T11" s="24">
        <f>SUMIFS('1_stopień'!$V$8:$V$964,'1_stopień'!$R$8:$R$964,D11,'1_stopień'!$AA$8:$AA$964,"CKZ Oleśnica")</f>
        <v>0</v>
      </c>
      <c r="U11" s="24">
        <f>SUMIFS('1_stopień'!$U$8:$U$964,'1_stopień'!$R$8:$R$964,D11,'1_stopień'!$AA$8:$AA$964,"CKZ Świdnica")</f>
        <v>0</v>
      </c>
      <c r="V11" s="24">
        <f>SUMIFS('1_stopień'!$V$8:$V$964,'1_stopień'!$R$8:$R$964,D11,'1_stopień'!$AA$8:$AA$964,"CKZ Świdnica")</f>
        <v>0</v>
      </c>
      <c r="W11" s="24">
        <f>SUMIFS('1_stopień'!$U$8:$U$964,'1_stopień'!$R$8:$R$964,D11,'1_stopień'!$AA$8:$AA$964,"CKZ Wołów")</f>
        <v>0</v>
      </c>
      <c r="X11" s="24">
        <f>SUMIFS('1_stopień'!$V$8:$V$964,'1_stopień'!$R$8:$R$964,D11,'1_stopień'!$AA$8:$AA$964,"CKZ Wołów")</f>
        <v>0</v>
      </c>
      <c r="Y11" s="24">
        <f>SUMIFS('1_stopień'!$U$8:$U$964,'1_stopień'!$R$8:$R$964,D11,'1_stopień'!$AA$8:$AA$964,"CKZ Ziębice")</f>
        <v>0</v>
      </c>
      <c r="Z11" s="24">
        <f>SUMIFS('1_stopień'!$V$8:$V$964,'1_stopień'!$R$8:$R$964,D11,'1_stopień'!$AA$8:$AA$964,"CKZ Ziębice")</f>
        <v>0</v>
      </c>
      <c r="AA11" s="24">
        <f>SUMIFS('1_stopień'!$U$8:$U$964,'1_stopień'!$R$8:$R$964,D11,'1_stopień'!$AA$8:$AA$964,"CKZ Dobrodzień")</f>
        <v>0</v>
      </c>
      <c r="AB11" s="24">
        <f>SUMIFS('1_stopień'!$V$8:$V$964,'1_stopień'!$R$8:$R$964,D11,'1_stopień'!$AA$8:$AA$964,"CKZ Dobrodzień")</f>
        <v>0</v>
      </c>
      <c r="AC11" s="24">
        <f>SUMIFS('1_stopień'!$U$8:$U$964,'1_stopień'!$R$8:$R$964,D11,'1_stopień'!$AA$8:$AA$964,"CKZ Kędzierzyn-Koźle")</f>
        <v>0</v>
      </c>
      <c r="AD11" s="24">
        <f>SUMIFS('1_stopień'!$V$8:$V$964,'1_stopień'!$R$8:$R$964,D11,'1_stopień'!$AA$8:$AA$964,"CKZ Kędzierzyn-Koźle")</f>
        <v>0</v>
      </c>
      <c r="AE11" s="24">
        <f>SUMIFS('1_stopień'!$U$8:$U$964,'1_stopień'!$R$8:$R$964,D11,'1_stopień'!$AA$8:$AA$964,"CKZ Dębica")</f>
        <v>0</v>
      </c>
      <c r="AF11" s="24">
        <f>SUMIFS('1_stopień'!$V$8:$V$964,'1_stopień'!$R$8:$R$964,D11,'1_stopień'!$AA$8:$AA$964,"CKZ Dębica")</f>
        <v>0</v>
      </c>
      <c r="AG11" s="24">
        <f>SUMIFS('1_stopień'!$U$8:$U$964,'1_stopień'!$R$8:$R$964,D11,'1_stopień'!$AA$8:$AA$964,"ZSET Rakowice Wielkie")</f>
        <v>0</v>
      </c>
      <c r="AH11" s="24">
        <f>SUMIFS('1_stopień'!$V$8:$V$964,'1_stopień'!$R$8:$R$964,D11,'1_stopień'!$AA$8:$AA$964,"ZSET Rakowice Wielkie")</f>
        <v>0</v>
      </c>
      <c r="AI11" s="24">
        <f>SUMIFS('1_stopień'!$U$8:$U$964,'1_stopień'!$R$8:$R$964,D11,'1_stopień'!$AA$8:$AA$964,"CKZ Krotoszyn")</f>
        <v>0</v>
      </c>
      <c r="AJ11" s="24">
        <f>SUMIFS('1_stopień'!$V$8:$V$964,'1_stopień'!$R$8:$R$964,D11,'1_stopień'!$AA$8:$AA$964,"CKZ Krotoszyn")</f>
        <v>0</v>
      </c>
      <c r="AK11" s="24">
        <f>SUMIFS('1_stopień'!$U$8:$U$964,'1_stopień'!$R$8:$R$964,D11,'1_stopień'!$AA$8:$AA$964,"CKZ Olkusz")</f>
        <v>0</v>
      </c>
      <c r="AL11" s="24">
        <f>SUMIFS('1_stopień'!$V$8:$V$964,'1_stopień'!$R$8:$R$964,D11,'1_stopień'!$AA$8:$AA$964,"CKZ Olkusz")</f>
        <v>0</v>
      </c>
      <c r="AM11" s="24">
        <f>SUMIFS('1_stopień'!$U$8:$U$964,'1_stopień'!$R$8:$R$964,D11,'1_stopień'!$AA$8:$AA$964,"CKZ Wschowa")</f>
        <v>0</v>
      </c>
      <c r="AN11" s="24">
        <f>SUMIFS('1_stopień'!$V$8:$V$964,'1_stopień'!$R$8:$R$964,D11,'1_stopień'!$AA$8:$AA$964,"CKZ Wschowa")</f>
        <v>0</v>
      </c>
      <c r="AO11" s="24">
        <f>SUMIFS('1_stopień'!$U$8:$U$964,'1_stopień'!$R$8:$R$964,D11,'1_stopień'!$AA$8:$AA$964,"CKZ Zielona Góra")</f>
        <v>0</v>
      </c>
      <c r="AP11" s="24">
        <f>SUMIFS('1_stopień'!$V$8:$V$964,'1_stopień'!$R$8:$R$964,D11,'1_stopień'!$AA$8:$AA$964,"CKZ Zielona Góra")</f>
        <v>0</v>
      </c>
      <c r="AQ11" s="24">
        <f>SUMIFS('1_stopień'!$U$8:$U$964,'1_stopień'!$R$8:$R$964,D11,'1_stopień'!$AA$8:$AA$964,"Rzemieślnicza Wałbrzych")</f>
        <v>0</v>
      </c>
      <c r="AR11" s="24">
        <f>SUMIFS('1_stopień'!$V$8:$V$964,'1_stopień'!$R$8:$R$964,D11,'1_stopień'!$AA$8:$AA$964,"Rzemieślnicza Wałbrzych")</f>
        <v>0</v>
      </c>
      <c r="AS11" s="24">
        <f>SUMIFS('1_stopień'!$U$8:$U$964,'1_stopień'!$R$8:$R$964,D11,'1_stopień'!$AA$8:$AA$964,"CKZ Mosina")</f>
        <v>0</v>
      </c>
      <c r="AT11" s="24">
        <f>SUMIFS('1_stopień'!$V$8:$V$964,'1_stopień'!$R$8:$R$964,D11,'1_stopień'!$AA$8:$AA$964,"CKZ Mosina")</f>
        <v>0</v>
      </c>
      <c r="AU11" s="24">
        <f>SUMIFS('1_stopień'!$U$8:$U$964,'1_stopień'!$R$8:$R$964,D11,'1_stopień'!$AA$8:$AA$964,"Cech Opole")</f>
        <v>0</v>
      </c>
      <c r="AV11" s="24">
        <f>SUMIFS('1_stopień'!$V$8:$V$964,'1_stopień'!$R$8:$R$964,D11,'1_stopień'!$AA$8:$AA$964,"Cech Opole")</f>
        <v>0</v>
      </c>
      <c r="AW11" s="24">
        <f>SUMIFS('1_stopień'!$U$8:$U$964,'1_stopień'!$R$8:$R$964,D11,'1_stopień'!$AA$8:$AA$964,"TOYOTA")</f>
        <v>0</v>
      </c>
      <c r="AX11" s="24">
        <f>SUMIFS('1_stopień'!$V$8:$V$964,'1_stopień'!$R$8:$R$964,D11,'1_stopień'!$AA$8:$AA$964,"TOYOTA")</f>
        <v>0</v>
      </c>
      <c r="AY11" s="24">
        <f>SUMIFS('1_stopień'!$U$8:$U$964,'1_stopień'!$R$8:$R$964,D11,'1_stopień'!$AA$8:$AA$964,"CKZ Wrocław")</f>
        <v>0</v>
      </c>
      <c r="AZ11" s="24">
        <f>SUMIFS('1_stopień'!$V$8:$V$964,'1_stopień'!$R$8:$R$964,D11,'1_stopień'!$AA$8:$AA$964,"CKZ Wrocław")</f>
        <v>0</v>
      </c>
      <c r="BA11" s="24">
        <f>SUMIFS('1_stopień'!$U$8:$U$964,'1_stopień'!$R$8:$R$964,D11,'1_stopień'!$AA$8:$AA$964,"CKZ Gliwice")</f>
        <v>0</v>
      </c>
      <c r="BB11" s="24">
        <f>SUMIFS('1_stopień'!$V$8:$V$964,'1_stopień'!$R$8:$R$964,D11,'1_stopień'!$AA$8:$AA$964,"CKZ Gliwice")</f>
        <v>0</v>
      </c>
      <c r="BC11" s="24">
        <f>SUMIFS('1_stopień'!$U$8:$U$964,'1_stopień'!$R$8:$R$964,D11,'1_stopień'!$AA$8:$AA$964,"CKZ Opole")</f>
        <v>0</v>
      </c>
      <c r="BD11" s="24">
        <f>SUMIFS('1_stopień'!$V$8:$V$964,'1_stopień'!$R$8:$R$964,D11,'1_stopień'!$AA$8:$AA$964,"CKZ Opole")</f>
        <v>0</v>
      </c>
      <c r="BE11" s="24">
        <f>SUMIFS('1_stopień'!$U$8:$U$964,'1_stopień'!$R$8:$R$964,D11,'1_stopień'!$AA$8:$AA$964,"CKZ Chojnów")</f>
        <v>0</v>
      </c>
      <c r="BF11" s="24">
        <f>SUMIFS('1_stopień'!$V$8:$V$964,'1_stopień'!$R$8:$R$964,D11,'1_stopień'!$AA$8:$AA$964,"CKZ Chojnów")</f>
        <v>0</v>
      </c>
      <c r="BG11" s="24">
        <f>SUMIFS('1_stopień'!$U$8:$U$964,'1_stopień'!$R$8:$R$964,D11,'1_stopień'!$AA$8:$AA$964,"CKZ Gniezno")</f>
        <v>0</v>
      </c>
      <c r="BH11" s="24">
        <f>SUMIFS('1_stopień'!$V$8:$V$964,'1_stopień'!$R$8:$R$964,D11,'1_stopień'!$AA$8:$AA$964,"CKZ Gniezno")</f>
        <v>0</v>
      </c>
      <c r="BI11" s="24">
        <f>SUMIFS('1_stopień'!$U$8:$U$964,'1_stopień'!$R$8:$R$964,D11,'1_stopień'!$AA$8:$AA$964,"konsultacje szkoła")</f>
        <v>0</v>
      </c>
      <c r="BJ11" s="330">
        <f t="shared" si="0"/>
        <v>0</v>
      </c>
      <c r="BK11" s="327">
        <f t="shared" si="1"/>
        <v>0</v>
      </c>
    </row>
    <row r="12" spans="1:63" hidden="1">
      <c r="B12" s="25" t="s">
        <v>488</v>
      </c>
      <c r="C12" s="26">
        <v>712401</v>
      </c>
      <c r="D12" s="26" t="s">
        <v>568</v>
      </c>
      <c r="E12" s="25" t="s">
        <v>567</v>
      </c>
      <c r="F12" s="23">
        <f>SUMIF('1_stopień'!R$8:R$964,D12,'1_stopień'!U$8:U$966)</f>
        <v>0</v>
      </c>
      <c r="G12" s="24">
        <f>SUMIFS('1_stopień'!$U$8:$U$964,'1_stopień'!$R$8:$R$964,D12,'1_stopień'!$AA$8:$AA$964,"CKZ Bielawa")</f>
        <v>0</v>
      </c>
      <c r="H12" s="24">
        <f>SUMIFS('1_stopień'!$V$8:$V$964,'1_stopień'!$R$8:$R$964,D12,'1_stopień'!$AA$8:$AA$964,"CKZ Bielawa")</f>
        <v>0</v>
      </c>
      <c r="I12" s="24">
        <f>SUMIFS('1_stopień'!$U$8:$U$964,'1_stopień'!$R$8:$R$964,D12,'1_stopień'!$AA$8:$AA$964,"GCKZ Głogów")</f>
        <v>0</v>
      </c>
      <c r="J12" s="24">
        <f>SUMIFS('1_stopień'!$V$8:$V$964,'1_stopień'!$R$8:$R$964,D12,'1_stopień'!$AA$8:$AA$964,"GCKZ Głogów")</f>
        <v>0</v>
      </c>
      <c r="K12" s="24">
        <f>SUMIFS('1_stopień'!$U$8:$U$964,'1_stopień'!$R$8:$R$964,D12,'1_stopień'!$AA$8:$AA$964,"CKZ Jawor")</f>
        <v>0</v>
      </c>
      <c r="L12" s="24">
        <f>SUMIFS('1_stopień'!$V$8:$V$964,'1_stopień'!$R$8:$R$964,D12,'1_stopień'!$AA$8:$AA$964,"CKZ Jawor")</f>
        <v>0</v>
      </c>
      <c r="M12" s="24">
        <f>SUMIFS('1_stopień'!$U$8:$U$964,'1_stopień'!$R$8:$R$964,D12,'1_stopień'!$AA$8:$AA$964,"ZSM Głubczyce")</f>
        <v>0</v>
      </c>
      <c r="N12" s="24">
        <f>SUMIFS('1_stopień'!$V$8:$V$964,'1_stopień'!$R$8:$R$964,D12,'1_stopień'!$AA$8:$AA$964,"ZSM Głubczyce")</f>
        <v>0</v>
      </c>
      <c r="O12" s="24">
        <f>SUMIFS('1_stopień'!$U$8:$U$964,'1_stopień'!$R$8:$R$964,D12,'1_stopień'!$AA$8:$AA$964,"CKZ Kłodzko")</f>
        <v>0</v>
      </c>
      <c r="P12" s="24">
        <f>SUMIFS('1_stopień'!$V$8:$V$964,'1_stopień'!$R$8:$R$964,D12,'1_stopień'!$AA$8:$AA$964,"CKZ Kłodzko")</f>
        <v>0</v>
      </c>
      <c r="Q12" s="24">
        <f>SUMIFS('1_stopień'!$U$8:$U$964,'1_stopień'!$R$8:$R$964,D12,'1_stopień'!$AA$8:$AA$964,"CKZ Legnica")</f>
        <v>0</v>
      </c>
      <c r="R12" s="24">
        <f>SUMIFS('1_stopień'!$V$8:$V$964,'1_stopień'!$R$8:$R$964,D12,'1_stopień'!$AA$8:$AA$964,"CKZ Legnica")</f>
        <v>0</v>
      </c>
      <c r="S12" s="24">
        <f>SUMIFS('1_stopień'!$U$8:$U$964,'1_stopień'!$R$8:$R$964,D12,'1_stopień'!$AA$8:$AA$964,"CKZ Oleśnica")</f>
        <v>0</v>
      </c>
      <c r="T12" s="24">
        <f>SUMIFS('1_stopień'!$V$8:$V$964,'1_stopień'!$R$8:$R$964,D12,'1_stopień'!$AA$8:$AA$964,"CKZ Oleśnica")</f>
        <v>0</v>
      </c>
      <c r="U12" s="24">
        <f>SUMIFS('1_stopień'!$U$8:$U$964,'1_stopień'!$R$8:$R$964,D12,'1_stopień'!$AA$8:$AA$964,"CKZ Świdnica")</f>
        <v>0</v>
      </c>
      <c r="V12" s="24">
        <f>SUMIFS('1_stopień'!$V$8:$V$964,'1_stopień'!$R$8:$R$964,D12,'1_stopień'!$AA$8:$AA$964,"CKZ Świdnica")</f>
        <v>0</v>
      </c>
      <c r="W12" s="24">
        <f>SUMIFS('1_stopień'!$U$8:$U$964,'1_stopień'!$R$8:$R$964,D12,'1_stopień'!$AA$8:$AA$964,"CKZ Wołów")</f>
        <v>0</v>
      </c>
      <c r="X12" s="24">
        <f>SUMIFS('1_stopień'!$V$8:$V$964,'1_stopień'!$R$8:$R$964,D12,'1_stopień'!$AA$8:$AA$964,"CKZ Wołów")</f>
        <v>0</v>
      </c>
      <c r="Y12" s="24">
        <f>SUMIFS('1_stopień'!$U$8:$U$964,'1_stopień'!$R$8:$R$964,D12,'1_stopień'!$AA$8:$AA$964,"CKZ Ziębice")</f>
        <v>0</v>
      </c>
      <c r="Z12" s="24">
        <f>SUMIFS('1_stopień'!$V$8:$V$964,'1_stopień'!$R$8:$R$964,D12,'1_stopień'!$AA$8:$AA$964,"CKZ Ziębice")</f>
        <v>0</v>
      </c>
      <c r="AA12" s="24">
        <f>SUMIFS('1_stopień'!$U$8:$U$964,'1_stopień'!$R$8:$R$964,D12,'1_stopień'!$AA$8:$AA$964,"CKZ Dobrodzień")</f>
        <v>0</v>
      </c>
      <c r="AB12" s="24">
        <f>SUMIFS('1_stopień'!$V$8:$V$964,'1_stopień'!$R$8:$R$964,D12,'1_stopień'!$AA$8:$AA$964,"CKZ Dobrodzień")</f>
        <v>0</v>
      </c>
      <c r="AC12" s="24">
        <f>SUMIFS('1_stopień'!$U$8:$U$964,'1_stopień'!$R$8:$R$964,D12,'1_stopień'!$AA$8:$AA$964,"CKZ Kędzierzyn-Koźle")</f>
        <v>0</v>
      </c>
      <c r="AD12" s="24">
        <f>SUMIFS('1_stopień'!$V$8:$V$964,'1_stopień'!$R$8:$R$964,D12,'1_stopień'!$AA$8:$AA$964,"CKZ Kędzierzyn-Koźle")</f>
        <v>0</v>
      </c>
      <c r="AE12" s="24">
        <f>SUMIFS('1_stopień'!$U$8:$U$964,'1_stopień'!$R$8:$R$964,D12,'1_stopień'!$AA$8:$AA$964,"CKZ Dębica")</f>
        <v>0</v>
      </c>
      <c r="AF12" s="24">
        <f>SUMIFS('1_stopień'!$V$8:$V$964,'1_stopień'!$R$8:$R$964,D12,'1_stopień'!$AA$8:$AA$964,"CKZ Dębica")</f>
        <v>0</v>
      </c>
      <c r="AG12" s="24">
        <f>SUMIFS('1_stopień'!$U$8:$U$964,'1_stopień'!$R$8:$R$964,D12,'1_stopień'!$AA$8:$AA$964,"ZSET Rakowice Wielkie")</f>
        <v>0</v>
      </c>
      <c r="AH12" s="24">
        <f>SUMIFS('1_stopień'!$V$8:$V$964,'1_stopień'!$R$8:$R$964,D12,'1_stopień'!$AA$8:$AA$964,"ZSET Rakowice Wielkie")</f>
        <v>0</v>
      </c>
      <c r="AI12" s="24">
        <f>SUMIFS('1_stopień'!$U$8:$U$964,'1_stopień'!$R$8:$R$964,D12,'1_stopień'!$AA$8:$AA$964,"CKZ Krotoszyn")</f>
        <v>0</v>
      </c>
      <c r="AJ12" s="24">
        <f>SUMIFS('1_stopień'!$V$8:$V$964,'1_stopień'!$R$8:$R$964,D12,'1_stopień'!$AA$8:$AA$964,"CKZ Krotoszyn")</f>
        <v>0</v>
      </c>
      <c r="AK12" s="24">
        <f>SUMIFS('1_stopień'!$U$8:$U$964,'1_stopień'!$R$8:$R$964,D12,'1_stopień'!$AA$8:$AA$964,"CKZ Olkusz")</f>
        <v>0</v>
      </c>
      <c r="AL12" s="24">
        <f>SUMIFS('1_stopień'!$V$8:$V$964,'1_stopień'!$R$8:$R$964,D12,'1_stopień'!$AA$8:$AA$964,"CKZ Olkusz")</f>
        <v>0</v>
      </c>
      <c r="AM12" s="24">
        <f>SUMIFS('1_stopień'!$U$8:$U$964,'1_stopień'!$R$8:$R$964,D12,'1_stopień'!$AA$8:$AA$964,"CKZ Wschowa")</f>
        <v>0</v>
      </c>
      <c r="AN12" s="24">
        <f>SUMIFS('1_stopień'!$V$8:$V$964,'1_stopień'!$R$8:$R$964,D12,'1_stopień'!$AA$8:$AA$964,"CKZ Wschowa")</f>
        <v>0</v>
      </c>
      <c r="AO12" s="24">
        <f>SUMIFS('1_stopień'!$U$8:$U$964,'1_stopień'!$R$8:$R$964,D12,'1_stopień'!$AA$8:$AA$964,"CKZ Zielona Góra")</f>
        <v>0</v>
      </c>
      <c r="AP12" s="24">
        <f>SUMIFS('1_stopień'!$V$8:$V$964,'1_stopień'!$R$8:$R$964,D12,'1_stopień'!$AA$8:$AA$964,"CKZ Zielona Góra")</f>
        <v>0</v>
      </c>
      <c r="AQ12" s="24">
        <f>SUMIFS('1_stopień'!$U$8:$U$964,'1_stopień'!$R$8:$R$964,D12,'1_stopień'!$AA$8:$AA$964,"Rzemieślnicza Wałbrzych")</f>
        <v>0</v>
      </c>
      <c r="AR12" s="24">
        <f>SUMIFS('1_stopień'!$V$8:$V$964,'1_stopień'!$R$8:$R$964,D12,'1_stopień'!$AA$8:$AA$964,"Rzemieślnicza Wałbrzych")</f>
        <v>0</v>
      </c>
      <c r="AS12" s="24">
        <f>SUMIFS('1_stopień'!$U$8:$U$964,'1_stopień'!$R$8:$R$964,D12,'1_stopień'!$AA$8:$AA$964,"CKZ Mosina")</f>
        <v>0</v>
      </c>
      <c r="AT12" s="24">
        <f>SUMIFS('1_stopień'!$V$8:$V$964,'1_stopień'!$R$8:$R$964,D12,'1_stopień'!$AA$8:$AA$964,"CKZ Mosina")</f>
        <v>0</v>
      </c>
      <c r="AU12" s="24">
        <f>SUMIFS('1_stopień'!$U$8:$U$964,'1_stopień'!$R$8:$R$964,D12,'1_stopień'!$AA$8:$AA$964,"Cech Opole")</f>
        <v>0</v>
      </c>
      <c r="AV12" s="24">
        <f>SUMIFS('1_stopień'!$V$8:$V$964,'1_stopień'!$R$8:$R$964,D12,'1_stopień'!$AA$8:$AA$964,"Cech Opole")</f>
        <v>0</v>
      </c>
      <c r="AW12" s="24">
        <f>SUMIFS('1_stopień'!$U$8:$U$964,'1_stopień'!$R$8:$R$964,D12,'1_stopień'!$AA$8:$AA$964,"TOYOTA")</f>
        <v>0</v>
      </c>
      <c r="AX12" s="24">
        <f>SUMIFS('1_stopień'!$V$8:$V$964,'1_stopień'!$R$8:$R$964,D12,'1_stopień'!$AA$8:$AA$964,"TOYOTA")</f>
        <v>0</v>
      </c>
      <c r="AY12" s="24">
        <f>SUMIFS('1_stopień'!$U$8:$U$964,'1_stopień'!$R$8:$R$964,D12,'1_stopień'!$AA$8:$AA$964,"CKZ Wrocław")</f>
        <v>0</v>
      </c>
      <c r="AZ12" s="24">
        <f>SUMIFS('1_stopień'!$V$8:$V$964,'1_stopień'!$R$8:$R$964,D12,'1_stopień'!$AA$8:$AA$964,"CKZ Wrocław")</f>
        <v>0</v>
      </c>
      <c r="BA12" s="24">
        <f>SUMIFS('1_stopień'!$U$8:$U$964,'1_stopień'!$R$8:$R$964,D12,'1_stopień'!$AA$8:$AA$964,"CKZ Gliwice")</f>
        <v>0</v>
      </c>
      <c r="BB12" s="24">
        <f>SUMIFS('1_stopień'!$V$8:$V$964,'1_stopień'!$R$8:$R$964,D12,'1_stopień'!$AA$8:$AA$964,"CKZ Gliwice")</f>
        <v>0</v>
      </c>
      <c r="BC12" s="24">
        <f>SUMIFS('1_stopień'!$U$8:$U$964,'1_stopień'!$R$8:$R$964,D12,'1_stopień'!$AA$8:$AA$964,"CKZ Opole")</f>
        <v>0</v>
      </c>
      <c r="BD12" s="24">
        <f>SUMIFS('1_stopień'!$V$8:$V$964,'1_stopień'!$R$8:$R$964,D12,'1_stopień'!$AA$8:$AA$964,"CKZ Opole")</f>
        <v>0</v>
      </c>
      <c r="BE12" s="24">
        <f>SUMIFS('1_stopień'!$U$8:$U$964,'1_stopień'!$R$8:$R$964,D12,'1_stopień'!$AA$8:$AA$964,"CKZ Chojnów")</f>
        <v>0</v>
      </c>
      <c r="BF12" s="24">
        <f>SUMIFS('1_stopień'!$V$8:$V$964,'1_stopień'!$R$8:$R$964,D12,'1_stopień'!$AA$8:$AA$964,"CKZ Chojnów")</f>
        <v>0</v>
      </c>
      <c r="BG12" s="24">
        <f>SUMIFS('1_stopień'!$U$8:$U$964,'1_stopień'!$R$8:$R$964,D12,'1_stopień'!$AA$8:$AA$964,"CKZ Gniezno")</f>
        <v>0</v>
      </c>
      <c r="BH12" s="24">
        <f>SUMIFS('1_stopień'!$V$8:$V$964,'1_stopień'!$R$8:$R$964,D12,'1_stopień'!$AA$8:$AA$964,"CKZ Gniezno")</f>
        <v>0</v>
      </c>
      <c r="BI12" s="24">
        <f>SUMIFS('1_stopień'!$U$8:$U$964,'1_stopień'!$R$8:$R$964,D12,'1_stopień'!$AA$8:$AA$964,"konsultacje szkoła")</f>
        <v>0</v>
      </c>
      <c r="BJ12" s="330">
        <f t="shared" si="0"/>
        <v>0</v>
      </c>
      <c r="BK12" s="327">
        <f t="shared" si="1"/>
        <v>0</v>
      </c>
    </row>
    <row r="13" spans="1:63" ht="16.149999999999999" hidden="1" customHeight="1">
      <c r="B13" s="25" t="s">
        <v>489</v>
      </c>
      <c r="C13" s="26">
        <v>712403</v>
      </c>
      <c r="D13" s="26" t="s">
        <v>570</v>
      </c>
      <c r="E13" s="25" t="s">
        <v>569</v>
      </c>
      <c r="F13" s="23">
        <f>SUMIF('1_stopień'!R$8:R$964,D13,'1_stopień'!U$8:U$966)</f>
        <v>0</v>
      </c>
      <c r="G13" s="24">
        <f>SUMIFS('1_stopień'!$U$8:$U$964,'1_stopień'!$R$8:$R$964,D13,'1_stopień'!$AA$8:$AA$964,"CKZ Bielawa")</f>
        <v>0</v>
      </c>
      <c r="H13" s="24">
        <f>SUMIFS('1_stopień'!$V$8:$V$964,'1_stopień'!$R$8:$R$964,D13,'1_stopień'!$AA$8:$AA$964,"CKZ Bielawa")</f>
        <v>0</v>
      </c>
      <c r="I13" s="24">
        <f>SUMIFS('1_stopień'!$U$8:$U$964,'1_stopień'!$R$8:$R$964,D13,'1_stopień'!$AA$8:$AA$964,"GCKZ Głogów")</f>
        <v>0</v>
      </c>
      <c r="J13" s="24">
        <f>SUMIFS('1_stopień'!$V$8:$V$964,'1_stopień'!$R$8:$R$964,D13,'1_stopień'!$AA$8:$AA$964,"GCKZ Głogów")</f>
        <v>0</v>
      </c>
      <c r="K13" s="24">
        <f>SUMIFS('1_stopień'!$U$8:$U$964,'1_stopień'!$R$8:$R$964,D13,'1_stopień'!$AA$8:$AA$964,"CKZ Jawor")</f>
        <v>0</v>
      </c>
      <c r="L13" s="24">
        <f>SUMIFS('1_stopień'!$V$8:$V$964,'1_stopień'!$R$8:$R$964,D13,'1_stopień'!$AA$8:$AA$964,"CKZ Jawor")</f>
        <v>0</v>
      </c>
      <c r="M13" s="24">
        <f>SUMIFS('1_stopień'!$U$8:$U$964,'1_stopień'!$R$8:$R$964,D13,'1_stopień'!$AA$8:$AA$964,"ZSM Głubczyce")</f>
        <v>0</v>
      </c>
      <c r="N13" s="24">
        <f>SUMIFS('1_stopień'!$V$8:$V$964,'1_stopień'!$R$8:$R$964,D13,'1_stopień'!$AA$8:$AA$964,"ZSM Głubczyce")</f>
        <v>0</v>
      </c>
      <c r="O13" s="24">
        <f>SUMIFS('1_stopień'!$U$8:$U$964,'1_stopień'!$R$8:$R$964,D13,'1_stopień'!$AA$8:$AA$964,"CKZ Kłodzko")</f>
        <v>0</v>
      </c>
      <c r="P13" s="24">
        <f>SUMIFS('1_stopień'!$V$8:$V$964,'1_stopień'!$R$8:$R$964,D13,'1_stopień'!$AA$8:$AA$964,"CKZ Kłodzko")</f>
        <v>0</v>
      </c>
      <c r="Q13" s="24">
        <f>SUMIFS('1_stopień'!$U$8:$U$964,'1_stopień'!$R$8:$R$964,D13,'1_stopień'!$AA$8:$AA$964,"CKZ Legnica")</f>
        <v>0</v>
      </c>
      <c r="R13" s="24">
        <f>SUMIFS('1_stopień'!$V$8:$V$964,'1_stopień'!$R$8:$R$964,D13,'1_stopień'!$AA$8:$AA$964,"CKZ Legnica")</f>
        <v>0</v>
      </c>
      <c r="S13" s="24">
        <f>SUMIFS('1_stopień'!$U$8:$U$964,'1_stopień'!$R$8:$R$964,D13,'1_stopień'!$AA$8:$AA$964,"CKZ Oleśnica")</f>
        <v>0</v>
      </c>
      <c r="T13" s="24">
        <f>SUMIFS('1_stopień'!$V$8:$V$964,'1_stopień'!$R$8:$R$964,D13,'1_stopień'!$AA$8:$AA$964,"CKZ Oleśnica")</f>
        <v>0</v>
      </c>
      <c r="U13" s="24">
        <f>SUMIFS('1_stopień'!$U$8:$U$964,'1_stopień'!$R$8:$R$964,D13,'1_stopień'!$AA$8:$AA$964,"CKZ Świdnica")</f>
        <v>0</v>
      </c>
      <c r="V13" s="24">
        <f>SUMIFS('1_stopień'!$V$8:$V$964,'1_stopień'!$R$8:$R$964,D13,'1_stopień'!$AA$8:$AA$964,"CKZ Świdnica")</f>
        <v>0</v>
      </c>
      <c r="W13" s="24">
        <f>SUMIFS('1_stopień'!$U$8:$U$964,'1_stopień'!$R$8:$R$964,D13,'1_stopień'!$AA$8:$AA$964,"CKZ Wołów")</f>
        <v>0</v>
      </c>
      <c r="X13" s="24">
        <f>SUMIFS('1_stopień'!$V$8:$V$964,'1_stopień'!$R$8:$R$964,D13,'1_stopień'!$AA$8:$AA$964,"CKZ Wołów")</f>
        <v>0</v>
      </c>
      <c r="Y13" s="24">
        <f>SUMIFS('1_stopień'!$U$8:$U$964,'1_stopień'!$R$8:$R$964,D13,'1_stopień'!$AA$8:$AA$964,"CKZ Ziębice")</f>
        <v>0</v>
      </c>
      <c r="Z13" s="24">
        <f>SUMIFS('1_stopień'!$V$8:$V$964,'1_stopień'!$R$8:$R$964,D13,'1_stopień'!$AA$8:$AA$964,"CKZ Ziębice")</f>
        <v>0</v>
      </c>
      <c r="AA13" s="24">
        <f>SUMIFS('1_stopień'!$U$8:$U$964,'1_stopień'!$R$8:$R$964,D13,'1_stopień'!$AA$8:$AA$964,"CKZ Dobrodzień")</f>
        <v>0</v>
      </c>
      <c r="AB13" s="24">
        <f>SUMIFS('1_stopień'!$V$8:$V$964,'1_stopień'!$R$8:$R$964,D13,'1_stopień'!$AA$8:$AA$964,"CKZ Dobrodzień")</f>
        <v>0</v>
      </c>
      <c r="AC13" s="24">
        <f>SUMIFS('1_stopień'!$U$8:$U$964,'1_stopień'!$R$8:$R$964,D13,'1_stopień'!$AA$8:$AA$964,"CKZ Kędzierzyn-Koźle")</f>
        <v>0</v>
      </c>
      <c r="AD13" s="24">
        <f>SUMIFS('1_stopień'!$V$8:$V$964,'1_stopień'!$R$8:$R$964,D13,'1_stopień'!$AA$8:$AA$964,"CKZ Kędzierzyn-Koźle")</f>
        <v>0</v>
      </c>
      <c r="AE13" s="24">
        <f>SUMIFS('1_stopień'!$U$8:$U$964,'1_stopień'!$R$8:$R$964,D13,'1_stopień'!$AA$8:$AA$964,"CKZ Dębica")</f>
        <v>0</v>
      </c>
      <c r="AF13" s="24">
        <f>SUMIFS('1_stopień'!$V$8:$V$964,'1_stopień'!$R$8:$R$964,D13,'1_stopień'!$AA$8:$AA$964,"CKZ Dębica")</f>
        <v>0</v>
      </c>
      <c r="AG13" s="24">
        <f>SUMIFS('1_stopień'!$U$8:$U$964,'1_stopień'!$R$8:$R$964,D13,'1_stopień'!$AA$8:$AA$964,"ZSET Rakowice Wielkie")</f>
        <v>0</v>
      </c>
      <c r="AH13" s="24">
        <f>SUMIFS('1_stopień'!$V$8:$V$964,'1_stopień'!$R$8:$R$964,D13,'1_stopień'!$AA$8:$AA$964,"ZSET Rakowice Wielkie")</f>
        <v>0</v>
      </c>
      <c r="AI13" s="24">
        <f>SUMIFS('1_stopień'!$U$8:$U$964,'1_stopień'!$R$8:$R$964,D13,'1_stopień'!$AA$8:$AA$964,"CKZ Krotoszyn")</f>
        <v>0</v>
      </c>
      <c r="AJ13" s="24">
        <f>SUMIFS('1_stopień'!$V$8:$V$964,'1_stopień'!$R$8:$R$964,D13,'1_stopień'!$AA$8:$AA$964,"CKZ Krotoszyn")</f>
        <v>0</v>
      </c>
      <c r="AK13" s="24">
        <f>SUMIFS('1_stopień'!$U$8:$U$964,'1_stopień'!$R$8:$R$964,D13,'1_stopień'!$AA$8:$AA$964,"CKZ Olkusz")</f>
        <v>0</v>
      </c>
      <c r="AL13" s="24">
        <f>SUMIFS('1_stopień'!$V$8:$V$964,'1_stopień'!$R$8:$R$964,D13,'1_stopień'!$AA$8:$AA$964,"CKZ Olkusz")</f>
        <v>0</v>
      </c>
      <c r="AM13" s="24">
        <f>SUMIFS('1_stopień'!$U$8:$U$964,'1_stopień'!$R$8:$R$964,D13,'1_stopień'!$AA$8:$AA$964,"CKZ Wschowa")</f>
        <v>0</v>
      </c>
      <c r="AN13" s="24">
        <f>SUMIFS('1_stopień'!$V$8:$V$964,'1_stopień'!$R$8:$R$964,D13,'1_stopień'!$AA$8:$AA$964,"CKZ Wschowa")</f>
        <v>0</v>
      </c>
      <c r="AO13" s="24">
        <f>SUMIFS('1_stopień'!$U$8:$U$964,'1_stopień'!$R$8:$R$964,D13,'1_stopień'!$AA$8:$AA$964,"CKZ Zielona Góra")</f>
        <v>0</v>
      </c>
      <c r="AP13" s="24">
        <f>SUMIFS('1_stopień'!$V$8:$V$964,'1_stopień'!$R$8:$R$964,D13,'1_stopień'!$AA$8:$AA$964,"CKZ Zielona Góra")</f>
        <v>0</v>
      </c>
      <c r="AQ13" s="24">
        <f>SUMIFS('1_stopień'!$U$8:$U$964,'1_stopień'!$R$8:$R$964,D13,'1_stopień'!$AA$8:$AA$964,"Rzemieślnicza Wałbrzych")</f>
        <v>0</v>
      </c>
      <c r="AR13" s="24">
        <f>SUMIFS('1_stopień'!$V$8:$V$964,'1_stopień'!$R$8:$R$964,D13,'1_stopień'!$AA$8:$AA$964,"Rzemieślnicza Wałbrzych")</f>
        <v>0</v>
      </c>
      <c r="AS13" s="24">
        <f>SUMIFS('1_stopień'!$U$8:$U$964,'1_stopień'!$R$8:$R$964,D13,'1_stopień'!$AA$8:$AA$964,"CKZ Mosina")</f>
        <v>0</v>
      </c>
      <c r="AT13" s="24">
        <f>SUMIFS('1_stopień'!$V$8:$V$964,'1_stopień'!$R$8:$R$964,D13,'1_stopień'!$AA$8:$AA$964,"CKZ Mosina")</f>
        <v>0</v>
      </c>
      <c r="AU13" s="24">
        <f>SUMIFS('1_stopień'!$U$8:$U$964,'1_stopień'!$R$8:$R$964,D13,'1_stopień'!$AA$8:$AA$964,"Cech Opole")</f>
        <v>0</v>
      </c>
      <c r="AV13" s="24">
        <f>SUMIFS('1_stopień'!$V$8:$V$964,'1_stopień'!$R$8:$R$964,D13,'1_stopień'!$AA$8:$AA$964,"Cech Opole")</f>
        <v>0</v>
      </c>
      <c r="AW13" s="24">
        <f>SUMIFS('1_stopień'!$U$8:$U$964,'1_stopień'!$R$8:$R$964,D13,'1_stopień'!$AA$8:$AA$964,"TOYOTA")</f>
        <v>0</v>
      </c>
      <c r="AX13" s="24">
        <f>SUMIFS('1_stopień'!$V$8:$V$964,'1_stopień'!$R$8:$R$964,D13,'1_stopień'!$AA$8:$AA$964,"TOYOTA")</f>
        <v>0</v>
      </c>
      <c r="AY13" s="24">
        <f>SUMIFS('1_stopień'!$U$8:$U$964,'1_stopień'!$R$8:$R$964,D13,'1_stopień'!$AA$8:$AA$964,"CKZ Wrocław")</f>
        <v>0</v>
      </c>
      <c r="AZ13" s="24">
        <f>SUMIFS('1_stopień'!$V$8:$V$964,'1_stopień'!$R$8:$R$964,D13,'1_stopień'!$AA$8:$AA$964,"CKZ Wrocław")</f>
        <v>0</v>
      </c>
      <c r="BA13" s="24">
        <f>SUMIFS('1_stopień'!$U$8:$U$964,'1_stopień'!$R$8:$R$964,D13,'1_stopień'!$AA$8:$AA$964,"CKZ Gliwice")</f>
        <v>0</v>
      </c>
      <c r="BB13" s="24">
        <f>SUMIFS('1_stopień'!$V$8:$V$964,'1_stopień'!$R$8:$R$964,D13,'1_stopień'!$AA$8:$AA$964,"CKZ Gliwice")</f>
        <v>0</v>
      </c>
      <c r="BC13" s="24">
        <f>SUMIFS('1_stopień'!$U$8:$U$964,'1_stopień'!$R$8:$R$964,D13,'1_stopień'!$AA$8:$AA$964,"CKZ Opole")</f>
        <v>0</v>
      </c>
      <c r="BD13" s="24">
        <f>SUMIFS('1_stopień'!$V$8:$V$964,'1_stopień'!$R$8:$R$964,D13,'1_stopień'!$AA$8:$AA$964,"CKZ Opole")</f>
        <v>0</v>
      </c>
      <c r="BE13" s="24">
        <f>SUMIFS('1_stopień'!$U$8:$U$964,'1_stopień'!$R$8:$R$964,D13,'1_stopień'!$AA$8:$AA$964,"CKZ Chojnów")</f>
        <v>0</v>
      </c>
      <c r="BF13" s="24">
        <f>SUMIFS('1_stopień'!$V$8:$V$964,'1_stopień'!$R$8:$R$964,D13,'1_stopień'!$AA$8:$AA$964,"CKZ Chojnów")</f>
        <v>0</v>
      </c>
      <c r="BG13" s="24">
        <f>SUMIFS('1_stopień'!$U$8:$U$964,'1_stopień'!$R$8:$R$964,D13,'1_stopień'!$AA$8:$AA$964,"CKZ Gniezno")</f>
        <v>0</v>
      </c>
      <c r="BH13" s="24">
        <f>SUMIFS('1_stopień'!$V$8:$V$964,'1_stopień'!$R$8:$R$964,D13,'1_stopień'!$AA$8:$AA$964,"CKZ Gniezno")</f>
        <v>0</v>
      </c>
      <c r="BI13" s="24">
        <f>SUMIFS('1_stopień'!$U$8:$U$964,'1_stopień'!$R$8:$R$964,D13,'1_stopień'!$AA$8:$AA$964,"konsultacje szkoła")</f>
        <v>0</v>
      </c>
      <c r="BJ13" s="330">
        <f t="shared" si="0"/>
        <v>0</v>
      </c>
      <c r="BK13" s="327">
        <f t="shared" si="1"/>
        <v>0</v>
      </c>
    </row>
    <row r="14" spans="1:63" hidden="1">
      <c r="B14" s="25" t="s">
        <v>490</v>
      </c>
      <c r="C14" s="26">
        <v>711102</v>
      </c>
      <c r="D14" s="26" t="s">
        <v>572</v>
      </c>
      <c r="E14" s="25" t="s">
        <v>571</v>
      </c>
      <c r="F14" s="23">
        <f>SUMIF('1_stopień'!R$8:R$964,D14,'1_stopień'!U$8:U$966)</f>
        <v>0</v>
      </c>
      <c r="G14" s="24">
        <f>SUMIFS('1_stopień'!$U$8:$U$964,'1_stopień'!$R$8:$R$964,D14,'1_stopień'!$AA$8:$AA$964,"CKZ Bielawa")</f>
        <v>0</v>
      </c>
      <c r="H14" s="24">
        <f>SUMIFS('1_stopień'!$V$8:$V$964,'1_stopień'!$R$8:$R$964,D14,'1_stopień'!$AA$8:$AA$964,"CKZ Bielawa")</f>
        <v>0</v>
      </c>
      <c r="I14" s="24">
        <f>SUMIFS('1_stopień'!$U$8:$U$964,'1_stopień'!$R$8:$R$964,D14,'1_stopień'!$AA$8:$AA$964,"GCKZ Głogów")</f>
        <v>0</v>
      </c>
      <c r="J14" s="24">
        <f>SUMIFS('1_stopień'!$V$8:$V$964,'1_stopień'!$R$8:$R$964,D14,'1_stopień'!$AA$8:$AA$964,"GCKZ Głogów")</f>
        <v>0</v>
      </c>
      <c r="K14" s="24">
        <f>SUMIFS('1_stopień'!$U$8:$U$964,'1_stopień'!$R$8:$R$964,D14,'1_stopień'!$AA$8:$AA$964,"CKZ Jawor")</f>
        <v>0</v>
      </c>
      <c r="L14" s="24">
        <f>SUMIFS('1_stopień'!$V$8:$V$964,'1_stopień'!$R$8:$R$964,D14,'1_stopień'!$AA$8:$AA$964,"CKZ Jawor")</f>
        <v>0</v>
      </c>
      <c r="M14" s="24">
        <f>SUMIFS('1_stopień'!$U$8:$U$964,'1_stopień'!$R$8:$R$964,D14,'1_stopień'!$AA$8:$AA$964,"ZSM Głubczyce")</f>
        <v>0</v>
      </c>
      <c r="N14" s="24">
        <f>SUMIFS('1_stopień'!$V$8:$V$964,'1_stopień'!$R$8:$R$964,D14,'1_stopień'!$AA$8:$AA$964,"ZSM Głubczyce")</f>
        <v>0</v>
      </c>
      <c r="O14" s="24">
        <f>SUMIFS('1_stopień'!$U$8:$U$964,'1_stopień'!$R$8:$R$964,D14,'1_stopień'!$AA$8:$AA$964,"CKZ Kłodzko")</f>
        <v>0</v>
      </c>
      <c r="P14" s="24">
        <f>SUMIFS('1_stopień'!$V$8:$V$964,'1_stopień'!$R$8:$R$964,D14,'1_stopień'!$AA$8:$AA$964,"CKZ Kłodzko")</f>
        <v>0</v>
      </c>
      <c r="Q14" s="24">
        <f>SUMIFS('1_stopień'!$U$8:$U$964,'1_stopień'!$R$8:$R$964,D14,'1_stopień'!$AA$8:$AA$964,"CKZ Legnica")</f>
        <v>0</v>
      </c>
      <c r="R14" s="24">
        <f>SUMIFS('1_stopień'!$V$8:$V$964,'1_stopień'!$R$8:$R$964,D14,'1_stopień'!$AA$8:$AA$964,"CKZ Legnica")</f>
        <v>0</v>
      </c>
      <c r="S14" s="24">
        <f>SUMIFS('1_stopień'!$U$8:$U$964,'1_stopień'!$R$8:$R$964,D14,'1_stopień'!$AA$8:$AA$964,"CKZ Oleśnica")</f>
        <v>0</v>
      </c>
      <c r="T14" s="24">
        <f>SUMIFS('1_stopień'!$V$8:$V$964,'1_stopień'!$R$8:$R$964,D14,'1_stopień'!$AA$8:$AA$964,"CKZ Oleśnica")</f>
        <v>0</v>
      </c>
      <c r="U14" s="24">
        <f>SUMIFS('1_stopień'!$U$8:$U$964,'1_stopień'!$R$8:$R$964,D14,'1_stopień'!$AA$8:$AA$964,"CKZ Świdnica")</f>
        <v>0</v>
      </c>
      <c r="V14" s="24">
        <f>SUMIFS('1_stopień'!$V$8:$V$964,'1_stopień'!$R$8:$R$964,D14,'1_stopień'!$AA$8:$AA$964,"CKZ Świdnica")</f>
        <v>0</v>
      </c>
      <c r="W14" s="24">
        <f>SUMIFS('1_stopień'!$U$8:$U$964,'1_stopień'!$R$8:$R$964,D14,'1_stopień'!$AA$8:$AA$964,"CKZ Wołów")</f>
        <v>0</v>
      </c>
      <c r="X14" s="24">
        <f>SUMIFS('1_stopień'!$V$8:$V$964,'1_stopień'!$R$8:$R$964,D14,'1_stopień'!$AA$8:$AA$964,"CKZ Wołów")</f>
        <v>0</v>
      </c>
      <c r="Y14" s="24">
        <f>SUMIFS('1_stopień'!$U$8:$U$964,'1_stopień'!$R$8:$R$964,D14,'1_stopień'!$AA$8:$AA$964,"CKZ Ziębice")</f>
        <v>0</v>
      </c>
      <c r="Z14" s="24">
        <f>SUMIFS('1_stopień'!$V$8:$V$964,'1_stopień'!$R$8:$R$964,D14,'1_stopień'!$AA$8:$AA$964,"CKZ Ziębice")</f>
        <v>0</v>
      </c>
      <c r="AA14" s="24">
        <f>SUMIFS('1_stopień'!$U$8:$U$964,'1_stopień'!$R$8:$R$964,D14,'1_stopień'!$AA$8:$AA$964,"CKZ Dobrodzień")</f>
        <v>0</v>
      </c>
      <c r="AB14" s="24">
        <f>SUMIFS('1_stopień'!$V$8:$V$964,'1_stopień'!$R$8:$R$964,D14,'1_stopień'!$AA$8:$AA$964,"CKZ Dobrodzień")</f>
        <v>0</v>
      </c>
      <c r="AC14" s="24">
        <f>SUMIFS('1_stopień'!$U$8:$U$964,'1_stopień'!$R$8:$R$964,D14,'1_stopień'!$AA$8:$AA$964,"CKZ Kędzierzyn-Koźle")</f>
        <v>0</v>
      </c>
      <c r="AD14" s="24">
        <f>SUMIFS('1_stopień'!$V$8:$V$964,'1_stopień'!$R$8:$R$964,D14,'1_stopień'!$AA$8:$AA$964,"CKZ Kędzierzyn-Koźle")</f>
        <v>0</v>
      </c>
      <c r="AE14" s="24">
        <f>SUMIFS('1_stopień'!$U$8:$U$964,'1_stopień'!$R$8:$R$964,D14,'1_stopień'!$AA$8:$AA$964,"CKZ Dębica")</f>
        <v>0</v>
      </c>
      <c r="AF14" s="24">
        <f>SUMIFS('1_stopień'!$V$8:$V$964,'1_stopień'!$R$8:$R$964,D14,'1_stopień'!$AA$8:$AA$964,"CKZ Dębica")</f>
        <v>0</v>
      </c>
      <c r="AG14" s="24">
        <f>SUMIFS('1_stopień'!$U$8:$U$964,'1_stopień'!$R$8:$R$964,D14,'1_stopień'!$AA$8:$AA$964,"ZSET Rakowice Wielkie")</f>
        <v>0</v>
      </c>
      <c r="AH14" s="24">
        <f>SUMIFS('1_stopień'!$V$8:$V$964,'1_stopień'!$R$8:$R$964,D14,'1_stopień'!$AA$8:$AA$964,"ZSET Rakowice Wielkie")</f>
        <v>0</v>
      </c>
      <c r="AI14" s="24">
        <f>SUMIFS('1_stopień'!$U$8:$U$964,'1_stopień'!$R$8:$R$964,D14,'1_stopień'!$AA$8:$AA$964,"CKZ Krotoszyn")</f>
        <v>0</v>
      </c>
      <c r="AJ14" s="24">
        <f>SUMIFS('1_stopień'!$V$8:$V$964,'1_stopień'!$R$8:$R$964,D14,'1_stopień'!$AA$8:$AA$964,"CKZ Krotoszyn")</f>
        <v>0</v>
      </c>
      <c r="AK14" s="24">
        <f>SUMIFS('1_stopień'!$U$8:$U$964,'1_stopień'!$R$8:$R$964,D14,'1_stopień'!$AA$8:$AA$964,"CKZ Olkusz")</f>
        <v>0</v>
      </c>
      <c r="AL14" s="24">
        <f>SUMIFS('1_stopień'!$V$8:$V$964,'1_stopień'!$R$8:$R$964,D14,'1_stopień'!$AA$8:$AA$964,"CKZ Olkusz")</f>
        <v>0</v>
      </c>
      <c r="AM14" s="24">
        <f>SUMIFS('1_stopień'!$U$8:$U$964,'1_stopień'!$R$8:$R$964,D14,'1_stopień'!$AA$8:$AA$964,"CKZ Wschowa")</f>
        <v>0</v>
      </c>
      <c r="AN14" s="24">
        <f>SUMIFS('1_stopień'!$V$8:$V$964,'1_stopień'!$R$8:$R$964,D14,'1_stopień'!$AA$8:$AA$964,"CKZ Wschowa")</f>
        <v>0</v>
      </c>
      <c r="AO14" s="24">
        <f>SUMIFS('1_stopień'!$U$8:$U$964,'1_stopień'!$R$8:$R$964,D14,'1_stopień'!$AA$8:$AA$964,"CKZ Zielona Góra")</f>
        <v>0</v>
      </c>
      <c r="AP14" s="24">
        <f>SUMIFS('1_stopień'!$V$8:$V$964,'1_stopień'!$R$8:$R$964,D14,'1_stopień'!$AA$8:$AA$964,"CKZ Zielona Góra")</f>
        <v>0</v>
      </c>
      <c r="AQ14" s="24">
        <f>SUMIFS('1_stopień'!$U$8:$U$964,'1_stopień'!$R$8:$R$964,D14,'1_stopień'!$AA$8:$AA$964,"Rzemieślnicza Wałbrzych")</f>
        <v>0</v>
      </c>
      <c r="AR14" s="24">
        <f>SUMIFS('1_stopień'!$V$8:$V$964,'1_stopień'!$R$8:$R$964,D14,'1_stopień'!$AA$8:$AA$964,"Rzemieślnicza Wałbrzych")</f>
        <v>0</v>
      </c>
      <c r="AS14" s="24">
        <f>SUMIFS('1_stopień'!$U$8:$U$964,'1_stopień'!$R$8:$R$964,D14,'1_stopień'!$AA$8:$AA$964,"CKZ Mosina")</f>
        <v>0</v>
      </c>
      <c r="AT14" s="24">
        <f>SUMIFS('1_stopień'!$V$8:$V$964,'1_stopień'!$R$8:$R$964,D14,'1_stopień'!$AA$8:$AA$964,"CKZ Mosina")</f>
        <v>0</v>
      </c>
      <c r="AU14" s="24">
        <f>SUMIFS('1_stopień'!$U$8:$U$964,'1_stopień'!$R$8:$R$964,D14,'1_stopień'!$AA$8:$AA$964,"Cech Opole")</f>
        <v>0</v>
      </c>
      <c r="AV14" s="24">
        <f>SUMIFS('1_stopień'!$V$8:$V$964,'1_stopień'!$R$8:$R$964,D14,'1_stopień'!$AA$8:$AA$964,"Cech Opole")</f>
        <v>0</v>
      </c>
      <c r="AW14" s="24">
        <f>SUMIFS('1_stopień'!$U$8:$U$964,'1_stopień'!$R$8:$R$964,D14,'1_stopień'!$AA$8:$AA$964,"TOYOTA")</f>
        <v>0</v>
      </c>
      <c r="AX14" s="24">
        <f>SUMIFS('1_stopień'!$V$8:$V$964,'1_stopień'!$R$8:$R$964,D14,'1_stopień'!$AA$8:$AA$964,"TOYOTA")</f>
        <v>0</v>
      </c>
      <c r="AY14" s="24">
        <f>SUMIFS('1_stopień'!$U$8:$U$964,'1_stopień'!$R$8:$R$964,D14,'1_stopień'!$AA$8:$AA$964,"CKZ Wrocław")</f>
        <v>0</v>
      </c>
      <c r="AZ14" s="24">
        <f>SUMIFS('1_stopień'!$V$8:$V$964,'1_stopień'!$R$8:$R$964,D14,'1_stopień'!$AA$8:$AA$964,"CKZ Wrocław")</f>
        <v>0</v>
      </c>
      <c r="BA14" s="24">
        <f>SUMIFS('1_stopień'!$U$8:$U$964,'1_stopień'!$R$8:$R$964,D14,'1_stopień'!$AA$8:$AA$964,"CKZ Gliwice")</f>
        <v>0</v>
      </c>
      <c r="BB14" s="24">
        <f>SUMIFS('1_stopień'!$V$8:$V$964,'1_stopień'!$R$8:$R$964,D14,'1_stopień'!$AA$8:$AA$964,"CKZ Gliwice")</f>
        <v>0</v>
      </c>
      <c r="BC14" s="24">
        <f>SUMIFS('1_stopień'!$U$8:$U$964,'1_stopień'!$R$8:$R$964,D14,'1_stopień'!$AA$8:$AA$964,"CKZ Opole")</f>
        <v>0</v>
      </c>
      <c r="BD14" s="24">
        <f>SUMIFS('1_stopień'!$V$8:$V$964,'1_stopień'!$R$8:$R$964,D14,'1_stopień'!$AA$8:$AA$964,"CKZ Opole")</f>
        <v>0</v>
      </c>
      <c r="BE14" s="24">
        <f>SUMIFS('1_stopień'!$U$8:$U$964,'1_stopień'!$R$8:$R$964,D14,'1_stopień'!$AA$8:$AA$964,"CKZ Chojnów")</f>
        <v>0</v>
      </c>
      <c r="BF14" s="24">
        <f>SUMIFS('1_stopień'!$V$8:$V$964,'1_stopień'!$R$8:$R$964,D14,'1_stopień'!$AA$8:$AA$964,"CKZ Chojnów")</f>
        <v>0</v>
      </c>
      <c r="BG14" s="24">
        <f>SUMIFS('1_stopień'!$U$8:$U$964,'1_stopień'!$R$8:$R$964,D14,'1_stopień'!$AA$8:$AA$964,"CKZ Gniezno")</f>
        <v>0</v>
      </c>
      <c r="BH14" s="24">
        <f>SUMIFS('1_stopień'!$V$8:$V$964,'1_stopień'!$R$8:$R$964,D14,'1_stopień'!$AA$8:$AA$964,"CKZ Gniezno")</f>
        <v>0</v>
      </c>
      <c r="BI14" s="24">
        <f>SUMIFS('1_stopień'!$U$8:$U$964,'1_stopień'!$R$8:$R$964,D14,'1_stopień'!$AA$8:$AA$964,"konsultacje szkoła")</f>
        <v>0</v>
      </c>
      <c r="BJ14" s="330">
        <f t="shared" si="0"/>
        <v>0</v>
      </c>
      <c r="BK14" s="327">
        <f t="shared" si="1"/>
        <v>0</v>
      </c>
    </row>
    <row r="15" spans="1:63" hidden="1">
      <c r="B15" s="25" t="s">
        <v>125</v>
      </c>
      <c r="C15" s="26">
        <v>712618</v>
      </c>
      <c r="D15" s="26" t="s">
        <v>77</v>
      </c>
      <c r="E15" s="25" t="s">
        <v>573</v>
      </c>
      <c r="F15" s="23">
        <f>SUMIF('1_stopień'!R$8:R$964,D15,'1_stopień'!U$8:U$966)</f>
        <v>47</v>
      </c>
      <c r="G15" s="24">
        <f>SUMIFS('1_stopień'!$U$8:$U$964,'1_stopień'!$R$8:$R$964,D15,'1_stopień'!$AA$8:$AA$964,"CKZ Bielawa")</f>
        <v>0</v>
      </c>
      <c r="H15" s="24">
        <f>SUMIFS('1_stopień'!$V$8:$V$964,'1_stopień'!$R$8:$R$964,D15,'1_stopień'!$AA$8:$AA$964,"CKZ Bielawa")</f>
        <v>0</v>
      </c>
      <c r="I15" s="24">
        <f>SUMIFS('1_stopień'!$U$8:$U$964,'1_stopień'!$R$8:$R$964,D15,'1_stopień'!$AA$8:$AA$964,"GCKZ Głogów")</f>
        <v>0</v>
      </c>
      <c r="J15" s="24">
        <f>SUMIFS('1_stopień'!$V$8:$V$964,'1_stopień'!$R$8:$R$964,D15,'1_stopień'!$AA$8:$AA$964,"GCKZ Głogów")</f>
        <v>0</v>
      </c>
      <c r="K15" s="24">
        <f>SUMIFS('1_stopień'!$U$8:$U$964,'1_stopień'!$R$8:$R$964,D15,'1_stopień'!$AA$8:$AA$964,"CKZ Jawor")</f>
        <v>0</v>
      </c>
      <c r="L15" s="24">
        <f>SUMIFS('1_stopień'!$V$8:$V$964,'1_stopień'!$R$8:$R$964,D15,'1_stopień'!$AA$8:$AA$964,"CKZ Jawor")</f>
        <v>0</v>
      </c>
      <c r="M15" s="24">
        <f>SUMIFS('1_stopień'!$U$8:$U$964,'1_stopień'!$R$8:$R$964,D15,'1_stopień'!$AA$8:$AA$964,"ZSM Głubczyce")</f>
        <v>0</v>
      </c>
      <c r="N15" s="24">
        <f>SUMIFS('1_stopień'!$V$8:$V$964,'1_stopień'!$R$8:$R$964,D15,'1_stopień'!$AA$8:$AA$964,"ZSM Głubczyce")</f>
        <v>0</v>
      </c>
      <c r="O15" s="24">
        <f>SUMIFS('1_stopień'!$U$8:$U$964,'1_stopień'!$R$8:$R$964,D15,'1_stopień'!$AA$8:$AA$964,"CKZ Kłodzko")</f>
        <v>0</v>
      </c>
      <c r="P15" s="24">
        <f>SUMIFS('1_stopień'!$V$8:$V$964,'1_stopień'!$R$8:$R$964,D15,'1_stopień'!$AA$8:$AA$964,"CKZ Kłodzko")</f>
        <v>0</v>
      </c>
      <c r="Q15" s="24">
        <f>SUMIFS('1_stopień'!$U$8:$U$964,'1_stopień'!$R$8:$R$964,D15,'1_stopień'!$AA$8:$AA$964,"CKZ Legnica")</f>
        <v>0</v>
      </c>
      <c r="R15" s="24">
        <f>SUMIFS('1_stopień'!$V$8:$V$964,'1_stopień'!$R$8:$R$964,D15,'1_stopień'!$AA$8:$AA$964,"CKZ Legnica")</f>
        <v>0</v>
      </c>
      <c r="S15" s="24">
        <f>SUMIFS('1_stopień'!$U$8:$U$964,'1_stopień'!$R$8:$R$964,D15,'1_stopień'!$AA$8:$AA$964,"CKZ Oleśnica")</f>
        <v>0</v>
      </c>
      <c r="T15" s="24">
        <f>SUMIFS('1_stopień'!$V$8:$V$964,'1_stopień'!$R$8:$R$964,D15,'1_stopień'!$AA$8:$AA$964,"CKZ Oleśnica")</f>
        <v>0</v>
      </c>
      <c r="U15" s="24">
        <f>SUMIFS('1_stopień'!$U$8:$U$964,'1_stopień'!$R$8:$R$964,D15,'1_stopień'!$AA$8:$AA$964,"CKZ Świdnica")</f>
        <v>39</v>
      </c>
      <c r="V15" s="24">
        <f>SUMIFS('1_stopień'!$V$8:$V$964,'1_stopień'!$R$8:$R$964,D15,'1_stopień'!$AA$8:$AA$964,"CKZ Świdnica")</f>
        <v>0</v>
      </c>
      <c r="W15" s="24">
        <f>SUMIFS('1_stopień'!$U$8:$U$964,'1_stopień'!$R$8:$R$964,D15,'1_stopień'!$AA$8:$AA$964,"CKZ Wołów")</f>
        <v>0</v>
      </c>
      <c r="X15" s="24">
        <f>SUMIFS('1_stopień'!$V$8:$V$964,'1_stopień'!$R$8:$R$964,D15,'1_stopień'!$AA$8:$AA$964,"CKZ Wołów")</f>
        <v>0</v>
      </c>
      <c r="Y15" s="24">
        <f>SUMIFS('1_stopień'!$U$8:$U$964,'1_stopień'!$R$8:$R$964,D15,'1_stopień'!$AA$8:$AA$964,"CKZ Ziębice")</f>
        <v>0</v>
      </c>
      <c r="Z15" s="24">
        <f>SUMIFS('1_stopień'!$V$8:$V$964,'1_stopień'!$R$8:$R$964,D15,'1_stopień'!$AA$8:$AA$964,"CKZ Ziębice")</f>
        <v>0</v>
      </c>
      <c r="AA15" s="24">
        <f>SUMIFS('1_stopień'!$U$8:$U$964,'1_stopień'!$R$8:$R$964,D15,'1_stopień'!$AA$8:$AA$964,"CKZ Dobrodzień")</f>
        <v>0</v>
      </c>
      <c r="AB15" s="24">
        <f>SUMIFS('1_stopień'!$V$8:$V$964,'1_stopień'!$R$8:$R$964,D15,'1_stopień'!$AA$8:$AA$964,"CKZ Dobrodzień")</f>
        <v>0</v>
      </c>
      <c r="AC15" s="24">
        <f>SUMIFS('1_stopień'!$U$8:$U$964,'1_stopień'!$R$8:$R$964,D15,'1_stopień'!$AA$8:$AA$964,"CKZ Kędzierzyn-Koźle")</f>
        <v>0</v>
      </c>
      <c r="AD15" s="24">
        <f>SUMIFS('1_stopień'!$V$8:$V$964,'1_stopień'!$R$8:$R$964,D15,'1_stopień'!$AA$8:$AA$964,"CKZ Kędzierzyn-Koźle")</f>
        <v>0</v>
      </c>
      <c r="AE15" s="24">
        <f>SUMIFS('1_stopień'!$U$8:$U$964,'1_stopień'!$R$8:$R$964,D15,'1_stopień'!$AA$8:$AA$964,"CKZ Dębica")</f>
        <v>0</v>
      </c>
      <c r="AF15" s="24">
        <f>SUMIFS('1_stopień'!$V$8:$V$964,'1_stopień'!$R$8:$R$964,D15,'1_stopień'!$AA$8:$AA$964,"CKZ Dębica")</f>
        <v>0</v>
      </c>
      <c r="AG15" s="24">
        <f>SUMIFS('1_stopień'!$U$8:$U$964,'1_stopień'!$R$8:$R$964,D15,'1_stopień'!$AA$8:$AA$964,"ZSET Rakowice Wielkie")</f>
        <v>0</v>
      </c>
      <c r="AH15" s="24">
        <f>SUMIFS('1_stopień'!$V$8:$V$964,'1_stopień'!$R$8:$R$964,D15,'1_stopień'!$AA$8:$AA$964,"ZSET Rakowice Wielkie")</f>
        <v>0</v>
      </c>
      <c r="AI15" s="24">
        <f>SUMIFS('1_stopień'!$U$8:$U$964,'1_stopień'!$R$8:$R$964,D15,'1_stopień'!$AA$8:$AA$964,"CKZ Krotoszyn")</f>
        <v>1</v>
      </c>
      <c r="AJ15" s="24">
        <f>SUMIFS('1_stopień'!$V$8:$V$964,'1_stopień'!$R$8:$R$964,D15,'1_stopień'!$AA$8:$AA$964,"CKZ Krotoszyn")</f>
        <v>1</v>
      </c>
      <c r="AK15" s="24">
        <f>SUMIFS('1_stopień'!$U$8:$U$964,'1_stopień'!$R$8:$R$964,D15,'1_stopień'!$AA$8:$AA$964,"CKZ Olkusz")</f>
        <v>0</v>
      </c>
      <c r="AL15" s="24">
        <f>SUMIFS('1_stopień'!$V$8:$V$964,'1_stopień'!$R$8:$R$964,D15,'1_stopień'!$AA$8:$AA$964,"CKZ Olkusz")</f>
        <v>0</v>
      </c>
      <c r="AM15" s="24">
        <f>SUMIFS('1_stopień'!$U$8:$U$964,'1_stopień'!$R$8:$R$964,D15,'1_stopień'!$AA$8:$AA$964,"CKZ Wschowa")</f>
        <v>7</v>
      </c>
      <c r="AN15" s="24">
        <f>SUMIFS('1_stopień'!$V$8:$V$964,'1_stopień'!$R$8:$R$964,D15,'1_stopień'!$AA$8:$AA$964,"CKZ Wschowa")</f>
        <v>0</v>
      </c>
      <c r="AO15" s="24">
        <f>SUMIFS('1_stopień'!$U$8:$U$964,'1_stopień'!$R$8:$R$964,D15,'1_stopień'!$AA$8:$AA$964,"CKZ Zielona Góra")</f>
        <v>0</v>
      </c>
      <c r="AP15" s="24">
        <f>SUMIFS('1_stopień'!$V$8:$V$964,'1_stopień'!$R$8:$R$964,D15,'1_stopień'!$AA$8:$AA$964,"CKZ Zielona Góra")</f>
        <v>0</v>
      </c>
      <c r="AQ15" s="24">
        <f>SUMIFS('1_stopień'!$U$8:$U$964,'1_stopień'!$R$8:$R$964,D15,'1_stopień'!$AA$8:$AA$964,"Rzemieślnicza Wałbrzych")</f>
        <v>0</v>
      </c>
      <c r="AR15" s="24">
        <f>SUMIFS('1_stopień'!$V$8:$V$964,'1_stopień'!$R$8:$R$964,D15,'1_stopień'!$AA$8:$AA$964,"Rzemieślnicza Wałbrzych")</f>
        <v>0</v>
      </c>
      <c r="AS15" s="24">
        <f>SUMIFS('1_stopień'!$U$8:$U$964,'1_stopień'!$R$8:$R$964,D15,'1_stopień'!$AA$8:$AA$964,"CKZ Mosina")</f>
        <v>0</v>
      </c>
      <c r="AT15" s="24">
        <f>SUMIFS('1_stopień'!$V$8:$V$964,'1_stopień'!$R$8:$R$964,D15,'1_stopień'!$AA$8:$AA$964,"CKZ Mosina")</f>
        <v>0</v>
      </c>
      <c r="AU15" s="24">
        <f>SUMIFS('1_stopień'!$U$8:$U$964,'1_stopień'!$R$8:$R$964,D15,'1_stopień'!$AA$8:$AA$964,"Cech Opole")</f>
        <v>0</v>
      </c>
      <c r="AV15" s="24">
        <f>SUMIFS('1_stopień'!$V$8:$V$964,'1_stopień'!$R$8:$R$964,D15,'1_stopień'!$AA$8:$AA$964,"Cech Opole")</f>
        <v>0</v>
      </c>
      <c r="AW15" s="24">
        <f>SUMIFS('1_stopień'!$U$8:$U$964,'1_stopień'!$R$8:$R$964,D15,'1_stopień'!$AA$8:$AA$964,"TOYOTA")</f>
        <v>0</v>
      </c>
      <c r="AX15" s="24">
        <f>SUMIFS('1_stopień'!$V$8:$V$964,'1_stopień'!$R$8:$R$964,D15,'1_stopień'!$AA$8:$AA$964,"TOYOTA")</f>
        <v>0</v>
      </c>
      <c r="AY15" s="24">
        <f>SUMIFS('1_stopień'!$U$8:$U$964,'1_stopień'!$R$8:$R$964,D15,'1_stopień'!$AA$8:$AA$964,"CKZ Wrocław")</f>
        <v>0</v>
      </c>
      <c r="AZ15" s="24">
        <f>SUMIFS('1_stopień'!$V$8:$V$964,'1_stopień'!$R$8:$R$964,D15,'1_stopień'!$AA$8:$AA$964,"CKZ Wrocław")</f>
        <v>0</v>
      </c>
      <c r="BA15" s="24">
        <f>SUMIFS('1_stopień'!$U$8:$U$964,'1_stopień'!$R$8:$R$964,D15,'1_stopień'!$AA$8:$AA$964,"CKZ Gliwice")</f>
        <v>0</v>
      </c>
      <c r="BB15" s="24">
        <f>SUMIFS('1_stopień'!$V$8:$V$964,'1_stopień'!$R$8:$R$964,D15,'1_stopień'!$AA$8:$AA$964,"CKZ Gliwice")</f>
        <v>0</v>
      </c>
      <c r="BC15" s="24">
        <f>SUMIFS('1_stopień'!$U$8:$U$964,'1_stopień'!$R$8:$R$964,D15,'1_stopień'!$AA$8:$AA$964,"CKZ Opole")</f>
        <v>0</v>
      </c>
      <c r="BD15" s="24">
        <f>SUMIFS('1_stopień'!$V$8:$V$964,'1_stopień'!$R$8:$R$964,D15,'1_stopień'!$AA$8:$AA$964,"CKZ Opole")</f>
        <v>0</v>
      </c>
      <c r="BE15" s="24">
        <f>SUMIFS('1_stopień'!$U$8:$U$964,'1_stopień'!$R$8:$R$964,D15,'1_stopień'!$AA$8:$AA$964,"CKZ Chojnów")</f>
        <v>0</v>
      </c>
      <c r="BF15" s="24">
        <f>SUMIFS('1_stopień'!$V$8:$V$964,'1_stopień'!$R$8:$R$964,D15,'1_stopień'!$AA$8:$AA$964,"CKZ Chojnów")</f>
        <v>0</v>
      </c>
      <c r="BG15" s="24">
        <f>SUMIFS('1_stopień'!$U$8:$U$964,'1_stopień'!$R$8:$R$964,D15,'1_stopień'!$AA$8:$AA$964,"CKZ Gniezno")</f>
        <v>0</v>
      </c>
      <c r="BH15" s="24">
        <f>SUMIFS('1_stopień'!$V$8:$V$964,'1_stopień'!$R$8:$R$964,D15,'1_stopień'!$AA$8:$AA$964,"CKZ Gniezno")</f>
        <v>0</v>
      </c>
      <c r="BI15" s="24">
        <f>SUMIFS('1_stopień'!$U$8:$U$964,'1_stopień'!$R$8:$R$964,D15,'1_stopień'!$AA$8:$AA$964,"konsultacje szkoła")</f>
        <v>0</v>
      </c>
      <c r="BJ15" s="330">
        <f t="shared" si="0"/>
        <v>47</v>
      </c>
      <c r="BK15" s="327">
        <f t="shared" si="1"/>
        <v>1</v>
      </c>
    </row>
    <row r="16" spans="1:63" hidden="1">
      <c r="B16" s="25" t="s">
        <v>468</v>
      </c>
      <c r="C16" s="26">
        <v>712906</v>
      </c>
      <c r="D16" s="26" t="s">
        <v>682</v>
      </c>
      <c r="E16" s="25" t="s">
        <v>574</v>
      </c>
      <c r="F16" s="23">
        <f>SUMIF('1_stopień'!R$8:R$964,D16,'1_stopień'!U$8:U$966)</f>
        <v>2</v>
      </c>
      <c r="G16" s="24">
        <f>SUMIFS('1_stopień'!$U$8:$U$964,'1_stopień'!$R$8:$R$964,D16,'1_stopień'!$AA$8:$AA$964,"CKZ Bielawa")</f>
        <v>0</v>
      </c>
      <c r="H16" s="24">
        <f>SUMIFS('1_stopień'!$V$8:$V$964,'1_stopień'!$R$8:$R$964,D16,'1_stopień'!$AA$8:$AA$964,"CKZ Bielawa")</f>
        <v>0</v>
      </c>
      <c r="I16" s="24">
        <f>SUMIFS('1_stopień'!$U$8:$U$964,'1_stopień'!$R$8:$R$964,D16,'1_stopień'!$AA$8:$AA$964,"GCKZ Głogów")</f>
        <v>0</v>
      </c>
      <c r="J16" s="24">
        <f>SUMIFS('1_stopień'!$V$8:$V$964,'1_stopień'!$R$8:$R$964,D16,'1_stopień'!$AA$8:$AA$964,"GCKZ Głogów")</f>
        <v>0</v>
      </c>
      <c r="K16" s="24">
        <f>SUMIFS('1_stopień'!$U$8:$U$964,'1_stopień'!$R$8:$R$964,D16,'1_stopień'!$AA$8:$AA$964,"CKZ Jawor")</f>
        <v>0</v>
      </c>
      <c r="L16" s="24">
        <f>SUMIFS('1_stopień'!$V$8:$V$964,'1_stopień'!$R$8:$R$964,D16,'1_stopień'!$AA$8:$AA$964,"CKZ Jawor")</f>
        <v>0</v>
      </c>
      <c r="M16" s="24">
        <f>SUMIFS('1_stopień'!$U$8:$U$964,'1_stopień'!$R$8:$R$964,D16,'1_stopień'!$AA$8:$AA$964,"ZSM Głubczyce")</f>
        <v>0</v>
      </c>
      <c r="N16" s="24">
        <f>SUMIFS('1_stopień'!$V$8:$V$964,'1_stopień'!$R$8:$R$964,D16,'1_stopień'!$AA$8:$AA$964,"ZSM Głubczyce")</f>
        <v>0</v>
      </c>
      <c r="O16" s="24">
        <f>SUMIFS('1_stopień'!$U$8:$U$964,'1_stopień'!$R$8:$R$964,D16,'1_stopień'!$AA$8:$AA$964,"CKZ Kłodzko")</f>
        <v>0</v>
      </c>
      <c r="P16" s="24">
        <f>SUMIFS('1_stopień'!$V$8:$V$964,'1_stopień'!$R$8:$R$964,D16,'1_stopień'!$AA$8:$AA$964,"CKZ Kłodzko")</f>
        <v>0</v>
      </c>
      <c r="Q16" s="24">
        <f>SUMIFS('1_stopień'!$U$8:$U$964,'1_stopień'!$R$8:$R$964,D16,'1_stopień'!$AA$8:$AA$964,"CKZ Legnica")</f>
        <v>0</v>
      </c>
      <c r="R16" s="24">
        <f>SUMIFS('1_stopień'!$V$8:$V$964,'1_stopień'!$R$8:$R$964,D16,'1_stopień'!$AA$8:$AA$964,"CKZ Legnica")</f>
        <v>0</v>
      </c>
      <c r="S16" s="24">
        <f>SUMIFS('1_stopień'!$U$8:$U$964,'1_stopień'!$R$8:$R$964,D16,'1_stopień'!$AA$8:$AA$964,"CKZ Oleśnica")</f>
        <v>0</v>
      </c>
      <c r="T16" s="24">
        <f>SUMIFS('1_stopień'!$V$8:$V$964,'1_stopień'!$R$8:$R$964,D16,'1_stopień'!$AA$8:$AA$964,"CKZ Oleśnica")</f>
        <v>0</v>
      </c>
      <c r="U16" s="24">
        <f>SUMIFS('1_stopień'!$U$8:$U$964,'1_stopień'!$R$8:$R$964,D16,'1_stopień'!$AA$8:$AA$964,"CKZ Świdnica")</f>
        <v>0</v>
      </c>
      <c r="V16" s="24">
        <f>SUMIFS('1_stopień'!$V$8:$V$964,'1_stopień'!$R$8:$R$964,D16,'1_stopień'!$AA$8:$AA$964,"CKZ Świdnica")</f>
        <v>0</v>
      </c>
      <c r="W16" s="24">
        <f>SUMIFS('1_stopień'!$U$8:$U$964,'1_stopień'!$R$8:$R$964,D16,'1_stopień'!$AA$8:$AA$964,"CKZ Wołów")</f>
        <v>0</v>
      </c>
      <c r="X16" s="24">
        <f>SUMIFS('1_stopień'!$V$8:$V$964,'1_stopień'!$R$8:$R$964,D16,'1_stopień'!$AA$8:$AA$964,"CKZ Wołów")</f>
        <v>0</v>
      </c>
      <c r="Y16" s="24">
        <f>SUMIFS('1_stopień'!$U$8:$U$964,'1_stopień'!$R$8:$R$964,D16,'1_stopień'!$AA$8:$AA$964,"CKZ Ziębice")</f>
        <v>0</v>
      </c>
      <c r="Z16" s="24">
        <f>SUMIFS('1_stopień'!$V$8:$V$964,'1_stopień'!$R$8:$R$964,D16,'1_stopień'!$AA$8:$AA$964,"CKZ Ziębice")</f>
        <v>0</v>
      </c>
      <c r="AA16" s="24">
        <f>SUMIFS('1_stopień'!$U$8:$U$964,'1_stopień'!$R$8:$R$964,D16,'1_stopień'!$AA$8:$AA$964,"CKZ Dobrodzień")</f>
        <v>0</v>
      </c>
      <c r="AB16" s="24">
        <f>SUMIFS('1_stopień'!$V$8:$V$964,'1_stopień'!$R$8:$R$964,D16,'1_stopień'!$AA$8:$AA$964,"CKZ Dobrodzień")</f>
        <v>0</v>
      </c>
      <c r="AC16" s="24">
        <f>SUMIFS('1_stopień'!$U$8:$U$964,'1_stopień'!$R$8:$R$964,D16,'1_stopień'!$AA$8:$AA$964,"CKZ Kędzierzyn-Koźle")</f>
        <v>0</v>
      </c>
      <c r="AD16" s="24">
        <f>SUMIFS('1_stopień'!$V$8:$V$964,'1_stopień'!$R$8:$R$964,D16,'1_stopień'!$AA$8:$AA$964,"CKZ Kędzierzyn-Koźle")</f>
        <v>0</v>
      </c>
      <c r="AE16" s="24">
        <f>SUMIFS('1_stopień'!$U$8:$U$964,'1_stopień'!$R$8:$R$964,D16,'1_stopień'!$AA$8:$AA$964,"CKZ Dębica")</f>
        <v>0</v>
      </c>
      <c r="AF16" s="24">
        <f>SUMIFS('1_stopień'!$V$8:$V$964,'1_stopień'!$R$8:$R$964,D16,'1_stopień'!$AA$8:$AA$964,"CKZ Dębica")</f>
        <v>0</v>
      </c>
      <c r="AG16" s="24">
        <f>SUMIFS('1_stopień'!$U$8:$U$964,'1_stopień'!$R$8:$R$964,D16,'1_stopień'!$AA$8:$AA$964,"ZSET Rakowice Wielkie")</f>
        <v>0</v>
      </c>
      <c r="AH16" s="24">
        <f>SUMIFS('1_stopień'!$V$8:$V$964,'1_stopień'!$R$8:$R$964,D16,'1_stopień'!$AA$8:$AA$964,"ZSET Rakowice Wielkie")</f>
        <v>0</v>
      </c>
      <c r="AI16" s="24">
        <f>SUMIFS('1_stopień'!$U$8:$U$964,'1_stopień'!$R$8:$R$964,D16,'1_stopień'!$AA$8:$AA$964,"CKZ Krotoszyn")</f>
        <v>0</v>
      </c>
      <c r="AJ16" s="24">
        <f>SUMIFS('1_stopień'!$V$8:$V$964,'1_stopień'!$R$8:$R$964,D16,'1_stopień'!$AA$8:$AA$964,"CKZ Krotoszyn")</f>
        <v>0</v>
      </c>
      <c r="AK16" s="24">
        <f>SUMIFS('1_stopień'!$U$8:$U$964,'1_stopień'!$R$8:$R$964,D16,'1_stopień'!$AA$8:$AA$964,"CKZ Olkusz")</f>
        <v>0</v>
      </c>
      <c r="AL16" s="24">
        <f>SUMIFS('1_stopień'!$V$8:$V$964,'1_stopień'!$R$8:$R$964,D16,'1_stopień'!$AA$8:$AA$964,"CKZ Olkusz")</f>
        <v>0</v>
      </c>
      <c r="AM16" s="24">
        <f>SUMIFS('1_stopień'!$U$8:$U$964,'1_stopień'!$R$8:$R$964,D16,'1_stopień'!$AA$8:$AA$964,"CKZ Wschowa")</f>
        <v>2</v>
      </c>
      <c r="AN16" s="24">
        <f>SUMIFS('1_stopień'!$V$8:$V$964,'1_stopień'!$R$8:$R$964,D16,'1_stopień'!$AA$8:$AA$964,"CKZ Wschowa")</f>
        <v>0</v>
      </c>
      <c r="AO16" s="24">
        <f>SUMIFS('1_stopień'!$U$8:$U$964,'1_stopień'!$R$8:$R$964,D16,'1_stopień'!$AA$8:$AA$964,"CKZ Zielona Góra")</f>
        <v>0</v>
      </c>
      <c r="AP16" s="24">
        <f>SUMIFS('1_stopień'!$V$8:$V$964,'1_stopień'!$R$8:$R$964,D16,'1_stopień'!$AA$8:$AA$964,"CKZ Zielona Góra")</f>
        <v>0</v>
      </c>
      <c r="AQ16" s="24">
        <f>SUMIFS('1_stopień'!$U$8:$U$964,'1_stopień'!$R$8:$R$964,D16,'1_stopień'!$AA$8:$AA$964,"Rzemieślnicza Wałbrzych")</f>
        <v>0</v>
      </c>
      <c r="AR16" s="24">
        <f>SUMIFS('1_stopień'!$V$8:$V$964,'1_stopień'!$R$8:$R$964,D16,'1_stopień'!$AA$8:$AA$964,"Rzemieślnicza Wałbrzych")</f>
        <v>0</v>
      </c>
      <c r="AS16" s="24">
        <f>SUMIFS('1_stopień'!$U$8:$U$964,'1_stopień'!$R$8:$R$964,D16,'1_stopień'!$AA$8:$AA$964,"CKZ Mosina")</f>
        <v>0</v>
      </c>
      <c r="AT16" s="24">
        <f>SUMIFS('1_stopień'!$V$8:$V$964,'1_stopień'!$R$8:$R$964,D16,'1_stopień'!$AA$8:$AA$964,"CKZ Mosina")</f>
        <v>0</v>
      </c>
      <c r="AU16" s="24">
        <f>SUMIFS('1_stopień'!$U$8:$U$964,'1_stopień'!$R$8:$R$964,D16,'1_stopień'!$AA$8:$AA$964,"Cech Opole")</f>
        <v>0</v>
      </c>
      <c r="AV16" s="24">
        <f>SUMIFS('1_stopień'!$V$8:$V$964,'1_stopień'!$R$8:$R$964,D16,'1_stopień'!$AA$8:$AA$964,"Cech Opole")</f>
        <v>0</v>
      </c>
      <c r="AW16" s="24">
        <f>SUMIFS('1_stopień'!$U$8:$U$964,'1_stopień'!$R$8:$R$964,D16,'1_stopień'!$AA$8:$AA$964,"TOYOTA")</f>
        <v>0</v>
      </c>
      <c r="AX16" s="24">
        <f>SUMIFS('1_stopień'!$V$8:$V$964,'1_stopień'!$R$8:$R$964,D16,'1_stopień'!$AA$8:$AA$964,"TOYOTA")</f>
        <v>0</v>
      </c>
      <c r="AY16" s="24">
        <f>SUMIFS('1_stopień'!$U$8:$U$964,'1_stopień'!$R$8:$R$964,D16,'1_stopień'!$AA$8:$AA$964,"CKZ Wrocław")</f>
        <v>0</v>
      </c>
      <c r="AZ16" s="24">
        <f>SUMIFS('1_stopień'!$V$8:$V$964,'1_stopień'!$R$8:$R$964,D16,'1_stopień'!$AA$8:$AA$964,"CKZ Wrocław")</f>
        <v>0</v>
      </c>
      <c r="BA16" s="24">
        <f>SUMIFS('1_stopień'!$U$8:$U$964,'1_stopień'!$R$8:$R$964,D16,'1_stopień'!$AA$8:$AA$964,"CKZ Gliwice")</f>
        <v>0</v>
      </c>
      <c r="BB16" s="24">
        <f>SUMIFS('1_stopień'!$V$8:$V$964,'1_stopień'!$R$8:$R$964,D16,'1_stopień'!$AA$8:$AA$964,"CKZ Gliwice")</f>
        <v>0</v>
      </c>
      <c r="BC16" s="24">
        <f>SUMIFS('1_stopień'!$U$8:$U$964,'1_stopień'!$R$8:$R$964,D16,'1_stopień'!$AA$8:$AA$964,"CKZ Opole")</f>
        <v>0</v>
      </c>
      <c r="BD16" s="24">
        <f>SUMIFS('1_stopień'!$V$8:$V$964,'1_stopień'!$R$8:$R$964,D16,'1_stopień'!$AA$8:$AA$964,"CKZ Opole")</f>
        <v>0</v>
      </c>
      <c r="BE16" s="24">
        <f>SUMIFS('1_stopień'!$U$8:$U$964,'1_stopień'!$R$8:$R$964,D16,'1_stopień'!$AA$8:$AA$964,"CKZ Chojnów")</f>
        <v>0</v>
      </c>
      <c r="BF16" s="24">
        <f>SUMIFS('1_stopień'!$V$8:$V$964,'1_stopień'!$R$8:$R$964,D16,'1_stopień'!$AA$8:$AA$964,"CKZ Chojnów")</f>
        <v>0</v>
      </c>
      <c r="BG16" s="24">
        <f>SUMIFS('1_stopień'!$U$8:$U$964,'1_stopień'!$R$8:$R$964,D16,'1_stopień'!$AA$8:$AA$964,"CKZ Gniezno")</f>
        <v>0</v>
      </c>
      <c r="BH16" s="24">
        <f>SUMIFS('1_stopień'!$V$8:$V$964,'1_stopień'!$R$8:$R$964,D16,'1_stopień'!$AA$8:$AA$964,"CKZ Gniezno")</f>
        <v>0</v>
      </c>
      <c r="BI16" s="24">
        <f>SUMIFS('1_stopień'!$U$8:$U$964,'1_stopień'!$R$8:$R$964,D16,'1_stopień'!$AA$8:$AA$964,"konsultacje szkoła")</f>
        <v>0</v>
      </c>
      <c r="BJ16" s="330">
        <f t="shared" si="0"/>
        <v>2</v>
      </c>
      <c r="BK16" s="327">
        <f t="shared" si="1"/>
        <v>0</v>
      </c>
    </row>
    <row r="17" spans="2:63">
      <c r="B17" s="25" t="s">
        <v>180</v>
      </c>
      <c r="C17" s="26">
        <v>712905</v>
      </c>
      <c r="D17" s="26" t="s">
        <v>60</v>
      </c>
      <c r="E17" s="25" t="s">
        <v>575</v>
      </c>
      <c r="F17" s="23">
        <f>SUMIF('1_stopień'!R$8:R$964,D17,'1_stopień'!U$8:U$966)</f>
        <v>31</v>
      </c>
      <c r="G17" s="24">
        <f>SUMIFS('1_stopień'!$U$8:$U$964,'1_stopień'!$R$8:$R$964,D17,'1_stopień'!$AA$8:$AA$964,"CKZ Bielawa")</f>
        <v>0</v>
      </c>
      <c r="H17" s="24">
        <f>SUMIFS('1_stopień'!$V$8:$V$964,'1_stopień'!$R$8:$R$964,D17,'1_stopień'!$AA$8:$AA$964,"CKZ Bielawa")</f>
        <v>0</v>
      </c>
      <c r="I17" s="24">
        <f>SUMIFS('1_stopień'!$U$8:$U$964,'1_stopień'!$R$8:$R$964,D17,'1_stopień'!$AA$8:$AA$964,"GCKZ Głogów")</f>
        <v>0</v>
      </c>
      <c r="J17" s="24">
        <f>SUMIFS('1_stopień'!$V$8:$V$964,'1_stopień'!$R$8:$R$964,D17,'1_stopień'!$AA$8:$AA$964,"GCKZ Głogów")</f>
        <v>0</v>
      </c>
      <c r="K17" s="24">
        <f>SUMIFS('1_stopień'!$U$8:$U$964,'1_stopień'!$R$8:$R$964,D17,'1_stopień'!$AA$8:$AA$964,"CKZ Jawor")</f>
        <v>0</v>
      </c>
      <c r="L17" s="24">
        <f>SUMIFS('1_stopień'!$V$8:$V$964,'1_stopień'!$R$8:$R$964,D17,'1_stopień'!$AA$8:$AA$964,"CKZ Jawor")</f>
        <v>0</v>
      </c>
      <c r="M17" s="24">
        <f>SUMIFS('1_stopień'!$U$8:$U$964,'1_stopień'!$R$8:$R$964,D17,'1_stopień'!$AA$8:$AA$964,"ZSM Głubczyce")</f>
        <v>0</v>
      </c>
      <c r="N17" s="24">
        <f>SUMIFS('1_stopień'!$V$8:$V$964,'1_stopień'!$R$8:$R$964,D17,'1_stopień'!$AA$8:$AA$964,"ZSM Głubczyce")</f>
        <v>0</v>
      </c>
      <c r="O17" s="24">
        <f>SUMIFS('1_stopień'!$U$8:$U$964,'1_stopień'!$R$8:$R$964,D17,'1_stopień'!$AA$8:$AA$964,"CKZ Kłodzko")</f>
        <v>0</v>
      </c>
      <c r="P17" s="24">
        <f>SUMIFS('1_stopień'!$V$8:$V$964,'1_stopień'!$R$8:$R$964,D17,'1_stopień'!$AA$8:$AA$964,"CKZ Kłodzko")</f>
        <v>0</v>
      </c>
      <c r="Q17" s="24">
        <f>SUMIFS('1_stopień'!$U$8:$U$964,'1_stopień'!$R$8:$R$964,D17,'1_stopień'!$AA$8:$AA$964,"CKZ Legnica")</f>
        <v>0</v>
      </c>
      <c r="R17" s="24">
        <f>SUMIFS('1_stopień'!$V$8:$V$964,'1_stopień'!$R$8:$R$964,D17,'1_stopień'!$AA$8:$AA$964,"CKZ Legnica")</f>
        <v>0</v>
      </c>
      <c r="S17" s="24">
        <f>SUMIFS('1_stopień'!$U$8:$U$964,'1_stopień'!$R$8:$R$964,D17,'1_stopień'!$AA$8:$AA$964,"CKZ Oleśnica")</f>
        <v>0</v>
      </c>
      <c r="T17" s="24">
        <f>SUMIFS('1_stopień'!$V$8:$V$964,'1_stopień'!$R$8:$R$964,D17,'1_stopień'!$AA$8:$AA$964,"CKZ Oleśnica")</f>
        <v>0</v>
      </c>
      <c r="U17" s="24">
        <f>SUMIFS('1_stopień'!$U$8:$U$964,'1_stopień'!$R$8:$R$964,D17,'1_stopień'!$AA$8:$AA$964,"CKZ Świdnica")</f>
        <v>0</v>
      </c>
      <c r="V17" s="24">
        <f>SUMIFS('1_stopień'!$V$8:$V$964,'1_stopień'!$R$8:$R$964,D17,'1_stopień'!$AA$8:$AA$964,"CKZ Świdnica")</f>
        <v>0</v>
      </c>
      <c r="W17" s="24">
        <f>SUMIFS('1_stopień'!$U$8:$U$964,'1_stopień'!$R$8:$R$964,D17,'1_stopień'!$AA$8:$AA$964,"CKZ Wołów")</f>
        <v>0</v>
      </c>
      <c r="X17" s="24">
        <f>SUMIFS('1_stopień'!$V$8:$V$964,'1_stopień'!$R$8:$R$964,D17,'1_stopień'!$AA$8:$AA$964,"CKZ Wołów")</f>
        <v>0</v>
      </c>
      <c r="Y17" s="24">
        <f>SUMIFS('1_stopień'!$U$8:$U$964,'1_stopień'!$R$8:$R$964,D17,'1_stopień'!$AA$8:$AA$964,"CKZ Ziębice")</f>
        <v>0</v>
      </c>
      <c r="Z17" s="24">
        <f>SUMIFS('1_stopień'!$V$8:$V$964,'1_stopień'!$R$8:$R$964,D17,'1_stopień'!$AA$8:$AA$964,"CKZ Ziębice")</f>
        <v>0</v>
      </c>
      <c r="AA17" s="24">
        <f>SUMIFS('1_stopień'!$U$8:$U$964,'1_stopień'!$R$8:$R$964,D17,'1_stopień'!$AA$8:$AA$964,"CKZ Dobrodzień")</f>
        <v>0</v>
      </c>
      <c r="AB17" s="24">
        <f>SUMIFS('1_stopień'!$V$8:$V$964,'1_stopień'!$R$8:$R$964,D17,'1_stopień'!$AA$8:$AA$964,"CKZ Dobrodzień")</f>
        <v>0</v>
      </c>
      <c r="AC17" s="24">
        <f>SUMIFS('1_stopień'!$U$8:$U$964,'1_stopień'!$R$8:$R$964,D17,'1_stopień'!$AA$8:$AA$964,"CKZ Kędzierzyn-Koźle")</f>
        <v>0</v>
      </c>
      <c r="AD17" s="24">
        <f>SUMIFS('1_stopień'!$V$8:$V$964,'1_stopień'!$R$8:$R$964,D17,'1_stopień'!$AA$8:$AA$964,"CKZ Kędzierzyn-Koźle")</f>
        <v>0</v>
      </c>
      <c r="AE17" s="24">
        <f>SUMIFS('1_stopień'!$U$8:$U$964,'1_stopień'!$R$8:$R$964,D17,'1_stopień'!$AA$8:$AA$964,"CKZ Dębica")</f>
        <v>0</v>
      </c>
      <c r="AF17" s="24">
        <f>SUMIFS('1_stopień'!$V$8:$V$964,'1_stopień'!$R$8:$R$964,D17,'1_stopień'!$AA$8:$AA$964,"CKZ Dębica")</f>
        <v>0</v>
      </c>
      <c r="AG17" s="24">
        <f>SUMIFS('1_stopień'!$U$8:$U$964,'1_stopień'!$R$8:$R$964,D17,'1_stopień'!$AA$8:$AA$964,"ZSET Rakowice Wielkie")</f>
        <v>0</v>
      </c>
      <c r="AH17" s="24">
        <f>SUMIFS('1_stopień'!$V$8:$V$964,'1_stopień'!$R$8:$R$964,D17,'1_stopień'!$AA$8:$AA$964,"ZSET Rakowice Wielkie")</f>
        <v>0</v>
      </c>
      <c r="AI17" s="24">
        <f>SUMIFS('1_stopień'!$U$8:$U$964,'1_stopień'!$R$8:$R$964,D17,'1_stopień'!$AA$8:$AA$964,"CKZ Krotoszyn")</f>
        <v>3</v>
      </c>
      <c r="AJ17" s="24">
        <f>SUMIFS('1_stopień'!$V$8:$V$964,'1_stopień'!$R$8:$R$964,D17,'1_stopień'!$AA$8:$AA$964,"CKZ Krotoszyn")</f>
        <v>0</v>
      </c>
      <c r="AK17" s="24">
        <f>SUMIFS('1_stopień'!$U$8:$U$964,'1_stopień'!$R$8:$R$964,D17,'1_stopień'!$AA$8:$AA$964,"CKZ Olkusz")</f>
        <v>0</v>
      </c>
      <c r="AL17" s="24">
        <f>SUMIFS('1_stopień'!$V$8:$V$964,'1_stopień'!$R$8:$R$964,D17,'1_stopień'!$AA$8:$AA$964,"CKZ Olkusz")</f>
        <v>0</v>
      </c>
      <c r="AM17" s="24">
        <f>SUMIFS('1_stopień'!$U$8:$U$964,'1_stopień'!$R$8:$R$964,D17,'1_stopień'!$AA$8:$AA$964,"CKZ Wschowa")</f>
        <v>20</v>
      </c>
      <c r="AN17" s="24">
        <f>SUMIFS('1_stopień'!$V$8:$V$964,'1_stopień'!$R$8:$R$964,D17,'1_stopień'!$AA$8:$AA$964,"CKZ Wschowa")</f>
        <v>1</v>
      </c>
      <c r="AO17" s="24">
        <f>SUMIFS('1_stopień'!$U$8:$U$964,'1_stopień'!$R$8:$R$964,D17,'1_stopień'!$AA$8:$AA$964,"CKZ Zielona Góra")</f>
        <v>5</v>
      </c>
      <c r="AP17" s="24">
        <f>SUMIFS('1_stopień'!$V$8:$V$964,'1_stopień'!$R$8:$R$964,D17,'1_stopień'!$AA$8:$AA$964,"CKZ Zielona Góra")</f>
        <v>0</v>
      </c>
      <c r="AQ17" s="24">
        <f>SUMIFS('1_stopień'!$U$8:$U$964,'1_stopień'!$R$8:$R$964,D17,'1_stopień'!$AA$8:$AA$964,"Rzemieślnicza Wałbrzych")</f>
        <v>3</v>
      </c>
      <c r="AR17" s="24">
        <f>SUMIFS('1_stopień'!$V$8:$V$964,'1_stopień'!$R$8:$R$964,D17,'1_stopień'!$AA$8:$AA$964,"Rzemieślnicza Wałbrzych")</f>
        <v>0</v>
      </c>
      <c r="AS17" s="24">
        <f>SUMIFS('1_stopień'!$U$8:$U$964,'1_stopień'!$R$8:$R$964,D17,'1_stopień'!$AA$8:$AA$964,"CKZ Mosina")</f>
        <v>0</v>
      </c>
      <c r="AT17" s="24">
        <f>SUMIFS('1_stopień'!$V$8:$V$964,'1_stopień'!$R$8:$R$964,D17,'1_stopień'!$AA$8:$AA$964,"CKZ Mosina")</f>
        <v>0</v>
      </c>
      <c r="AU17" s="24">
        <f>SUMIFS('1_stopień'!$U$8:$U$964,'1_stopień'!$R$8:$R$964,D17,'1_stopień'!$AA$8:$AA$964,"Cech Opole")</f>
        <v>0</v>
      </c>
      <c r="AV17" s="24">
        <f>SUMIFS('1_stopień'!$V$8:$V$964,'1_stopień'!$R$8:$R$964,D17,'1_stopień'!$AA$8:$AA$964,"Cech Opole")</f>
        <v>0</v>
      </c>
      <c r="AW17" s="24">
        <f>SUMIFS('1_stopień'!$U$8:$U$964,'1_stopień'!$R$8:$R$964,D17,'1_stopień'!$AA$8:$AA$964,"TOYOTA")</f>
        <v>0</v>
      </c>
      <c r="AX17" s="24">
        <f>SUMIFS('1_stopień'!$V$8:$V$964,'1_stopień'!$R$8:$R$964,D17,'1_stopień'!$AA$8:$AA$964,"TOYOTA")</f>
        <v>0</v>
      </c>
      <c r="AY17" s="24">
        <f>SUMIFS('1_stopień'!$U$8:$U$964,'1_stopień'!$R$8:$R$964,D17,'1_stopień'!$AA$8:$AA$964,"CKZ Wrocław")</f>
        <v>0</v>
      </c>
      <c r="AZ17" s="24">
        <f>SUMIFS('1_stopień'!$V$8:$V$964,'1_stopień'!$R$8:$R$964,D17,'1_stopień'!$AA$8:$AA$964,"CKZ Wrocław")</f>
        <v>0</v>
      </c>
      <c r="BA17" s="24">
        <f>SUMIFS('1_stopień'!$U$8:$U$964,'1_stopień'!$R$8:$R$964,D17,'1_stopień'!$AA$8:$AA$964,"CKZ Gliwice")</f>
        <v>0</v>
      </c>
      <c r="BB17" s="24">
        <f>SUMIFS('1_stopień'!$V$8:$V$964,'1_stopień'!$R$8:$R$964,D17,'1_stopień'!$AA$8:$AA$964,"CKZ Gliwice")</f>
        <v>0</v>
      </c>
      <c r="BC17" s="24">
        <f>SUMIFS('1_stopień'!$U$8:$U$964,'1_stopień'!$R$8:$R$964,D17,'1_stopień'!$AA$8:$AA$964,"CKZ Opole")</f>
        <v>0</v>
      </c>
      <c r="BD17" s="24">
        <f>SUMIFS('1_stopień'!$V$8:$V$964,'1_stopień'!$R$8:$R$964,D17,'1_stopień'!$AA$8:$AA$964,"CKZ Opole")</f>
        <v>0</v>
      </c>
      <c r="BE17" s="24">
        <f>SUMIFS('1_stopień'!$U$8:$U$964,'1_stopień'!$R$8:$R$964,D17,'1_stopień'!$AA$8:$AA$964,"CKZ Chojnów")</f>
        <v>0</v>
      </c>
      <c r="BF17" s="24">
        <f>SUMIFS('1_stopień'!$V$8:$V$964,'1_stopień'!$R$8:$R$964,D17,'1_stopień'!$AA$8:$AA$964,"CKZ Chojnów")</f>
        <v>0</v>
      </c>
      <c r="BG17" s="24">
        <f>SUMIFS('1_stopień'!$U$8:$U$964,'1_stopień'!$R$8:$R$964,D17,'1_stopień'!$AA$8:$AA$964,"CKZ Gniezno")</f>
        <v>0</v>
      </c>
      <c r="BH17" s="24">
        <f>SUMIFS('1_stopień'!$V$8:$V$964,'1_stopień'!$R$8:$R$964,D17,'1_stopień'!$AA$8:$AA$964,"CKZ Gniezno")</f>
        <v>0</v>
      </c>
      <c r="BI17" s="24">
        <f>SUMIFS('1_stopień'!$U$8:$U$964,'1_stopień'!$R$8:$R$964,D17,'1_stopień'!$AA$8:$AA$964,"konsultacje szkoła")</f>
        <v>0</v>
      </c>
      <c r="BJ17" s="330">
        <f t="shared" si="0"/>
        <v>31</v>
      </c>
      <c r="BK17" s="327">
        <f t="shared" si="1"/>
        <v>1</v>
      </c>
    </row>
    <row r="18" spans="2:63" hidden="1">
      <c r="B18" s="25" t="s">
        <v>194</v>
      </c>
      <c r="C18" s="26">
        <v>711204</v>
      </c>
      <c r="D18" s="26" t="s">
        <v>94</v>
      </c>
      <c r="E18" s="25" t="s">
        <v>576</v>
      </c>
      <c r="F18" s="23">
        <f>SUMIF('1_stopień'!R$8:R$964,D18,'1_stopień'!U$8:U$966)</f>
        <v>49</v>
      </c>
      <c r="G18" s="24">
        <f>SUMIFS('1_stopień'!$U$8:$U$964,'1_stopień'!$R$8:$R$964,D18,'1_stopień'!$AA$8:$AA$964,"CKZ Bielawa")</f>
        <v>0</v>
      </c>
      <c r="H18" s="24">
        <f>SUMIFS('1_stopień'!$V$8:$V$964,'1_stopień'!$R$8:$R$964,D18,'1_stopień'!$AA$8:$AA$964,"CKZ Bielawa")</f>
        <v>0</v>
      </c>
      <c r="I18" s="24">
        <f>SUMIFS('1_stopień'!$U$8:$U$964,'1_stopień'!$R$8:$R$964,D18,'1_stopień'!$AA$8:$AA$964,"GCKZ Głogów")</f>
        <v>0</v>
      </c>
      <c r="J18" s="24">
        <f>SUMIFS('1_stopień'!$V$8:$V$964,'1_stopień'!$R$8:$R$964,D18,'1_stopień'!$AA$8:$AA$964,"GCKZ Głogów")</f>
        <v>0</v>
      </c>
      <c r="K18" s="24">
        <f>SUMIFS('1_stopień'!$U$8:$U$964,'1_stopień'!$R$8:$R$964,D18,'1_stopień'!$AA$8:$AA$964,"CKZ Jawor")</f>
        <v>0</v>
      </c>
      <c r="L18" s="24">
        <f>SUMIFS('1_stopień'!$V$8:$V$964,'1_stopień'!$R$8:$R$964,D18,'1_stopień'!$AA$8:$AA$964,"CKZ Jawor")</f>
        <v>0</v>
      </c>
      <c r="M18" s="24">
        <f>SUMIFS('1_stopień'!$U$8:$U$964,'1_stopień'!$R$8:$R$964,D18,'1_stopień'!$AA$8:$AA$964,"ZSM Głubczyce")</f>
        <v>0</v>
      </c>
      <c r="N18" s="24">
        <f>SUMIFS('1_stopień'!$V$8:$V$964,'1_stopień'!$R$8:$R$964,D18,'1_stopień'!$AA$8:$AA$964,"ZSM Głubczyce")</f>
        <v>0</v>
      </c>
      <c r="O18" s="24">
        <f>SUMIFS('1_stopień'!$U$8:$U$964,'1_stopień'!$R$8:$R$964,D18,'1_stopień'!$AA$8:$AA$964,"CKZ Kłodzko")</f>
        <v>0</v>
      </c>
      <c r="P18" s="24">
        <f>SUMIFS('1_stopień'!$V$8:$V$964,'1_stopień'!$R$8:$R$964,D18,'1_stopień'!$AA$8:$AA$964,"CKZ Kłodzko")</f>
        <v>0</v>
      </c>
      <c r="Q18" s="24">
        <f>SUMIFS('1_stopień'!$U$8:$U$964,'1_stopień'!$R$8:$R$964,D18,'1_stopień'!$AA$8:$AA$964,"CKZ Legnica")</f>
        <v>0</v>
      </c>
      <c r="R18" s="24">
        <f>SUMIFS('1_stopień'!$V$8:$V$964,'1_stopień'!$R$8:$R$964,D18,'1_stopień'!$AA$8:$AA$964,"CKZ Legnica")</f>
        <v>0</v>
      </c>
      <c r="S18" s="24">
        <f>SUMIFS('1_stopień'!$U$8:$U$964,'1_stopień'!$R$8:$R$964,D18,'1_stopień'!$AA$8:$AA$964,"CKZ Oleśnica")</f>
        <v>0</v>
      </c>
      <c r="T18" s="24">
        <f>SUMIFS('1_stopień'!$V$8:$V$964,'1_stopień'!$R$8:$R$964,D18,'1_stopień'!$AA$8:$AA$964,"CKZ Oleśnica")</f>
        <v>0</v>
      </c>
      <c r="U18" s="24">
        <f>SUMIFS('1_stopień'!$U$8:$U$964,'1_stopień'!$R$8:$R$964,D18,'1_stopień'!$AA$8:$AA$964,"CKZ Świdnica")</f>
        <v>43</v>
      </c>
      <c r="V18" s="24">
        <f>SUMIFS('1_stopień'!$V$8:$V$964,'1_stopień'!$R$8:$R$964,D18,'1_stopień'!$AA$8:$AA$964,"CKZ Świdnica")</f>
        <v>3</v>
      </c>
      <c r="W18" s="24">
        <f>SUMIFS('1_stopień'!$U$8:$U$964,'1_stopień'!$R$8:$R$964,D18,'1_stopień'!$AA$8:$AA$964,"CKZ Wołów")</f>
        <v>0</v>
      </c>
      <c r="X18" s="24">
        <f>SUMIFS('1_stopień'!$V$8:$V$964,'1_stopień'!$R$8:$R$964,D18,'1_stopień'!$AA$8:$AA$964,"CKZ Wołów")</f>
        <v>0</v>
      </c>
      <c r="Y18" s="24">
        <f>SUMIFS('1_stopień'!$U$8:$U$964,'1_stopień'!$R$8:$R$964,D18,'1_stopień'!$AA$8:$AA$964,"CKZ Ziębice")</f>
        <v>0</v>
      </c>
      <c r="Z18" s="24">
        <f>SUMIFS('1_stopień'!$V$8:$V$964,'1_stopień'!$R$8:$R$964,D18,'1_stopień'!$AA$8:$AA$964,"CKZ Ziębice")</f>
        <v>0</v>
      </c>
      <c r="AA18" s="24">
        <f>SUMIFS('1_stopień'!$U$8:$U$964,'1_stopień'!$R$8:$R$964,D18,'1_stopień'!$AA$8:$AA$964,"CKZ Dobrodzień")</f>
        <v>0</v>
      </c>
      <c r="AB18" s="24">
        <f>SUMIFS('1_stopień'!$V$8:$V$964,'1_stopień'!$R$8:$R$964,D18,'1_stopień'!$AA$8:$AA$964,"CKZ Dobrodzień")</f>
        <v>0</v>
      </c>
      <c r="AC18" s="24">
        <f>SUMIFS('1_stopień'!$U$8:$U$964,'1_stopień'!$R$8:$R$964,D18,'1_stopień'!$AA$8:$AA$964,"CKZ Kędzierzyn-Koźle")</f>
        <v>0</v>
      </c>
      <c r="AD18" s="24">
        <f>SUMIFS('1_stopień'!$V$8:$V$964,'1_stopień'!$R$8:$R$964,D18,'1_stopień'!$AA$8:$AA$964,"CKZ Kędzierzyn-Koźle")</f>
        <v>0</v>
      </c>
      <c r="AE18" s="24">
        <f>SUMIFS('1_stopień'!$U$8:$U$964,'1_stopień'!$R$8:$R$964,D18,'1_stopień'!$AA$8:$AA$964,"CKZ Dębica")</f>
        <v>0</v>
      </c>
      <c r="AF18" s="24">
        <f>SUMIFS('1_stopień'!$V$8:$V$964,'1_stopień'!$R$8:$R$964,D18,'1_stopień'!$AA$8:$AA$964,"CKZ Dębica")</f>
        <v>0</v>
      </c>
      <c r="AG18" s="24">
        <f>SUMIFS('1_stopień'!$U$8:$U$964,'1_stopień'!$R$8:$R$964,D18,'1_stopień'!$AA$8:$AA$964,"ZSET Rakowice Wielkie")</f>
        <v>0</v>
      </c>
      <c r="AH18" s="24">
        <f>SUMIFS('1_stopień'!$V$8:$V$964,'1_stopień'!$R$8:$R$964,D18,'1_stopień'!$AA$8:$AA$964,"ZSET Rakowice Wielkie")</f>
        <v>0</v>
      </c>
      <c r="AI18" s="24">
        <f>SUMIFS('1_stopień'!$U$8:$U$964,'1_stopień'!$R$8:$R$964,D18,'1_stopień'!$AA$8:$AA$964,"CKZ Krotoszyn")</f>
        <v>1</v>
      </c>
      <c r="AJ18" s="24">
        <f>SUMIFS('1_stopień'!$V$8:$V$964,'1_stopień'!$R$8:$R$964,D18,'1_stopień'!$AA$8:$AA$964,"CKZ Krotoszyn")</f>
        <v>0</v>
      </c>
      <c r="AK18" s="24">
        <f>SUMIFS('1_stopień'!$U$8:$U$964,'1_stopień'!$R$8:$R$964,D18,'1_stopień'!$AA$8:$AA$964,"CKZ Olkusz")</f>
        <v>0</v>
      </c>
      <c r="AL18" s="24">
        <f>SUMIFS('1_stopień'!$V$8:$V$964,'1_stopień'!$R$8:$R$964,D18,'1_stopień'!$AA$8:$AA$964,"CKZ Olkusz")</f>
        <v>0</v>
      </c>
      <c r="AM18" s="24">
        <f>SUMIFS('1_stopień'!$U$8:$U$964,'1_stopień'!$R$8:$R$964,D18,'1_stopień'!$AA$8:$AA$964,"CKZ Wschowa")</f>
        <v>5</v>
      </c>
      <c r="AN18" s="24">
        <f>SUMIFS('1_stopień'!$V$8:$V$964,'1_stopień'!$R$8:$R$964,D18,'1_stopień'!$AA$8:$AA$964,"CKZ Wschowa")</f>
        <v>1</v>
      </c>
      <c r="AO18" s="24">
        <f>SUMIFS('1_stopień'!$U$8:$U$964,'1_stopień'!$R$8:$R$964,D18,'1_stopień'!$AA$8:$AA$964,"CKZ Zielona Góra")</f>
        <v>0</v>
      </c>
      <c r="AP18" s="24">
        <f>SUMIFS('1_stopień'!$V$8:$V$964,'1_stopień'!$R$8:$R$964,D18,'1_stopień'!$AA$8:$AA$964,"CKZ Zielona Góra")</f>
        <v>0</v>
      </c>
      <c r="AQ18" s="24">
        <f>SUMIFS('1_stopień'!$U$8:$U$964,'1_stopień'!$R$8:$R$964,D18,'1_stopień'!$AA$8:$AA$964,"Rzemieślnicza Wałbrzych")</f>
        <v>0</v>
      </c>
      <c r="AR18" s="24">
        <f>SUMIFS('1_stopień'!$V$8:$V$964,'1_stopień'!$R$8:$R$964,D18,'1_stopień'!$AA$8:$AA$964,"Rzemieślnicza Wałbrzych")</f>
        <v>0</v>
      </c>
      <c r="AS18" s="24">
        <f>SUMIFS('1_stopień'!$U$8:$U$964,'1_stopień'!$R$8:$R$964,D18,'1_stopień'!$AA$8:$AA$964,"CKZ Mosina")</f>
        <v>0</v>
      </c>
      <c r="AT18" s="24">
        <f>SUMIFS('1_stopień'!$V$8:$V$964,'1_stopień'!$R$8:$R$964,D18,'1_stopień'!$AA$8:$AA$964,"CKZ Mosina")</f>
        <v>0</v>
      </c>
      <c r="AU18" s="24">
        <f>SUMIFS('1_stopień'!$U$8:$U$964,'1_stopień'!$R$8:$R$964,D18,'1_stopień'!$AA$8:$AA$964,"Cech Opole")</f>
        <v>0</v>
      </c>
      <c r="AV18" s="24">
        <f>SUMIFS('1_stopień'!$V$8:$V$964,'1_stopień'!$R$8:$R$964,D18,'1_stopień'!$AA$8:$AA$964,"Cech Opole")</f>
        <v>0</v>
      </c>
      <c r="AW18" s="24">
        <f>SUMIFS('1_stopień'!$U$8:$U$964,'1_stopień'!$R$8:$R$964,D18,'1_stopień'!$AA$8:$AA$964,"TOYOTA")</f>
        <v>0</v>
      </c>
      <c r="AX18" s="24">
        <f>SUMIFS('1_stopień'!$V$8:$V$964,'1_stopień'!$R$8:$R$964,D18,'1_stopień'!$AA$8:$AA$964,"TOYOTA")</f>
        <v>0</v>
      </c>
      <c r="AY18" s="24">
        <f>SUMIFS('1_stopień'!$U$8:$U$964,'1_stopień'!$R$8:$R$964,D18,'1_stopień'!$AA$8:$AA$964,"CKZ Wrocław")</f>
        <v>0</v>
      </c>
      <c r="AZ18" s="24">
        <f>SUMIFS('1_stopień'!$V$8:$V$964,'1_stopień'!$R$8:$R$964,D18,'1_stopień'!$AA$8:$AA$964,"CKZ Wrocław")</f>
        <v>0</v>
      </c>
      <c r="BA18" s="24">
        <f>SUMIFS('1_stopień'!$U$8:$U$964,'1_stopień'!$R$8:$R$964,D18,'1_stopień'!$AA$8:$AA$964,"CKZ Gliwice")</f>
        <v>0</v>
      </c>
      <c r="BB18" s="24">
        <f>SUMIFS('1_stopień'!$V$8:$V$964,'1_stopień'!$R$8:$R$964,D18,'1_stopień'!$AA$8:$AA$964,"CKZ Gliwice")</f>
        <v>0</v>
      </c>
      <c r="BC18" s="24">
        <f>SUMIFS('1_stopień'!$U$8:$U$964,'1_stopień'!$R$8:$R$964,D18,'1_stopień'!$AA$8:$AA$964,"CKZ Opole")</f>
        <v>0</v>
      </c>
      <c r="BD18" s="24">
        <f>SUMIFS('1_stopień'!$V$8:$V$964,'1_stopień'!$R$8:$R$964,D18,'1_stopień'!$AA$8:$AA$964,"CKZ Opole")</f>
        <v>0</v>
      </c>
      <c r="BE18" s="24">
        <f>SUMIFS('1_stopień'!$U$8:$U$964,'1_stopień'!$R$8:$R$964,D18,'1_stopień'!$AA$8:$AA$964,"CKZ Chojnów")</f>
        <v>0</v>
      </c>
      <c r="BF18" s="24">
        <f>SUMIFS('1_stopień'!$V$8:$V$964,'1_stopień'!$R$8:$R$964,D18,'1_stopień'!$AA$8:$AA$964,"CKZ Chojnów")</f>
        <v>0</v>
      </c>
      <c r="BG18" s="24">
        <f>SUMIFS('1_stopień'!$U$8:$U$964,'1_stopień'!$R$8:$R$964,D18,'1_stopień'!$AA$8:$AA$964,"CKZ Gniezno")</f>
        <v>0</v>
      </c>
      <c r="BH18" s="24">
        <f>SUMIFS('1_stopień'!$V$8:$V$964,'1_stopień'!$R$8:$R$964,D18,'1_stopień'!$AA$8:$AA$964,"CKZ Gniezno")</f>
        <v>0</v>
      </c>
      <c r="BI18" s="24">
        <f>SUMIFS('1_stopień'!$U$8:$U$964,'1_stopień'!$R$8:$R$964,D18,'1_stopień'!$AA$8:$AA$964,"konsultacje szkoła")</f>
        <v>0</v>
      </c>
      <c r="BJ18" s="330">
        <f t="shared" si="0"/>
        <v>49</v>
      </c>
      <c r="BK18" s="327">
        <f t="shared" si="1"/>
        <v>4</v>
      </c>
    </row>
    <row r="19" spans="2:63" hidden="1">
      <c r="B19" s="25" t="s">
        <v>491</v>
      </c>
      <c r="C19" s="26">
        <v>834209</v>
      </c>
      <c r="D19" s="26" t="s">
        <v>578</v>
      </c>
      <c r="E19" s="25" t="s">
        <v>577</v>
      </c>
      <c r="F19" s="23">
        <f>SUMIF('1_stopień'!R$8:R$964,D19,'1_stopień'!U$8:U$966)</f>
        <v>0</v>
      </c>
      <c r="G19" s="24">
        <f>SUMIFS('1_stopień'!$U$8:$U$964,'1_stopień'!$R$8:$R$964,D19,'1_stopień'!$AA$8:$AA$964,"CKZ Bielawa")</f>
        <v>0</v>
      </c>
      <c r="H19" s="24">
        <f>SUMIFS('1_stopień'!$V$8:$V$964,'1_stopień'!$R$8:$R$964,D19,'1_stopień'!$AA$8:$AA$964,"CKZ Bielawa")</f>
        <v>0</v>
      </c>
      <c r="I19" s="24">
        <f>SUMIFS('1_stopień'!$U$8:$U$964,'1_stopień'!$R$8:$R$964,D19,'1_stopień'!$AA$8:$AA$964,"GCKZ Głogów")</f>
        <v>0</v>
      </c>
      <c r="J19" s="24">
        <f>SUMIFS('1_stopień'!$V$8:$V$964,'1_stopień'!$R$8:$R$964,D19,'1_stopień'!$AA$8:$AA$964,"GCKZ Głogów")</f>
        <v>0</v>
      </c>
      <c r="K19" s="24">
        <f>SUMIFS('1_stopień'!$U$8:$U$964,'1_stopień'!$R$8:$R$964,D19,'1_stopień'!$AA$8:$AA$964,"CKZ Jawor")</f>
        <v>0</v>
      </c>
      <c r="L19" s="24">
        <f>SUMIFS('1_stopień'!$V$8:$V$964,'1_stopień'!$R$8:$R$964,D19,'1_stopień'!$AA$8:$AA$964,"CKZ Jawor")</f>
        <v>0</v>
      </c>
      <c r="M19" s="24">
        <f>SUMIFS('1_stopień'!$U$8:$U$964,'1_stopień'!$R$8:$R$964,D19,'1_stopień'!$AA$8:$AA$964,"ZSM Głubczyce")</f>
        <v>0</v>
      </c>
      <c r="N19" s="24">
        <f>SUMIFS('1_stopień'!$V$8:$V$964,'1_stopień'!$R$8:$R$964,D19,'1_stopień'!$AA$8:$AA$964,"ZSM Głubczyce")</f>
        <v>0</v>
      </c>
      <c r="O19" s="24">
        <f>SUMIFS('1_stopień'!$U$8:$U$964,'1_stopień'!$R$8:$R$964,D19,'1_stopień'!$AA$8:$AA$964,"CKZ Kłodzko")</f>
        <v>0</v>
      </c>
      <c r="P19" s="24">
        <f>SUMIFS('1_stopień'!$V$8:$V$964,'1_stopień'!$R$8:$R$964,D19,'1_stopień'!$AA$8:$AA$964,"CKZ Kłodzko")</f>
        <v>0</v>
      </c>
      <c r="Q19" s="24">
        <f>SUMIFS('1_stopień'!$U$8:$U$964,'1_stopień'!$R$8:$R$964,D19,'1_stopień'!$AA$8:$AA$964,"CKZ Legnica")</f>
        <v>0</v>
      </c>
      <c r="R19" s="24">
        <f>SUMIFS('1_stopień'!$V$8:$V$964,'1_stopień'!$R$8:$R$964,D19,'1_stopień'!$AA$8:$AA$964,"CKZ Legnica")</f>
        <v>0</v>
      </c>
      <c r="S19" s="24">
        <f>SUMIFS('1_stopień'!$U$8:$U$964,'1_stopień'!$R$8:$R$964,D19,'1_stopień'!$AA$8:$AA$964,"CKZ Oleśnica")</f>
        <v>0</v>
      </c>
      <c r="T19" s="24">
        <f>SUMIFS('1_stopień'!$V$8:$V$964,'1_stopień'!$R$8:$R$964,D19,'1_stopień'!$AA$8:$AA$964,"CKZ Oleśnica")</f>
        <v>0</v>
      </c>
      <c r="U19" s="24">
        <f>SUMIFS('1_stopień'!$U$8:$U$964,'1_stopień'!$R$8:$R$964,D19,'1_stopień'!$AA$8:$AA$964,"CKZ Świdnica")</f>
        <v>0</v>
      </c>
      <c r="V19" s="24">
        <f>SUMIFS('1_stopień'!$V$8:$V$964,'1_stopień'!$R$8:$R$964,D19,'1_stopień'!$AA$8:$AA$964,"CKZ Świdnica")</f>
        <v>0</v>
      </c>
      <c r="W19" s="24">
        <f>SUMIFS('1_stopień'!$U$8:$U$964,'1_stopień'!$R$8:$R$964,D19,'1_stopień'!$AA$8:$AA$964,"CKZ Wołów")</f>
        <v>0</v>
      </c>
      <c r="X19" s="24">
        <f>SUMIFS('1_stopień'!$V$8:$V$964,'1_stopień'!$R$8:$R$964,D19,'1_stopień'!$AA$8:$AA$964,"CKZ Wołów")</f>
        <v>0</v>
      </c>
      <c r="Y19" s="24">
        <f>SUMIFS('1_stopień'!$U$8:$U$964,'1_stopień'!$R$8:$R$964,D19,'1_stopień'!$AA$8:$AA$964,"CKZ Ziębice")</f>
        <v>0</v>
      </c>
      <c r="Z19" s="24">
        <f>SUMIFS('1_stopień'!$V$8:$V$964,'1_stopień'!$R$8:$R$964,D19,'1_stopień'!$AA$8:$AA$964,"CKZ Ziębice")</f>
        <v>0</v>
      </c>
      <c r="AA19" s="24">
        <f>SUMIFS('1_stopień'!$U$8:$U$964,'1_stopień'!$R$8:$R$964,D19,'1_stopień'!$AA$8:$AA$964,"CKZ Dobrodzień")</f>
        <v>0</v>
      </c>
      <c r="AB19" s="24">
        <f>SUMIFS('1_stopień'!$V$8:$V$964,'1_stopień'!$R$8:$R$964,D19,'1_stopień'!$AA$8:$AA$964,"CKZ Dobrodzień")</f>
        <v>0</v>
      </c>
      <c r="AC19" s="24">
        <f>SUMIFS('1_stopień'!$U$8:$U$964,'1_stopień'!$R$8:$R$964,D19,'1_stopień'!$AA$8:$AA$964,"CKZ Kędzierzyn-Koźle")</f>
        <v>0</v>
      </c>
      <c r="AD19" s="24">
        <f>SUMIFS('1_stopień'!$V$8:$V$964,'1_stopień'!$R$8:$R$964,D19,'1_stopień'!$AA$8:$AA$964,"CKZ Kędzierzyn-Koźle")</f>
        <v>0</v>
      </c>
      <c r="AE19" s="24">
        <f>SUMIFS('1_stopień'!$U$8:$U$964,'1_stopień'!$R$8:$R$964,D19,'1_stopień'!$AA$8:$AA$964,"CKZ Dębica")</f>
        <v>0</v>
      </c>
      <c r="AF19" s="24">
        <f>SUMIFS('1_stopień'!$V$8:$V$964,'1_stopień'!$R$8:$R$964,D19,'1_stopień'!$AA$8:$AA$964,"CKZ Dębica")</f>
        <v>0</v>
      </c>
      <c r="AG19" s="24">
        <f>SUMIFS('1_stopień'!$U$8:$U$964,'1_stopień'!$R$8:$R$964,D19,'1_stopień'!$AA$8:$AA$964,"ZSET Rakowice Wielkie")</f>
        <v>0</v>
      </c>
      <c r="AH19" s="24">
        <f>SUMIFS('1_stopień'!$V$8:$V$964,'1_stopień'!$R$8:$R$964,D19,'1_stopień'!$AA$8:$AA$964,"ZSET Rakowice Wielkie")</f>
        <v>0</v>
      </c>
      <c r="AI19" s="24">
        <f>SUMIFS('1_stopień'!$U$8:$U$964,'1_stopień'!$R$8:$R$964,D19,'1_stopień'!$AA$8:$AA$964,"CKZ Krotoszyn")</f>
        <v>0</v>
      </c>
      <c r="AJ19" s="24">
        <f>SUMIFS('1_stopień'!$V$8:$V$964,'1_stopień'!$R$8:$R$964,D19,'1_stopień'!$AA$8:$AA$964,"CKZ Krotoszyn")</f>
        <v>0</v>
      </c>
      <c r="AK19" s="24">
        <f>SUMIFS('1_stopień'!$U$8:$U$964,'1_stopień'!$R$8:$R$964,D19,'1_stopień'!$AA$8:$AA$964,"CKZ Olkusz")</f>
        <v>0</v>
      </c>
      <c r="AL19" s="24">
        <f>SUMIFS('1_stopień'!$V$8:$V$964,'1_stopień'!$R$8:$R$964,D19,'1_stopień'!$AA$8:$AA$964,"CKZ Olkusz")</f>
        <v>0</v>
      </c>
      <c r="AM19" s="24">
        <f>SUMIFS('1_stopień'!$U$8:$U$964,'1_stopień'!$R$8:$R$964,D19,'1_stopień'!$AA$8:$AA$964,"CKZ Wschowa")</f>
        <v>0</v>
      </c>
      <c r="AN19" s="24">
        <f>SUMIFS('1_stopień'!$V$8:$V$964,'1_stopień'!$R$8:$R$964,D19,'1_stopień'!$AA$8:$AA$964,"CKZ Wschowa")</f>
        <v>0</v>
      </c>
      <c r="AO19" s="24">
        <f>SUMIFS('1_stopień'!$U$8:$U$964,'1_stopień'!$R$8:$R$964,D19,'1_stopień'!$AA$8:$AA$964,"CKZ Zielona Góra")</f>
        <v>0</v>
      </c>
      <c r="AP19" s="24">
        <f>SUMIFS('1_stopień'!$V$8:$V$964,'1_stopień'!$R$8:$R$964,D19,'1_stopień'!$AA$8:$AA$964,"CKZ Zielona Góra")</f>
        <v>0</v>
      </c>
      <c r="AQ19" s="24">
        <f>SUMIFS('1_stopień'!$U$8:$U$964,'1_stopień'!$R$8:$R$964,D19,'1_stopień'!$AA$8:$AA$964,"Rzemieślnicza Wałbrzych")</f>
        <v>0</v>
      </c>
      <c r="AR19" s="24">
        <f>SUMIFS('1_stopień'!$V$8:$V$964,'1_stopień'!$R$8:$R$964,D19,'1_stopień'!$AA$8:$AA$964,"Rzemieślnicza Wałbrzych")</f>
        <v>0</v>
      </c>
      <c r="AS19" s="24">
        <f>SUMIFS('1_stopień'!$U$8:$U$964,'1_stopień'!$R$8:$R$964,D19,'1_stopień'!$AA$8:$AA$964,"CKZ Mosina")</f>
        <v>0</v>
      </c>
      <c r="AT19" s="24">
        <f>SUMIFS('1_stopień'!$V$8:$V$964,'1_stopień'!$R$8:$R$964,D19,'1_stopień'!$AA$8:$AA$964,"CKZ Mosina")</f>
        <v>0</v>
      </c>
      <c r="AU19" s="24">
        <f>SUMIFS('1_stopień'!$U$8:$U$964,'1_stopień'!$R$8:$R$964,D19,'1_stopień'!$AA$8:$AA$964,"Cech Opole")</f>
        <v>0</v>
      </c>
      <c r="AV19" s="24">
        <f>SUMIFS('1_stopień'!$V$8:$V$964,'1_stopień'!$R$8:$R$964,D19,'1_stopień'!$AA$8:$AA$964,"Cech Opole")</f>
        <v>0</v>
      </c>
      <c r="AW19" s="24">
        <f>SUMIFS('1_stopień'!$U$8:$U$964,'1_stopień'!$R$8:$R$964,D19,'1_stopień'!$AA$8:$AA$964,"TOYOTA")</f>
        <v>0</v>
      </c>
      <c r="AX19" s="24">
        <f>SUMIFS('1_stopień'!$V$8:$V$964,'1_stopień'!$R$8:$R$964,D19,'1_stopień'!$AA$8:$AA$964,"TOYOTA")</f>
        <v>0</v>
      </c>
      <c r="AY19" s="24">
        <f>SUMIFS('1_stopień'!$U$8:$U$964,'1_stopień'!$R$8:$R$964,D19,'1_stopień'!$AA$8:$AA$964,"CKZ Wrocław")</f>
        <v>0</v>
      </c>
      <c r="AZ19" s="24">
        <f>SUMIFS('1_stopień'!$V$8:$V$964,'1_stopień'!$R$8:$R$964,D19,'1_stopień'!$AA$8:$AA$964,"CKZ Wrocław")</f>
        <v>0</v>
      </c>
      <c r="BA19" s="24">
        <f>SUMIFS('1_stopień'!$U$8:$U$964,'1_stopień'!$R$8:$R$964,D19,'1_stopień'!$AA$8:$AA$964,"CKZ Gliwice")</f>
        <v>0</v>
      </c>
      <c r="BB19" s="24">
        <f>SUMIFS('1_stopień'!$V$8:$V$964,'1_stopień'!$R$8:$R$964,D19,'1_stopień'!$AA$8:$AA$964,"CKZ Gliwice")</f>
        <v>0</v>
      </c>
      <c r="BC19" s="24">
        <f>SUMIFS('1_stopień'!$U$8:$U$964,'1_stopień'!$R$8:$R$964,D19,'1_stopień'!$AA$8:$AA$964,"CKZ Opole")</f>
        <v>0</v>
      </c>
      <c r="BD19" s="24">
        <f>SUMIFS('1_stopień'!$V$8:$V$964,'1_stopień'!$R$8:$R$964,D19,'1_stopień'!$AA$8:$AA$964,"CKZ Opole")</f>
        <v>0</v>
      </c>
      <c r="BE19" s="24">
        <f>SUMIFS('1_stopień'!$U$8:$U$964,'1_stopień'!$R$8:$R$964,D19,'1_stopień'!$AA$8:$AA$964,"CKZ Chojnów")</f>
        <v>0</v>
      </c>
      <c r="BF19" s="24">
        <f>SUMIFS('1_stopień'!$V$8:$V$964,'1_stopień'!$R$8:$R$964,D19,'1_stopień'!$AA$8:$AA$964,"CKZ Chojnów")</f>
        <v>0</v>
      </c>
      <c r="BG19" s="24">
        <f>SUMIFS('1_stopień'!$U$8:$U$964,'1_stopień'!$R$8:$R$964,D19,'1_stopień'!$AA$8:$AA$964,"CKZ Gniezno")</f>
        <v>0</v>
      </c>
      <c r="BH19" s="24">
        <f>SUMIFS('1_stopień'!$V$8:$V$964,'1_stopień'!$R$8:$R$964,D19,'1_stopień'!$AA$8:$AA$964,"CKZ Gniezno")</f>
        <v>0</v>
      </c>
      <c r="BI19" s="24">
        <f>SUMIFS('1_stopień'!$U$8:$U$964,'1_stopień'!$R$8:$R$964,D19,'1_stopień'!$AA$8:$AA$964,"konsultacje szkoła")</f>
        <v>0</v>
      </c>
      <c r="BJ19" s="330">
        <f t="shared" si="0"/>
        <v>0</v>
      </c>
      <c r="BK19" s="327">
        <f t="shared" si="1"/>
        <v>0</v>
      </c>
    </row>
    <row r="20" spans="2:63" hidden="1">
      <c r="B20" s="25" t="s">
        <v>492</v>
      </c>
      <c r="C20" s="26">
        <v>711203</v>
      </c>
      <c r="D20" s="26" t="s">
        <v>1008</v>
      </c>
      <c r="E20" s="25" t="s">
        <v>579</v>
      </c>
      <c r="F20" s="23">
        <f>SUMIF('1_stopień'!R$8:R$964,D20,'1_stopień'!U$8:U$966)</f>
        <v>0</v>
      </c>
      <c r="G20" s="24">
        <f>SUMIFS('1_stopień'!$U$8:$U$964,'1_stopień'!$R$8:$R$964,D20,'1_stopień'!$AA$8:$AA$964,"CKZ Bielawa")</f>
        <v>0</v>
      </c>
      <c r="H20" s="24">
        <f>SUMIFS('1_stopień'!$V$8:$V$964,'1_stopień'!$R$8:$R$964,D20,'1_stopień'!$AA$8:$AA$964,"CKZ Bielawa")</f>
        <v>0</v>
      </c>
      <c r="I20" s="24">
        <f>SUMIFS('1_stopień'!$U$8:$U$964,'1_stopień'!$R$8:$R$964,D20,'1_stopień'!$AA$8:$AA$964,"GCKZ Głogów")</f>
        <v>0</v>
      </c>
      <c r="J20" s="24">
        <f>SUMIFS('1_stopień'!$V$8:$V$964,'1_stopień'!$R$8:$R$964,D20,'1_stopień'!$AA$8:$AA$964,"GCKZ Głogów")</f>
        <v>0</v>
      </c>
      <c r="K20" s="24">
        <f>SUMIFS('1_stopień'!$U$8:$U$964,'1_stopień'!$R$8:$R$964,D20,'1_stopień'!$AA$8:$AA$964,"CKZ Jawor")</f>
        <v>0</v>
      </c>
      <c r="L20" s="24">
        <f>SUMIFS('1_stopień'!$V$8:$V$964,'1_stopień'!$R$8:$R$964,D20,'1_stopień'!$AA$8:$AA$964,"CKZ Jawor")</f>
        <v>0</v>
      </c>
      <c r="M20" s="24">
        <f>SUMIFS('1_stopień'!$U$8:$U$964,'1_stopień'!$R$8:$R$964,D20,'1_stopień'!$AA$8:$AA$964,"ZSM Głubczyce")</f>
        <v>0</v>
      </c>
      <c r="N20" s="24">
        <f>SUMIFS('1_stopień'!$V$8:$V$964,'1_stopień'!$R$8:$R$964,D20,'1_stopień'!$AA$8:$AA$964,"ZSM Głubczyce")</f>
        <v>0</v>
      </c>
      <c r="O20" s="24">
        <f>SUMIFS('1_stopień'!$U$8:$U$964,'1_stopień'!$R$8:$R$964,D20,'1_stopień'!$AA$8:$AA$964,"CKZ Kłodzko")</f>
        <v>0</v>
      </c>
      <c r="P20" s="24">
        <f>SUMIFS('1_stopień'!$V$8:$V$964,'1_stopień'!$R$8:$R$964,D20,'1_stopień'!$AA$8:$AA$964,"CKZ Kłodzko")</f>
        <v>0</v>
      </c>
      <c r="Q20" s="24">
        <f>SUMIFS('1_stopień'!$U$8:$U$964,'1_stopień'!$R$8:$R$964,D20,'1_stopień'!$AA$8:$AA$964,"CKZ Legnica")</f>
        <v>0</v>
      </c>
      <c r="R20" s="24">
        <f>SUMIFS('1_stopień'!$V$8:$V$964,'1_stopień'!$R$8:$R$964,D20,'1_stopień'!$AA$8:$AA$964,"CKZ Legnica")</f>
        <v>0</v>
      </c>
      <c r="S20" s="24">
        <f>SUMIFS('1_stopień'!$U$8:$U$964,'1_stopień'!$R$8:$R$964,D20,'1_stopień'!$AA$8:$AA$964,"CKZ Oleśnica")</f>
        <v>0</v>
      </c>
      <c r="T20" s="24">
        <f>SUMIFS('1_stopień'!$V$8:$V$964,'1_stopień'!$R$8:$R$964,D20,'1_stopień'!$AA$8:$AA$964,"CKZ Oleśnica")</f>
        <v>0</v>
      </c>
      <c r="U20" s="24">
        <f>SUMIFS('1_stopień'!$U$8:$U$964,'1_stopień'!$R$8:$R$964,D20,'1_stopień'!$AA$8:$AA$964,"CKZ Świdnica")</f>
        <v>0</v>
      </c>
      <c r="V20" s="24">
        <f>SUMIFS('1_stopień'!$V$8:$V$964,'1_stopień'!$R$8:$R$964,D20,'1_stopień'!$AA$8:$AA$964,"CKZ Świdnica")</f>
        <v>0</v>
      </c>
      <c r="W20" s="24">
        <f>SUMIFS('1_stopień'!$U$8:$U$964,'1_stopień'!$R$8:$R$964,D20,'1_stopień'!$AA$8:$AA$964,"CKZ Wołów")</f>
        <v>0</v>
      </c>
      <c r="X20" s="24">
        <f>SUMIFS('1_stopień'!$V$8:$V$964,'1_stopień'!$R$8:$R$964,D20,'1_stopień'!$AA$8:$AA$964,"CKZ Wołów")</f>
        <v>0</v>
      </c>
      <c r="Y20" s="24">
        <f>SUMIFS('1_stopień'!$U$8:$U$964,'1_stopień'!$R$8:$R$964,D20,'1_stopień'!$AA$8:$AA$964,"CKZ Ziębice")</f>
        <v>0</v>
      </c>
      <c r="Z20" s="24">
        <f>SUMIFS('1_stopień'!$V$8:$V$964,'1_stopień'!$R$8:$R$964,D20,'1_stopień'!$AA$8:$AA$964,"CKZ Ziębice")</f>
        <v>0</v>
      </c>
      <c r="AA20" s="24">
        <f>SUMIFS('1_stopień'!$U$8:$U$964,'1_stopień'!$R$8:$R$964,D20,'1_stopień'!$AA$8:$AA$964,"CKZ Dobrodzień")</f>
        <v>0</v>
      </c>
      <c r="AB20" s="24">
        <f>SUMIFS('1_stopień'!$V$8:$V$964,'1_stopień'!$R$8:$R$964,D20,'1_stopień'!$AA$8:$AA$964,"CKZ Dobrodzień")</f>
        <v>0</v>
      </c>
      <c r="AC20" s="24">
        <f>SUMIFS('1_stopień'!$U$8:$U$964,'1_stopień'!$R$8:$R$964,D20,'1_stopień'!$AA$8:$AA$964,"CKZ Kędzierzyn-Koźle")</f>
        <v>0</v>
      </c>
      <c r="AD20" s="24">
        <f>SUMIFS('1_stopień'!$V$8:$V$964,'1_stopień'!$R$8:$R$964,D20,'1_stopień'!$AA$8:$AA$964,"CKZ Kędzierzyn-Koźle")</f>
        <v>0</v>
      </c>
      <c r="AE20" s="24">
        <f>SUMIFS('1_stopień'!$U$8:$U$964,'1_stopień'!$R$8:$R$964,D20,'1_stopień'!$AA$8:$AA$964,"CKZ Dębica")</f>
        <v>0</v>
      </c>
      <c r="AF20" s="24">
        <f>SUMIFS('1_stopień'!$V$8:$V$964,'1_stopień'!$R$8:$R$964,D20,'1_stopień'!$AA$8:$AA$964,"CKZ Dębica")</f>
        <v>0</v>
      </c>
      <c r="AG20" s="24">
        <f>SUMIFS('1_stopień'!$U$8:$U$964,'1_stopień'!$R$8:$R$964,D20,'1_stopień'!$AA$8:$AA$964,"ZSET Rakowice Wielkie")</f>
        <v>0</v>
      </c>
      <c r="AH20" s="24">
        <f>SUMIFS('1_stopień'!$V$8:$V$964,'1_stopień'!$R$8:$R$964,D20,'1_stopień'!$AA$8:$AA$964,"ZSET Rakowice Wielkie")</f>
        <v>0</v>
      </c>
      <c r="AI20" s="24">
        <f>SUMIFS('1_stopień'!$U$8:$U$964,'1_stopień'!$R$8:$R$964,D20,'1_stopień'!$AA$8:$AA$964,"CKZ Krotoszyn")</f>
        <v>0</v>
      </c>
      <c r="AJ20" s="24">
        <f>SUMIFS('1_stopień'!$V$8:$V$964,'1_stopień'!$R$8:$R$964,D20,'1_stopień'!$AA$8:$AA$964,"CKZ Krotoszyn")</f>
        <v>0</v>
      </c>
      <c r="AK20" s="24">
        <f>SUMIFS('1_stopień'!$U$8:$U$964,'1_stopień'!$R$8:$R$964,D20,'1_stopień'!$AA$8:$AA$964,"CKZ Olkusz")</f>
        <v>0</v>
      </c>
      <c r="AL20" s="24">
        <f>SUMIFS('1_stopień'!$V$8:$V$964,'1_stopień'!$R$8:$R$964,D20,'1_stopień'!$AA$8:$AA$964,"CKZ Olkusz")</f>
        <v>0</v>
      </c>
      <c r="AM20" s="24">
        <f>SUMIFS('1_stopień'!$U$8:$U$964,'1_stopień'!$R$8:$R$964,D20,'1_stopień'!$AA$8:$AA$964,"CKZ Wschowa")</f>
        <v>0</v>
      </c>
      <c r="AN20" s="24">
        <f>SUMIFS('1_stopień'!$V$8:$V$964,'1_stopień'!$R$8:$R$964,D20,'1_stopień'!$AA$8:$AA$964,"CKZ Wschowa")</f>
        <v>0</v>
      </c>
      <c r="AO20" s="24">
        <f>SUMIFS('1_stopień'!$U$8:$U$964,'1_stopień'!$R$8:$R$964,D20,'1_stopień'!$AA$8:$AA$964,"CKZ Zielona Góra")</f>
        <v>0</v>
      </c>
      <c r="AP20" s="24">
        <f>SUMIFS('1_stopień'!$V$8:$V$964,'1_stopień'!$R$8:$R$964,D20,'1_stopień'!$AA$8:$AA$964,"CKZ Zielona Góra")</f>
        <v>0</v>
      </c>
      <c r="AQ20" s="24">
        <f>SUMIFS('1_stopień'!$U$8:$U$964,'1_stopień'!$R$8:$R$964,D20,'1_stopień'!$AA$8:$AA$964,"Rzemieślnicza Wałbrzych")</f>
        <v>0</v>
      </c>
      <c r="AR20" s="24">
        <f>SUMIFS('1_stopień'!$V$8:$V$964,'1_stopień'!$R$8:$R$964,D20,'1_stopień'!$AA$8:$AA$964,"Rzemieślnicza Wałbrzych")</f>
        <v>0</v>
      </c>
      <c r="AS20" s="24">
        <f>SUMIFS('1_stopień'!$U$8:$U$964,'1_stopień'!$R$8:$R$964,D20,'1_stopień'!$AA$8:$AA$964,"CKZ Mosina")</f>
        <v>0</v>
      </c>
      <c r="AT20" s="24">
        <f>SUMIFS('1_stopień'!$V$8:$V$964,'1_stopień'!$R$8:$R$964,D20,'1_stopień'!$AA$8:$AA$964,"CKZ Mosina")</f>
        <v>0</v>
      </c>
      <c r="AU20" s="24">
        <f>SUMIFS('1_stopień'!$U$8:$U$964,'1_stopień'!$R$8:$R$964,D20,'1_stopień'!$AA$8:$AA$964,"Cech Opole")</f>
        <v>0</v>
      </c>
      <c r="AV20" s="24">
        <f>SUMIFS('1_stopień'!$V$8:$V$964,'1_stopień'!$R$8:$R$964,D20,'1_stopień'!$AA$8:$AA$964,"Cech Opole")</f>
        <v>0</v>
      </c>
      <c r="AW20" s="24">
        <f>SUMIFS('1_stopień'!$U$8:$U$964,'1_stopień'!$R$8:$R$964,D20,'1_stopień'!$AA$8:$AA$964,"TOYOTA")</f>
        <v>0</v>
      </c>
      <c r="AX20" s="24">
        <f>SUMIFS('1_stopień'!$V$8:$V$964,'1_stopień'!$R$8:$R$964,D20,'1_stopień'!$AA$8:$AA$964,"TOYOTA")</f>
        <v>0</v>
      </c>
      <c r="AY20" s="24">
        <f>SUMIFS('1_stopień'!$U$8:$U$964,'1_stopień'!$R$8:$R$964,D20,'1_stopień'!$AA$8:$AA$964,"CKZ Wrocław")</f>
        <v>0</v>
      </c>
      <c r="AZ20" s="24">
        <f>SUMIFS('1_stopień'!$V$8:$V$964,'1_stopień'!$R$8:$R$964,D20,'1_stopień'!$AA$8:$AA$964,"CKZ Wrocław")</f>
        <v>0</v>
      </c>
      <c r="BA20" s="24">
        <f>SUMIFS('1_stopień'!$U$8:$U$964,'1_stopień'!$R$8:$R$964,D20,'1_stopień'!$AA$8:$AA$964,"CKZ Gliwice")</f>
        <v>0</v>
      </c>
      <c r="BB20" s="24">
        <f>SUMIFS('1_stopień'!$V$8:$V$964,'1_stopień'!$R$8:$R$964,D20,'1_stopień'!$AA$8:$AA$964,"CKZ Gliwice")</f>
        <v>0</v>
      </c>
      <c r="BC20" s="24">
        <f>SUMIFS('1_stopień'!$U$8:$U$964,'1_stopień'!$R$8:$R$964,D20,'1_stopień'!$AA$8:$AA$964,"CKZ Opole")</f>
        <v>0</v>
      </c>
      <c r="BD20" s="24">
        <f>SUMIFS('1_stopień'!$V$8:$V$964,'1_stopień'!$R$8:$R$964,D20,'1_stopień'!$AA$8:$AA$964,"CKZ Opole")</f>
        <v>0</v>
      </c>
      <c r="BE20" s="24">
        <f>SUMIFS('1_stopień'!$U$8:$U$964,'1_stopień'!$R$8:$R$964,D20,'1_stopień'!$AA$8:$AA$964,"CKZ Chojnów")</f>
        <v>0</v>
      </c>
      <c r="BF20" s="24">
        <f>SUMIFS('1_stopień'!$V$8:$V$964,'1_stopień'!$R$8:$R$964,D20,'1_stopień'!$AA$8:$AA$964,"CKZ Chojnów")</f>
        <v>0</v>
      </c>
      <c r="BG20" s="24">
        <f>SUMIFS('1_stopień'!$U$8:$U$964,'1_stopień'!$R$8:$R$964,D20,'1_stopień'!$AA$8:$AA$964,"CKZ Gniezno")</f>
        <v>0</v>
      </c>
      <c r="BH20" s="24">
        <f>SUMIFS('1_stopień'!$V$8:$V$964,'1_stopień'!$R$8:$R$964,D20,'1_stopień'!$AA$8:$AA$964,"CKZ Gniezno")</f>
        <v>0</v>
      </c>
      <c r="BI20" s="24">
        <f>SUMIFS('1_stopień'!$U$8:$U$964,'1_stopień'!$R$8:$R$964,D20,'1_stopień'!$AA$8:$AA$964,"konsultacje szkoła")</f>
        <v>0</v>
      </c>
      <c r="BJ20" s="330">
        <f t="shared" si="0"/>
        <v>0</v>
      </c>
      <c r="BK20" s="327">
        <f t="shared" si="1"/>
        <v>0</v>
      </c>
    </row>
    <row r="21" spans="2:63" hidden="1">
      <c r="B21" s="25" t="s">
        <v>493</v>
      </c>
      <c r="C21" s="26">
        <v>818115</v>
      </c>
      <c r="D21" s="26" t="s">
        <v>581</v>
      </c>
      <c r="E21" s="25" t="s">
        <v>580</v>
      </c>
      <c r="F21" s="23">
        <f>SUMIF('1_stopień'!R$8:R$964,D21,'1_stopień'!U$8:U$966)</f>
        <v>0</v>
      </c>
      <c r="G21" s="24">
        <f>SUMIFS('1_stopień'!$U$8:$U$964,'1_stopień'!$R$8:$R$964,D21,'1_stopień'!$AA$8:$AA$964,"CKZ Bielawa")</f>
        <v>0</v>
      </c>
      <c r="H21" s="24">
        <f>SUMIFS('1_stopień'!$V$8:$V$964,'1_stopień'!$R$8:$R$964,D21,'1_stopień'!$AA$8:$AA$964,"CKZ Bielawa")</f>
        <v>0</v>
      </c>
      <c r="I21" s="24">
        <f>SUMIFS('1_stopień'!$U$8:$U$964,'1_stopień'!$R$8:$R$964,D21,'1_stopień'!$AA$8:$AA$964,"GCKZ Głogów")</f>
        <v>0</v>
      </c>
      <c r="J21" s="24">
        <f>SUMIFS('1_stopień'!$V$8:$V$964,'1_stopień'!$R$8:$R$964,D21,'1_stopień'!$AA$8:$AA$964,"GCKZ Głogów")</f>
        <v>0</v>
      </c>
      <c r="K21" s="24">
        <f>SUMIFS('1_stopień'!$U$8:$U$964,'1_stopień'!$R$8:$R$964,D21,'1_stopień'!$AA$8:$AA$964,"CKZ Jawor")</f>
        <v>0</v>
      </c>
      <c r="L21" s="24">
        <f>SUMIFS('1_stopień'!$V$8:$V$964,'1_stopień'!$R$8:$R$964,D21,'1_stopień'!$AA$8:$AA$964,"CKZ Jawor")</f>
        <v>0</v>
      </c>
      <c r="M21" s="24">
        <f>SUMIFS('1_stopień'!$U$8:$U$964,'1_stopień'!$R$8:$R$964,D21,'1_stopień'!$AA$8:$AA$964,"ZSM Głubczyce")</f>
        <v>0</v>
      </c>
      <c r="N21" s="24">
        <f>SUMIFS('1_stopień'!$V$8:$V$964,'1_stopień'!$R$8:$R$964,D21,'1_stopień'!$AA$8:$AA$964,"ZSM Głubczyce")</f>
        <v>0</v>
      </c>
      <c r="O21" s="24">
        <f>SUMIFS('1_stopień'!$U$8:$U$964,'1_stopień'!$R$8:$R$964,D21,'1_stopień'!$AA$8:$AA$964,"CKZ Kłodzko")</f>
        <v>0</v>
      </c>
      <c r="P21" s="24">
        <f>SUMIFS('1_stopień'!$V$8:$V$964,'1_stopień'!$R$8:$R$964,D21,'1_stopień'!$AA$8:$AA$964,"CKZ Kłodzko")</f>
        <v>0</v>
      </c>
      <c r="Q21" s="24">
        <f>SUMIFS('1_stopień'!$U$8:$U$964,'1_stopień'!$R$8:$R$964,D21,'1_stopień'!$AA$8:$AA$964,"CKZ Legnica")</f>
        <v>0</v>
      </c>
      <c r="R21" s="24">
        <f>SUMIFS('1_stopień'!$V$8:$V$964,'1_stopień'!$R$8:$R$964,D21,'1_stopień'!$AA$8:$AA$964,"CKZ Legnica")</f>
        <v>0</v>
      </c>
      <c r="S21" s="24">
        <f>SUMIFS('1_stopień'!$U$8:$U$964,'1_stopień'!$R$8:$R$964,D21,'1_stopień'!$AA$8:$AA$964,"CKZ Oleśnica")</f>
        <v>0</v>
      </c>
      <c r="T21" s="24">
        <f>SUMIFS('1_stopień'!$V$8:$V$964,'1_stopień'!$R$8:$R$964,D21,'1_stopień'!$AA$8:$AA$964,"CKZ Oleśnica")</f>
        <v>0</v>
      </c>
      <c r="U21" s="24">
        <f>SUMIFS('1_stopień'!$U$8:$U$964,'1_stopień'!$R$8:$R$964,D21,'1_stopień'!$AA$8:$AA$964,"CKZ Świdnica")</f>
        <v>0</v>
      </c>
      <c r="V21" s="24">
        <f>SUMIFS('1_stopień'!$V$8:$V$964,'1_stopień'!$R$8:$R$964,D21,'1_stopień'!$AA$8:$AA$964,"CKZ Świdnica")</f>
        <v>0</v>
      </c>
      <c r="W21" s="24">
        <f>SUMIFS('1_stopień'!$U$8:$U$964,'1_stopień'!$R$8:$R$964,D21,'1_stopień'!$AA$8:$AA$964,"CKZ Wołów")</f>
        <v>0</v>
      </c>
      <c r="X21" s="24">
        <f>SUMIFS('1_stopień'!$V$8:$V$964,'1_stopień'!$R$8:$R$964,D21,'1_stopień'!$AA$8:$AA$964,"CKZ Wołów")</f>
        <v>0</v>
      </c>
      <c r="Y21" s="24">
        <f>SUMIFS('1_stopień'!$U$8:$U$964,'1_stopień'!$R$8:$R$964,D21,'1_stopień'!$AA$8:$AA$964,"CKZ Ziębice")</f>
        <v>0</v>
      </c>
      <c r="Z21" s="24">
        <f>SUMIFS('1_stopień'!$V$8:$V$964,'1_stopień'!$R$8:$R$964,D21,'1_stopień'!$AA$8:$AA$964,"CKZ Ziębice")</f>
        <v>0</v>
      </c>
      <c r="AA21" s="24">
        <f>SUMIFS('1_stopień'!$U$8:$U$964,'1_stopień'!$R$8:$R$964,D21,'1_stopień'!$AA$8:$AA$964,"CKZ Dobrodzień")</f>
        <v>0</v>
      </c>
      <c r="AB21" s="24">
        <f>SUMIFS('1_stopień'!$V$8:$V$964,'1_stopień'!$R$8:$R$964,D21,'1_stopień'!$AA$8:$AA$964,"CKZ Dobrodzień")</f>
        <v>0</v>
      </c>
      <c r="AC21" s="24">
        <f>SUMIFS('1_stopień'!$U$8:$U$964,'1_stopień'!$R$8:$R$964,D21,'1_stopień'!$AA$8:$AA$964,"CKZ Kędzierzyn-Koźle")</f>
        <v>0</v>
      </c>
      <c r="AD21" s="24">
        <f>SUMIFS('1_stopień'!$V$8:$V$964,'1_stopień'!$R$8:$R$964,D21,'1_stopień'!$AA$8:$AA$964,"CKZ Kędzierzyn-Koźle")</f>
        <v>0</v>
      </c>
      <c r="AE21" s="24">
        <f>SUMIFS('1_stopień'!$U$8:$U$964,'1_stopień'!$R$8:$R$964,D21,'1_stopień'!$AA$8:$AA$964,"CKZ Dębica")</f>
        <v>0</v>
      </c>
      <c r="AF21" s="24">
        <f>SUMIFS('1_stopień'!$V$8:$V$964,'1_stopień'!$R$8:$R$964,D21,'1_stopień'!$AA$8:$AA$964,"CKZ Dębica")</f>
        <v>0</v>
      </c>
      <c r="AG21" s="24">
        <f>SUMIFS('1_stopień'!$U$8:$U$964,'1_stopień'!$R$8:$R$964,D21,'1_stopień'!$AA$8:$AA$964,"ZSET Rakowice Wielkie")</f>
        <v>0</v>
      </c>
      <c r="AH21" s="24">
        <f>SUMIFS('1_stopień'!$V$8:$V$964,'1_stopień'!$R$8:$R$964,D21,'1_stopień'!$AA$8:$AA$964,"ZSET Rakowice Wielkie")</f>
        <v>0</v>
      </c>
      <c r="AI21" s="24">
        <f>SUMIFS('1_stopień'!$U$8:$U$964,'1_stopień'!$R$8:$R$964,D21,'1_stopień'!$AA$8:$AA$964,"CKZ Krotoszyn")</f>
        <v>0</v>
      </c>
      <c r="AJ21" s="24">
        <f>SUMIFS('1_stopień'!$V$8:$V$964,'1_stopień'!$R$8:$R$964,D21,'1_stopień'!$AA$8:$AA$964,"CKZ Krotoszyn")</f>
        <v>0</v>
      </c>
      <c r="AK21" s="24">
        <f>SUMIFS('1_stopień'!$U$8:$U$964,'1_stopień'!$R$8:$R$964,D21,'1_stopień'!$AA$8:$AA$964,"CKZ Olkusz")</f>
        <v>0</v>
      </c>
      <c r="AL21" s="24">
        <f>SUMIFS('1_stopień'!$V$8:$V$964,'1_stopień'!$R$8:$R$964,D21,'1_stopień'!$AA$8:$AA$964,"CKZ Olkusz")</f>
        <v>0</v>
      </c>
      <c r="AM21" s="24">
        <f>SUMIFS('1_stopień'!$U$8:$U$964,'1_stopień'!$R$8:$R$964,D21,'1_stopień'!$AA$8:$AA$964,"CKZ Wschowa")</f>
        <v>0</v>
      </c>
      <c r="AN21" s="24">
        <f>SUMIFS('1_stopień'!$V$8:$V$964,'1_stopień'!$R$8:$R$964,D21,'1_stopień'!$AA$8:$AA$964,"CKZ Wschowa")</f>
        <v>0</v>
      </c>
      <c r="AO21" s="24">
        <f>SUMIFS('1_stopień'!$U$8:$U$964,'1_stopień'!$R$8:$R$964,D21,'1_stopień'!$AA$8:$AA$964,"CKZ Zielona Góra")</f>
        <v>0</v>
      </c>
      <c r="AP21" s="24">
        <f>SUMIFS('1_stopień'!$V$8:$V$964,'1_stopień'!$R$8:$R$964,D21,'1_stopień'!$AA$8:$AA$964,"CKZ Zielona Góra")</f>
        <v>0</v>
      </c>
      <c r="AQ21" s="24">
        <f>SUMIFS('1_stopień'!$U$8:$U$964,'1_stopień'!$R$8:$R$964,D21,'1_stopień'!$AA$8:$AA$964,"Rzemieślnicza Wałbrzych")</f>
        <v>0</v>
      </c>
      <c r="AR21" s="24">
        <f>SUMIFS('1_stopień'!$V$8:$V$964,'1_stopień'!$R$8:$R$964,D21,'1_stopień'!$AA$8:$AA$964,"Rzemieślnicza Wałbrzych")</f>
        <v>0</v>
      </c>
      <c r="AS21" s="24">
        <f>SUMIFS('1_stopień'!$U$8:$U$964,'1_stopień'!$R$8:$R$964,D21,'1_stopień'!$AA$8:$AA$964,"CKZ Mosina")</f>
        <v>0</v>
      </c>
      <c r="AT21" s="24">
        <f>SUMIFS('1_stopień'!$V$8:$V$964,'1_stopień'!$R$8:$R$964,D21,'1_stopień'!$AA$8:$AA$964,"CKZ Mosina")</f>
        <v>0</v>
      </c>
      <c r="AU21" s="24">
        <f>SUMIFS('1_stopień'!$U$8:$U$964,'1_stopień'!$R$8:$R$964,D21,'1_stopień'!$AA$8:$AA$964,"Cech Opole")</f>
        <v>0</v>
      </c>
      <c r="AV21" s="24">
        <f>SUMIFS('1_stopień'!$V$8:$V$964,'1_stopień'!$R$8:$R$964,D21,'1_stopień'!$AA$8:$AA$964,"Cech Opole")</f>
        <v>0</v>
      </c>
      <c r="AW21" s="24">
        <f>SUMIFS('1_stopień'!$U$8:$U$964,'1_stopień'!$R$8:$R$964,D21,'1_stopień'!$AA$8:$AA$964,"TOYOTA")</f>
        <v>0</v>
      </c>
      <c r="AX21" s="24">
        <f>SUMIFS('1_stopień'!$V$8:$V$964,'1_stopień'!$R$8:$R$964,D21,'1_stopień'!$AA$8:$AA$964,"TOYOTA")</f>
        <v>0</v>
      </c>
      <c r="AY21" s="24">
        <f>SUMIFS('1_stopień'!$U$8:$U$964,'1_stopień'!$R$8:$R$964,D21,'1_stopień'!$AA$8:$AA$964,"CKZ Wrocław")</f>
        <v>0</v>
      </c>
      <c r="AZ21" s="24">
        <f>SUMIFS('1_stopień'!$V$8:$V$964,'1_stopień'!$R$8:$R$964,D21,'1_stopień'!$AA$8:$AA$964,"CKZ Wrocław")</f>
        <v>0</v>
      </c>
      <c r="BA21" s="24">
        <f>SUMIFS('1_stopień'!$U$8:$U$964,'1_stopień'!$R$8:$R$964,D21,'1_stopień'!$AA$8:$AA$964,"CKZ Gliwice")</f>
        <v>0</v>
      </c>
      <c r="BB21" s="24">
        <f>SUMIFS('1_stopień'!$V$8:$V$964,'1_stopień'!$R$8:$R$964,D21,'1_stopień'!$AA$8:$AA$964,"CKZ Gliwice")</f>
        <v>0</v>
      </c>
      <c r="BC21" s="24">
        <f>SUMIFS('1_stopień'!$U$8:$U$964,'1_stopień'!$R$8:$R$964,D21,'1_stopień'!$AA$8:$AA$964,"CKZ Opole")</f>
        <v>0</v>
      </c>
      <c r="BD21" s="24">
        <f>SUMIFS('1_stopień'!$V$8:$V$964,'1_stopień'!$R$8:$R$964,D21,'1_stopień'!$AA$8:$AA$964,"CKZ Opole")</f>
        <v>0</v>
      </c>
      <c r="BE21" s="24">
        <f>SUMIFS('1_stopień'!$U$8:$U$964,'1_stopień'!$R$8:$R$964,D21,'1_stopień'!$AA$8:$AA$964,"CKZ Chojnów")</f>
        <v>0</v>
      </c>
      <c r="BF21" s="24">
        <f>SUMIFS('1_stopień'!$V$8:$V$964,'1_stopień'!$R$8:$R$964,D21,'1_stopień'!$AA$8:$AA$964,"CKZ Chojnów")</f>
        <v>0</v>
      </c>
      <c r="BG21" s="24">
        <f>SUMIFS('1_stopień'!$U$8:$U$964,'1_stopień'!$R$8:$R$964,D21,'1_stopień'!$AA$8:$AA$964,"CKZ Gniezno")</f>
        <v>0</v>
      </c>
      <c r="BH21" s="24">
        <f>SUMIFS('1_stopień'!$V$8:$V$964,'1_stopień'!$R$8:$R$964,D21,'1_stopień'!$AA$8:$AA$964,"CKZ Gniezno")</f>
        <v>0</v>
      </c>
      <c r="BI21" s="24">
        <f>SUMIFS('1_stopień'!$U$8:$U$964,'1_stopień'!$R$8:$R$964,D21,'1_stopień'!$AA$8:$AA$964,"konsultacje szkoła")</f>
        <v>0</v>
      </c>
      <c r="BJ21" s="330">
        <f t="shared" si="0"/>
        <v>0</v>
      </c>
      <c r="BK21" s="327">
        <f t="shared" si="1"/>
        <v>0</v>
      </c>
    </row>
    <row r="22" spans="2:63" hidden="1">
      <c r="B22" s="25" t="s">
        <v>494</v>
      </c>
      <c r="C22" s="26">
        <v>818116</v>
      </c>
      <c r="D22" s="26" t="s">
        <v>583</v>
      </c>
      <c r="E22" s="25" t="s">
        <v>582</v>
      </c>
      <c r="F22" s="23">
        <f>SUMIF('1_stopień'!R$8:R$964,D22,'1_stopień'!U$8:U$966)</f>
        <v>0</v>
      </c>
      <c r="G22" s="24">
        <f>SUMIFS('1_stopień'!$U$8:$U$964,'1_stopień'!$R$8:$R$964,D22,'1_stopień'!$AA$8:$AA$964,"CKZ Bielawa")</f>
        <v>0</v>
      </c>
      <c r="H22" s="24">
        <f>SUMIFS('1_stopień'!$V$8:$V$964,'1_stopień'!$R$8:$R$964,D22,'1_stopień'!$AA$8:$AA$964,"CKZ Bielawa")</f>
        <v>0</v>
      </c>
      <c r="I22" s="24">
        <f>SUMIFS('1_stopień'!$U$8:$U$964,'1_stopień'!$R$8:$R$964,D22,'1_stopień'!$AA$8:$AA$964,"GCKZ Głogów")</f>
        <v>0</v>
      </c>
      <c r="J22" s="24">
        <f>SUMIFS('1_stopień'!$V$8:$V$964,'1_stopień'!$R$8:$R$964,D22,'1_stopień'!$AA$8:$AA$964,"GCKZ Głogów")</f>
        <v>0</v>
      </c>
      <c r="K22" s="24">
        <f>SUMIFS('1_stopień'!$U$8:$U$964,'1_stopień'!$R$8:$R$964,D22,'1_stopień'!$AA$8:$AA$964,"CKZ Jawor")</f>
        <v>0</v>
      </c>
      <c r="L22" s="24">
        <f>SUMIFS('1_stopień'!$V$8:$V$964,'1_stopień'!$R$8:$R$964,D22,'1_stopień'!$AA$8:$AA$964,"CKZ Jawor")</f>
        <v>0</v>
      </c>
      <c r="M22" s="24">
        <f>SUMIFS('1_stopień'!$U$8:$U$964,'1_stopień'!$R$8:$R$964,D22,'1_stopień'!$AA$8:$AA$964,"ZSM Głubczyce")</f>
        <v>0</v>
      </c>
      <c r="N22" s="24">
        <f>SUMIFS('1_stopień'!$V$8:$V$964,'1_stopień'!$R$8:$R$964,D22,'1_stopień'!$AA$8:$AA$964,"ZSM Głubczyce")</f>
        <v>0</v>
      </c>
      <c r="O22" s="24">
        <f>SUMIFS('1_stopień'!$U$8:$U$964,'1_stopień'!$R$8:$R$964,D22,'1_stopień'!$AA$8:$AA$964,"CKZ Kłodzko")</f>
        <v>0</v>
      </c>
      <c r="P22" s="24">
        <f>SUMIFS('1_stopień'!$V$8:$V$964,'1_stopień'!$R$8:$R$964,D22,'1_stopień'!$AA$8:$AA$964,"CKZ Kłodzko")</f>
        <v>0</v>
      </c>
      <c r="Q22" s="24">
        <f>SUMIFS('1_stopień'!$U$8:$U$964,'1_stopień'!$R$8:$R$964,D22,'1_stopień'!$AA$8:$AA$964,"CKZ Legnica")</f>
        <v>0</v>
      </c>
      <c r="R22" s="24">
        <f>SUMIFS('1_stopień'!$V$8:$V$964,'1_stopień'!$R$8:$R$964,D22,'1_stopień'!$AA$8:$AA$964,"CKZ Legnica")</f>
        <v>0</v>
      </c>
      <c r="S22" s="24">
        <f>SUMIFS('1_stopień'!$U$8:$U$964,'1_stopień'!$R$8:$R$964,D22,'1_stopień'!$AA$8:$AA$964,"CKZ Oleśnica")</f>
        <v>0</v>
      </c>
      <c r="T22" s="24">
        <f>SUMIFS('1_stopień'!$V$8:$V$964,'1_stopień'!$R$8:$R$964,D22,'1_stopień'!$AA$8:$AA$964,"CKZ Oleśnica")</f>
        <v>0</v>
      </c>
      <c r="U22" s="24">
        <f>SUMIFS('1_stopień'!$U$8:$U$964,'1_stopień'!$R$8:$R$964,D22,'1_stopień'!$AA$8:$AA$964,"CKZ Świdnica")</f>
        <v>0</v>
      </c>
      <c r="V22" s="24">
        <f>SUMIFS('1_stopień'!$V$8:$V$964,'1_stopień'!$R$8:$R$964,D22,'1_stopień'!$AA$8:$AA$964,"CKZ Świdnica")</f>
        <v>0</v>
      </c>
      <c r="W22" s="24">
        <f>SUMIFS('1_stopień'!$U$8:$U$964,'1_stopień'!$R$8:$R$964,D22,'1_stopień'!$AA$8:$AA$964,"CKZ Wołów")</f>
        <v>0</v>
      </c>
      <c r="X22" s="24">
        <f>SUMIFS('1_stopień'!$V$8:$V$964,'1_stopień'!$R$8:$R$964,D22,'1_stopień'!$AA$8:$AA$964,"CKZ Wołów")</f>
        <v>0</v>
      </c>
      <c r="Y22" s="24">
        <f>SUMIFS('1_stopień'!$U$8:$U$964,'1_stopień'!$R$8:$R$964,D22,'1_stopień'!$AA$8:$AA$964,"CKZ Ziębice")</f>
        <v>0</v>
      </c>
      <c r="Z22" s="24">
        <f>SUMIFS('1_stopień'!$V$8:$V$964,'1_stopień'!$R$8:$R$964,D22,'1_stopień'!$AA$8:$AA$964,"CKZ Ziębice")</f>
        <v>0</v>
      </c>
      <c r="AA22" s="24">
        <f>SUMIFS('1_stopień'!$U$8:$U$964,'1_stopień'!$R$8:$R$964,D22,'1_stopień'!$AA$8:$AA$964,"CKZ Dobrodzień")</f>
        <v>0</v>
      </c>
      <c r="AB22" s="24">
        <f>SUMIFS('1_stopień'!$V$8:$V$964,'1_stopień'!$R$8:$R$964,D22,'1_stopień'!$AA$8:$AA$964,"CKZ Dobrodzień")</f>
        <v>0</v>
      </c>
      <c r="AC22" s="24">
        <f>SUMIFS('1_stopień'!$U$8:$U$964,'1_stopień'!$R$8:$R$964,D22,'1_stopień'!$AA$8:$AA$964,"CKZ Kędzierzyn-Koźle")</f>
        <v>0</v>
      </c>
      <c r="AD22" s="24">
        <f>SUMIFS('1_stopień'!$V$8:$V$964,'1_stopień'!$R$8:$R$964,D22,'1_stopień'!$AA$8:$AA$964,"CKZ Kędzierzyn-Koźle")</f>
        <v>0</v>
      </c>
      <c r="AE22" s="24">
        <f>SUMIFS('1_stopień'!$U$8:$U$964,'1_stopień'!$R$8:$R$964,D22,'1_stopień'!$AA$8:$AA$964,"CKZ Dębica")</f>
        <v>0</v>
      </c>
      <c r="AF22" s="24">
        <f>SUMIFS('1_stopień'!$V$8:$V$964,'1_stopień'!$R$8:$R$964,D22,'1_stopień'!$AA$8:$AA$964,"CKZ Dębica")</f>
        <v>0</v>
      </c>
      <c r="AG22" s="24">
        <f>SUMIFS('1_stopień'!$U$8:$U$964,'1_stopień'!$R$8:$R$964,D22,'1_stopień'!$AA$8:$AA$964,"ZSET Rakowice Wielkie")</f>
        <v>0</v>
      </c>
      <c r="AH22" s="24">
        <f>SUMIFS('1_stopień'!$V$8:$V$964,'1_stopień'!$R$8:$R$964,D22,'1_stopień'!$AA$8:$AA$964,"ZSET Rakowice Wielkie")</f>
        <v>0</v>
      </c>
      <c r="AI22" s="24">
        <f>SUMIFS('1_stopień'!$U$8:$U$964,'1_stopień'!$R$8:$R$964,D22,'1_stopień'!$AA$8:$AA$964,"CKZ Krotoszyn")</f>
        <v>0</v>
      </c>
      <c r="AJ22" s="24">
        <f>SUMIFS('1_stopień'!$V$8:$V$964,'1_stopień'!$R$8:$R$964,D22,'1_stopień'!$AA$8:$AA$964,"CKZ Krotoszyn")</f>
        <v>0</v>
      </c>
      <c r="AK22" s="24">
        <f>SUMIFS('1_stopień'!$U$8:$U$964,'1_stopień'!$R$8:$R$964,D22,'1_stopień'!$AA$8:$AA$964,"CKZ Olkusz")</f>
        <v>0</v>
      </c>
      <c r="AL22" s="24">
        <f>SUMIFS('1_stopień'!$V$8:$V$964,'1_stopień'!$R$8:$R$964,D22,'1_stopień'!$AA$8:$AA$964,"CKZ Olkusz")</f>
        <v>0</v>
      </c>
      <c r="AM22" s="24">
        <f>SUMIFS('1_stopień'!$U$8:$U$964,'1_stopień'!$R$8:$R$964,D22,'1_stopień'!$AA$8:$AA$964,"CKZ Wschowa")</f>
        <v>0</v>
      </c>
      <c r="AN22" s="24">
        <f>SUMIFS('1_stopień'!$V$8:$V$964,'1_stopień'!$R$8:$R$964,D22,'1_stopień'!$AA$8:$AA$964,"CKZ Wschowa")</f>
        <v>0</v>
      </c>
      <c r="AO22" s="24">
        <f>SUMIFS('1_stopień'!$U$8:$U$964,'1_stopień'!$R$8:$R$964,D22,'1_stopień'!$AA$8:$AA$964,"CKZ Zielona Góra")</f>
        <v>0</v>
      </c>
      <c r="AP22" s="24">
        <f>SUMIFS('1_stopień'!$V$8:$V$964,'1_stopień'!$R$8:$R$964,D22,'1_stopień'!$AA$8:$AA$964,"CKZ Zielona Góra")</f>
        <v>0</v>
      </c>
      <c r="AQ22" s="24">
        <f>SUMIFS('1_stopień'!$U$8:$U$964,'1_stopień'!$R$8:$R$964,D22,'1_stopień'!$AA$8:$AA$964,"Rzemieślnicza Wałbrzych")</f>
        <v>0</v>
      </c>
      <c r="AR22" s="24">
        <f>SUMIFS('1_stopień'!$V$8:$V$964,'1_stopień'!$R$8:$R$964,D22,'1_stopień'!$AA$8:$AA$964,"Rzemieślnicza Wałbrzych")</f>
        <v>0</v>
      </c>
      <c r="AS22" s="24">
        <f>SUMIFS('1_stopień'!$U$8:$U$964,'1_stopień'!$R$8:$R$964,D22,'1_stopień'!$AA$8:$AA$964,"CKZ Mosina")</f>
        <v>0</v>
      </c>
      <c r="AT22" s="24">
        <f>SUMIFS('1_stopień'!$V$8:$V$964,'1_stopień'!$R$8:$R$964,D22,'1_stopień'!$AA$8:$AA$964,"CKZ Mosina")</f>
        <v>0</v>
      </c>
      <c r="AU22" s="24">
        <f>SUMIFS('1_stopień'!$U$8:$U$964,'1_stopień'!$R$8:$R$964,D22,'1_stopień'!$AA$8:$AA$964,"Cech Opole")</f>
        <v>0</v>
      </c>
      <c r="AV22" s="24">
        <f>SUMIFS('1_stopień'!$V$8:$V$964,'1_stopień'!$R$8:$R$964,D22,'1_stopień'!$AA$8:$AA$964,"Cech Opole")</f>
        <v>0</v>
      </c>
      <c r="AW22" s="24">
        <f>SUMIFS('1_stopień'!$U$8:$U$964,'1_stopień'!$R$8:$R$964,D22,'1_stopień'!$AA$8:$AA$964,"TOYOTA")</f>
        <v>0</v>
      </c>
      <c r="AX22" s="24">
        <f>SUMIFS('1_stopień'!$V$8:$V$964,'1_stopień'!$R$8:$R$964,D22,'1_stopień'!$AA$8:$AA$964,"TOYOTA")</f>
        <v>0</v>
      </c>
      <c r="AY22" s="24">
        <f>SUMIFS('1_stopień'!$U$8:$U$964,'1_stopień'!$R$8:$R$964,D22,'1_stopień'!$AA$8:$AA$964,"CKZ Wrocław")</f>
        <v>0</v>
      </c>
      <c r="AZ22" s="24">
        <f>SUMIFS('1_stopień'!$V$8:$V$964,'1_stopień'!$R$8:$R$964,D22,'1_stopień'!$AA$8:$AA$964,"CKZ Wrocław")</f>
        <v>0</v>
      </c>
      <c r="BA22" s="24">
        <f>SUMIFS('1_stopień'!$U$8:$U$964,'1_stopień'!$R$8:$R$964,D22,'1_stopień'!$AA$8:$AA$964,"CKZ Gliwice")</f>
        <v>0</v>
      </c>
      <c r="BB22" s="24">
        <f>SUMIFS('1_stopień'!$V$8:$V$964,'1_stopień'!$R$8:$R$964,D22,'1_stopień'!$AA$8:$AA$964,"CKZ Gliwice")</f>
        <v>0</v>
      </c>
      <c r="BC22" s="24">
        <f>SUMIFS('1_stopień'!$U$8:$U$964,'1_stopień'!$R$8:$R$964,D22,'1_stopień'!$AA$8:$AA$964,"CKZ Opole")</f>
        <v>0</v>
      </c>
      <c r="BD22" s="24">
        <f>SUMIFS('1_stopień'!$V$8:$V$964,'1_stopień'!$R$8:$R$964,D22,'1_stopień'!$AA$8:$AA$964,"CKZ Opole")</f>
        <v>0</v>
      </c>
      <c r="BE22" s="24">
        <f>SUMIFS('1_stopień'!$U$8:$U$964,'1_stopień'!$R$8:$R$964,D22,'1_stopień'!$AA$8:$AA$964,"CKZ Chojnów")</f>
        <v>0</v>
      </c>
      <c r="BF22" s="24">
        <f>SUMIFS('1_stopień'!$V$8:$V$964,'1_stopień'!$R$8:$R$964,D22,'1_stopień'!$AA$8:$AA$964,"CKZ Chojnów")</f>
        <v>0</v>
      </c>
      <c r="BG22" s="24">
        <f>SUMIFS('1_stopień'!$U$8:$U$964,'1_stopień'!$R$8:$R$964,D22,'1_stopień'!$AA$8:$AA$964,"CKZ Gniezno")</f>
        <v>0</v>
      </c>
      <c r="BH22" s="24">
        <f>SUMIFS('1_stopień'!$V$8:$V$964,'1_stopień'!$R$8:$R$964,D22,'1_stopień'!$AA$8:$AA$964,"CKZ Gniezno")</f>
        <v>0</v>
      </c>
      <c r="BI22" s="24">
        <f>SUMIFS('1_stopień'!$U$8:$U$964,'1_stopień'!$R$8:$R$964,D22,'1_stopień'!$AA$8:$AA$964,"konsultacje szkoła")</f>
        <v>0</v>
      </c>
      <c r="BJ22" s="330">
        <f t="shared" si="0"/>
        <v>0</v>
      </c>
      <c r="BK22" s="327">
        <f t="shared" si="1"/>
        <v>0</v>
      </c>
    </row>
    <row r="23" spans="2:63" hidden="1">
      <c r="B23" s="27" t="s">
        <v>495</v>
      </c>
      <c r="C23" s="28">
        <v>731609</v>
      </c>
      <c r="D23" s="28" t="s">
        <v>585</v>
      </c>
      <c r="E23" s="29" t="s">
        <v>584</v>
      </c>
      <c r="F23" s="23">
        <f>SUMIF('1_stopień'!R$8:R$964,D23,'1_stopień'!U$8:U$966)</f>
        <v>0</v>
      </c>
      <c r="G23" s="24">
        <f>SUMIFS('1_stopień'!$U$8:$U$964,'1_stopień'!$R$8:$R$964,D23,'1_stopień'!$AA$8:$AA$964,"CKZ Bielawa")</f>
        <v>0</v>
      </c>
      <c r="H23" s="24">
        <f>SUMIFS('1_stopień'!$V$8:$V$964,'1_stopień'!$R$8:$R$964,D23,'1_stopień'!$AA$8:$AA$964,"CKZ Bielawa")</f>
        <v>0</v>
      </c>
      <c r="I23" s="24">
        <f>SUMIFS('1_stopień'!$U$8:$U$964,'1_stopień'!$R$8:$R$964,D23,'1_stopień'!$AA$8:$AA$964,"GCKZ Głogów")</f>
        <v>0</v>
      </c>
      <c r="J23" s="24">
        <f>SUMIFS('1_stopień'!$V$8:$V$964,'1_stopień'!$R$8:$R$964,D23,'1_stopień'!$AA$8:$AA$964,"GCKZ Głogów")</f>
        <v>0</v>
      </c>
      <c r="K23" s="24">
        <f>SUMIFS('1_stopień'!$U$8:$U$964,'1_stopień'!$R$8:$R$964,D23,'1_stopień'!$AA$8:$AA$964,"CKZ Jawor")</f>
        <v>0</v>
      </c>
      <c r="L23" s="24">
        <f>SUMIFS('1_stopień'!$V$8:$V$964,'1_stopień'!$R$8:$R$964,D23,'1_stopień'!$AA$8:$AA$964,"CKZ Jawor")</f>
        <v>0</v>
      </c>
      <c r="M23" s="24">
        <f>SUMIFS('1_stopień'!$U$8:$U$964,'1_stopień'!$R$8:$R$964,D23,'1_stopień'!$AA$8:$AA$964,"ZSM Głubczyce")</f>
        <v>0</v>
      </c>
      <c r="N23" s="24">
        <f>SUMIFS('1_stopień'!$V$8:$V$964,'1_stopień'!$R$8:$R$964,D23,'1_stopień'!$AA$8:$AA$964,"ZSM Głubczyce")</f>
        <v>0</v>
      </c>
      <c r="O23" s="24">
        <f>SUMIFS('1_stopień'!$U$8:$U$964,'1_stopień'!$R$8:$R$964,D23,'1_stopień'!$AA$8:$AA$964,"CKZ Kłodzko")</f>
        <v>0</v>
      </c>
      <c r="P23" s="24">
        <f>SUMIFS('1_stopień'!$V$8:$V$964,'1_stopień'!$R$8:$R$964,D23,'1_stopień'!$AA$8:$AA$964,"CKZ Kłodzko")</f>
        <v>0</v>
      </c>
      <c r="Q23" s="24">
        <f>SUMIFS('1_stopień'!$U$8:$U$964,'1_stopień'!$R$8:$R$964,D23,'1_stopień'!$AA$8:$AA$964,"CKZ Legnica")</f>
        <v>0</v>
      </c>
      <c r="R23" s="24">
        <f>SUMIFS('1_stopień'!$V$8:$V$964,'1_stopień'!$R$8:$R$964,D23,'1_stopień'!$AA$8:$AA$964,"CKZ Legnica")</f>
        <v>0</v>
      </c>
      <c r="S23" s="24">
        <f>SUMIFS('1_stopień'!$U$8:$U$964,'1_stopień'!$R$8:$R$964,D23,'1_stopień'!$AA$8:$AA$964,"CKZ Oleśnica")</f>
        <v>0</v>
      </c>
      <c r="T23" s="24">
        <f>SUMIFS('1_stopień'!$V$8:$V$964,'1_stopień'!$R$8:$R$964,D23,'1_stopień'!$AA$8:$AA$964,"CKZ Oleśnica")</f>
        <v>0</v>
      </c>
      <c r="U23" s="24">
        <f>SUMIFS('1_stopień'!$U$8:$U$964,'1_stopień'!$R$8:$R$964,D23,'1_stopień'!$AA$8:$AA$964,"CKZ Świdnica")</f>
        <v>0</v>
      </c>
      <c r="V23" s="24">
        <f>SUMIFS('1_stopień'!$V$8:$V$964,'1_stopień'!$R$8:$R$964,D23,'1_stopień'!$AA$8:$AA$964,"CKZ Świdnica")</f>
        <v>0</v>
      </c>
      <c r="W23" s="24">
        <f>SUMIFS('1_stopień'!$U$8:$U$964,'1_stopień'!$R$8:$R$964,D23,'1_stopień'!$AA$8:$AA$964,"CKZ Wołów")</f>
        <v>0</v>
      </c>
      <c r="X23" s="24">
        <f>SUMIFS('1_stopień'!$V$8:$V$964,'1_stopień'!$R$8:$R$964,D23,'1_stopień'!$AA$8:$AA$964,"CKZ Wołów")</f>
        <v>0</v>
      </c>
      <c r="Y23" s="24">
        <f>SUMIFS('1_stopień'!$U$8:$U$964,'1_stopień'!$R$8:$R$964,D23,'1_stopień'!$AA$8:$AA$964,"CKZ Ziębice")</f>
        <v>0</v>
      </c>
      <c r="Z23" s="24">
        <f>SUMIFS('1_stopień'!$V$8:$V$964,'1_stopień'!$R$8:$R$964,D23,'1_stopień'!$AA$8:$AA$964,"CKZ Ziębice")</f>
        <v>0</v>
      </c>
      <c r="AA23" s="24">
        <f>SUMIFS('1_stopień'!$U$8:$U$964,'1_stopień'!$R$8:$R$964,D23,'1_stopień'!$AA$8:$AA$964,"CKZ Dobrodzień")</f>
        <v>0</v>
      </c>
      <c r="AB23" s="24">
        <f>SUMIFS('1_stopień'!$V$8:$V$964,'1_stopień'!$R$8:$R$964,D23,'1_stopień'!$AA$8:$AA$964,"CKZ Dobrodzień")</f>
        <v>0</v>
      </c>
      <c r="AC23" s="24">
        <f>SUMIFS('1_stopień'!$U$8:$U$964,'1_stopień'!$R$8:$R$964,D23,'1_stopień'!$AA$8:$AA$964,"CKZ Kędzierzyn-Koźle")</f>
        <v>0</v>
      </c>
      <c r="AD23" s="24">
        <f>SUMIFS('1_stopień'!$V$8:$V$964,'1_stopień'!$R$8:$R$964,D23,'1_stopień'!$AA$8:$AA$964,"CKZ Kędzierzyn-Koźle")</f>
        <v>0</v>
      </c>
      <c r="AE23" s="24">
        <f>SUMIFS('1_stopień'!$U$8:$U$964,'1_stopień'!$R$8:$R$964,D23,'1_stopień'!$AA$8:$AA$964,"CKZ Dębica")</f>
        <v>0</v>
      </c>
      <c r="AF23" s="24">
        <f>SUMIFS('1_stopień'!$V$8:$V$964,'1_stopień'!$R$8:$R$964,D23,'1_stopień'!$AA$8:$AA$964,"CKZ Dębica")</f>
        <v>0</v>
      </c>
      <c r="AG23" s="24">
        <f>SUMIFS('1_stopień'!$U$8:$U$964,'1_stopień'!$R$8:$R$964,D23,'1_stopień'!$AA$8:$AA$964,"ZSET Rakowice Wielkie")</f>
        <v>0</v>
      </c>
      <c r="AH23" s="24">
        <f>SUMIFS('1_stopień'!$V$8:$V$964,'1_stopień'!$R$8:$R$964,D23,'1_stopień'!$AA$8:$AA$964,"ZSET Rakowice Wielkie")</f>
        <v>0</v>
      </c>
      <c r="AI23" s="24">
        <f>SUMIFS('1_stopień'!$U$8:$U$964,'1_stopień'!$R$8:$R$964,D23,'1_stopień'!$AA$8:$AA$964,"CKZ Krotoszyn")</f>
        <v>0</v>
      </c>
      <c r="AJ23" s="24">
        <f>SUMIFS('1_stopień'!$V$8:$V$964,'1_stopień'!$R$8:$R$964,D23,'1_stopień'!$AA$8:$AA$964,"CKZ Krotoszyn")</f>
        <v>0</v>
      </c>
      <c r="AK23" s="24">
        <f>SUMIFS('1_stopień'!$U$8:$U$964,'1_stopień'!$R$8:$R$964,D23,'1_stopień'!$AA$8:$AA$964,"CKZ Olkusz")</f>
        <v>0</v>
      </c>
      <c r="AL23" s="24">
        <f>SUMIFS('1_stopień'!$V$8:$V$964,'1_stopień'!$R$8:$R$964,D23,'1_stopień'!$AA$8:$AA$964,"CKZ Olkusz")</f>
        <v>0</v>
      </c>
      <c r="AM23" s="24">
        <f>SUMIFS('1_stopień'!$U$8:$U$964,'1_stopień'!$R$8:$R$964,D23,'1_stopień'!$AA$8:$AA$964,"CKZ Wschowa")</f>
        <v>0</v>
      </c>
      <c r="AN23" s="24">
        <f>SUMIFS('1_stopień'!$V$8:$V$964,'1_stopień'!$R$8:$R$964,D23,'1_stopień'!$AA$8:$AA$964,"CKZ Wschowa")</f>
        <v>0</v>
      </c>
      <c r="AO23" s="24">
        <f>SUMIFS('1_stopień'!$U$8:$U$964,'1_stopień'!$R$8:$R$964,D23,'1_stopień'!$AA$8:$AA$964,"CKZ Zielona Góra")</f>
        <v>0</v>
      </c>
      <c r="AP23" s="24">
        <f>SUMIFS('1_stopień'!$V$8:$V$964,'1_stopień'!$R$8:$R$964,D23,'1_stopień'!$AA$8:$AA$964,"CKZ Zielona Góra")</f>
        <v>0</v>
      </c>
      <c r="AQ23" s="24">
        <f>SUMIFS('1_stopień'!$U$8:$U$964,'1_stopień'!$R$8:$R$964,D23,'1_stopień'!$AA$8:$AA$964,"Rzemieślnicza Wałbrzych")</f>
        <v>0</v>
      </c>
      <c r="AR23" s="24">
        <f>SUMIFS('1_stopień'!$V$8:$V$964,'1_stopień'!$R$8:$R$964,D23,'1_stopień'!$AA$8:$AA$964,"Rzemieślnicza Wałbrzych")</f>
        <v>0</v>
      </c>
      <c r="AS23" s="24">
        <f>SUMIFS('1_stopień'!$U$8:$U$964,'1_stopień'!$R$8:$R$964,D23,'1_stopień'!$AA$8:$AA$964,"CKZ Mosina")</f>
        <v>0</v>
      </c>
      <c r="AT23" s="24">
        <f>SUMIFS('1_stopień'!$V$8:$V$964,'1_stopień'!$R$8:$R$964,D23,'1_stopień'!$AA$8:$AA$964,"CKZ Mosina")</f>
        <v>0</v>
      </c>
      <c r="AU23" s="24">
        <f>SUMIFS('1_stopień'!$U$8:$U$964,'1_stopień'!$R$8:$R$964,D23,'1_stopień'!$AA$8:$AA$964,"Cech Opole")</f>
        <v>0</v>
      </c>
      <c r="AV23" s="24">
        <f>SUMIFS('1_stopień'!$V$8:$V$964,'1_stopień'!$R$8:$R$964,D23,'1_stopień'!$AA$8:$AA$964,"Cech Opole")</f>
        <v>0</v>
      </c>
      <c r="AW23" s="24">
        <f>SUMIFS('1_stopień'!$U$8:$U$964,'1_stopień'!$R$8:$R$964,D23,'1_stopień'!$AA$8:$AA$964,"TOYOTA")</f>
        <v>0</v>
      </c>
      <c r="AX23" s="24">
        <f>SUMIFS('1_stopień'!$V$8:$V$964,'1_stopień'!$R$8:$R$964,D23,'1_stopień'!$AA$8:$AA$964,"TOYOTA")</f>
        <v>0</v>
      </c>
      <c r="AY23" s="24">
        <f>SUMIFS('1_stopień'!$U$8:$U$964,'1_stopień'!$R$8:$R$964,D23,'1_stopień'!$AA$8:$AA$964,"CKZ Wrocław")</f>
        <v>0</v>
      </c>
      <c r="AZ23" s="24">
        <f>SUMIFS('1_stopień'!$V$8:$V$964,'1_stopień'!$R$8:$R$964,D23,'1_stopień'!$AA$8:$AA$964,"CKZ Wrocław")</f>
        <v>0</v>
      </c>
      <c r="BA23" s="24">
        <f>SUMIFS('1_stopień'!$U$8:$U$964,'1_stopień'!$R$8:$R$964,D23,'1_stopień'!$AA$8:$AA$964,"CKZ Gliwice")</f>
        <v>0</v>
      </c>
      <c r="BB23" s="24">
        <f>SUMIFS('1_stopień'!$V$8:$V$964,'1_stopień'!$R$8:$R$964,D23,'1_stopień'!$AA$8:$AA$964,"CKZ Gliwice")</f>
        <v>0</v>
      </c>
      <c r="BC23" s="24">
        <f>SUMIFS('1_stopień'!$U$8:$U$964,'1_stopień'!$R$8:$R$964,D23,'1_stopień'!$AA$8:$AA$964,"CKZ Opole")</f>
        <v>0</v>
      </c>
      <c r="BD23" s="24">
        <f>SUMIFS('1_stopień'!$V$8:$V$964,'1_stopień'!$R$8:$R$964,D23,'1_stopień'!$AA$8:$AA$964,"CKZ Opole")</f>
        <v>0</v>
      </c>
      <c r="BE23" s="24">
        <f>SUMIFS('1_stopień'!$U$8:$U$964,'1_stopień'!$R$8:$R$964,D23,'1_stopień'!$AA$8:$AA$964,"CKZ Chojnów")</f>
        <v>0</v>
      </c>
      <c r="BF23" s="24">
        <f>SUMIFS('1_stopień'!$V$8:$V$964,'1_stopień'!$R$8:$R$964,D23,'1_stopień'!$AA$8:$AA$964,"CKZ Chojnów")</f>
        <v>0</v>
      </c>
      <c r="BG23" s="24">
        <f>SUMIFS('1_stopień'!$U$8:$U$964,'1_stopień'!$R$8:$R$964,D23,'1_stopień'!$AA$8:$AA$964,"CKZ Gniezno")</f>
        <v>0</v>
      </c>
      <c r="BH23" s="24">
        <f>SUMIFS('1_stopień'!$V$8:$V$964,'1_stopień'!$R$8:$R$964,D23,'1_stopień'!$AA$8:$AA$964,"CKZ Gniezno")</f>
        <v>0</v>
      </c>
      <c r="BI23" s="24">
        <f>SUMIFS('1_stopień'!$U$8:$U$964,'1_stopień'!$R$8:$R$964,D23,'1_stopień'!$AA$8:$AA$964,"konsultacje szkoła")</f>
        <v>0</v>
      </c>
      <c r="BJ23" s="330">
        <f t="shared" si="0"/>
        <v>0</v>
      </c>
      <c r="BK23" s="327">
        <f t="shared" si="1"/>
        <v>0</v>
      </c>
    </row>
    <row r="24" spans="2:63" ht="15" customHeight="1">
      <c r="B24" s="25" t="s">
        <v>496</v>
      </c>
      <c r="C24" s="26">
        <v>814209</v>
      </c>
      <c r="D24" s="26" t="s">
        <v>683</v>
      </c>
      <c r="E24" s="25" t="s">
        <v>586</v>
      </c>
      <c r="F24" s="23">
        <f>SUMIF('1_stopień'!R$8:R$964,D24,'1_stopień'!U$8:U$966)</f>
        <v>4</v>
      </c>
      <c r="G24" s="24">
        <f>SUMIFS('1_stopień'!$U$8:$U$964,'1_stopień'!$R$8:$R$964,D24,'1_stopień'!$AA$8:$AA$964,"CKZ Bielawa")</f>
        <v>0</v>
      </c>
      <c r="H24" s="24">
        <f>SUMIFS('1_stopień'!$V$8:$V$964,'1_stopień'!$R$8:$R$964,D24,'1_stopień'!$AA$8:$AA$964,"CKZ Bielawa")</f>
        <v>0</v>
      </c>
      <c r="I24" s="24">
        <f>SUMIFS('1_stopień'!$U$8:$U$964,'1_stopień'!$R$8:$R$964,D24,'1_stopień'!$AA$8:$AA$964,"GCKZ Głogów")</f>
        <v>0</v>
      </c>
      <c r="J24" s="24">
        <f>SUMIFS('1_stopień'!$V$8:$V$964,'1_stopień'!$R$8:$R$964,D24,'1_stopień'!$AA$8:$AA$964,"GCKZ Głogów")</f>
        <v>0</v>
      </c>
      <c r="K24" s="24">
        <f>SUMIFS('1_stopień'!$U$8:$U$964,'1_stopień'!$R$8:$R$964,D24,'1_stopień'!$AA$8:$AA$964,"CKZ Jawor")</f>
        <v>0</v>
      </c>
      <c r="L24" s="24">
        <f>SUMIFS('1_stopień'!$V$8:$V$964,'1_stopień'!$R$8:$R$964,D24,'1_stopień'!$AA$8:$AA$964,"CKZ Jawor")</f>
        <v>0</v>
      </c>
      <c r="M24" s="24">
        <f>SUMIFS('1_stopień'!$U$8:$U$964,'1_stopień'!$R$8:$R$964,D24,'1_stopień'!$AA$8:$AA$964,"ZSM Głubczyce")</f>
        <v>0</v>
      </c>
      <c r="N24" s="24">
        <f>SUMIFS('1_stopień'!$V$8:$V$964,'1_stopień'!$R$8:$R$964,D24,'1_stopień'!$AA$8:$AA$964,"ZSM Głubczyce")</f>
        <v>0</v>
      </c>
      <c r="O24" s="24">
        <f>SUMIFS('1_stopień'!$U$8:$U$964,'1_stopień'!$R$8:$R$964,D24,'1_stopień'!$AA$8:$AA$964,"CKZ Kłodzko")</f>
        <v>0</v>
      </c>
      <c r="P24" s="24">
        <f>SUMIFS('1_stopień'!$V$8:$V$964,'1_stopień'!$R$8:$R$964,D24,'1_stopień'!$AA$8:$AA$964,"CKZ Kłodzko")</f>
        <v>0</v>
      </c>
      <c r="Q24" s="24">
        <f>SUMIFS('1_stopień'!$U$8:$U$964,'1_stopień'!$R$8:$R$964,D24,'1_stopień'!$AA$8:$AA$964,"CKZ Legnica")</f>
        <v>0</v>
      </c>
      <c r="R24" s="24">
        <f>SUMIFS('1_stopień'!$V$8:$V$964,'1_stopień'!$R$8:$R$964,D24,'1_stopień'!$AA$8:$AA$964,"CKZ Legnica")</f>
        <v>0</v>
      </c>
      <c r="S24" s="24">
        <f>SUMIFS('1_stopień'!$U$8:$U$964,'1_stopień'!$R$8:$R$964,D24,'1_stopień'!$AA$8:$AA$964,"CKZ Oleśnica")</f>
        <v>0</v>
      </c>
      <c r="T24" s="24">
        <f>SUMIFS('1_stopień'!$V$8:$V$964,'1_stopień'!$R$8:$R$964,D24,'1_stopień'!$AA$8:$AA$964,"CKZ Oleśnica")</f>
        <v>0</v>
      </c>
      <c r="U24" s="24">
        <f>SUMIFS('1_stopień'!$U$8:$U$964,'1_stopień'!$R$8:$R$964,D24,'1_stopień'!$AA$8:$AA$964,"CKZ Świdnica")</f>
        <v>0</v>
      </c>
      <c r="V24" s="24">
        <f>SUMIFS('1_stopień'!$V$8:$V$964,'1_stopień'!$R$8:$R$964,D24,'1_stopień'!$AA$8:$AA$964,"CKZ Świdnica")</f>
        <v>0</v>
      </c>
      <c r="W24" s="24">
        <f>SUMIFS('1_stopień'!$U$8:$U$964,'1_stopień'!$R$8:$R$964,D24,'1_stopień'!$AA$8:$AA$964,"CKZ Wołów")</f>
        <v>0</v>
      </c>
      <c r="X24" s="24">
        <f>SUMIFS('1_stopień'!$V$8:$V$964,'1_stopień'!$R$8:$R$964,D24,'1_stopień'!$AA$8:$AA$964,"CKZ Wołów")</f>
        <v>0</v>
      </c>
      <c r="Y24" s="24">
        <f>SUMIFS('1_stopień'!$U$8:$U$964,'1_stopień'!$R$8:$R$964,D24,'1_stopień'!$AA$8:$AA$964,"CKZ Ziębice")</f>
        <v>0</v>
      </c>
      <c r="Z24" s="24">
        <f>SUMIFS('1_stopień'!$V$8:$V$964,'1_stopień'!$R$8:$R$964,D24,'1_stopień'!$AA$8:$AA$964,"CKZ Ziębice")</f>
        <v>0</v>
      </c>
      <c r="AA24" s="24">
        <f>SUMIFS('1_stopień'!$U$8:$U$964,'1_stopień'!$R$8:$R$964,D24,'1_stopień'!$AA$8:$AA$964,"CKZ Dobrodzień")</f>
        <v>0</v>
      </c>
      <c r="AB24" s="24">
        <f>SUMIFS('1_stopień'!$V$8:$V$964,'1_stopień'!$R$8:$R$964,D24,'1_stopień'!$AA$8:$AA$964,"CKZ Dobrodzień")</f>
        <v>0</v>
      </c>
      <c r="AC24" s="24">
        <f>SUMIFS('1_stopień'!$U$8:$U$964,'1_stopień'!$R$8:$R$964,D24,'1_stopień'!$AA$8:$AA$964,"CKZ Kędzierzyn-Koźle")</f>
        <v>0</v>
      </c>
      <c r="AD24" s="24">
        <f>SUMIFS('1_stopień'!$V$8:$V$964,'1_stopień'!$R$8:$R$964,D24,'1_stopień'!$AA$8:$AA$964,"CKZ Kędzierzyn-Koźle")</f>
        <v>0</v>
      </c>
      <c r="AE24" s="24">
        <f>SUMIFS('1_stopień'!$U$8:$U$964,'1_stopień'!$R$8:$R$964,D24,'1_stopień'!$AA$8:$AA$964,"CKZ Dębica")</f>
        <v>0</v>
      </c>
      <c r="AF24" s="24">
        <f>SUMIFS('1_stopień'!$V$8:$V$964,'1_stopień'!$R$8:$R$964,D24,'1_stopień'!$AA$8:$AA$964,"CKZ Dębica")</f>
        <v>0</v>
      </c>
      <c r="AG24" s="24">
        <f>SUMIFS('1_stopień'!$U$8:$U$964,'1_stopień'!$R$8:$R$964,D24,'1_stopień'!$AA$8:$AA$964,"ZSET Rakowice Wielkie")</f>
        <v>0</v>
      </c>
      <c r="AH24" s="24">
        <f>SUMIFS('1_stopień'!$V$8:$V$964,'1_stopień'!$R$8:$R$964,D24,'1_stopień'!$AA$8:$AA$964,"ZSET Rakowice Wielkie")</f>
        <v>0</v>
      </c>
      <c r="AI24" s="24">
        <f>SUMIFS('1_stopień'!$U$8:$U$964,'1_stopień'!$R$8:$R$964,D24,'1_stopień'!$AA$8:$AA$964,"CKZ Krotoszyn")</f>
        <v>0</v>
      </c>
      <c r="AJ24" s="24">
        <f>SUMIFS('1_stopień'!$V$8:$V$964,'1_stopień'!$R$8:$R$964,D24,'1_stopień'!$AA$8:$AA$964,"CKZ Krotoszyn")</f>
        <v>0</v>
      </c>
      <c r="AK24" s="24">
        <f>SUMIFS('1_stopień'!$U$8:$U$964,'1_stopień'!$R$8:$R$964,D24,'1_stopień'!$AA$8:$AA$964,"CKZ Olkusz")</f>
        <v>0</v>
      </c>
      <c r="AL24" s="24">
        <f>SUMIFS('1_stopień'!$V$8:$V$964,'1_stopień'!$R$8:$R$964,D24,'1_stopień'!$AA$8:$AA$964,"CKZ Olkusz")</f>
        <v>0</v>
      </c>
      <c r="AM24" s="24">
        <f>SUMIFS('1_stopień'!$U$8:$U$964,'1_stopień'!$R$8:$R$964,D24,'1_stopień'!$AA$8:$AA$964,"CKZ Wschowa")</f>
        <v>0</v>
      </c>
      <c r="AN24" s="24">
        <f>SUMIFS('1_stopień'!$V$8:$V$964,'1_stopień'!$R$8:$R$964,D24,'1_stopień'!$AA$8:$AA$964,"CKZ Wschowa")</f>
        <v>0</v>
      </c>
      <c r="AO24" s="24">
        <f>SUMIFS('1_stopień'!$U$8:$U$964,'1_stopień'!$R$8:$R$964,D24,'1_stopień'!$AA$8:$AA$964,"CKZ Zielona Góra")</f>
        <v>4</v>
      </c>
      <c r="AP24" s="24">
        <f>SUMIFS('1_stopień'!$V$8:$V$964,'1_stopień'!$R$8:$R$964,D24,'1_stopień'!$AA$8:$AA$964,"CKZ Zielona Góra")</f>
        <v>0</v>
      </c>
      <c r="AQ24" s="24">
        <f>SUMIFS('1_stopień'!$U$8:$U$964,'1_stopień'!$R$8:$R$964,D24,'1_stopień'!$AA$8:$AA$964,"Rzemieślnicza Wałbrzych")</f>
        <v>0</v>
      </c>
      <c r="AR24" s="24">
        <f>SUMIFS('1_stopień'!$V$8:$V$964,'1_stopień'!$R$8:$R$964,D24,'1_stopień'!$AA$8:$AA$964,"Rzemieślnicza Wałbrzych")</f>
        <v>0</v>
      </c>
      <c r="AS24" s="24">
        <f>SUMIFS('1_stopień'!$U$8:$U$964,'1_stopień'!$R$8:$R$964,D24,'1_stopień'!$AA$8:$AA$964,"CKZ Mosina")</f>
        <v>0</v>
      </c>
      <c r="AT24" s="24">
        <f>SUMIFS('1_stopień'!$V$8:$V$964,'1_stopień'!$R$8:$R$964,D24,'1_stopień'!$AA$8:$AA$964,"CKZ Mosina")</f>
        <v>0</v>
      </c>
      <c r="AU24" s="24">
        <f>SUMIFS('1_stopień'!$U$8:$U$964,'1_stopień'!$R$8:$R$964,D24,'1_stopień'!$AA$8:$AA$964,"Cech Opole")</f>
        <v>0</v>
      </c>
      <c r="AV24" s="24">
        <f>SUMIFS('1_stopień'!$V$8:$V$964,'1_stopień'!$R$8:$R$964,D24,'1_stopień'!$AA$8:$AA$964,"Cech Opole")</f>
        <v>0</v>
      </c>
      <c r="AW24" s="24">
        <f>SUMIFS('1_stopień'!$U$8:$U$964,'1_stopień'!$R$8:$R$964,D24,'1_stopień'!$AA$8:$AA$964,"TOYOTA")</f>
        <v>0</v>
      </c>
      <c r="AX24" s="24">
        <f>SUMIFS('1_stopień'!$V$8:$V$964,'1_stopień'!$R$8:$R$964,D24,'1_stopień'!$AA$8:$AA$964,"TOYOTA")</f>
        <v>0</v>
      </c>
      <c r="AY24" s="24">
        <f>SUMIFS('1_stopień'!$U$8:$U$964,'1_stopień'!$R$8:$R$964,D24,'1_stopień'!$AA$8:$AA$964,"CKZ Wrocław")</f>
        <v>0</v>
      </c>
      <c r="AZ24" s="24">
        <f>SUMIFS('1_stopień'!$V$8:$V$964,'1_stopień'!$R$8:$R$964,D24,'1_stopień'!$AA$8:$AA$964,"CKZ Wrocław")</f>
        <v>0</v>
      </c>
      <c r="BA24" s="24">
        <f>SUMIFS('1_stopień'!$U$8:$U$964,'1_stopień'!$R$8:$R$964,D24,'1_stopień'!$AA$8:$AA$964,"CKZ Gliwice")</f>
        <v>0</v>
      </c>
      <c r="BB24" s="24">
        <f>SUMIFS('1_stopień'!$V$8:$V$964,'1_stopień'!$R$8:$R$964,D24,'1_stopień'!$AA$8:$AA$964,"CKZ Gliwice")</f>
        <v>0</v>
      </c>
      <c r="BC24" s="24">
        <f>SUMIFS('1_stopień'!$U$8:$U$964,'1_stopień'!$R$8:$R$964,D24,'1_stopień'!$AA$8:$AA$964,"CKZ Opole")</f>
        <v>0</v>
      </c>
      <c r="BD24" s="24">
        <f>SUMIFS('1_stopień'!$V$8:$V$964,'1_stopień'!$R$8:$R$964,D24,'1_stopień'!$AA$8:$AA$964,"CKZ Opole")</f>
        <v>0</v>
      </c>
      <c r="BE24" s="24">
        <f>SUMIFS('1_stopień'!$U$8:$U$964,'1_stopień'!$R$8:$R$964,D24,'1_stopień'!$AA$8:$AA$964,"CKZ Chojnów")</f>
        <v>0</v>
      </c>
      <c r="BF24" s="24">
        <f>SUMIFS('1_stopień'!$V$8:$V$964,'1_stopień'!$R$8:$R$964,D24,'1_stopień'!$AA$8:$AA$964,"CKZ Chojnów")</f>
        <v>0</v>
      </c>
      <c r="BG24" s="24">
        <f>SUMIFS('1_stopień'!$U$8:$U$964,'1_stopień'!$R$8:$R$964,D24,'1_stopień'!$AA$8:$AA$964,"CKZ Gniezno")</f>
        <v>0</v>
      </c>
      <c r="BH24" s="24">
        <f>SUMIFS('1_stopień'!$V$8:$V$964,'1_stopień'!$R$8:$R$964,D24,'1_stopień'!$AA$8:$AA$964,"CKZ Gniezno")</f>
        <v>0</v>
      </c>
      <c r="BI24" s="24">
        <f>SUMIFS('1_stopień'!$U$8:$U$964,'1_stopień'!$R$8:$R$964,D24,'1_stopień'!$AA$8:$AA$964,"konsultacje szkoła")</f>
        <v>0</v>
      </c>
      <c r="BJ24" s="330">
        <f t="shared" si="0"/>
        <v>4</v>
      </c>
      <c r="BK24" s="327">
        <f t="shared" si="1"/>
        <v>0</v>
      </c>
    </row>
    <row r="25" spans="2:63">
      <c r="B25" s="25" t="s">
        <v>497</v>
      </c>
      <c r="C25" s="26">
        <v>813134</v>
      </c>
      <c r="D25" s="26" t="s">
        <v>466</v>
      </c>
      <c r="E25" s="25" t="s">
        <v>587</v>
      </c>
      <c r="F25" s="23">
        <f>SUMIF('1_stopień'!R$8:R$964,D25,'1_stopień'!U$8:U$966)</f>
        <v>4</v>
      </c>
      <c r="G25" s="24">
        <f>SUMIFS('1_stopień'!$U$8:$U$964,'1_stopień'!$R$8:$R$964,D25,'1_stopień'!$AA$8:$AA$964,"CKZ Bielawa")</f>
        <v>0</v>
      </c>
      <c r="H25" s="24">
        <f>SUMIFS('1_stopień'!$V$8:$V$964,'1_stopień'!$R$8:$R$964,D25,'1_stopień'!$AA$8:$AA$964,"CKZ Bielawa")</f>
        <v>0</v>
      </c>
      <c r="I25" s="24">
        <f>SUMIFS('1_stopień'!$U$8:$U$964,'1_stopień'!$R$8:$R$964,D25,'1_stopień'!$AA$8:$AA$964,"GCKZ Głogów")</f>
        <v>0</v>
      </c>
      <c r="J25" s="24">
        <f>SUMIFS('1_stopień'!$V$8:$V$964,'1_stopień'!$R$8:$R$964,D25,'1_stopień'!$AA$8:$AA$964,"GCKZ Głogów")</f>
        <v>0</v>
      </c>
      <c r="K25" s="24">
        <f>SUMIFS('1_stopień'!$U$8:$U$964,'1_stopień'!$R$8:$R$964,D25,'1_stopień'!$AA$8:$AA$964,"CKZ Jawor")</f>
        <v>0</v>
      </c>
      <c r="L25" s="24">
        <f>SUMIFS('1_stopień'!$V$8:$V$964,'1_stopień'!$R$8:$R$964,D25,'1_stopień'!$AA$8:$AA$964,"CKZ Jawor")</f>
        <v>0</v>
      </c>
      <c r="M25" s="24">
        <f>SUMIFS('1_stopień'!$U$8:$U$964,'1_stopień'!$R$8:$R$964,D25,'1_stopień'!$AA$8:$AA$964,"ZSM Głubczyce")</f>
        <v>0</v>
      </c>
      <c r="N25" s="24">
        <f>SUMIFS('1_stopień'!$V$8:$V$964,'1_stopień'!$R$8:$R$964,D25,'1_stopień'!$AA$8:$AA$964,"ZSM Głubczyce")</f>
        <v>0</v>
      </c>
      <c r="O25" s="24">
        <f>SUMIFS('1_stopień'!$U$8:$U$964,'1_stopień'!$R$8:$R$964,D25,'1_stopień'!$AA$8:$AA$964,"CKZ Kłodzko")</f>
        <v>0</v>
      </c>
      <c r="P25" s="24">
        <f>SUMIFS('1_stopień'!$V$8:$V$964,'1_stopień'!$R$8:$R$964,D25,'1_stopień'!$AA$8:$AA$964,"CKZ Kłodzko")</f>
        <v>0</v>
      </c>
      <c r="Q25" s="24">
        <f>SUMIFS('1_stopień'!$U$8:$U$964,'1_stopień'!$R$8:$R$964,D25,'1_stopień'!$AA$8:$AA$964,"CKZ Legnica")</f>
        <v>0</v>
      </c>
      <c r="R25" s="24">
        <f>SUMIFS('1_stopień'!$V$8:$V$964,'1_stopień'!$R$8:$R$964,D25,'1_stopień'!$AA$8:$AA$964,"CKZ Legnica")</f>
        <v>0</v>
      </c>
      <c r="S25" s="24">
        <f>SUMIFS('1_stopień'!$U$8:$U$964,'1_stopień'!$R$8:$R$964,D25,'1_stopień'!$AA$8:$AA$964,"CKZ Oleśnica")</f>
        <v>0</v>
      </c>
      <c r="T25" s="24">
        <f>SUMIFS('1_stopień'!$V$8:$V$964,'1_stopień'!$R$8:$R$964,D25,'1_stopień'!$AA$8:$AA$964,"CKZ Oleśnica")</f>
        <v>0</v>
      </c>
      <c r="U25" s="24">
        <f>SUMIFS('1_stopień'!$U$8:$U$964,'1_stopień'!$R$8:$R$964,D25,'1_stopień'!$AA$8:$AA$964,"CKZ Świdnica")</f>
        <v>0</v>
      </c>
      <c r="V25" s="24">
        <f>SUMIFS('1_stopień'!$V$8:$V$964,'1_stopień'!$R$8:$R$964,D25,'1_stopień'!$AA$8:$AA$964,"CKZ Świdnica")</f>
        <v>0</v>
      </c>
      <c r="W25" s="24">
        <f>SUMIFS('1_stopień'!$U$8:$U$964,'1_stopień'!$R$8:$R$964,D25,'1_stopień'!$AA$8:$AA$964,"CKZ Wołów")</f>
        <v>0</v>
      </c>
      <c r="X25" s="24">
        <f>SUMIFS('1_stopień'!$V$8:$V$964,'1_stopień'!$R$8:$R$964,D25,'1_stopień'!$AA$8:$AA$964,"CKZ Wołów")</f>
        <v>0</v>
      </c>
      <c r="Y25" s="24">
        <f>SUMIFS('1_stopień'!$U$8:$U$964,'1_stopień'!$R$8:$R$964,D25,'1_stopień'!$AA$8:$AA$964,"CKZ Ziębice")</f>
        <v>0</v>
      </c>
      <c r="Z25" s="24">
        <f>SUMIFS('1_stopień'!$V$8:$V$964,'1_stopień'!$R$8:$R$964,D25,'1_stopień'!$AA$8:$AA$964,"CKZ Ziębice")</f>
        <v>0</v>
      </c>
      <c r="AA25" s="24">
        <f>SUMIFS('1_stopień'!$U$8:$U$964,'1_stopień'!$R$8:$R$964,D25,'1_stopień'!$AA$8:$AA$964,"CKZ Dobrodzień")</f>
        <v>0</v>
      </c>
      <c r="AB25" s="24">
        <f>SUMIFS('1_stopień'!$V$8:$V$964,'1_stopień'!$R$8:$R$964,D25,'1_stopień'!$AA$8:$AA$964,"CKZ Dobrodzień")</f>
        <v>0</v>
      </c>
      <c r="AC25" s="24">
        <f>SUMIFS('1_stopień'!$U$8:$U$964,'1_stopień'!$R$8:$R$964,D25,'1_stopień'!$AA$8:$AA$964,"CKZ Kędzierzyn-Koźle")</f>
        <v>0</v>
      </c>
      <c r="AD25" s="24">
        <f>SUMIFS('1_stopień'!$V$8:$V$964,'1_stopień'!$R$8:$R$964,D25,'1_stopień'!$AA$8:$AA$964,"CKZ Kędzierzyn-Koźle")</f>
        <v>0</v>
      </c>
      <c r="AE25" s="24">
        <f>SUMIFS('1_stopień'!$U$8:$U$964,'1_stopień'!$R$8:$R$964,D25,'1_stopień'!$AA$8:$AA$964,"CKZ Dębica")</f>
        <v>0</v>
      </c>
      <c r="AF25" s="24">
        <f>SUMIFS('1_stopień'!$V$8:$V$964,'1_stopień'!$R$8:$R$964,D25,'1_stopień'!$AA$8:$AA$964,"CKZ Dębica")</f>
        <v>0</v>
      </c>
      <c r="AG25" s="24">
        <f>SUMIFS('1_stopień'!$U$8:$U$964,'1_stopień'!$R$8:$R$964,D25,'1_stopień'!$AA$8:$AA$964,"ZSET Rakowice Wielkie")</f>
        <v>0</v>
      </c>
      <c r="AH25" s="24">
        <f>SUMIFS('1_stopień'!$V$8:$V$964,'1_stopień'!$R$8:$R$964,D25,'1_stopień'!$AA$8:$AA$964,"ZSET Rakowice Wielkie")</f>
        <v>0</v>
      </c>
      <c r="AI25" s="24">
        <f>SUMIFS('1_stopień'!$U$8:$U$964,'1_stopień'!$R$8:$R$964,D25,'1_stopień'!$AA$8:$AA$964,"CKZ Krotoszyn")</f>
        <v>0</v>
      </c>
      <c r="AJ25" s="24">
        <f>SUMIFS('1_stopień'!$V$8:$V$964,'1_stopień'!$R$8:$R$964,D25,'1_stopień'!$AA$8:$AA$964,"CKZ Krotoszyn")</f>
        <v>0</v>
      </c>
      <c r="AK25" s="24">
        <f>SUMIFS('1_stopień'!$U$8:$U$964,'1_stopień'!$R$8:$R$964,D25,'1_stopień'!$AA$8:$AA$964,"CKZ Olkusz")</f>
        <v>0</v>
      </c>
      <c r="AL25" s="24">
        <f>SUMIFS('1_stopień'!$V$8:$V$964,'1_stopień'!$R$8:$R$964,D25,'1_stopień'!$AA$8:$AA$964,"CKZ Olkusz")</f>
        <v>0</v>
      </c>
      <c r="AM25" s="24">
        <f>SUMIFS('1_stopień'!$U$8:$U$964,'1_stopień'!$R$8:$R$964,D25,'1_stopień'!$AA$8:$AA$964,"CKZ Wschowa")</f>
        <v>0</v>
      </c>
      <c r="AN25" s="24">
        <f>SUMIFS('1_stopień'!$V$8:$V$964,'1_stopień'!$R$8:$R$964,D25,'1_stopień'!$AA$8:$AA$964,"CKZ Wschowa")</f>
        <v>0</v>
      </c>
      <c r="AO25" s="24">
        <f>SUMIFS('1_stopień'!$U$8:$U$964,'1_stopień'!$R$8:$R$964,D25,'1_stopień'!$AA$8:$AA$964,"CKZ Zielona Góra")</f>
        <v>4</v>
      </c>
      <c r="AP25" s="24">
        <f>SUMIFS('1_stopień'!$V$8:$V$964,'1_stopień'!$R$8:$R$964,D25,'1_stopień'!$AA$8:$AA$964,"CKZ Zielona Góra")</f>
        <v>4</v>
      </c>
      <c r="AQ25" s="24">
        <f>SUMIFS('1_stopień'!$U$8:$U$964,'1_stopień'!$R$8:$R$964,D25,'1_stopień'!$AA$8:$AA$964,"Rzemieślnicza Wałbrzych")</f>
        <v>0</v>
      </c>
      <c r="AR25" s="24">
        <f>SUMIFS('1_stopień'!$V$8:$V$964,'1_stopień'!$R$8:$R$964,D25,'1_stopień'!$AA$8:$AA$964,"Rzemieślnicza Wałbrzych")</f>
        <v>0</v>
      </c>
      <c r="AS25" s="24">
        <f>SUMIFS('1_stopień'!$U$8:$U$964,'1_stopień'!$R$8:$R$964,D25,'1_stopień'!$AA$8:$AA$964,"CKZ Mosina")</f>
        <v>0</v>
      </c>
      <c r="AT25" s="24">
        <f>SUMIFS('1_stopień'!$V$8:$V$964,'1_stopień'!$R$8:$R$964,D25,'1_stopień'!$AA$8:$AA$964,"CKZ Mosina")</f>
        <v>0</v>
      </c>
      <c r="AU25" s="24">
        <f>SUMIFS('1_stopień'!$U$8:$U$964,'1_stopień'!$R$8:$R$964,D25,'1_stopień'!$AA$8:$AA$964,"Cech Opole")</f>
        <v>0</v>
      </c>
      <c r="AV25" s="24">
        <f>SUMIFS('1_stopień'!$V$8:$V$964,'1_stopień'!$R$8:$R$964,D25,'1_stopień'!$AA$8:$AA$964,"Cech Opole")</f>
        <v>0</v>
      </c>
      <c r="AW25" s="24">
        <f>SUMIFS('1_stopień'!$U$8:$U$964,'1_stopień'!$R$8:$R$964,D25,'1_stopień'!$AA$8:$AA$964,"TOYOTA")</f>
        <v>0</v>
      </c>
      <c r="AX25" s="24">
        <f>SUMIFS('1_stopień'!$V$8:$V$964,'1_stopień'!$R$8:$R$964,D25,'1_stopień'!$AA$8:$AA$964,"TOYOTA")</f>
        <v>0</v>
      </c>
      <c r="AY25" s="24">
        <f>SUMIFS('1_stopień'!$U$8:$U$964,'1_stopień'!$R$8:$R$964,D25,'1_stopień'!$AA$8:$AA$964,"CKZ Wrocław")</f>
        <v>0</v>
      </c>
      <c r="AZ25" s="24">
        <f>SUMIFS('1_stopień'!$V$8:$V$964,'1_stopień'!$R$8:$R$964,D25,'1_stopień'!$AA$8:$AA$964,"CKZ Wrocław")</f>
        <v>0</v>
      </c>
      <c r="BA25" s="24">
        <f>SUMIFS('1_stopień'!$U$8:$U$964,'1_stopień'!$R$8:$R$964,D25,'1_stopień'!$AA$8:$AA$964,"CKZ Gliwice")</f>
        <v>0</v>
      </c>
      <c r="BB25" s="24">
        <f>SUMIFS('1_stopień'!$V$8:$V$964,'1_stopień'!$R$8:$R$964,D25,'1_stopień'!$AA$8:$AA$964,"CKZ Gliwice")</f>
        <v>0</v>
      </c>
      <c r="BC25" s="24">
        <f>SUMIFS('1_stopień'!$U$8:$U$964,'1_stopień'!$R$8:$R$964,D25,'1_stopień'!$AA$8:$AA$964,"CKZ Opole")</f>
        <v>0</v>
      </c>
      <c r="BD25" s="24">
        <f>SUMIFS('1_stopień'!$V$8:$V$964,'1_stopień'!$R$8:$R$964,D25,'1_stopień'!$AA$8:$AA$964,"CKZ Opole")</f>
        <v>0</v>
      </c>
      <c r="BE25" s="24">
        <f>SUMIFS('1_stopień'!$U$8:$U$964,'1_stopień'!$R$8:$R$964,D25,'1_stopień'!$AA$8:$AA$964,"CKZ Chojnów")</f>
        <v>0</v>
      </c>
      <c r="BF25" s="24">
        <f>SUMIFS('1_stopień'!$V$8:$V$964,'1_stopień'!$R$8:$R$964,D25,'1_stopień'!$AA$8:$AA$964,"CKZ Chojnów")</f>
        <v>0</v>
      </c>
      <c r="BG25" s="24">
        <f>SUMIFS('1_stopień'!$U$8:$U$964,'1_stopień'!$R$8:$R$964,D25,'1_stopień'!$AA$8:$AA$964,"CKZ Gniezno")</f>
        <v>0</v>
      </c>
      <c r="BH25" s="24">
        <f>SUMIFS('1_stopień'!$V$8:$V$964,'1_stopień'!$R$8:$R$964,D25,'1_stopień'!$AA$8:$AA$964,"CKZ Gniezno")</f>
        <v>0</v>
      </c>
      <c r="BI25" s="24">
        <f>SUMIFS('1_stopień'!$U$8:$U$964,'1_stopień'!$R$8:$R$964,D25,'1_stopień'!$AA$8:$AA$964,"konsultacje szkoła")</f>
        <v>0</v>
      </c>
      <c r="BJ25" s="330">
        <f t="shared" si="0"/>
        <v>4</v>
      </c>
      <c r="BK25" s="327">
        <f t="shared" si="1"/>
        <v>4</v>
      </c>
    </row>
    <row r="26" spans="2:63" hidden="1">
      <c r="B26" s="25" t="s">
        <v>498</v>
      </c>
      <c r="C26" s="26">
        <v>731702</v>
      </c>
      <c r="D26" s="26" t="s">
        <v>589</v>
      </c>
      <c r="E26" s="25" t="s">
        <v>588</v>
      </c>
      <c r="F26" s="23">
        <f>SUMIF('1_stopień'!R$8:R$964,D26,'1_stopień'!U$8:U$966)</f>
        <v>0</v>
      </c>
      <c r="G26" s="24">
        <f>SUMIFS('1_stopień'!$U$8:$U$964,'1_stopień'!$R$8:$R$964,D26,'1_stopień'!$AA$8:$AA$964,"CKZ Bielawa")</f>
        <v>0</v>
      </c>
      <c r="H26" s="24">
        <f>SUMIFS('1_stopień'!$V$8:$V$964,'1_stopień'!$R$8:$R$964,D26,'1_stopień'!$AA$8:$AA$964,"CKZ Bielawa")</f>
        <v>0</v>
      </c>
      <c r="I26" s="24">
        <f>SUMIFS('1_stopień'!$U$8:$U$964,'1_stopień'!$R$8:$R$964,D26,'1_stopień'!$AA$8:$AA$964,"GCKZ Głogów")</f>
        <v>0</v>
      </c>
      <c r="J26" s="24">
        <f>SUMIFS('1_stopień'!$V$8:$V$964,'1_stopień'!$R$8:$R$964,D26,'1_stopień'!$AA$8:$AA$964,"GCKZ Głogów")</f>
        <v>0</v>
      </c>
      <c r="K26" s="24">
        <f>SUMIFS('1_stopień'!$U$8:$U$964,'1_stopień'!$R$8:$R$964,D26,'1_stopień'!$AA$8:$AA$964,"CKZ Jawor")</f>
        <v>0</v>
      </c>
      <c r="L26" s="24">
        <f>SUMIFS('1_stopień'!$V$8:$V$964,'1_stopień'!$R$8:$R$964,D26,'1_stopień'!$AA$8:$AA$964,"CKZ Jawor")</f>
        <v>0</v>
      </c>
      <c r="M26" s="24">
        <f>SUMIFS('1_stopień'!$U$8:$U$964,'1_stopień'!$R$8:$R$964,D26,'1_stopień'!$AA$8:$AA$964,"ZSM Głubczyce")</f>
        <v>0</v>
      </c>
      <c r="N26" s="24">
        <f>SUMIFS('1_stopień'!$V$8:$V$964,'1_stopień'!$R$8:$R$964,D26,'1_stopień'!$AA$8:$AA$964,"ZSM Głubczyce")</f>
        <v>0</v>
      </c>
      <c r="O26" s="24">
        <f>SUMIFS('1_stopień'!$U$8:$U$964,'1_stopień'!$R$8:$R$964,D26,'1_stopień'!$AA$8:$AA$964,"CKZ Kłodzko")</f>
        <v>0</v>
      </c>
      <c r="P26" s="24">
        <f>SUMIFS('1_stopień'!$V$8:$V$964,'1_stopień'!$R$8:$R$964,D26,'1_stopień'!$AA$8:$AA$964,"CKZ Kłodzko")</f>
        <v>0</v>
      </c>
      <c r="Q26" s="24">
        <f>SUMIFS('1_stopień'!$U$8:$U$964,'1_stopień'!$R$8:$R$964,D26,'1_stopień'!$AA$8:$AA$964,"CKZ Legnica")</f>
        <v>0</v>
      </c>
      <c r="R26" s="24">
        <f>SUMIFS('1_stopień'!$V$8:$V$964,'1_stopień'!$R$8:$R$964,D26,'1_stopień'!$AA$8:$AA$964,"CKZ Legnica")</f>
        <v>0</v>
      </c>
      <c r="S26" s="24">
        <f>SUMIFS('1_stopień'!$U$8:$U$964,'1_stopień'!$R$8:$R$964,D26,'1_stopień'!$AA$8:$AA$964,"CKZ Oleśnica")</f>
        <v>0</v>
      </c>
      <c r="T26" s="24">
        <f>SUMIFS('1_stopień'!$V$8:$V$964,'1_stopień'!$R$8:$R$964,D26,'1_stopień'!$AA$8:$AA$964,"CKZ Oleśnica")</f>
        <v>0</v>
      </c>
      <c r="U26" s="24">
        <f>SUMIFS('1_stopień'!$U$8:$U$964,'1_stopień'!$R$8:$R$964,D26,'1_stopień'!$AA$8:$AA$964,"CKZ Świdnica")</f>
        <v>0</v>
      </c>
      <c r="V26" s="24">
        <f>SUMIFS('1_stopień'!$V$8:$V$964,'1_stopień'!$R$8:$R$964,D26,'1_stopień'!$AA$8:$AA$964,"CKZ Świdnica")</f>
        <v>0</v>
      </c>
      <c r="W26" s="24">
        <f>SUMIFS('1_stopień'!$U$8:$U$964,'1_stopień'!$R$8:$R$964,D26,'1_stopień'!$AA$8:$AA$964,"CKZ Wołów")</f>
        <v>0</v>
      </c>
      <c r="X26" s="24">
        <f>SUMIFS('1_stopień'!$V$8:$V$964,'1_stopień'!$R$8:$R$964,D26,'1_stopień'!$AA$8:$AA$964,"CKZ Wołów")</f>
        <v>0</v>
      </c>
      <c r="Y26" s="24">
        <f>SUMIFS('1_stopień'!$U$8:$U$964,'1_stopień'!$R$8:$R$964,D26,'1_stopień'!$AA$8:$AA$964,"CKZ Ziębice")</f>
        <v>0</v>
      </c>
      <c r="Z26" s="24">
        <f>SUMIFS('1_stopień'!$V$8:$V$964,'1_stopień'!$R$8:$R$964,D26,'1_stopień'!$AA$8:$AA$964,"CKZ Ziębice")</f>
        <v>0</v>
      </c>
      <c r="AA26" s="24">
        <f>SUMIFS('1_stopień'!$U$8:$U$964,'1_stopień'!$R$8:$R$964,D26,'1_stopień'!$AA$8:$AA$964,"CKZ Dobrodzień")</f>
        <v>0</v>
      </c>
      <c r="AB26" s="24">
        <f>SUMIFS('1_stopień'!$V$8:$V$964,'1_stopień'!$R$8:$R$964,D26,'1_stopień'!$AA$8:$AA$964,"CKZ Dobrodzień")</f>
        <v>0</v>
      </c>
      <c r="AC26" s="24">
        <f>SUMIFS('1_stopień'!$U$8:$U$964,'1_stopień'!$R$8:$R$964,D26,'1_stopień'!$AA$8:$AA$964,"CKZ Kędzierzyn-Koźle")</f>
        <v>0</v>
      </c>
      <c r="AD26" s="24">
        <f>SUMIFS('1_stopień'!$V$8:$V$964,'1_stopień'!$R$8:$R$964,D26,'1_stopień'!$AA$8:$AA$964,"CKZ Kędzierzyn-Koźle")</f>
        <v>0</v>
      </c>
      <c r="AE26" s="24">
        <f>SUMIFS('1_stopień'!$U$8:$U$964,'1_stopień'!$R$8:$R$964,D26,'1_stopień'!$AA$8:$AA$964,"CKZ Dębica")</f>
        <v>0</v>
      </c>
      <c r="AF26" s="24">
        <f>SUMIFS('1_stopień'!$V$8:$V$964,'1_stopień'!$R$8:$R$964,D26,'1_stopień'!$AA$8:$AA$964,"CKZ Dębica")</f>
        <v>0</v>
      </c>
      <c r="AG26" s="24">
        <f>SUMIFS('1_stopień'!$U$8:$U$964,'1_stopień'!$R$8:$R$964,D26,'1_stopień'!$AA$8:$AA$964,"ZSET Rakowice Wielkie")</f>
        <v>0</v>
      </c>
      <c r="AH26" s="24">
        <f>SUMIFS('1_stopień'!$V$8:$V$964,'1_stopień'!$R$8:$R$964,D26,'1_stopień'!$AA$8:$AA$964,"ZSET Rakowice Wielkie")</f>
        <v>0</v>
      </c>
      <c r="AI26" s="24">
        <f>SUMIFS('1_stopień'!$U$8:$U$964,'1_stopień'!$R$8:$R$964,D26,'1_stopień'!$AA$8:$AA$964,"CKZ Krotoszyn")</f>
        <v>0</v>
      </c>
      <c r="AJ26" s="24">
        <f>SUMIFS('1_stopień'!$V$8:$V$964,'1_stopień'!$R$8:$R$964,D26,'1_stopień'!$AA$8:$AA$964,"CKZ Krotoszyn")</f>
        <v>0</v>
      </c>
      <c r="AK26" s="24">
        <f>SUMIFS('1_stopień'!$U$8:$U$964,'1_stopień'!$R$8:$R$964,D26,'1_stopień'!$AA$8:$AA$964,"CKZ Olkusz")</f>
        <v>0</v>
      </c>
      <c r="AL26" s="24">
        <f>SUMIFS('1_stopień'!$V$8:$V$964,'1_stopień'!$R$8:$R$964,D26,'1_stopień'!$AA$8:$AA$964,"CKZ Olkusz")</f>
        <v>0</v>
      </c>
      <c r="AM26" s="24">
        <f>SUMIFS('1_stopień'!$U$8:$U$964,'1_stopień'!$R$8:$R$964,D26,'1_stopień'!$AA$8:$AA$964,"CKZ Wschowa")</f>
        <v>0</v>
      </c>
      <c r="AN26" s="24">
        <f>SUMIFS('1_stopień'!$V$8:$V$964,'1_stopień'!$R$8:$R$964,D26,'1_stopień'!$AA$8:$AA$964,"CKZ Wschowa")</f>
        <v>0</v>
      </c>
      <c r="AO26" s="24">
        <f>SUMIFS('1_stopień'!$U$8:$U$964,'1_stopień'!$R$8:$R$964,D26,'1_stopień'!$AA$8:$AA$964,"CKZ Zielona Góra")</f>
        <v>0</v>
      </c>
      <c r="AP26" s="24">
        <f>SUMIFS('1_stopień'!$V$8:$V$964,'1_stopień'!$R$8:$R$964,D26,'1_stopień'!$AA$8:$AA$964,"CKZ Zielona Góra")</f>
        <v>0</v>
      </c>
      <c r="AQ26" s="24">
        <f>SUMIFS('1_stopień'!$U$8:$U$964,'1_stopień'!$R$8:$R$964,D26,'1_stopień'!$AA$8:$AA$964,"Rzemieślnicza Wałbrzych")</f>
        <v>0</v>
      </c>
      <c r="AR26" s="24">
        <f>SUMIFS('1_stopień'!$V$8:$V$964,'1_stopień'!$R$8:$R$964,D26,'1_stopień'!$AA$8:$AA$964,"Rzemieślnicza Wałbrzych")</f>
        <v>0</v>
      </c>
      <c r="AS26" s="24">
        <f>SUMIFS('1_stopień'!$U$8:$U$964,'1_stopień'!$R$8:$R$964,D26,'1_stopień'!$AA$8:$AA$964,"CKZ Mosina")</f>
        <v>0</v>
      </c>
      <c r="AT26" s="24">
        <f>SUMIFS('1_stopień'!$V$8:$V$964,'1_stopień'!$R$8:$R$964,D26,'1_stopień'!$AA$8:$AA$964,"CKZ Mosina")</f>
        <v>0</v>
      </c>
      <c r="AU26" s="24">
        <f>SUMIFS('1_stopień'!$U$8:$U$964,'1_stopień'!$R$8:$R$964,D26,'1_stopień'!$AA$8:$AA$964,"Cech Opole")</f>
        <v>0</v>
      </c>
      <c r="AV26" s="24">
        <f>SUMIFS('1_stopień'!$V$8:$V$964,'1_stopień'!$R$8:$R$964,D26,'1_stopień'!$AA$8:$AA$964,"Cech Opole")</f>
        <v>0</v>
      </c>
      <c r="AW26" s="24">
        <f>SUMIFS('1_stopień'!$U$8:$U$964,'1_stopień'!$R$8:$R$964,D26,'1_stopień'!$AA$8:$AA$964,"TOYOTA")</f>
        <v>0</v>
      </c>
      <c r="AX26" s="24">
        <f>SUMIFS('1_stopień'!$V$8:$V$964,'1_stopień'!$R$8:$R$964,D26,'1_stopień'!$AA$8:$AA$964,"TOYOTA")</f>
        <v>0</v>
      </c>
      <c r="AY26" s="24">
        <f>SUMIFS('1_stopień'!$U$8:$U$964,'1_stopień'!$R$8:$R$964,D26,'1_stopień'!$AA$8:$AA$964,"CKZ Wrocław")</f>
        <v>0</v>
      </c>
      <c r="AZ26" s="24">
        <f>SUMIFS('1_stopień'!$V$8:$V$964,'1_stopień'!$R$8:$R$964,D26,'1_stopień'!$AA$8:$AA$964,"CKZ Wrocław")</f>
        <v>0</v>
      </c>
      <c r="BA26" s="24">
        <f>SUMIFS('1_stopień'!$U$8:$U$964,'1_stopień'!$R$8:$R$964,D26,'1_stopień'!$AA$8:$AA$964,"CKZ Gliwice")</f>
        <v>0</v>
      </c>
      <c r="BB26" s="24">
        <f>SUMIFS('1_stopień'!$V$8:$V$964,'1_stopień'!$R$8:$R$964,D26,'1_stopień'!$AA$8:$AA$964,"CKZ Gliwice")</f>
        <v>0</v>
      </c>
      <c r="BC26" s="24">
        <f>SUMIFS('1_stopień'!$U$8:$U$964,'1_stopień'!$R$8:$R$964,D26,'1_stopień'!$AA$8:$AA$964,"CKZ Opole")</f>
        <v>0</v>
      </c>
      <c r="BD26" s="24">
        <f>SUMIFS('1_stopień'!$V$8:$V$964,'1_stopień'!$R$8:$R$964,D26,'1_stopień'!$AA$8:$AA$964,"CKZ Opole")</f>
        <v>0</v>
      </c>
      <c r="BE26" s="24">
        <f>SUMIFS('1_stopień'!$U$8:$U$964,'1_stopień'!$R$8:$R$964,D26,'1_stopień'!$AA$8:$AA$964,"CKZ Chojnów")</f>
        <v>0</v>
      </c>
      <c r="BF26" s="24">
        <f>SUMIFS('1_stopień'!$V$8:$V$964,'1_stopień'!$R$8:$R$964,D26,'1_stopień'!$AA$8:$AA$964,"CKZ Chojnów")</f>
        <v>0</v>
      </c>
      <c r="BG26" s="24">
        <f>SUMIFS('1_stopień'!$U$8:$U$964,'1_stopień'!$R$8:$R$964,D26,'1_stopień'!$AA$8:$AA$964,"CKZ Gniezno")</f>
        <v>0</v>
      </c>
      <c r="BH26" s="24">
        <f>SUMIFS('1_stopień'!$V$8:$V$964,'1_stopień'!$R$8:$R$964,D26,'1_stopień'!$AA$8:$AA$964,"CKZ Gniezno")</f>
        <v>0</v>
      </c>
      <c r="BI26" s="24">
        <f>SUMIFS('1_stopień'!$U$8:$U$964,'1_stopień'!$R$8:$R$964,D26,'1_stopień'!$AA$8:$AA$964,"konsultacje szkoła")</f>
        <v>0</v>
      </c>
      <c r="BJ26" s="330">
        <f t="shared" si="0"/>
        <v>0</v>
      </c>
      <c r="BK26" s="327">
        <f t="shared" si="1"/>
        <v>0</v>
      </c>
    </row>
    <row r="27" spans="2:63" hidden="1">
      <c r="B27" s="25" t="s">
        <v>499</v>
      </c>
      <c r="C27" s="26">
        <v>817212</v>
      </c>
      <c r="D27" s="26" t="s">
        <v>591</v>
      </c>
      <c r="E27" s="25" t="s">
        <v>590</v>
      </c>
      <c r="F27" s="23">
        <f>SUMIF('1_stopień'!R$8:R$964,D27,'1_stopień'!U$8:U$966)</f>
        <v>0</v>
      </c>
      <c r="G27" s="24">
        <f>SUMIFS('1_stopień'!$U$8:$U$964,'1_stopień'!$R$8:$R$964,D27,'1_stopień'!$AA$8:$AA$964,"CKZ Bielawa")</f>
        <v>0</v>
      </c>
      <c r="H27" s="24">
        <f>SUMIFS('1_stopień'!$V$8:$V$964,'1_stopień'!$R$8:$R$964,D27,'1_stopień'!$AA$8:$AA$964,"CKZ Bielawa")</f>
        <v>0</v>
      </c>
      <c r="I27" s="24">
        <f>SUMIFS('1_stopień'!$U$8:$U$964,'1_stopień'!$R$8:$R$964,D27,'1_stopień'!$AA$8:$AA$964,"GCKZ Głogów")</f>
        <v>0</v>
      </c>
      <c r="J27" s="24">
        <f>SUMIFS('1_stopień'!$V$8:$V$964,'1_stopień'!$R$8:$R$964,D27,'1_stopień'!$AA$8:$AA$964,"GCKZ Głogów")</f>
        <v>0</v>
      </c>
      <c r="K27" s="24">
        <f>SUMIFS('1_stopień'!$U$8:$U$964,'1_stopień'!$R$8:$R$964,D27,'1_stopień'!$AA$8:$AA$964,"CKZ Jawor")</f>
        <v>0</v>
      </c>
      <c r="L27" s="24">
        <f>SUMIFS('1_stopień'!$V$8:$V$964,'1_stopień'!$R$8:$R$964,D27,'1_stopień'!$AA$8:$AA$964,"CKZ Jawor")</f>
        <v>0</v>
      </c>
      <c r="M27" s="24">
        <f>SUMIFS('1_stopień'!$U$8:$U$964,'1_stopień'!$R$8:$R$964,D27,'1_stopień'!$AA$8:$AA$964,"ZSM Głubczyce")</f>
        <v>0</v>
      </c>
      <c r="N27" s="24">
        <f>SUMIFS('1_stopień'!$V$8:$V$964,'1_stopień'!$R$8:$R$964,D27,'1_stopień'!$AA$8:$AA$964,"ZSM Głubczyce")</f>
        <v>0</v>
      </c>
      <c r="O27" s="24">
        <f>SUMIFS('1_stopień'!$U$8:$U$964,'1_stopień'!$R$8:$R$964,D27,'1_stopień'!$AA$8:$AA$964,"CKZ Kłodzko")</f>
        <v>0</v>
      </c>
      <c r="P27" s="24">
        <f>SUMIFS('1_stopień'!$V$8:$V$964,'1_stopień'!$R$8:$R$964,D27,'1_stopień'!$AA$8:$AA$964,"CKZ Kłodzko")</f>
        <v>0</v>
      </c>
      <c r="Q27" s="24">
        <f>SUMIFS('1_stopień'!$U$8:$U$964,'1_stopień'!$R$8:$R$964,D27,'1_stopień'!$AA$8:$AA$964,"CKZ Legnica")</f>
        <v>0</v>
      </c>
      <c r="R27" s="24">
        <f>SUMIFS('1_stopień'!$V$8:$V$964,'1_stopień'!$R$8:$R$964,D27,'1_stopień'!$AA$8:$AA$964,"CKZ Legnica")</f>
        <v>0</v>
      </c>
      <c r="S27" s="24">
        <f>SUMIFS('1_stopień'!$U$8:$U$964,'1_stopień'!$R$8:$R$964,D27,'1_stopień'!$AA$8:$AA$964,"CKZ Oleśnica")</f>
        <v>0</v>
      </c>
      <c r="T27" s="24">
        <f>SUMIFS('1_stopień'!$V$8:$V$964,'1_stopień'!$R$8:$R$964,D27,'1_stopień'!$AA$8:$AA$964,"CKZ Oleśnica")</f>
        <v>0</v>
      </c>
      <c r="U27" s="24">
        <f>SUMIFS('1_stopień'!$U$8:$U$964,'1_stopień'!$R$8:$R$964,D27,'1_stopień'!$AA$8:$AA$964,"CKZ Świdnica")</f>
        <v>0</v>
      </c>
      <c r="V27" s="24">
        <f>SUMIFS('1_stopień'!$V$8:$V$964,'1_stopień'!$R$8:$R$964,D27,'1_stopień'!$AA$8:$AA$964,"CKZ Świdnica")</f>
        <v>0</v>
      </c>
      <c r="W27" s="24">
        <f>SUMIFS('1_stopień'!$U$8:$U$964,'1_stopień'!$R$8:$R$964,D27,'1_stopień'!$AA$8:$AA$964,"CKZ Wołów")</f>
        <v>0</v>
      </c>
      <c r="X27" s="24">
        <f>SUMIFS('1_stopień'!$V$8:$V$964,'1_stopień'!$R$8:$R$964,D27,'1_stopień'!$AA$8:$AA$964,"CKZ Wołów")</f>
        <v>0</v>
      </c>
      <c r="Y27" s="24">
        <f>SUMIFS('1_stopień'!$U$8:$U$964,'1_stopień'!$R$8:$R$964,D27,'1_stopień'!$AA$8:$AA$964,"CKZ Ziębice")</f>
        <v>0</v>
      </c>
      <c r="Z27" s="24">
        <f>SUMIFS('1_stopień'!$V$8:$V$964,'1_stopień'!$R$8:$R$964,D27,'1_stopień'!$AA$8:$AA$964,"CKZ Ziębice")</f>
        <v>0</v>
      </c>
      <c r="AA27" s="24">
        <f>SUMIFS('1_stopień'!$U$8:$U$964,'1_stopień'!$R$8:$R$964,D27,'1_stopień'!$AA$8:$AA$964,"CKZ Dobrodzień")</f>
        <v>0</v>
      </c>
      <c r="AB27" s="24">
        <f>SUMIFS('1_stopień'!$V$8:$V$964,'1_stopień'!$R$8:$R$964,D27,'1_stopień'!$AA$8:$AA$964,"CKZ Dobrodzień")</f>
        <v>0</v>
      </c>
      <c r="AC27" s="24">
        <f>SUMIFS('1_stopień'!$U$8:$U$964,'1_stopień'!$R$8:$R$964,D27,'1_stopień'!$AA$8:$AA$964,"CKZ Kędzierzyn-Koźle")</f>
        <v>0</v>
      </c>
      <c r="AD27" s="24">
        <f>SUMIFS('1_stopień'!$V$8:$V$964,'1_stopień'!$R$8:$R$964,D27,'1_stopień'!$AA$8:$AA$964,"CKZ Kędzierzyn-Koźle")</f>
        <v>0</v>
      </c>
      <c r="AE27" s="24">
        <f>SUMIFS('1_stopień'!$U$8:$U$964,'1_stopień'!$R$8:$R$964,D27,'1_stopień'!$AA$8:$AA$964,"CKZ Dębica")</f>
        <v>0</v>
      </c>
      <c r="AF27" s="24">
        <f>SUMIFS('1_stopień'!$V$8:$V$964,'1_stopień'!$R$8:$R$964,D27,'1_stopień'!$AA$8:$AA$964,"CKZ Dębica")</f>
        <v>0</v>
      </c>
      <c r="AG27" s="24">
        <f>SUMIFS('1_stopień'!$U$8:$U$964,'1_stopień'!$R$8:$R$964,D27,'1_stopień'!$AA$8:$AA$964,"ZSET Rakowice Wielkie")</f>
        <v>0</v>
      </c>
      <c r="AH27" s="24">
        <f>SUMIFS('1_stopień'!$V$8:$V$964,'1_stopień'!$R$8:$R$964,D27,'1_stopień'!$AA$8:$AA$964,"ZSET Rakowice Wielkie")</f>
        <v>0</v>
      </c>
      <c r="AI27" s="24">
        <f>SUMIFS('1_stopień'!$U$8:$U$964,'1_stopień'!$R$8:$R$964,D27,'1_stopień'!$AA$8:$AA$964,"CKZ Krotoszyn")</f>
        <v>0</v>
      </c>
      <c r="AJ27" s="24">
        <f>SUMIFS('1_stopień'!$V$8:$V$964,'1_stopień'!$R$8:$R$964,D27,'1_stopień'!$AA$8:$AA$964,"CKZ Krotoszyn")</f>
        <v>0</v>
      </c>
      <c r="AK27" s="24">
        <f>SUMIFS('1_stopień'!$U$8:$U$964,'1_stopień'!$R$8:$R$964,D27,'1_stopień'!$AA$8:$AA$964,"CKZ Olkusz")</f>
        <v>0</v>
      </c>
      <c r="AL27" s="24">
        <f>SUMIFS('1_stopień'!$V$8:$V$964,'1_stopień'!$R$8:$R$964,D27,'1_stopień'!$AA$8:$AA$964,"CKZ Olkusz")</f>
        <v>0</v>
      </c>
      <c r="AM27" s="24">
        <f>SUMIFS('1_stopień'!$U$8:$U$964,'1_stopień'!$R$8:$R$964,D27,'1_stopień'!$AA$8:$AA$964,"CKZ Wschowa")</f>
        <v>0</v>
      </c>
      <c r="AN27" s="24">
        <f>SUMIFS('1_stopień'!$V$8:$V$964,'1_stopień'!$R$8:$R$964,D27,'1_stopień'!$AA$8:$AA$964,"CKZ Wschowa")</f>
        <v>0</v>
      </c>
      <c r="AO27" s="24">
        <f>SUMIFS('1_stopień'!$U$8:$U$964,'1_stopień'!$R$8:$R$964,D27,'1_stopień'!$AA$8:$AA$964,"CKZ Zielona Góra")</f>
        <v>0</v>
      </c>
      <c r="AP27" s="24">
        <f>SUMIFS('1_stopień'!$V$8:$V$964,'1_stopień'!$R$8:$R$964,D27,'1_stopień'!$AA$8:$AA$964,"CKZ Zielona Góra")</f>
        <v>0</v>
      </c>
      <c r="AQ27" s="24">
        <f>SUMIFS('1_stopień'!$U$8:$U$964,'1_stopień'!$R$8:$R$964,D27,'1_stopień'!$AA$8:$AA$964,"Rzemieślnicza Wałbrzych")</f>
        <v>0</v>
      </c>
      <c r="AR27" s="24">
        <f>SUMIFS('1_stopień'!$V$8:$V$964,'1_stopień'!$R$8:$R$964,D27,'1_stopień'!$AA$8:$AA$964,"Rzemieślnicza Wałbrzych")</f>
        <v>0</v>
      </c>
      <c r="AS27" s="24">
        <f>SUMIFS('1_stopień'!$U$8:$U$964,'1_stopień'!$R$8:$R$964,D27,'1_stopień'!$AA$8:$AA$964,"CKZ Mosina")</f>
        <v>0</v>
      </c>
      <c r="AT27" s="24">
        <f>SUMIFS('1_stopień'!$V$8:$V$964,'1_stopień'!$R$8:$R$964,D27,'1_stopień'!$AA$8:$AA$964,"CKZ Mosina")</f>
        <v>0</v>
      </c>
      <c r="AU27" s="24">
        <f>SUMIFS('1_stopień'!$U$8:$U$964,'1_stopień'!$R$8:$R$964,D27,'1_stopień'!$AA$8:$AA$964,"Cech Opole")</f>
        <v>0</v>
      </c>
      <c r="AV27" s="24">
        <f>SUMIFS('1_stopień'!$V$8:$V$964,'1_stopień'!$R$8:$R$964,D27,'1_stopień'!$AA$8:$AA$964,"Cech Opole")</f>
        <v>0</v>
      </c>
      <c r="AW27" s="24">
        <f>SUMIFS('1_stopień'!$U$8:$U$964,'1_stopień'!$R$8:$R$964,D27,'1_stopień'!$AA$8:$AA$964,"TOYOTA")</f>
        <v>0</v>
      </c>
      <c r="AX27" s="24">
        <f>SUMIFS('1_stopień'!$V$8:$V$964,'1_stopień'!$R$8:$R$964,D27,'1_stopień'!$AA$8:$AA$964,"TOYOTA")</f>
        <v>0</v>
      </c>
      <c r="AY27" s="24">
        <f>SUMIFS('1_stopień'!$U$8:$U$964,'1_stopień'!$R$8:$R$964,D27,'1_stopień'!$AA$8:$AA$964,"CKZ Wrocław")</f>
        <v>0</v>
      </c>
      <c r="AZ27" s="24">
        <f>SUMIFS('1_stopień'!$V$8:$V$964,'1_stopień'!$R$8:$R$964,D27,'1_stopień'!$AA$8:$AA$964,"CKZ Wrocław")</f>
        <v>0</v>
      </c>
      <c r="BA27" s="24">
        <f>SUMIFS('1_stopień'!$U$8:$U$964,'1_stopień'!$R$8:$R$964,D27,'1_stopień'!$AA$8:$AA$964,"CKZ Gliwice")</f>
        <v>0</v>
      </c>
      <c r="BB27" s="24">
        <f>SUMIFS('1_stopień'!$V$8:$V$964,'1_stopień'!$R$8:$R$964,D27,'1_stopień'!$AA$8:$AA$964,"CKZ Gliwice")</f>
        <v>0</v>
      </c>
      <c r="BC27" s="24">
        <f>SUMIFS('1_stopień'!$U$8:$U$964,'1_stopień'!$R$8:$R$964,D27,'1_stopień'!$AA$8:$AA$964,"CKZ Opole")</f>
        <v>0</v>
      </c>
      <c r="BD27" s="24">
        <f>SUMIFS('1_stopień'!$V$8:$V$964,'1_stopień'!$R$8:$R$964,D27,'1_stopień'!$AA$8:$AA$964,"CKZ Opole")</f>
        <v>0</v>
      </c>
      <c r="BE27" s="24">
        <f>SUMIFS('1_stopień'!$U$8:$U$964,'1_stopień'!$R$8:$R$964,D27,'1_stopień'!$AA$8:$AA$964,"CKZ Chojnów")</f>
        <v>0</v>
      </c>
      <c r="BF27" s="24">
        <f>SUMIFS('1_stopień'!$V$8:$V$964,'1_stopień'!$R$8:$R$964,D27,'1_stopień'!$AA$8:$AA$964,"CKZ Chojnów")</f>
        <v>0</v>
      </c>
      <c r="BG27" s="24">
        <f>SUMIFS('1_stopień'!$U$8:$U$964,'1_stopień'!$R$8:$R$964,D27,'1_stopień'!$AA$8:$AA$964,"CKZ Gniezno")</f>
        <v>0</v>
      </c>
      <c r="BH27" s="24">
        <f>SUMIFS('1_stopień'!$V$8:$V$964,'1_stopień'!$R$8:$R$964,D27,'1_stopień'!$AA$8:$AA$964,"CKZ Gniezno")</f>
        <v>0</v>
      </c>
      <c r="BI27" s="24">
        <f>SUMIFS('1_stopień'!$U$8:$U$964,'1_stopień'!$R$8:$R$964,D27,'1_stopień'!$AA$8:$AA$964,"konsultacje szkoła")</f>
        <v>0</v>
      </c>
      <c r="BJ27" s="330">
        <f t="shared" si="0"/>
        <v>0</v>
      </c>
      <c r="BK27" s="327">
        <f t="shared" si="1"/>
        <v>0</v>
      </c>
    </row>
    <row r="28" spans="2:63" hidden="1">
      <c r="B28" s="25" t="s">
        <v>500</v>
      </c>
      <c r="C28" s="26">
        <v>932918</v>
      </c>
      <c r="D28" s="26" t="s">
        <v>1009</v>
      </c>
      <c r="E28" s="25" t="s">
        <v>592</v>
      </c>
      <c r="F28" s="23">
        <f>SUMIF('1_stopień'!R$8:R$964,D28,'1_stopień'!U$8:U$966)</f>
        <v>0</v>
      </c>
      <c r="G28" s="24">
        <f>SUMIFS('1_stopień'!$U$8:$U$964,'1_stopień'!$R$8:$R$964,D28,'1_stopień'!$AA$8:$AA$964,"CKZ Bielawa")</f>
        <v>0</v>
      </c>
      <c r="H28" s="24">
        <f>SUMIFS('1_stopień'!$V$8:$V$964,'1_stopień'!$R$8:$R$964,D28,'1_stopień'!$AA$8:$AA$964,"CKZ Bielawa")</f>
        <v>0</v>
      </c>
      <c r="I28" s="24">
        <f>SUMIFS('1_stopień'!$U$8:$U$964,'1_stopień'!$R$8:$R$964,D28,'1_stopień'!$AA$8:$AA$964,"GCKZ Głogów")</f>
        <v>0</v>
      </c>
      <c r="J28" s="24">
        <f>SUMIFS('1_stopień'!$V$8:$V$964,'1_stopień'!$R$8:$R$964,D28,'1_stopień'!$AA$8:$AA$964,"GCKZ Głogów")</f>
        <v>0</v>
      </c>
      <c r="K28" s="24">
        <f>SUMIFS('1_stopień'!$U$8:$U$964,'1_stopień'!$R$8:$R$964,D28,'1_stopień'!$AA$8:$AA$964,"CKZ Jawor")</f>
        <v>0</v>
      </c>
      <c r="L28" s="24">
        <f>SUMIFS('1_stopień'!$V$8:$V$964,'1_stopień'!$R$8:$R$964,D28,'1_stopień'!$AA$8:$AA$964,"CKZ Jawor")</f>
        <v>0</v>
      </c>
      <c r="M28" s="24">
        <f>SUMIFS('1_stopień'!$U$8:$U$964,'1_stopień'!$R$8:$R$964,D28,'1_stopień'!$AA$8:$AA$964,"ZSM Głubczyce")</f>
        <v>0</v>
      </c>
      <c r="N28" s="24">
        <f>SUMIFS('1_stopień'!$V$8:$V$964,'1_stopień'!$R$8:$R$964,D28,'1_stopień'!$AA$8:$AA$964,"ZSM Głubczyce")</f>
        <v>0</v>
      </c>
      <c r="O28" s="24">
        <f>SUMIFS('1_stopień'!$U$8:$U$964,'1_stopień'!$R$8:$R$964,D28,'1_stopień'!$AA$8:$AA$964,"CKZ Kłodzko")</f>
        <v>0</v>
      </c>
      <c r="P28" s="24">
        <f>SUMIFS('1_stopień'!$V$8:$V$964,'1_stopień'!$R$8:$R$964,D28,'1_stopień'!$AA$8:$AA$964,"CKZ Kłodzko")</f>
        <v>0</v>
      </c>
      <c r="Q28" s="24">
        <f>SUMIFS('1_stopień'!$U$8:$U$964,'1_stopień'!$R$8:$R$964,D28,'1_stopień'!$AA$8:$AA$964,"CKZ Legnica")</f>
        <v>0</v>
      </c>
      <c r="R28" s="24">
        <f>SUMIFS('1_stopień'!$V$8:$V$964,'1_stopień'!$R$8:$R$964,D28,'1_stopień'!$AA$8:$AA$964,"CKZ Legnica")</f>
        <v>0</v>
      </c>
      <c r="S28" s="24">
        <f>SUMIFS('1_stopień'!$U$8:$U$964,'1_stopień'!$R$8:$R$964,D28,'1_stopień'!$AA$8:$AA$964,"CKZ Oleśnica")</f>
        <v>0</v>
      </c>
      <c r="T28" s="24">
        <f>SUMIFS('1_stopień'!$V$8:$V$964,'1_stopień'!$R$8:$R$964,D28,'1_stopień'!$AA$8:$AA$964,"CKZ Oleśnica")</f>
        <v>0</v>
      </c>
      <c r="U28" s="24">
        <f>SUMIFS('1_stopień'!$U$8:$U$964,'1_stopień'!$R$8:$R$964,D28,'1_stopień'!$AA$8:$AA$964,"CKZ Świdnica")</f>
        <v>0</v>
      </c>
      <c r="V28" s="24">
        <f>SUMIFS('1_stopień'!$V$8:$V$964,'1_stopień'!$R$8:$R$964,D28,'1_stopień'!$AA$8:$AA$964,"CKZ Świdnica")</f>
        <v>0</v>
      </c>
      <c r="W28" s="24">
        <f>SUMIFS('1_stopień'!$U$8:$U$964,'1_stopień'!$R$8:$R$964,D28,'1_stopień'!$AA$8:$AA$964,"CKZ Wołów")</f>
        <v>0</v>
      </c>
      <c r="X28" s="24">
        <f>SUMIFS('1_stopień'!$V$8:$V$964,'1_stopień'!$R$8:$R$964,D28,'1_stopień'!$AA$8:$AA$964,"CKZ Wołów")</f>
        <v>0</v>
      </c>
      <c r="Y28" s="24">
        <f>SUMIFS('1_stopień'!$U$8:$U$964,'1_stopień'!$R$8:$R$964,D28,'1_stopień'!$AA$8:$AA$964,"CKZ Ziębice")</f>
        <v>0</v>
      </c>
      <c r="Z28" s="24">
        <f>SUMIFS('1_stopień'!$V$8:$V$964,'1_stopień'!$R$8:$R$964,D28,'1_stopień'!$AA$8:$AA$964,"CKZ Ziębice")</f>
        <v>0</v>
      </c>
      <c r="AA28" s="24">
        <f>SUMIFS('1_stopień'!$U$8:$U$964,'1_stopień'!$R$8:$R$964,D28,'1_stopień'!$AA$8:$AA$964,"CKZ Dobrodzień")</f>
        <v>0</v>
      </c>
      <c r="AB28" s="24">
        <f>SUMIFS('1_stopień'!$V$8:$V$964,'1_stopień'!$R$8:$R$964,D28,'1_stopień'!$AA$8:$AA$964,"CKZ Dobrodzień")</f>
        <v>0</v>
      </c>
      <c r="AC28" s="24">
        <f>SUMIFS('1_stopień'!$U$8:$U$964,'1_stopień'!$R$8:$R$964,D28,'1_stopień'!$AA$8:$AA$964,"CKZ Kędzierzyn-Koźle")</f>
        <v>0</v>
      </c>
      <c r="AD28" s="24">
        <f>SUMIFS('1_stopień'!$V$8:$V$964,'1_stopień'!$R$8:$R$964,D28,'1_stopień'!$AA$8:$AA$964,"CKZ Kędzierzyn-Koźle")</f>
        <v>0</v>
      </c>
      <c r="AE28" s="24">
        <f>SUMIFS('1_stopień'!$U$8:$U$964,'1_stopień'!$R$8:$R$964,D28,'1_stopień'!$AA$8:$AA$964,"CKZ Dębica")</f>
        <v>0</v>
      </c>
      <c r="AF28" s="24">
        <f>SUMIFS('1_stopień'!$V$8:$V$964,'1_stopień'!$R$8:$R$964,D28,'1_stopień'!$AA$8:$AA$964,"CKZ Dębica")</f>
        <v>0</v>
      </c>
      <c r="AG28" s="24">
        <f>SUMIFS('1_stopień'!$U$8:$U$964,'1_stopień'!$R$8:$R$964,D28,'1_stopień'!$AA$8:$AA$964,"ZSET Rakowice Wielkie")</f>
        <v>0</v>
      </c>
      <c r="AH28" s="24">
        <f>SUMIFS('1_stopień'!$V$8:$V$964,'1_stopień'!$R$8:$R$964,D28,'1_stopień'!$AA$8:$AA$964,"ZSET Rakowice Wielkie")</f>
        <v>0</v>
      </c>
      <c r="AI28" s="24">
        <f>SUMIFS('1_stopień'!$U$8:$U$964,'1_stopień'!$R$8:$R$964,D28,'1_stopień'!$AA$8:$AA$964,"CKZ Krotoszyn")</f>
        <v>0</v>
      </c>
      <c r="AJ28" s="24">
        <f>SUMIFS('1_stopień'!$V$8:$V$964,'1_stopień'!$R$8:$R$964,D28,'1_stopień'!$AA$8:$AA$964,"CKZ Krotoszyn")</f>
        <v>0</v>
      </c>
      <c r="AK28" s="24">
        <f>SUMIFS('1_stopień'!$U$8:$U$964,'1_stopień'!$R$8:$R$964,D28,'1_stopień'!$AA$8:$AA$964,"CKZ Olkusz")</f>
        <v>0</v>
      </c>
      <c r="AL28" s="24">
        <f>SUMIFS('1_stopień'!$V$8:$V$964,'1_stopień'!$R$8:$R$964,D28,'1_stopień'!$AA$8:$AA$964,"CKZ Olkusz")</f>
        <v>0</v>
      </c>
      <c r="AM28" s="24">
        <f>SUMIFS('1_stopień'!$U$8:$U$964,'1_stopień'!$R$8:$R$964,D28,'1_stopień'!$AA$8:$AA$964,"CKZ Wschowa")</f>
        <v>0</v>
      </c>
      <c r="AN28" s="24">
        <f>SUMIFS('1_stopień'!$V$8:$V$964,'1_stopień'!$R$8:$R$964,D28,'1_stopień'!$AA$8:$AA$964,"CKZ Wschowa")</f>
        <v>0</v>
      </c>
      <c r="AO28" s="24">
        <f>SUMIFS('1_stopień'!$U$8:$U$964,'1_stopień'!$R$8:$R$964,D28,'1_stopień'!$AA$8:$AA$964,"CKZ Zielona Góra")</f>
        <v>0</v>
      </c>
      <c r="AP28" s="24">
        <f>SUMIFS('1_stopień'!$V$8:$V$964,'1_stopień'!$R$8:$R$964,D28,'1_stopień'!$AA$8:$AA$964,"CKZ Zielona Góra")</f>
        <v>0</v>
      </c>
      <c r="AQ28" s="24">
        <f>SUMIFS('1_stopień'!$U$8:$U$964,'1_stopień'!$R$8:$R$964,D28,'1_stopień'!$AA$8:$AA$964,"Rzemieślnicza Wałbrzych")</f>
        <v>0</v>
      </c>
      <c r="AR28" s="24">
        <f>SUMIFS('1_stopień'!$V$8:$V$964,'1_stopień'!$R$8:$R$964,D28,'1_stopień'!$AA$8:$AA$964,"Rzemieślnicza Wałbrzych")</f>
        <v>0</v>
      </c>
      <c r="AS28" s="24">
        <f>SUMIFS('1_stopień'!$U$8:$U$964,'1_stopień'!$R$8:$R$964,D28,'1_stopień'!$AA$8:$AA$964,"CKZ Mosina")</f>
        <v>0</v>
      </c>
      <c r="AT28" s="24">
        <f>SUMIFS('1_stopień'!$V$8:$V$964,'1_stopień'!$R$8:$R$964,D28,'1_stopień'!$AA$8:$AA$964,"CKZ Mosina")</f>
        <v>0</v>
      </c>
      <c r="AU28" s="24">
        <f>SUMIFS('1_stopień'!$U$8:$U$964,'1_stopień'!$R$8:$R$964,D28,'1_stopień'!$AA$8:$AA$964,"Cech Opole")</f>
        <v>0</v>
      </c>
      <c r="AV28" s="24">
        <f>SUMIFS('1_stopień'!$V$8:$V$964,'1_stopień'!$R$8:$R$964,D28,'1_stopień'!$AA$8:$AA$964,"Cech Opole")</f>
        <v>0</v>
      </c>
      <c r="AW28" s="24">
        <f>SUMIFS('1_stopień'!$U$8:$U$964,'1_stopień'!$R$8:$R$964,D28,'1_stopień'!$AA$8:$AA$964,"TOYOTA")</f>
        <v>0</v>
      </c>
      <c r="AX28" s="24">
        <f>SUMIFS('1_stopień'!$V$8:$V$964,'1_stopień'!$R$8:$R$964,D28,'1_stopień'!$AA$8:$AA$964,"TOYOTA")</f>
        <v>0</v>
      </c>
      <c r="AY28" s="24">
        <f>SUMIFS('1_stopień'!$U$8:$U$964,'1_stopień'!$R$8:$R$964,D28,'1_stopień'!$AA$8:$AA$964,"CKZ Wrocław")</f>
        <v>0</v>
      </c>
      <c r="AZ28" s="24">
        <f>SUMIFS('1_stopień'!$V$8:$V$964,'1_stopień'!$R$8:$R$964,D28,'1_stopień'!$AA$8:$AA$964,"CKZ Wrocław")</f>
        <v>0</v>
      </c>
      <c r="BA28" s="24">
        <f>SUMIFS('1_stopień'!$U$8:$U$964,'1_stopień'!$R$8:$R$964,D28,'1_stopień'!$AA$8:$AA$964,"CKZ Gliwice")</f>
        <v>0</v>
      </c>
      <c r="BB28" s="24">
        <f>SUMIFS('1_stopień'!$V$8:$V$964,'1_stopień'!$R$8:$R$964,D28,'1_stopień'!$AA$8:$AA$964,"CKZ Gliwice")</f>
        <v>0</v>
      </c>
      <c r="BC28" s="24">
        <f>SUMIFS('1_stopień'!$U$8:$U$964,'1_stopień'!$R$8:$R$964,D28,'1_stopień'!$AA$8:$AA$964,"CKZ Opole")</f>
        <v>0</v>
      </c>
      <c r="BD28" s="24">
        <f>SUMIFS('1_stopień'!$V$8:$V$964,'1_stopień'!$R$8:$R$964,D28,'1_stopień'!$AA$8:$AA$964,"CKZ Opole")</f>
        <v>0</v>
      </c>
      <c r="BE28" s="24">
        <f>SUMIFS('1_stopień'!$U$8:$U$964,'1_stopień'!$R$8:$R$964,D28,'1_stopień'!$AA$8:$AA$964,"CKZ Chojnów")</f>
        <v>0</v>
      </c>
      <c r="BF28" s="24">
        <f>SUMIFS('1_stopień'!$V$8:$V$964,'1_stopień'!$R$8:$R$964,D28,'1_stopień'!$AA$8:$AA$964,"CKZ Chojnów")</f>
        <v>0</v>
      </c>
      <c r="BG28" s="24">
        <f>SUMIFS('1_stopień'!$U$8:$U$964,'1_stopień'!$R$8:$R$964,D28,'1_stopień'!$AA$8:$AA$964,"CKZ Gniezno")</f>
        <v>0</v>
      </c>
      <c r="BH28" s="24">
        <f>SUMIFS('1_stopień'!$V$8:$V$964,'1_stopień'!$R$8:$R$964,D28,'1_stopień'!$AA$8:$AA$964,"CKZ Gniezno")</f>
        <v>0</v>
      </c>
      <c r="BI28" s="24">
        <f>SUMIFS('1_stopień'!$U$8:$U$964,'1_stopień'!$R$8:$R$964,D28,'1_stopień'!$AA$8:$AA$964,"konsultacje szkoła")</f>
        <v>0</v>
      </c>
      <c r="BJ28" s="330">
        <f t="shared" si="0"/>
        <v>0</v>
      </c>
      <c r="BK28" s="327">
        <f t="shared" si="1"/>
        <v>0</v>
      </c>
    </row>
    <row r="29" spans="2:63" hidden="1">
      <c r="B29" s="25" t="s">
        <v>80</v>
      </c>
      <c r="C29" s="26">
        <v>752205</v>
      </c>
      <c r="D29" s="26" t="s">
        <v>62</v>
      </c>
      <c r="E29" s="25" t="s">
        <v>593</v>
      </c>
      <c r="F29" s="23">
        <f>SUMIF('1_stopień'!R$8:R$964,D29,'1_stopień'!U$8:U$966)</f>
        <v>99</v>
      </c>
      <c r="G29" s="24">
        <f>SUMIFS('1_stopień'!$U$8:$U$964,'1_stopień'!$R$8:$R$964,D29,'1_stopień'!$AA$8:$AA$964,"CKZ Bielawa")</f>
        <v>0</v>
      </c>
      <c r="H29" s="24">
        <f>SUMIFS('1_stopień'!$V$8:$V$964,'1_stopień'!$R$8:$R$964,D29,'1_stopień'!$AA$8:$AA$964,"CKZ Bielawa")</f>
        <v>0</v>
      </c>
      <c r="I29" s="24">
        <f>SUMIFS('1_stopień'!$U$8:$U$964,'1_stopień'!$R$8:$R$964,D29,'1_stopień'!$AA$8:$AA$964,"GCKZ Głogów")</f>
        <v>0</v>
      </c>
      <c r="J29" s="24">
        <f>SUMIFS('1_stopień'!$V$8:$V$964,'1_stopień'!$R$8:$R$964,D29,'1_stopień'!$AA$8:$AA$964,"GCKZ Głogów")</f>
        <v>0</v>
      </c>
      <c r="K29" s="24">
        <f>SUMIFS('1_stopień'!$U$8:$U$964,'1_stopień'!$R$8:$R$964,D29,'1_stopień'!$AA$8:$AA$964,"CKZ Jawor")</f>
        <v>0</v>
      </c>
      <c r="L29" s="24">
        <f>SUMIFS('1_stopień'!$V$8:$V$964,'1_stopień'!$R$8:$R$964,D29,'1_stopień'!$AA$8:$AA$964,"CKZ Jawor")</f>
        <v>0</v>
      </c>
      <c r="M29" s="24">
        <f>SUMIFS('1_stopień'!$U$8:$U$964,'1_stopień'!$R$8:$R$964,D29,'1_stopień'!$AA$8:$AA$964,"ZSM Głubczyce")</f>
        <v>0</v>
      </c>
      <c r="N29" s="24">
        <f>SUMIFS('1_stopień'!$V$8:$V$964,'1_stopień'!$R$8:$R$964,D29,'1_stopień'!$AA$8:$AA$964,"ZSM Głubczyce")</f>
        <v>0</v>
      </c>
      <c r="O29" s="24">
        <f>SUMIFS('1_stopień'!$U$8:$U$964,'1_stopień'!$R$8:$R$964,D29,'1_stopień'!$AA$8:$AA$964,"CKZ Kłodzko")</f>
        <v>0</v>
      </c>
      <c r="P29" s="24">
        <f>SUMIFS('1_stopień'!$V$8:$V$964,'1_stopień'!$R$8:$R$964,D29,'1_stopień'!$AA$8:$AA$964,"CKZ Kłodzko")</f>
        <v>0</v>
      </c>
      <c r="Q29" s="24">
        <f>SUMIFS('1_stopień'!$U$8:$U$964,'1_stopień'!$R$8:$R$964,D29,'1_stopień'!$AA$8:$AA$964,"CKZ Legnica")</f>
        <v>0</v>
      </c>
      <c r="R29" s="24">
        <f>SUMIFS('1_stopień'!$V$8:$V$964,'1_stopień'!$R$8:$R$964,D29,'1_stopień'!$AA$8:$AA$964,"CKZ Legnica")</f>
        <v>0</v>
      </c>
      <c r="S29" s="24">
        <f>SUMIFS('1_stopień'!$U$8:$U$964,'1_stopień'!$R$8:$R$964,D29,'1_stopień'!$AA$8:$AA$964,"CKZ Oleśnica")</f>
        <v>45</v>
      </c>
      <c r="T29" s="24">
        <f>SUMIFS('1_stopień'!$V$8:$V$964,'1_stopień'!$R$8:$R$964,D29,'1_stopień'!$AA$8:$AA$964,"CKZ Oleśnica")</f>
        <v>0</v>
      </c>
      <c r="U29" s="24">
        <f>SUMIFS('1_stopień'!$U$8:$U$964,'1_stopień'!$R$8:$R$964,D29,'1_stopień'!$AA$8:$AA$964,"CKZ Świdnica")</f>
        <v>27</v>
      </c>
      <c r="V29" s="24">
        <f>SUMIFS('1_stopień'!$V$8:$V$964,'1_stopień'!$R$8:$R$964,D29,'1_stopień'!$AA$8:$AA$964,"CKZ Świdnica")</f>
        <v>0</v>
      </c>
      <c r="W29" s="24">
        <f>SUMIFS('1_stopień'!$U$8:$U$964,'1_stopień'!$R$8:$R$964,D29,'1_stopień'!$AA$8:$AA$964,"CKZ Wołów")</f>
        <v>0</v>
      </c>
      <c r="X29" s="24">
        <f>SUMIFS('1_stopień'!$V$8:$V$964,'1_stopień'!$R$8:$R$964,D29,'1_stopień'!$AA$8:$AA$964,"CKZ Wołów")</f>
        <v>0</v>
      </c>
      <c r="Y29" s="24">
        <f>SUMIFS('1_stopień'!$U$8:$U$964,'1_stopień'!$R$8:$R$964,D29,'1_stopień'!$AA$8:$AA$964,"CKZ Ziębice")</f>
        <v>0</v>
      </c>
      <c r="Z29" s="24">
        <f>SUMIFS('1_stopień'!$V$8:$V$964,'1_stopień'!$R$8:$R$964,D29,'1_stopień'!$AA$8:$AA$964,"CKZ Ziębice")</f>
        <v>0</v>
      </c>
      <c r="AA29" s="24">
        <f>SUMIFS('1_stopień'!$U$8:$U$964,'1_stopień'!$R$8:$R$964,D29,'1_stopień'!$AA$8:$AA$964,"CKZ Dobrodzień")</f>
        <v>0</v>
      </c>
      <c r="AB29" s="24">
        <f>SUMIFS('1_stopień'!$V$8:$V$964,'1_stopień'!$R$8:$R$964,D29,'1_stopień'!$AA$8:$AA$964,"CKZ Dobrodzień")</f>
        <v>0</v>
      </c>
      <c r="AC29" s="24">
        <f>SUMIFS('1_stopień'!$U$8:$U$964,'1_stopień'!$R$8:$R$964,D29,'1_stopień'!$AA$8:$AA$964,"CKZ Kędzierzyn-Koźle")</f>
        <v>0</v>
      </c>
      <c r="AD29" s="24">
        <f>SUMIFS('1_stopień'!$V$8:$V$964,'1_stopień'!$R$8:$R$964,D29,'1_stopień'!$AA$8:$AA$964,"CKZ Kędzierzyn-Koźle")</f>
        <v>0</v>
      </c>
      <c r="AE29" s="24">
        <f>SUMIFS('1_stopień'!$U$8:$U$964,'1_stopień'!$R$8:$R$964,D29,'1_stopień'!$AA$8:$AA$964,"CKZ Dębica")</f>
        <v>0</v>
      </c>
      <c r="AF29" s="24">
        <f>SUMIFS('1_stopień'!$V$8:$V$964,'1_stopień'!$R$8:$R$964,D29,'1_stopień'!$AA$8:$AA$964,"CKZ Dębica")</f>
        <v>0</v>
      </c>
      <c r="AG29" s="24">
        <f>SUMIFS('1_stopień'!$U$8:$U$964,'1_stopień'!$R$8:$R$964,D29,'1_stopień'!$AA$8:$AA$964,"ZSET Rakowice Wielkie")</f>
        <v>0</v>
      </c>
      <c r="AH29" s="24">
        <f>SUMIFS('1_stopień'!$V$8:$V$964,'1_stopień'!$R$8:$R$964,D29,'1_stopień'!$AA$8:$AA$964,"ZSET Rakowice Wielkie")</f>
        <v>0</v>
      </c>
      <c r="AI29" s="24">
        <f>SUMIFS('1_stopień'!$U$8:$U$964,'1_stopień'!$R$8:$R$964,D29,'1_stopień'!$AA$8:$AA$964,"CKZ Krotoszyn")</f>
        <v>14</v>
      </c>
      <c r="AJ29" s="24">
        <f>SUMIFS('1_stopień'!$V$8:$V$964,'1_stopień'!$R$8:$R$964,D29,'1_stopień'!$AA$8:$AA$964,"CKZ Krotoszyn")</f>
        <v>0</v>
      </c>
      <c r="AK29" s="24">
        <f>SUMIFS('1_stopień'!$U$8:$U$964,'1_stopień'!$R$8:$R$964,D29,'1_stopień'!$AA$8:$AA$964,"CKZ Olkusz")</f>
        <v>0</v>
      </c>
      <c r="AL29" s="24">
        <f>SUMIFS('1_stopień'!$V$8:$V$964,'1_stopień'!$R$8:$R$964,D29,'1_stopień'!$AA$8:$AA$964,"CKZ Olkusz")</f>
        <v>0</v>
      </c>
      <c r="AM29" s="24">
        <f>SUMIFS('1_stopień'!$U$8:$U$964,'1_stopień'!$R$8:$R$964,D29,'1_stopień'!$AA$8:$AA$964,"CKZ Wschowa")</f>
        <v>13</v>
      </c>
      <c r="AN29" s="24">
        <f>SUMIFS('1_stopień'!$V$8:$V$964,'1_stopień'!$R$8:$R$964,D29,'1_stopień'!$AA$8:$AA$964,"CKZ Wschowa")</f>
        <v>0</v>
      </c>
      <c r="AO29" s="24">
        <f>SUMIFS('1_stopień'!$U$8:$U$964,'1_stopień'!$R$8:$R$964,D29,'1_stopień'!$AA$8:$AA$964,"CKZ Zielona Góra")</f>
        <v>0</v>
      </c>
      <c r="AP29" s="24">
        <f>SUMIFS('1_stopień'!$V$8:$V$964,'1_stopień'!$R$8:$R$964,D29,'1_stopień'!$AA$8:$AA$964,"CKZ Zielona Góra")</f>
        <v>0</v>
      </c>
      <c r="AQ29" s="24">
        <f>SUMIFS('1_stopień'!$U$8:$U$964,'1_stopień'!$R$8:$R$964,D29,'1_stopień'!$AA$8:$AA$964,"Rzemieślnicza Wałbrzych")</f>
        <v>0</v>
      </c>
      <c r="AR29" s="24">
        <f>SUMIFS('1_stopień'!$V$8:$V$964,'1_stopień'!$R$8:$R$964,D29,'1_stopień'!$AA$8:$AA$964,"Rzemieślnicza Wałbrzych")</f>
        <v>0</v>
      </c>
      <c r="AS29" s="24">
        <f>SUMIFS('1_stopień'!$U$8:$U$964,'1_stopień'!$R$8:$R$964,D29,'1_stopień'!$AA$8:$AA$964,"CKZ Mosina")</f>
        <v>0</v>
      </c>
      <c r="AT29" s="24">
        <f>SUMIFS('1_stopień'!$V$8:$V$964,'1_stopień'!$R$8:$R$964,D29,'1_stopień'!$AA$8:$AA$964,"CKZ Mosina")</f>
        <v>0</v>
      </c>
      <c r="AU29" s="24">
        <f>SUMIFS('1_stopień'!$U$8:$U$964,'1_stopień'!$R$8:$R$964,D29,'1_stopień'!$AA$8:$AA$964,"Cech Opole")</f>
        <v>0</v>
      </c>
      <c r="AV29" s="24">
        <f>SUMIFS('1_stopień'!$V$8:$V$964,'1_stopień'!$R$8:$R$964,D29,'1_stopień'!$AA$8:$AA$964,"Cech Opole")</f>
        <v>0</v>
      </c>
      <c r="AW29" s="24">
        <f>SUMIFS('1_stopień'!$U$8:$U$964,'1_stopień'!$R$8:$R$964,D29,'1_stopień'!$AA$8:$AA$964,"TOYOTA")</f>
        <v>0</v>
      </c>
      <c r="AX29" s="24">
        <f>SUMIFS('1_stopień'!$V$8:$V$964,'1_stopień'!$R$8:$R$964,D29,'1_stopień'!$AA$8:$AA$964,"TOYOTA")</f>
        <v>0</v>
      </c>
      <c r="AY29" s="24">
        <f>SUMIFS('1_stopień'!$U$8:$U$964,'1_stopień'!$R$8:$R$964,D29,'1_stopień'!$AA$8:$AA$964,"CKZ Wrocław")</f>
        <v>0</v>
      </c>
      <c r="AZ29" s="24">
        <f>SUMIFS('1_stopień'!$V$8:$V$964,'1_stopień'!$R$8:$R$964,D29,'1_stopień'!$AA$8:$AA$964,"CKZ Wrocław")</f>
        <v>0</v>
      </c>
      <c r="BA29" s="24">
        <f>SUMIFS('1_stopień'!$U$8:$U$964,'1_stopień'!$R$8:$R$964,D29,'1_stopień'!$AA$8:$AA$964,"CKZ Gliwice")</f>
        <v>0</v>
      </c>
      <c r="BB29" s="24">
        <f>SUMIFS('1_stopień'!$V$8:$V$964,'1_stopień'!$R$8:$R$964,D29,'1_stopień'!$AA$8:$AA$964,"CKZ Gliwice")</f>
        <v>0</v>
      </c>
      <c r="BC29" s="24">
        <f>SUMIFS('1_stopień'!$U$8:$U$964,'1_stopień'!$R$8:$R$964,D29,'1_stopień'!$AA$8:$AA$964,"CKZ Opole")</f>
        <v>0</v>
      </c>
      <c r="BD29" s="24">
        <f>SUMIFS('1_stopień'!$V$8:$V$964,'1_stopień'!$R$8:$R$964,D29,'1_stopień'!$AA$8:$AA$964,"CKZ Opole")</f>
        <v>0</v>
      </c>
      <c r="BE29" s="24">
        <f>SUMIFS('1_stopień'!$U$8:$U$964,'1_stopień'!$R$8:$R$964,D29,'1_stopień'!$AA$8:$AA$964,"CKZ Chojnów")</f>
        <v>0</v>
      </c>
      <c r="BF29" s="24">
        <f>SUMIFS('1_stopień'!$V$8:$V$964,'1_stopień'!$R$8:$R$964,D29,'1_stopień'!$AA$8:$AA$964,"CKZ Chojnów")</f>
        <v>0</v>
      </c>
      <c r="BG29" s="24">
        <f>SUMIFS('1_stopień'!$U$8:$U$964,'1_stopień'!$R$8:$R$964,D29,'1_stopień'!$AA$8:$AA$964,"CKZ Gniezno")</f>
        <v>0</v>
      </c>
      <c r="BH29" s="24">
        <f>SUMIFS('1_stopień'!$V$8:$V$964,'1_stopień'!$R$8:$R$964,D29,'1_stopień'!$AA$8:$AA$964,"CKZ Gniezno")</f>
        <v>0</v>
      </c>
      <c r="BI29" s="24">
        <f>SUMIFS('1_stopień'!$U$8:$U$964,'1_stopień'!$R$8:$R$964,D29,'1_stopień'!$AA$8:$AA$964,"konsultacje szkoła")</f>
        <v>0</v>
      </c>
      <c r="BJ29" s="330">
        <f t="shared" si="0"/>
        <v>99</v>
      </c>
      <c r="BK29" s="327">
        <f t="shared" si="1"/>
        <v>0</v>
      </c>
    </row>
    <row r="30" spans="2:63" hidden="1">
      <c r="B30" s="25" t="s">
        <v>178</v>
      </c>
      <c r="C30" s="26">
        <v>753402</v>
      </c>
      <c r="D30" s="26" t="s">
        <v>63</v>
      </c>
      <c r="E30" s="25" t="s">
        <v>594</v>
      </c>
      <c r="F30" s="23">
        <f>SUMIF('1_stopień'!R$8:R$964,D30,'1_stopień'!U$8:U$966)</f>
        <v>68</v>
      </c>
      <c r="G30" s="24">
        <f>SUMIFS('1_stopień'!$U$8:$U$964,'1_stopień'!$R$8:$R$964,D30,'1_stopień'!$AA$8:$AA$964,"CKZ Bielawa")</f>
        <v>0</v>
      </c>
      <c r="H30" s="24">
        <f>SUMIFS('1_stopień'!$V$8:$V$964,'1_stopień'!$R$8:$R$964,D30,'1_stopień'!$AA$8:$AA$964,"CKZ Bielawa")</f>
        <v>0</v>
      </c>
      <c r="I30" s="24">
        <f>SUMIFS('1_stopień'!$U$8:$U$964,'1_stopień'!$R$8:$R$964,D30,'1_stopień'!$AA$8:$AA$964,"GCKZ Głogów")</f>
        <v>0</v>
      </c>
      <c r="J30" s="24">
        <f>SUMIFS('1_stopień'!$V$8:$V$964,'1_stopień'!$R$8:$R$964,D30,'1_stopień'!$AA$8:$AA$964,"GCKZ Głogów")</f>
        <v>0</v>
      </c>
      <c r="K30" s="24">
        <f>SUMIFS('1_stopień'!$U$8:$U$964,'1_stopień'!$R$8:$R$964,D30,'1_stopień'!$AA$8:$AA$964,"CKZ Jawor")</f>
        <v>0</v>
      </c>
      <c r="L30" s="24">
        <f>SUMIFS('1_stopień'!$V$8:$V$964,'1_stopień'!$R$8:$R$964,D30,'1_stopień'!$AA$8:$AA$964,"CKZ Jawor")</f>
        <v>0</v>
      </c>
      <c r="M30" s="24">
        <f>SUMIFS('1_stopień'!$U$8:$U$964,'1_stopień'!$R$8:$R$964,D30,'1_stopień'!$AA$8:$AA$964,"ZSM Głubczyce")</f>
        <v>0</v>
      </c>
      <c r="N30" s="24">
        <f>SUMIFS('1_stopień'!$V$8:$V$964,'1_stopień'!$R$8:$R$964,D30,'1_stopień'!$AA$8:$AA$964,"ZSM Głubczyce")</f>
        <v>0</v>
      </c>
      <c r="O30" s="24">
        <f>SUMIFS('1_stopień'!$U$8:$U$964,'1_stopień'!$R$8:$R$964,D30,'1_stopień'!$AA$8:$AA$964,"CKZ Kłodzko")</f>
        <v>0</v>
      </c>
      <c r="P30" s="24">
        <f>SUMIFS('1_stopień'!$V$8:$V$964,'1_stopień'!$R$8:$R$964,D30,'1_stopień'!$AA$8:$AA$964,"CKZ Kłodzko")</f>
        <v>0</v>
      </c>
      <c r="Q30" s="24">
        <f>SUMIFS('1_stopień'!$U$8:$U$964,'1_stopień'!$R$8:$R$964,D30,'1_stopień'!$AA$8:$AA$964,"CKZ Legnica")</f>
        <v>0</v>
      </c>
      <c r="R30" s="24">
        <f>SUMIFS('1_stopień'!$V$8:$V$964,'1_stopień'!$R$8:$R$964,D30,'1_stopień'!$AA$8:$AA$964,"CKZ Legnica")</f>
        <v>0</v>
      </c>
      <c r="S30" s="24">
        <f>SUMIFS('1_stopień'!$U$8:$U$964,'1_stopień'!$R$8:$R$964,D30,'1_stopień'!$AA$8:$AA$964,"CKZ Oleśnica")</f>
        <v>67</v>
      </c>
      <c r="T30" s="24">
        <f>SUMIFS('1_stopień'!$V$8:$V$964,'1_stopień'!$R$8:$R$964,D30,'1_stopień'!$AA$8:$AA$964,"CKZ Oleśnica")</f>
        <v>3</v>
      </c>
      <c r="U30" s="24">
        <f>SUMIFS('1_stopień'!$U$8:$U$964,'1_stopień'!$R$8:$R$964,D30,'1_stopień'!$AA$8:$AA$964,"CKZ Świdnica")</f>
        <v>0</v>
      </c>
      <c r="V30" s="24">
        <f>SUMIFS('1_stopień'!$V$8:$V$964,'1_stopień'!$R$8:$R$964,D30,'1_stopień'!$AA$8:$AA$964,"CKZ Świdnica")</f>
        <v>0</v>
      </c>
      <c r="W30" s="24">
        <f>SUMIFS('1_stopień'!$U$8:$U$964,'1_stopień'!$R$8:$R$964,D30,'1_stopień'!$AA$8:$AA$964,"CKZ Wołów")</f>
        <v>0</v>
      </c>
      <c r="X30" s="24">
        <f>SUMIFS('1_stopień'!$V$8:$V$964,'1_stopień'!$R$8:$R$964,D30,'1_stopień'!$AA$8:$AA$964,"CKZ Wołów")</f>
        <v>0</v>
      </c>
      <c r="Y30" s="24">
        <f>SUMIFS('1_stopień'!$U$8:$U$964,'1_stopień'!$R$8:$R$964,D30,'1_stopień'!$AA$8:$AA$964,"CKZ Ziębice")</f>
        <v>0</v>
      </c>
      <c r="Z30" s="24">
        <f>SUMIFS('1_stopień'!$V$8:$V$964,'1_stopień'!$R$8:$R$964,D30,'1_stopień'!$AA$8:$AA$964,"CKZ Ziębice")</f>
        <v>0</v>
      </c>
      <c r="AA30" s="24">
        <f>SUMIFS('1_stopień'!$U$8:$U$964,'1_stopień'!$R$8:$R$964,D30,'1_stopień'!$AA$8:$AA$964,"CKZ Dobrodzień")</f>
        <v>0</v>
      </c>
      <c r="AB30" s="24">
        <f>SUMIFS('1_stopień'!$V$8:$V$964,'1_stopień'!$R$8:$R$964,D30,'1_stopień'!$AA$8:$AA$964,"CKZ Dobrodzień")</f>
        <v>0</v>
      </c>
      <c r="AC30" s="24">
        <f>SUMIFS('1_stopień'!$U$8:$U$964,'1_stopień'!$R$8:$R$964,D30,'1_stopień'!$AA$8:$AA$964,"CKZ Kędzierzyn-Koźle")</f>
        <v>0</v>
      </c>
      <c r="AD30" s="24">
        <f>SUMIFS('1_stopień'!$V$8:$V$964,'1_stopień'!$R$8:$R$964,D30,'1_stopień'!$AA$8:$AA$964,"CKZ Kędzierzyn-Koźle")</f>
        <v>0</v>
      </c>
      <c r="AE30" s="24">
        <f>SUMIFS('1_stopień'!$U$8:$U$964,'1_stopień'!$R$8:$R$964,D30,'1_stopień'!$AA$8:$AA$964,"CKZ Dębica")</f>
        <v>0</v>
      </c>
      <c r="AF30" s="24">
        <f>SUMIFS('1_stopień'!$V$8:$V$964,'1_stopień'!$R$8:$R$964,D30,'1_stopień'!$AA$8:$AA$964,"CKZ Dębica")</f>
        <v>0</v>
      </c>
      <c r="AG30" s="24">
        <f>SUMIFS('1_stopień'!$U$8:$U$964,'1_stopień'!$R$8:$R$964,D30,'1_stopień'!$AA$8:$AA$964,"ZSET Rakowice Wielkie")</f>
        <v>0</v>
      </c>
      <c r="AH30" s="24">
        <f>SUMIFS('1_stopień'!$V$8:$V$964,'1_stopień'!$R$8:$R$964,D30,'1_stopień'!$AA$8:$AA$964,"ZSET Rakowice Wielkie")</f>
        <v>0</v>
      </c>
      <c r="AI30" s="24">
        <f>SUMIFS('1_stopień'!$U$8:$U$964,'1_stopień'!$R$8:$R$964,D30,'1_stopień'!$AA$8:$AA$964,"CKZ Krotoszyn")</f>
        <v>1</v>
      </c>
      <c r="AJ30" s="24">
        <f>SUMIFS('1_stopień'!$V$8:$V$964,'1_stopień'!$R$8:$R$964,D30,'1_stopień'!$AA$8:$AA$964,"CKZ Krotoszyn")</f>
        <v>1</v>
      </c>
      <c r="AK30" s="24">
        <f>SUMIFS('1_stopień'!$U$8:$U$964,'1_stopień'!$R$8:$R$964,D30,'1_stopień'!$AA$8:$AA$964,"CKZ Olkusz")</f>
        <v>0</v>
      </c>
      <c r="AL30" s="24">
        <f>SUMIFS('1_stopień'!$V$8:$V$964,'1_stopień'!$R$8:$R$964,D30,'1_stopień'!$AA$8:$AA$964,"CKZ Olkusz")</f>
        <v>0</v>
      </c>
      <c r="AM30" s="24">
        <f>SUMIFS('1_stopień'!$U$8:$U$964,'1_stopień'!$R$8:$R$964,D30,'1_stopień'!$AA$8:$AA$964,"CKZ Wschowa")</f>
        <v>0</v>
      </c>
      <c r="AN30" s="24">
        <f>SUMIFS('1_stopień'!$V$8:$V$964,'1_stopień'!$R$8:$R$964,D30,'1_stopień'!$AA$8:$AA$964,"CKZ Wschowa")</f>
        <v>0</v>
      </c>
      <c r="AO30" s="24">
        <f>SUMIFS('1_stopień'!$U$8:$U$964,'1_stopień'!$R$8:$R$964,D30,'1_stopień'!$AA$8:$AA$964,"CKZ Zielona Góra")</f>
        <v>0</v>
      </c>
      <c r="AP30" s="24">
        <f>SUMIFS('1_stopień'!$V$8:$V$964,'1_stopień'!$R$8:$R$964,D30,'1_stopień'!$AA$8:$AA$964,"CKZ Zielona Góra")</f>
        <v>0</v>
      </c>
      <c r="AQ30" s="24">
        <f>SUMIFS('1_stopień'!$U$8:$U$964,'1_stopień'!$R$8:$R$964,D30,'1_stopień'!$AA$8:$AA$964,"Rzemieślnicza Wałbrzych")</f>
        <v>0</v>
      </c>
      <c r="AR30" s="24">
        <f>SUMIFS('1_stopień'!$V$8:$V$964,'1_stopień'!$R$8:$R$964,D30,'1_stopień'!$AA$8:$AA$964,"Rzemieślnicza Wałbrzych")</f>
        <v>0</v>
      </c>
      <c r="AS30" s="24">
        <f>SUMIFS('1_stopień'!$U$8:$U$964,'1_stopień'!$R$8:$R$964,D30,'1_stopień'!$AA$8:$AA$964,"CKZ Mosina")</f>
        <v>0</v>
      </c>
      <c r="AT30" s="24">
        <f>SUMIFS('1_stopień'!$V$8:$V$964,'1_stopień'!$R$8:$R$964,D30,'1_stopień'!$AA$8:$AA$964,"CKZ Mosina")</f>
        <v>0</v>
      </c>
      <c r="AU30" s="24">
        <f>SUMIFS('1_stopień'!$U$8:$U$964,'1_stopień'!$R$8:$R$964,D30,'1_stopień'!$AA$8:$AA$964,"Cech Opole")</f>
        <v>0</v>
      </c>
      <c r="AV30" s="24">
        <f>SUMIFS('1_stopień'!$V$8:$V$964,'1_stopień'!$R$8:$R$964,D30,'1_stopień'!$AA$8:$AA$964,"Cech Opole")</f>
        <v>0</v>
      </c>
      <c r="AW30" s="24">
        <f>SUMIFS('1_stopień'!$U$8:$U$964,'1_stopień'!$R$8:$R$964,D30,'1_stopień'!$AA$8:$AA$964,"TOYOTA")</f>
        <v>0</v>
      </c>
      <c r="AX30" s="24">
        <f>SUMIFS('1_stopień'!$V$8:$V$964,'1_stopień'!$R$8:$R$964,D30,'1_stopień'!$AA$8:$AA$964,"TOYOTA")</f>
        <v>0</v>
      </c>
      <c r="AY30" s="24">
        <f>SUMIFS('1_stopień'!$U$8:$U$964,'1_stopień'!$R$8:$R$964,D30,'1_stopień'!$AA$8:$AA$964,"CKZ Wrocław")</f>
        <v>0</v>
      </c>
      <c r="AZ30" s="24">
        <f>SUMIFS('1_stopień'!$V$8:$V$964,'1_stopień'!$R$8:$R$964,D30,'1_stopień'!$AA$8:$AA$964,"CKZ Wrocław")</f>
        <v>0</v>
      </c>
      <c r="BA30" s="24">
        <f>SUMIFS('1_stopień'!$U$8:$U$964,'1_stopień'!$R$8:$R$964,D30,'1_stopień'!$AA$8:$AA$964,"CKZ Gliwice")</f>
        <v>0</v>
      </c>
      <c r="BB30" s="24">
        <f>SUMIFS('1_stopień'!$V$8:$V$964,'1_stopień'!$R$8:$R$964,D30,'1_stopień'!$AA$8:$AA$964,"CKZ Gliwice")</f>
        <v>0</v>
      </c>
      <c r="BC30" s="24">
        <f>SUMIFS('1_stopień'!$U$8:$U$964,'1_stopień'!$R$8:$R$964,D30,'1_stopień'!$AA$8:$AA$964,"CKZ Opole")</f>
        <v>0</v>
      </c>
      <c r="BD30" s="24">
        <f>SUMIFS('1_stopień'!$V$8:$V$964,'1_stopień'!$R$8:$R$964,D30,'1_stopień'!$AA$8:$AA$964,"CKZ Opole")</f>
        <v>0</v>
      </c>
      <c r="BE30" s="24">
        <f>SUMIFS('1_stopień'!$U$8:$U$964,'1_stopień'!$R$8:$R$964,D30,'1_stopień'!$AA$8:$AA$964,"CKZ Chojnów")</f>
        <v>0</v>
      </c>
      <c r="BF30" s="24">
        <f>SUMIFS('1_stopień'!$V$8:$V$964,'1_stopień'!$R$8:$R$964,D30,'1_stopień'!$AA$8:$AA$964,"CKZ Chojnów")</f>
        <v>0</v>
      </c>
      <c r="BG30" s="24">
        <f>SUMIFS('1_stopień'!$U$8:$U$964,'1_stopień'!$R$8:$R$964,D30,'1_stopień'!$AA$8:$AA$964,"CKZ Gniezno")</f>
        <v>0</v>
      </c>
      <c r="BH30" s="24">
        <f>SUMIFS('1_stopień'!$V$8:$V$964,'1_stopień'!$R$8:$R$964,D30,'1_stopień'!$AA$8:$AA$964,"CKZ Gniezno")</f>
        <v>0</v>
      </c>
      <c r="BI30" s="24">
        <f>SUMIFS('1_stopień'!$U$8:$U$964,'1_stopień'!$R$8:$R$964,D30,'1_stopień'!$AA$8:$AA$964,"konsultacje szkoła")</f>
        <v>0</v>
      </c>
      <c r="BJ30" s="330">
        <f t="shared" si="0"/>
        <v>68</v>
      </c>
      <c r="BK30" s="327">
        <f t="shared" si="1"/>
        <v>4</v>
      </c>
    </row>
    <row r="31" spans="2:63" hidden="1">
      <c r="B31" s="25" t="s">
        <v>191</v>
      </c>
      <c r="C31" s="26">
        <v>741201</v>
      </c>
      <c r="D31" s="26" t="s">
        <v>161</v>
      </c>
      <c r="E31" s="25" t="s">
        <v>595</v>
      </c>
      <c r="F31" s="23">
        <f>SUMIF('1_stopień'!R$8:R$964,D31,'1_stopień'!U$8:U$966)</f>
        <v>51</v>
      </c>
      <c r="G31" s="24">
        <f>SUMIFS('1_stopień'!$U$8:$U$964,'1_stopień'!$R$8:$R$964,D31,'1_stopień'!$AA$8:$AA$964,"CKZ Bielawa")</f>
        <v>0</v>
      </c>
      <c r="H31" s="24">
        <f>SUMIFS('1_stopień'!$V$8:$V$964,'1_stopień'!$R$8:$R$964,D31,'1_stopień'!$AA$8:$AA$964,"CKZ Bielawa")</f>
        <v>0</v>
      </c>
      <c r="I31" s="24">
        <f>SUMIFS('1_stopień'!$U$8:$U$964,'1_stopień'!$R$8:$R$964,D31,'1_stopień'!$AA$8:$AA$964,"GCKZ Głogów")</f>
        <v>0</v>
      </c>
      <c r="J31" s="24">
        <f>SUMIFS('1_stopień'!$V$8:$V$964,'1_stopień'!$R$8:$R$964,D31,'1_stopień'!$AA$8:$AA$964,"GCKZ Głogów")</f>
        <v>0</v>
      </c>
      <c r="K31" s="24">
        <f>SUMIFS('1_stopień'!$U$8:$U$964,'1_stopień'!$R$8:$R$964,D31,'1_stopień'!$AA$8:$AA$964,"CKZ Jawor")</f>
        <v>0</v>
      </c>
      <c r="L31" s="24">
        <f>SUMIFS('1_stopień'!$V$8:$V$964,'1_stopień'!$R$8:$R$964,D31,'1_stopień'!$AA$8:$AA$964,"CKZ Jawor")</f>
        <v>0</v>
      </c>
      <c r="M31" s="24">
        <f>SUMIFS('1_stopień'!$U$8:$U$964,'1_stopień'!$R$8:$R$964,D31,'1_stopień'!$AA$8:$AA$964,"ZSM Głubczyce")</f>
        <v>0</v>
      </c>
      <c r="N31" s="24">
        <f>SUMIFS('1_stopień'!$V$8:$V$964,'1_stopień'!$R$8:$R$964,D31,'1_stopień'!$AA$8:$AA$964,"ZSM Głubczyce")</f>
        <v>0</v>
      </c>
      <c r="O31" s="24">
        <f>SUMIFS('1_stopień'!$U$8:$U$964,'1_stopień'!$R$8:$R$964,D31,'1_stopień'!$AA$8:$AA$964,"CKZ Kłodzko")</f>
        <v>0</v>
      </c>
      <c r="P31" s="24">
        <f>SUMIFS('1_stopień'!$V$8:$V$964,'1_stopień'!$R$8:$R$964,D31,'1_stopień'!$AA$8:$AA$964,"CKZ Kłodzko")</f>
        <v>0</v>
      </c>
      <c r="Q31" s="24">
        <f>SUMIFS('1_stopień'!$U$8:$U$964,'1_stopień'!$R$8:$R$964,D31,'1_stopień'!$AA$8:$AA$964,"CKZ Legnica")</f>
        <v>0</v>
      </c>
      <c r="R31" s="24">
        <f>SUMIFS('1_stopień'!$V$8:$V$964,'1_stopień'!$R$8:$R$964,D31,'1_stopień'!$AA$8:$AA$964,"CKZ Legnica")</f>
        <v>0</v>
      </c>
      <c r="S31" s="24">
        <f>SUMIFS('1_stopień'!$U$8:$U$964,'1_stopień'!$R$8:$R$964,D31,'1_stopień'!$AA$8:$AA$964,"CKZ Oleśnica")</f>
        <v>0</v>
      </c>
      <c r="T31" s="24">
        <f>SUMIFS('1_stopień'!$V$8:$V$964,'1_stopień'!$R$8:$R$964,D31,'1_stopień'!$AA$8:$AA$964,"CKZ Oleśnica")</f>
        <v>0</v>
      </c>
      <c r="U31" s="24">
        <f>SUMIFS('1_stopień'!$U$8:$U$964,'1_stopień'!$R$8:$R$964,D31,'1_stopień'!$AA$8:$AA$964,"CKZ Świdnica")</f>
        <v>0</v>
      </c>
      <c r="V31" s="24">
        <f>SUMIFS('1_stopień'!$V$8:$V$964,'1_stopień'!$R$8:$R$964,D31,'1_stopień'!$AA$8:$AA$964,"CKZ Świdnica")</f>
        <v>0</v>
      </c>
      <c r="W31" s="24">
        <f>SUMIFS('1_stopień'!$U$8:$U$964,'1_stopień'!$R$8:$R$964,D31,'1_stopień'!$AA$8:$AA$964,"CKZ Wołów")</f>
        <v>0</v>
      </c>
      <c r="X31" s="24">
        <f>SUMIFS('1_stopień'!$V$8:$V$964,'1_stopień'!$R$8:$R$964,D31,'1_stopień'!$AA$8:$AA$964,"CKZ Wołów")</f>
        <v>0</v>
      </c>
      <c r="Y31" s="24">
        <f>SUMIFS('1_stopień'!$U$8:$U$964,'1_stopień'!$R$8:$R$964,D31,'1_stopień'!$AA$8:$AA$964,"CKZ Ziębice")</f>
        <v>0</v>
      </c>
      <c r="Z31" s="24">
        <f>SUMIFS('1_stopień'!$V$8:$V$964,'1_stopień'!$R$8:$R$964,D31,'1_stopień'!$AA$8:$AA$964,"CKZ Ziębice")</f>
        <v>0</v>
      </c>
      <c r="AA31" s="24">
        <f>SUMIFS('1_stopień'!$U$8:$U$964,'1_stopień'!$R$8:$R$964,D31,'1_stopień'!$AA$8:$AA$964,"CKZ Dobrodzień")</f>
        <v>0</v>
      </c>
      <c r="AB31" s="24">
        <f>SUMIFS('1_stopień'!$V$8:$V$964,'1_stopień'!$R$8:$R$964,D31,'1_stopień'!$AA$8:$AA$964,"CKZ Dobrodzień")</f>
        <v>0</v>
      </c>
      <c r="AC31" s="24">
        <f>SUMIFS('1_stopień'!$U$8:$U$964,'1_stopień'!$R$8:$R$964,D31,'1_stopień'!$AA$8:$AA$964,"CKZ Kędzierzyn-Koźle")</f>
        <v>0</v>
      </c>
      <c r="AD31" s="24">
        <f>SUMIFS('1_stopień'!$V$8:$V$964,'1_stopień'!$R$8:$R$964,D31,'1_stopień'!$AA$8:$AA$964,"CKZ Kędzierzyn-Koźle")</f>
        <v>0</v>
      </c>
      <c r="AE31" s="24">
        <f>SUMIFS('1_stopień'!$U$8:$U$964,'1_stopień'!$R$8:$R$964,D31,'1_stopień'!$AA$8:$AA$964,"CKZ Dębica")</f>
        <v>0</v>
      </c>
      <c r="AF31" s="24">
        <f>SUMIFS('1_stopień'!$V$8:$V$964,'1_stopień'!$R$8:$R$964,D31,'1_stopień'!$AA$8:$AA$964,"CKZ Dębica")</f>
        <v>0</v>
      </c>
      <c r="AG31" s="24">
        <f>SUMIFS('1_stopień'!$U$8:$U$964,'1_stopień'!$R$8:$R$964,D31,'1_stopień'!$AA$8:$AA$964,"ZSET Rakowice Wielkie")</f>
        <v>0</v>
      </c>
      <c r="AH31" s="24">
        <f>SUMIFS('1_stopień'!$V$8:$V$964,'1_stopień'!$R$8:$R$964,D31,'1_stopień'!$AA$8:$AA$964,"ZSET Rakowice Wielkie")</f>
        <v>0</v>
      </c>
      <c r="AI31" s="24">
        <f>SUMIFS('1_stopień'!$U$8:$U$964,'1_stopień'!$R$8:$R$964,D31,'1_stopień'!$AA$8:$AA$964,"CKZ Krotoszyn")</f>
        <v>13</v>
      </c>
      <c r="AJ31" s="24">
        <f>SUMIFS('1_stopień'!$V$8:$V$964,'1_stopień'!$R$8:$R$964,D31,'1_stopień'!$AA$8:$AA$964,"CKZ Krotoszyn")</f>
        <v>1</v>
      </c>
      <c r="AK31" s="24">
        <f>SUMIFS('1_stopień'!$U$8:$U$964,'1_stopień'!$R$8:$R$964,D31,'1_stopień'!$AA$8:$AA$964,"CKZ Olkusz")</f>
        <v>0</v>
      </c>
      <c r="AL31" s="24">
        <f>SUMIFS('1_stopień'!$V$8:$V$964,'1_stopień'!$R$8:$R$964,D31,'1_stopień'!$AA$8:$AA$964,"CKZ Olkusz")</f>
        <v>0</v>
      </c>
      <c r="AM31" s="24">
        <f>SUMIFS('1_stopień'!$U$8:$U$964,'1_stopień'!$R$8:$R$964,D31,'1_stopień'!$AA$8:$AA$964,"CKZ Wschowa")</f>
        <v>38</v>
      </c>
      <c r="AN31" s="24">
        <f>SUMIFS('1_stopień'!$V$8:$V$964,'1_stopień'!$R$8:$R$964,D31,'1_stopień'!$AA$8:$AA$964,"CKZ Wschowa")</f>
        <v>0</v>
      </c>
      <c r="AO31" s="24">
        <f>SUMIFS('1_stopień'!$U$8:$U$964,'1_stopień'!$R$8:$R$964,D31,'1_stopień'!$AA$8:$AA$964,"CKZ Zielona Góra")</f>
        <v>0</v>
      </c>
      <c r="AP31" s="24">
        <f>SUMIFS('1_stopień'!$V$8:$V$964,'1_stopień'!$R$8:$R$964,D31,'1_stopień'!$AA$8:$AA$964,"CKZ Zielona Góra")</f>
        <v>0</v>
      </c>
      <c r="AQ31" s="24">
        <f>SUMIFS('1_stopień'!$U$8:$U$964,'1_stopień'!$R$8:$R$964,D31,'1_stopień'!$AA$8:$AA$964,"Rzemieślnicza Wałbrzych")</f>
        <v>0</v>
      </c>
      <c r="AR31" s="24">
        <f>SUMIFS('1_stopień'!$V$8:$V$964,'1_stopień'!$R$8:$R$964,D31,'1_stopień'!$AA$8:$AA$964,"Rzemieślnicza Wałbrzych")</f>
        <v>0</v>
      </c>
      <c r="AS31" s="24">
        <f>SUMIFS('1_stopień'!$U$8:$U$964,'1_stopień'!$R$8:$R$964,D31,'1_stopień'!$AA$8:$AA$964,"CKZ Mosina")</f>
        <v>0</v>
      </c>
      <c r="AT31" s="24">
        <f>SUMIFS('1_stopień'!$V$8:$V$964,'1_stopień'!$R$8:$R$964,D31,'1_stopień'!$AA$8:$AA$964,"CKZ Mosina")</f>
        <v>0</v>
      </c>
      <c r="AU31" s="24">
        <f>SUMIFS('1_stopień'!$U$8:$U$964,'1_stopień'!$R$8:$R$964,D31,'1_stopień'!$AA$8:$AA$964,"Cech Opole")</f>
        <v>0</v>
      </c>
      <c r="AV31" s="24">
        <f>SUMIFS('1_stopień'!$V$8:$V$964,'1_stopień'!$R$8:$R$964,D31,'1_stopień'!$AA$8:$AA$964,"Cech Opole")</f>
        <v>0</v>
      </c>
      <c r="AW31" s="24">
        <f>SUMIFS('1_stopień'!$U$8:$U$964,'1_stopień'!$R$8:$R$964,D31,'1_stopień'!$AA$8:$AA$964,"TOYOTA")</f>
        <v>0</v>
      </c>
      <c r="AX31" s="24">
        <f>SUMIFS('1_stopień'!$V$8:$V$964,'1_stopień'!$R$8:$R$964,D31,'1_stopień'!$AA$8:$AA$964,"TOYOTA")</f>
        <v>0</v>
      </c>
      <c r="AY31" s="24">
        <f>SUMIFS('1_stopień'!$U$8:$U$964,'1_stopień'!$R$8:$R$964,D31,'1_stopień'!$AA$8:$AA$964,"CKZ Wrocław")</f>
        <v>0</v>
      </c>
      <c r="AZ31" s="24">
        <f>SUMIFS('1_stopień'!$V$8:$V$964,'1_stopień'!$R$8:$R$964,D31,'1_stopień'!$AA$8:$AA$964,"CKZ Wrocław")</f>
        <v>0</v>
      </c>
      <c r="BA31" s="24">
        <f>SUMIFS('1_stopień'!$U$8:$U$964,'1_stopień'!$R$8:$R$964,D31,'1_stopień'!$AA$8:$AA$964,"CKZ Gliwice")</f>
        <v>0</v>
      </c>
      <c r="BB31" s="24">
        <f>SUMIFS('1_stopień'!$V$8:$V$964,'1_stopień'!$R$8:$R$964,D31,'1_stopień'!$AA$8:$AA$964,"CKZ Gliwice")</f>
        <v>0</v>
      </c>
      <c r="BC31" s="24">
        <f>SUMIFS('1_stopień'!$U$8:$U$964,'1_stopień'!$R$8:$R$964,D31,'1_stopień'!$AA$8:$AA$964,"CKZ Opole")</f>
        <v>0</v>
      </c>
      <c r="BD31" s="24">
        <f>SUMIFS('1_stopień'!$V$8:$V$964,'1_stopień'!$R$8:$R$964,D31,'1_stopień'!$AA$8:$AA$964,"CKZ Opole")</f>
        <v>0</v>
      </c>
      <c r="BE31" s="24">
        <f>SUMIFS('1_stopień'!$U$8:$U$964,'1_stopień'!$R$8:$R$964,D31,'1_stopień'!$AA$8:$AA$964,"CKZ Chojnów")</f>
        <v>0</v>
      </c>
      <c r="BF31" s="24">
        <f>SUMIFS('1_stopień'!$V$8:$V$964,'1_stopień'!$R$8:$R$964,D31,'1_stopień'!$AA$8:$AA$964,"CKZ Chojnów")</f>
        <v>0</v>
      </c>
      <c r="BG31" s="24">
        <f>SUMIFS('1_stopień'!$U$8:$U$964,'1_stopień'!$R$8:$R$964,D31,'1_stopień'!$AA$8:$AA$964,"CKZ Gniezno")</f>
        <v>0</v>
      </c>
      <c r="BH31" s="24">
        <f>SUMIFS('1_stopień'!$V$8:$V$964,'1_stopień'!$R$8:$R$964,D31,'1_stopień'!$AA$8:$AA$964,"CKZ Gniezno")</f>
        <v>0</v>
      </c>
      <c r="BI31" s="24">
        <f>SUMIFS('1_stopień'!$U$8:$U$964,'1_stopień'!$R$8:$R$964,D31,'1_stopień'!$AA$8:$AA$964,"konsultacje szkoła")</f>
        <v>0</v>
      </c>
      <c r="BJ31" s="330">
        <f t="shared" si="0"/>
        <v>51</v>
      </c>
      <c r="BK31" s="327">
        <f t="shared" si="1"/>
        <v>1</v>
      </c>
    </row>
    <row r="32" spans="2:63" hidden="1">
      <c r="B32" s="25" t="s">
        <v>78</v>
      </c>
      <c r="C32" s="26">
        <v>741103</v>
      </c>
      <c r="D32" s="26" t="s">
        <v>49</v>
      </c>
      <c r="E32" s="25" t="s">
        <v>596</v>
      </c>
      <c r="F32" s="23">
        <f>SUMIF('1_stopień'!R$8:R$964,D32,'1_stopień'!U$8:U$966)</f>
        <v>213</v>
      </c>
      <c r="G32" s="24">
        <f>SUMIFS('1_stopień'!$U$8:$U$964,'1_stopień'!$R$8:$R$964,D32,'1_stopień'!$AA$8:$AA$964,"CKZ Bielawa")</f>
        <v>0</v>
      </c>
      <c r="H32" s="24">
        <f>SUMIFS('1_stopień'!$V$8:$V$964,'1_stopień'!$R$8:$R$964,D32,'1_stopień'!$AA$8:$AA$964,"CKZ Bielawa")</f>
        <v>0</v>
      </c>
      <c r="I32" s="24">
        <f>SUMIFS('1_stopień'!$U$8:$U$964,'1_stopień'!$R$8:$R$964,D32,'1_stopień'!$AA$8:$AA$964,"GCKZ Głogów")</f>
        <v>0</v>
      </c>
      <c r="J32" s="24">
        <f>SUMIFS('1_stopień'!$V$8:$V$964,'1_stopień'!$R$8:$R$964,D32,'1_stopień'!$AA$8:$AA$964,"GCKZ Głogów")</f>
        <v>0</v>
      </c>
      <c r="K32" s="24">
        <f>SUMIFS('1_stopień'!$U$8:$U$964,'1_stopień'!$R$8:$R$964,D32,'1_stopień'!$AA$8:$AA$964,"CKZ Jawor")</f>
        <v>0</v>
      </c>
      <c r="L32" s="24">
        <f>SUMIFS('1_stopień'!$V$8:$V$964,'1_stopień'!$R$8:$R$964,D32,'1_stopień'!$AA$8:$AA$964,"CKZ Jawor")</f>
        <v>0</v>
      </c>
      <c r="M32" s="24">
        <f>SUMIFS('1_stopień'!$U$8:$U$964,'1_stopień'!$R$8:$R$964,D32,'1_stopień'!$AA$8:$AA$964,"ZSM Głubczyce")</f>
        <v>0</v>
      </c>
      <c r="N32" s="24">
        <f>SUMIFS('1_stopień'!$V$8:$V$964,'1_stopień'!$R$8:$R$964,D32,'1_stopień'!$AA$8:$AA$964,"ZSM Głubczyce")</f>
        <v>0</v>
      </c>
      <c r="O32" s="24">
        <f>SUMIFS('1_stopień'!$U$8:$U$964,'1_stopień'!$R$8:$R$964,D32,'1_stopień'!$AA$8:$AA$964,"CKZ Kłodzko")</f>
        <v>0</v>
      </c>
      <c r="P32" s="24">
        <f>SUMIFS('1_stopień'!$V$8:$V$964,'1_stopień'!$R$8:$R$964,D32,'1_stopień'!$AA$8:$AA$964,"CKZ Kłodzko")</f>
        <v>0</v>
      </c>
      <c r="Q32" s="24">
        <f>SUMIFS('1_stopień'!$U$8:$U$964,'1_stopień'!$R$8:$R$964,D32,'1_stopień'!$AA$8:$AA$964,"CKZ Legnica")</f>
        <v>0</v>
      </c>
      <c r="R32" s="24">
        <f>SUMIFS('1_stopień'!$V$8:$V$964,'1_stopień'!$R$8:$R$964,D32,'1_stopień'!$AA$8:$AA$964,"CKZ Legnica")</f>
        <v>0</v>
      </c>
      <c r="S32" s="24">
        <f>SUMIFS('1_stopień'!$U$8:$U$964,'1_stopień'!$R$8:$R$964,D32,'1_stopień'!$AA$8:$AA$964,"CKZ Oleśnica")</f>
        <v>67</v>
      </c>
      <c r="T32" s="24">
        <f>SUMIFS('1_stopień'!$V$8:$V$964,'1_stopień'!$R$8:$R$964,D32,'1_stopień'!$AA$8:$AA$964,"CKZ Oleśnica")</f>
        <v>0</v>
      </c>
      <c r="U32" s="24">
        <f>SUMIFS('1_stopień'!$U$8:$U$964,'1_stopień'!$R$8:$R$964,D32,'1_stopień'!$AA$8:$AA$964,"CKZ Świdnica")</f>
        <v>86</v>
      </c>
      <c r="V32" s="24">
        <f>SUMIFS('1_stopień'!$V$8:$V$964,'1_stopień'!$R$8:$R$964,D32,'1_stopień'!$AA$8:$AA$964,"CKZ Świdnica")</f>
        <v>1</v>
      </c>
      <c r="W32" s="24">
        <f>SUMIFS('1_stopień'!$U$8:$U$964,'1_stopień'!$R$8:$R$964,D32,'1_stopień'!$AA$8:$AA$964,"CKZ Wołów")</f>
        <v>0</v>
      </c>
      <c r="X32" s="24">
        <f>SUMIFS('1_stopień'!$V$8:$V$964,'1_stopień'!$R$8:$R$964,D32,'1_stopień'!$AA$8:$AA$964,"CKZ Wołów")</f>
        <v>0</v>
      </c>
      <c r="Y32" s="24">
        <f>SUMIFS('1_stopień'!$U$8:$U$964,'1_stopień'!$R$8:$R$964,D32,'1_stopień'!$AA$8:$AA$964,"CKZ Ziębice")</f>
        <v>0</v>
      </c>
      <c r="Z32" s="24">
        <f>SUMIFS('1_stopień'!$V$8:$V$964,'1_stopień'!$R$8:$R$964,D32,'1_stopień'!$AA$8:$AA$964,"CKZ Ziębice")</f>
        <v>0</v>
      </c>
      <c r="AA32" s="24">
        <f>SUMIFS('1_stopień'!$U$8:$U$964,'1_stopień'!$R$8:$R$964,D32,'1_stopień'!$AA$8:$AA$964,"CKZ Dobrodzień")</f>
        <v>0</v>
      </c>
      <c r="AB32" s="24">
        <f>SUMIFS('1_stopień'!$V$8:$V$964,'1_stopień'!$R$8:$R$964,D32,'1_stopień'!$AA$8:$AA$964,"CKZ Dobrodzień")</f>
        <v>0</v>
      </c>
      <c r="AC32" s="24">
        <f>SUMIFS('1_stopień'!$U$8:$U$964,'1_stopień'!$R$8:$R$964,D32,'1_stopień'!$AA$8:$AA$964,"CKZ Kędzierzyn-Koźle")</f>
        <v>0</v>
      </c>
      <c r="AD32" s="24">
        <f>SUMIFS('1_stopień'!$V$8:$V$964,'1_stopień'!$R$8:$R$964,D32,'1_stopień'!$AA$8:$AA$964,"CKZ Kędzierzyn-Koźle")</f>
        <v>0</v>
      </c>
      <c r="AE32" s="24">
        <f>SUMIFS('1_stopień'!$U$8:$U$964,'1_stopień'!$R$8:$R$964,D32,'1_stopień'!$AA$8:$AA$964,"CKZ Dębica")</f>
        <v>0</v>
      </c>
      <c r="AF32" s="24">
        <f>SUMIFS('1_stopień'!$V$8:$V$964,'1_stopień'!$R$8:$R$964,D32,'1_stopień'!$AA$8:$AA$964,"CKZ Dębica")</f>
        <v>0</v>
      </c>
      <c r="AG32" s="24">
        <f>SUMIFS('1_stopień'!$U$8:$U$964,'1_stopień'!$R$8:$R$964,D32,'1_stopień'!$AA$8:$AA$964,"ZSET Rakowice Wielkie")</f>
        <v>0</v>
      </c>
      <c r="AH32" s="24">
        <f>SUMIFS('1_stopień'!$V$8:$V$964,'1_stopień'!$R$8:$R$964,D32,'1_stopień'!$AA$8:$AA$964,"ZSET Rakowice Wielkie")</f>
        <v>0</v>
      </c>
      <c r="AI32" s="24">
        <f>SUMIFS('1_stopień'!$U$8:$U$964,'1_stopień'!$R$8:$R$964,D32,'1_stopień'!$AA$8:$AA$964,"CKZ Krotoszyn")</f>
        <v>22</v>
      </c>
      <c r="AJ32" s="24">
        <f>SUMIFS('1_stopień'!$V$8:$V$964,'1_stopień'!$R$8:$R$964,D32,'1_stopień'!$AA$8:$AA$964,"CKZ Krotoszyn")</f>
        <v>0</v>
      </c>
      <c r="AK32" s="24">
        <f>SUMIFS('1_stopień'!$U$8:$U$964,'1_stopień'!$R$8:$R$964,D32,'1_stopień'!$AA$8:$AA$964,"CKZ Olkusz")</f>
        <v>0</v>
      </c>
      <c r="AL32" s="24">
        <f>SUMIFS('1_stopień'!$V$8:$V$964,'1_stopień'!$R$8:$R$964,D32,'1_stopień'!$AA$8:$AA$964,"CKZ Olkusz")</f>
        <v>0</v>
      </c>
      <c r="AM32" s="24">
        <f>SUMIFS('1_stopień'!$U$8:$U$964,'1_stopień'!$R$8:$R$964,D32,'1_stopień'!$AA$8:$AA$964,"CKZ Wschowa")</f>
        <v>38</v>
      </c>
      <c r="AN32" s="24">
        <f>SUMIFS('1_stopień'!$V$8:$V$964,'1_stopień'!$R$8:$R$964,D32,'1_stopień'!$AA$8:$AA$964,"CKZ Wschowa")</f>
        <v>0</v>
      </c>
      <c r="AO32" s="24">
        <f>SUMIFS('1_stopień'!$U$8:$U$964,'1_stopień'!$R$8:$R$964,D32,'1_stopień'!$AA$8:$AA$964,"CKZ Zielona Góra")</f>
        <v>0</v>
      </c>
      <c r="AP32" s="24">
        <f>SUMIFS('1_stopień'!$V$8:$V$964,'1_stopień'!$R$8:$R$964,D32,'1_stopień'!$AA$8:$AA$964,"CKZ Zielona Góra")</f>
        <v>0</v>
      </c>
      <c r="AQ32" s="24">
        <f>SUMIFS('1_stopień'!$U$8:$U$964,'1_stopień'!$R$8:$R$964,D32,'1_stopień'!$AA$8:$AA$964,"Rzemieślnicza Wałbrzych")</f>
        <v>0</v>
      </c>
      <c r="AR32" s="24">
        <f>SUMIFS('1_stopień'!$V$8:$V$964,'1_stopień'!$R$8:$R$964,D32,'1_stopień'!$AA$8:$AA$964,"Rzemieślnicza Wałbrzych")</f>
        <v>0</v>
      </c>
      <c r="AS32" s="24">
        <f>SUMIFS('1_stopień'!$U$8:$U$964,'1_stopień'!$R$8:$R$964,D32,'1_stopień'!$AA$8:$AA$964,"CKZ Mosina")</f>
        <v>0</v>
      </c>
      <c r="AT32" s="24">
        <f>SUMIFS('1_stopień'!$V$8:$V$964,'1_stopień'!$R$8:$R$964,D32,'1_stopień'!$AA$8:$AA$964,"CKZ Mosina")</f>
        <v>0</v>
      </c>
      <c r="AU32" s="24">
        <f>SUMIFS('1_stopień'!$U$8:$U$964,'1_stopień'!$R$8:$R$964,D32,'1_stopień'!$AA$8:$AA$964,"Cech Opole")</f>
        <v>0</v>
      </c>
      <c r="AV32" s="24">
        <f>SUMIFS('1_stopień'!$V$8:$V$964,'1_stopień'!$R$8:$R$964,D32,'1_stopień'!$AA$8:$AA$964,"Cech Opole")</f>
        <v>0</v>
      </c>
      <c r="AW32" s="24">
        <f>SUMIFS('1_stopień'!$U$8:$U$964,'1_stopień'!$R$8:$R$964,D32,'1_stopień'!$AA$8:$AA$964,"TOYOTA")</f>
        <v>0</v>
      </c>
      <c r="AX32" s="24">
        <f>SUMIFS('1_stopień'!$V$8:$V$964,'1_stopień'!$R$8:$R$964,D32,'1_stopień'!$AA$8:$AA$964,"TOYOTA")</f>
        <v>0</v>
      </c>
      <c r="AY32" s="24">
        <f>SUMIFS('1_stopień'!$U$8:$U$964,'1_stopień'!$R$8:$R$964,D32,'1_stopień'!$AA$8:$AA$964,"CKZ Wrocław")</f>
        <v>0</v>
      </c>
      <c r="AZ32" s="24">
        <f>SUMIFS('1_stopień'!$V$8:$V$964,'1_stopień'!$R$8:$R$964,D32,'1_stopień'!$AA$8:$AA$964,"CKZ Wrocław")</f>
        <v>0</v>
      </c>
      <c r="BA32" s="24">
        <f>SUMIFS('1_stopień'!$U$8:$U$964,'1_stopień'!$R$8:$R$964,D32,'1_stopień'!$AA$8:$AA$964,"CKZ Gliwice")</f>
        <v>0</v>
      </c>
      <c r="BB32" s="24">
        <f>SUMIFS('1_stopień'!$V$8:$V$964,'1_stopień'!$R$8:$R$964,D32,'1_stopień'!$AA$8:$AA$964,"CKZ Gliwice")</f>
        <v>0</v>
      </c>
      <c r="BC32" s="24">
        <f>SUMIFS('1_stopień'!$U$8:$U$964,'1_stopień'!$R$8:$R$964,D32,'1_stopień'!$AA$8:$AA$964,"CKZ Opole")</f>
        <v>0</v>
      </c>
      <c r="BD32" s="24">
        <f>SUMIFS('1_stopień'!$V$8:$V$964,'1_stopień'!$R$8:$R$964,D32,'1_stopień'!$AA$8:$AA$964,"CKZ Opole")</f>
        <v>0</v>
      </c>
      <c r="BE32" s="24">
        <f>SUMIFS('1_stopień'!$U$8:$U$964,'1_stopień'!$R$8:$R$964,D32,'1_stopień'!$AA$8:$AA$964,"CKZ Chojnów")</f>
        <v>0</v>
      </c>
      <c r="BF32" s="24">
        <f>SUMIFS('1_stopień'!$V$8:$V$964,'1_stopień'!$R$8:$R$964,D32,'1_stopień'!$AA$8:$AA$964,"CKZ Chojnów")</f>
        <v>0</v>
      </c>
      <c r="BG32" s="24">
        <f>SUMIFS('1_stopień'!$U$8:$U$964,'1_stopień'!$R$8:$R$964,D32,'1_stopień'!$AA$8:$AA$964,"CKZ Gniezno")</f>
        <v>0</v>
      </c>
      <c r="BH32" s="24">
        <f>SUMIFS('1_stopień'!$V$8:$V$964,'1_stopień'!$R$8:$R$964,D32,'1_stopień'!$AA$8:$AA$964,"CKZ Gniezno")</f>
        <v>0</v>
      </c>
      <c r="BI32" s="24">
        <f>SUMIFS('1_stopień'!$U$8:$U$964,'1_stopień'!$R$8:$R$964,D32,'1_stopień'!$AA$8:$AA$964,"konsultacje szkoła")</f>
        <v>0</v>
      </c>
      <c r="BJ32" s="330">
        <f t="shared" si="0"/>
        <v>213</v>
      </c>
      <c r="BK32" s="327">
        <f t="shared" si="1"/>
        <v>1</v>
      </c>
    </row>
    <row r="33" spans="2:63" hidden="1">
      <c r="B33" s="25" t="s">
        <v>501</v>
      </c>
      <c r="C33" s="26">
        <v>731107</v>
      </c>
      <c r="D33" s="26" t="s">
        <v>1010</v>
      </c>
      <c r="E33" s="25" t="s">
        <v>597</v>
      </c>
      <c r="F33" s="23">
        <f>SUMIF('1_stopień'!R$8:R$964,D33,'1_stopień'!U$8:U$966)</f>
        <v>0</v>
      </c>
      <c r="G33" s="24">
        <f>SUMIFS('1_stopień'!$U$8:$U$964,'1_stopień'!$R$8:$R$964,D33,'1_stopień'!$AA$8:$AA$964,"CKZ Bielawa")</f>
        <v>0</v>
      </c>
      <c r="H33" s="24">
        <f>SUMIFS('1_stopień'!$V$8:$V$964,'1_stopień'!$R$8:$R$964,D33,'1_stopień'!$AA$8:$AA$964,"CKZ Bielawa")</f>
        <v>0</v>
      </c>
      <c r="I33" s="24">
        <f>SUMIFS('1_stopień'!$U$8:$U$964,'1_stopień'!$R$8:$R$964,D33,'1_stopień'!$AA$8:$AA$964,"GCKZ Głogów")</f>
        <v>0</v>
      </c>
      <c r="J33" s="24">
        <f>SUMIFS('1_stopień'!$V$8:$V$964,'1_stopień'!$R$8:$R$964,D33,'1_stopień'!$AA$8:$AA$964,"GCKZ Głogów")</f>
        <v>0</v>
      </c>
      <c r="K33" s="24">
        <f>SUMIFS('1_stopień'!$U$8:$U$964,'1_stopień'!$R$8:$R$964,D33,'1_stopień'!$AA$8:$AA$964,"CKZ Jawor")</f>
        <v>0</v>
      </c>
      <c r="L33" s="24">
        <f>SUMIFS('1_stopień'!$V$8:$V$964,'1_stopień'!$R$8:$R$964,D33,'1_stopień'!$AA$8:$AA$964,"CKZ Jawor")</f>
        <v>0</v>
      </c>
      <c r="M33" s="24">
        <f>SUMIFS('1_stopień'!$U$8:$U$964,'1_stopień'!$R$8:$R$964,D33,'1_stopień'!$AA$8:$AA$964,"ZSM Głubczyce")</f>
        <v>0</v>
      </c>
      <c r="N33" s="24">
        <f>SUMIFS('1_stopień'!$V$8:$V$964,'1_stopień'!$R$8:$R$964,D33,'1_stopień'!$AA$8:$AA$964,"ZSM Głubczyce")</f>
        <v>0</v>
      </c>
      <c r="O33" s="24">
        <f>SUMIFS('1_stopień'!$U$8:$U$964,'1_stopień'!$R$8:$R$964,D33,'1_stopień'!$AA$8:$AA$964,"CKZ Kłodzko")</f>
        <v>0</v>
      </c>
      <c r="P33" s="24">
        <f>SUMIFS('1_stopień'!$V$8:$V$964,'1_stopień'!$R$8:$R$964,D33,'1_stopień'!$AA$8:$AA$964,"CKZ Kłodzko")</f>
        <v>0</v>
      </c>
      <c r="Q33" s="24">
        <f>SUMIFS('1_stopień'!$U$8:$U$964,'1_stopień'!$R$8:$R$964,D33,'1_stopień'!$AA$8:$AA$964,"CKZ Legnica")</f>
        <v>0</v>
      </c>
      <c r="R33" s="24">
        <f>SUMIFS('1_stopień'!$V$8:$V$964,'1_stopień'!$R$8:$R$964,D33,'1_stopień'!$AA$8:$AA$964,"CKZ Legnica")</f>
        <v>0</v>
      </c>
      <c r="S33" s="24">
        <f>SUMIFS('1_stopień'!$U$8:$U$964,'1_stopień'!$R$8:$R$964,D33,'1_stopień'!$AA$8:$AA$964,"CKZ Oleśnica")</f>
        <v>0</v>
      </c>
      <c r="T33" s="24">
        <f>SUMIFS('1_stopień'!$V$8:$V$964,'1_stopień'!$R$8:$R$964,D33,'1_stopień'!$AA$8:$AA$964,"CKZ Oleśnica")</f>
        <v>0</v>
      </c>
      <c r="U33" s="24">
        <f>SUMIFS('1_stopień'!$U$8:$U$964,'1_stopień'!$R$8:$R$964,D33,'1_stopień'!$AA$8:$AA$964,"CKZ Świdnica")</f>
        <v>0</v>
      </c>
      <c r="V33" s="24">
        <f>SUMIFS('1_stopień'!$V$8:$V$964,'1_stopień'!$R$8:$R$964,D33,'1_stopień'!$AA$8:$AA$964,"CKZ Świdnica")</f>
        <v>0</v>
      </c>
      <c r="W33" s="24">
        <f>SUMIFS('1_stopień'!$U$8:$U$964,'1_stopień'!$R$8:$R$964,D33,'1_stopień'!$AA$8:$AA$964,"CKZ Wołów")</f>
        <v>0</v>
      </c>
      <c r="X33" s="24">
        <f>SUMIFS('1_stopień'!$V$8:$V$964,'1_stopień'!$R$8:$R$964,D33,'1_stopień'!$AA$8:$AA$964,"CKZ Wołów")</f>
        <v>0</v>
      </c>
      <c r="Y33" s="24">
        <f>SUMIFS('1_stopień'!$U$8:$U$964,'1_stopień'!$R$8:$R$964,D33,'1_stopień'!$AA$8:$AA$964,"CKZ Ziębice")</f>
        <v>0</v>
      </c>
      <c r="Z33" s="24">
        <f>SUMIFS('1_stopień'!$V$8:$V$964,'1_stopień'!$R$8:$R$964,D33,'1_stopień'!$AA$8:$AA$964,"CKZ Ziębice")</f>
        <v>0</v>
      </c>
      <c r="AA33" s="24">
        <f>SUMIFS('1_stopień'!$U$8:$U$964,'1_stopień'!$R$8:$R$964,D33,'1_stopień'!$AA$8:$AA$964,"CKZ Dobrodzień")</f>
        <v>0</v>
      </c>
      <c r="AB33" s="24">
        <f>SUMIFS('1_stopień'!$V$8:$V$964,'1_stopień'!$R$8:$R$964,D33,'1_stopień'!$AA$8:$AA$964,"CKZ Dobrodzień")</f>
        <v>0</v>
      </c>
      <c r="AC33" s="24">
        <f>SUMIFS('1_stopień'!$U$8:$U$964,'1_stopień'!$R$8:$R$964,D33,'1_stopień'!$AA$8:$AA$964,"CKZ Kędzierzyn-Koźle")</f>
        <v>0</v>
      </c>
      <c r="AD33" s="24">
        <f>SUMIFS('1_stopień'!$V$8:$V$964,'1_stopień'!$R$8:$R$964,D33,'1_stopień'!$AA$8:$AA$964,"CKZ Kędzierzyn-Koźle")</f>
        <v>0</v>
      </c>
      <c r="AE33" s="24">
        <f>SUMIFS('1_stopień'!$U$8:$U$964,'1_stopień'!$R$8:$R$964,D33,'1_stopień'!$AA$8:$AA$964,"CKZ Dębica")</f>
        <v>0</v>
      </c>
      <c r="AF33" s="24">
        <f>SUMIFS('1_stopień'!$V$8:$V$964,'1_stopień'!$R$8:$R$964,D33,'1_stopień'!$AA$8:$AA$964,"CKZ Dębica")</f>
        <v>0</v>
      </c>
      <c r="AG33" s="24">
        <f>SUMIFS('1_stopień'!$U$8:$U$964,'1_stopień'!$R$8:$R$964,D33,'1_stopień'!$AA$8:$AA$964,"ZSET Rakowice Wielkie")</f>
        <v>0</v>
      </c>
      <c r="AH33" s="24">
        <f>SUMIFS('1_stopień'!$V$8:$V$964,'1_stopień'!$R$8:$R$964,D33,'1_stopień'!$AA$8:$AA$964,"ZSET Rakowice Wielkie")</f>
        <v>0</v>
      </c>
      <c r="AI33" s="24">
        <f>SUMIFS('1_stopień'!$U$8:$U$964,'1_stopień'!$R$8:$R$964,D33,'1_stopień'!$AA$8:$AA$964,"CKZ Krotoszyn")</f>
        <v>0</v>
      </c>
      <c r="AJ33" s="24">
        <f>SUMIFS('1_stopień'!$V$8:$V$964,'1_stopień'!$R$8:$R$964,D33,'1_stopień'!$AA$8:$AA$964,"CKZ Krotoszyn")</f>
        <v>0</v>
      </c>
      <c r="AK33" s="24">
        <f>SUMIFS('1_stopień'!$U$8:$U$964,'1_stopień'!$R$8:$R$964,D33,'1_stopień'!$AA$8:$AA$964,"CKZ Olkusz")</f>
        <v>0</v>
      </c>
      <c r="AL33" s="24">
        <f>SUMIFS('1_stopień'!$V$8:$V$964,'1_stopień'!$R$8:$R$964,D33,'1_stopień'!$AA$8:$AA$964,"CKZ Olkusz")</f>
        <v>0</v>
      </c>
      <c r="AM33" s="24">
        <f>SUMIFS('1_stopień'!$U$8:$U$964,'1_stopień'!$R$8:$R$964,D33,'1_stopień'!$AA$8:$AA$964,"CKZ Wschowa")</f>
        <v>0</v>
      </c>
      <c r="AN33" s="24">
        <f>SUMIFS('1_stopień'!$V$8:$V$964,'1_stopień'!$R$8:$R$964,D33,'1_stopień'!$AA$8:$AA$964,"CKZ Wschowa")</f>
        <v>0</v>
      </c>
      <c r="AO33" s="24">
        <f>SUMIFS('1_stopień'!$U$8:$U$964,'1_stopień'!$R$8:$R$964,D33,'1_stopień'!$AA$8:$AA$964,"CKZ Zielona Góra")</f>
        <v>0</v>
      </c>
      <c r="AP33" s="24">
        <f>SUMIFS('1_stopień'!$V$8:$V$964,'1_stopień'!$R$8:$R$964,D33,'1_stopień'!$AA$8:$AA$964,"CKZ Zielona Góra")</f>
        <v>0</v>
      </c>
      <c r="AQ33" s="24">
        <f>SUMIFS('1_stopień'!$U$8:$U$964,'1_stopień'!$R$8:$R$964,D33,'1_stopień'!$AA$8:$AA$964,"Rzemieślnicza Wałbrzych")</f>
        <v>0</v>
      </c>
      <c r="AR33" s="24">
        <f>SUMIFS('1_stopień'!$V$8:$V$964,'1_stopień'!$R$8:$R$964,D33,'1_stopień'!$AA$8:$AA$964,"Rzemieślnicza Wałbrzych")</f>
        <v>0</v>
      </c>
      <c r="AS33" s="24">
        <f>SUMIFS('1_stopień'!$U$8:$U$964,'1_stopień'!$R$8:$R$964,D33,'1_stopień'!$AA$8:$AA$964,"CKZ Mosina")</f>
        <v>0</v>
      </c>
      <c r="AT33" s="24">
        <f>SUMIFS('1_stopień'!$V$8:$V$964,'1_stopień'!$R$8:$R$964,D33,'1_stopień'!$AA$8:$AA$964,"CKZ Mosina")</f>
        <v>0</v>
      </c>
      <c r="AU33" s="24">
        <f>SUMIFS('1_stopień'!$U$8:$U$964,'1_stopień'!$R$8:$R$964,D33,'1_stopień'!$AA$8:$AA$964,"Cech Opole")</f>
        <v>0</v>
      </c>
      <c r="AV33" s="24">
        <f>SUMIFS('1_stopień'!$V$8:$V$964,'1_stopień'!$R$8:$R$964,D33,'1_stopień'!$AA$8:$AA$964,"Cech Opole")</f>
        <v>0</v>
      </c>
      <c r="AW33" s="24">
        <f>SUMIFS('1_stopień'!$U$8:$U$964,'1_stopień'!$R$8:$R$964,D33,'1_stopień'!$AA$8:$AA$964,"TOYOTA")</f>
        <v>0</v>
      </c>
      <c r="AX33" s="24">
        <f>SUMIFS('1_stopień'!$V$8:$V$964,'1_stopień'!$R$8:$R$964,D33,'1_stopień'!$AA$8:$AA$964,"TOYOTA")</f>
        <v>0</v>
      </c>
      <c r="AY33" s="24">
        <f>SUMIFS('1_stopień'!$U$8:$U$964,'1_stopień'!$R$8:$R$964,D33,'1_stopień'!$AA$8:$AA$964,"CKZ Wrocław")</f>
        <v>0</v>
      </c>
      <c r="AZ33" s="24">
        <f>SUMIFS('1_stopień'!$V$8:$V$964,'1_stopień'!$R$8:$R$964,D33,'1_stopień'!$AA$8:$AA$964,"CKZ Wrocław")</f>
        <v>0</v>
      </c>
      <c r="BA33" s="24">
        <f>SUMIFS('1_stopień'!$U$8:$U$964,'1_stopień'!$R$8:$R$964,D33,'1_stopień'!$AA$8:$AA$964,"CKZ Gliwice")</f>
        <v>0</v>
      </c>
      <c r="BB33" s="24">
        <f>SUMIFS('1_stopień'!$V$8:$V$964,'1_stopień'!$R$8:$R$964,D33,'1_stopień'!$AA$8:$AA$964,"CKZ Gliwice")</f>
        <v>0</v>
      </c>
      <c r="BC33" s="24">
        <f>SUMIFS('1_stopień'!$U$8:$U$964,'1_stopień'!$R$8:$R$964,D33,'1_stopień'!$AA$8:$AA$964,"CKZ Opole")</f>
        <v>0</v>
      </c>
      <c r="BD33" s="24">
        <f>SUMIFS('1_stopień'!$V$8:$V$964,'1_stopień'!$R$8:$R$964,D33,'1_stopień'!$AA$8:$AA$964,"CKZ Opole")</f>
        <v>0</v>
      </c>
      <c r="BE33" s="24">
        <f>SUMIFS('1_stopień'!$U$8:$U$964,'1_stopień'!$R$8:$R$964,D33,'1_stopień'!$AA$8:$AA$964,"CKZ Chojnów")</f>
        <v>0</v>
      </c>
      <c r="BF33" s="24">
        <f>SUMIFS('1_stopień'!$V$8:$V$964,'1_stopień'!$R$8:$R$964,D33,'1_stopień'!$AA$8:$AA$964,"CKZ Chojnów")</f>
        <v>0</v>
      </c>
      <c r="BG33" s="24">
        <f>SUMIFS('1_stopień'!$U$8:$U$964,'1_stopień'!$R$8:$R$964,D33,'1_stopień'!$AA$8:$AA$964,"CKZ Gniezno")</f>
        <v>0</v>
      </c>
      <c r="BH33" s="24">
        <f>SUMIFS('1_stopień'!$V$8:$V$964,'1_stopień'!$R$8:$R$964,D33,'1_stopień'!$AA$8:$AA$964,"CKZ Gniezno")</f>
        <v>0</v>
      </c>
      <c r="BI33" s="24">
        <f>SUMIFS('1_stopień'!$U$8:$U$964,'1_stopień'!$R$8:$R$964,D33,'1_stopień'!$AA$8:$AA$964,"konsultacje szkoła")</f>
        <v>0</v>
      </c>
      <c r="BJ33" s="330">
        <f t="shared" si="0"/>
        <v>0</v>
      </c>
      <c r="BK33" s="327">
        <f t="shared" si="1"/>
        <v>0</v>
      </c>
    </row>
    <row r="34" spans="2:63">
      <c r="B34" s="25" t="s">
        <v>176</v>
      </c>
      <c r="C34" s="26">
        <v>742117</v>
      </c>
      <c r="D34" s="26" t="s">
        <v>181</v>
      </c>
      <c r="E34" s="25" t="s">
        <v>598</v>
      </c>
      <c r="F34" s="23">
        <f>SUMIF('1_stopień'!R$8:R$964,D34,'1_stopień'!U$8:U$966)</f>
        <v>10</v>
      </c>
      <c r="G34" s="24">
        <f>SUMIFS('1_stopień'!$U$8:$U$964,'1_stopień'!$R$8:$R$964,D34,'1_stopień'!$AA$8:$AA$964,"CKZ Bielawa")</f>
        <v>0</v>
      </c>
      <c r="H34" s="24">
        <f>SUMIFS('1_stopień'!$V$8:$V$964,'1_stopień'!$R$8:$R$964,D34,'1_stopień'!$AA$8:$AA$964,"CKZ Bielawa")</f>
        <v>0</v>
      </c>
      <c r="I34" s="24">
        <f>SUMIFS('1_stopień'!$U$8:$U$964,'1_stopień'!$R$8:$R$964,D34,'1_stopień'!$AA$8:$AA$964,"GCKZ Głogów")</f>
        <v>0</v>
      </c>
      <c r="J34" s="24">
        <f>SUMIFS('1_stopień'!$V$8:$V$964,'1_stopień'!$R$8:$R$964,D34,'1_stopień'!$AA$8:$AA$964,"GCKZ Głogów")</f>
        <v>0</v>
      </c>
      <c r="K34" s="24">
        <f>SUMIFS('1_stopień'!$U$8:$U$964,'1_stopień'!$R$8:$R$964,D34,'1_stopień'!$AA$8:$AA$964,"CKZ Jawor")</f>
        <v>0</v>
      </c>
      <c r="L34" s="24">
        <f>SUMIFS('1_stopień'!$V$8:$V$964,'1_stopień'!$R$8:$R$964,D34,'1_stopień'!$AA$8:$AA$964,"CKZ Jawor")</f>
        <v>0</v>
      </c>
      <c r="M34" s="24">
        <f>SUMIFS('1_stopień'!$U$8:$U$964,'1_stopień'!$R$8:$R$964,D34,'1_stopień'!$AA$8:$AA$964,"ZSM Głubczyce")</f>
        <v>0</v>
      </c>
      <c r="N34" s="24">
        <f>SUMIFS('1_stopień'!$V$8:$V$964,'1_stopień'!$R$8:$R$964,D34,'1_stopień'!$AA$8:$AA$964,"ZSM Głubczyce")</f>
        <v>0</v>
      </c>
      <c r="O34" s="24">
        <f>SUMIFS('1_stopień'!$U$8:$U$964,'1_stopień'!$R$8:$R$964,D34,'1_stopień'!$AA$8:$AA$964,"CKZ Kłodzko")</f>
        <v>0</v>
      </c>
      <c r="P34" s="24">
        <f>SUMIFS('1_stopień'!$V$8:$V$964,'1_stopień'!$R$8:$R$964,D34,'1_stopień'!$AA$8:$AA$964,"CKZ Kłodzko")</f>
        <v>0</v>
      </c>
      <c r="Q34" s="24">
        <f>SUMIFS('1_stopień'!$U$8:$U$964,'1_stopień'!$R$8:$R$964,D34,'1_stopień'!$AA$8:$AA$964,"CKZ Legnica")</f>
        <v>0</v>
      </c>
      <c r="R34" s="24">
        <f>SUMIFS('1_stopień'!$V$8:$V$964,'1_stopień'!$R$8:$R$964,D34,'1_stopień'!$AA$8:$AA$964,"CKZ Legnica")</f>
        <v>0</v>
      </c>
      <c r="S34" s="24">
        <f>SUMIFS('1_stopień'!$U$8:$U$964,'1_stopień'!$R$8:$R$964,D34,'1_stopień'!$AA$8:$AA$964,"CKZ Oleśnica")</f>
        <v>0</v>
      </c>
      <c r="T34" s="24">
        <f>SUMIFS('1_stopień'!$V$8:$V$964,'1_stopień'!$R$8:$R$964,D34,'1_stopień'!$AA$8:$AA$964,"CKZ Oleśnica")</f>
        <v>0</v>
      </c>
      <c r="U34" s="24">
        <f>SUMIFS('1_stopień'!$U$8:$U$964,'1_stopień'!$R$8:$R$964,D34,'1_stopień'!$AA$8:$AA$964,"CKZ Świdnica")</f>
        <v>0</v>
      </c>
      <c r="V34" s="24">
        <f>SUMIFS('1_stopień'!$V$8:$V$964,'1_stopień'!$R$8:$R$964,D34,'1_stopień'!$AA$8:$AA$964,"CKZ Świdnica")</f>
        <v>0</v>
      </c>
      <c r="W34" s="24">
        <f>SUMIFS('1_stopień'!$U$8:$U$964,'1_stopień'!$R$8:$R$964,D34,'1_stopień'!$AA$8:$AA$964,"CKZ Wołów")</f>
        <v>0</v>
      </c>
      <c r="X34" s="24">
        <f>SUMIFS('1_stopień'!$V$8:$V$964,'1_stopień'!$R$8:$R$964,D34,'1_stopień'!$AA$8:$AA$964,"CKZ Wołów")</f>
        <v>0</v>
      </c>
      <c r="Y34" s="24">
        <f>SUMIFS('1_stopień'!$U$8:$U$964,'1_stopień'!$R$8:$R$964,D34,'1_stopień'!$AA$8:$AA$964,"CKZ Ziębice")</f>
        <v>0</v>
      </c>
      <c r="Z34" s="24">
        <f>SUMIFS('1_stopień'!$V$8:$V$964,'1_stopień'!$R$8:$R$964,D34,'1_stopień'!$AA$8:$AA$964,"CKZ Ziębice")</f>
        <v>0</v>
      </c>
      <c r="AA34" s="24">
        <f>SUMIFS('1_stopień'!$U$8:$U$964,'1_stopień'!$R$8:$R$964,D34,'1_stopień'!$AA$8:$AA$964,"CKZ Dobrodzień")</f>
        <v>0</v>
      </c>
      <c r="AB34" s="24">
        <f>SUMIFS('1_stopień'!$V$8:$V$964,'1_stopień'!$R$8:$R$964,D34,'1_stopień'!$AA$8:$AA$964,"CKZ Dobrodzień")</f>
        <v>0</v>
      </c>
      <c r="AC34" s="24">
        <f>SUMIFS('1_stopień'!$U$8:$U$964,'1_stopień'!$R$8:$R$964,D34,'1_stopień'!$AA$8:$AA$964,"CKZ Kędzierzyn-Koźle")</f>
        <v>0</v>
      </c>
      <c r="AD34" s="24">
        <f>SUMIFS('1_stopień'!$V$8:$V$964,'1_stopień'!$R$8:$R$964,D34,'1_stopień'!$AA$8:$AA$964,"CKZ Kędzierzyn-Koźle")</f>
        <v>0</v>
      </c>
      <c r="AE34" s="24">
        <f>SUMIFS('1_stopień'!$U$8:$U$964,'1_stopień'!$R$8:$R$964,D34,'1_stopień'!$AA$8:$AA$964,"CKZ Dębica")</f>
        <v>0</v>
      </c>
      <c r="AF34" s="24">
        <f>SUMIFS('1_stopień'!$V$8:$V$964,'1_stopień'!$R$8:$R$964,D34,'1_stopień'!$AA$8:$AA$964,"CKZ Dębica")</f>
        <v>0</v>
      </c>
      <c r="AG34" s="24">
        <f>SUMIFS('1_stopień'!$U$8:$U$964,'1_stopień'!$R$8:$R$964,D34,'1_stopień'!$AA$8:$AA$964,"ZSET Rakowice Wielkie")</f>
        <v>0</v>
      </c>
      <c r="AH34" s="24">
        <f>SUMIFS('1_stopień'!$V$8:$V$964,'1_stopień'!$R$8:$R$964,D34,'1_stopień'!$AA$8:$AA$964,"ZSET Rakowice Wielkie")</f>
        <v>0</v>
      </c>
      <c r="AI34" s="24">
        <f>SUMIFS('1_stopień'!$U$8:$U$964,'1_stopień'!$R$8:$R$964,D34,'1_stopień'!$AA$8:$AA$964,"CKZ Krotoszyn")</f>
        <v>5</v>
      </c>
      <c r="AJ34" s="24">
        <f>SUMIFS('1_stopień'!$V$8:$V$964,'1_stopień'!$R$8:$R$964,D34,'1_stopień'!$AA$8:$AA$964,"CKZ Krotoszyn")</f>
        <v>0</v>
      </c>
      <c r="AK34" s="24">
        <f>SUMIFS('1_stopień'!$U$8:$U$964,'1_stopień'!$R$8:$R$964,D34,'1_stopień'!$AA$8:$AA$964,"CKZ Olkusz")</f>
        <v>0</v>
      </c>
      <c r="AL34" s="24">
        <f>SUMIFS('1_stopień'!$V$8:$V$964,'1_stopień'!$R$8:$R$964,D34,'1_stopień'!$AA$8:$AA$964,"CKZ Olkusz")</f>
        <v>0</v>
      </c>
      <c r="AM34" s="24">
        <f>SUMIFS('1_stopień'!$U$8:$U$964,'1_stopień'!$R$8:$R$964,D34,'1_stopień'!$AA$8:$AA$964,"CKZ Wschowa")</f>
        <v>3</v>
      </c>
      <c r="AN34" s="24">
        <f>SUMIFS('1_stopień'!$V$8:$V$964,'1_stopień'!$R$8:$R$964,D34,'1_stopień'!$AA$8:$AA$964,"CKZ Wschowa")</f>
        <v>0</v>
      </c>
      <c r="AO34" s="24">
        <f>SUMIFS('1_stopień'!$U$8:$U$964,'1_stopień'!$R$8:$R$964,D34,'1_stopień'!$AA$8:$AA$964,"CKZ Zielona Góra")</f>
        <v>2</v>
      </c>
      <c r="AP34" s="24">
        <f>SUMIFS('1_stopień'!$V$8:$V$964,'1_stopień'!$R$8:$R$964,D34,'1_stopień'!$AA$8:$AA$964,"CKZ Zielona Góra")</f>
        <v>0</v>
      </c>
      <c r="AQ34" s="24">
        <f>SUMIFS('1_stopień'!$U$8:$U$964,'1_stopień'!$R$8:$R$964,D34,'1_stopień'!$AA$8:$AA$964,"Rzemieślnicza Wałbrzych")</f>
        <v>0</v>
      </c>
      <c r="AR34" s="24">
        <f>SUMIFS('1_stopień'!$V$8:$V$964,'1_stopień'!$R$8:$R$964,D34,'1_stopień'!$AA$8:$AA$964,"Rzemieślnicza Wałbrzych")</f>
        <v>0</v>
      </c>
      <c r="AS34" s="24">
        <f>SUMIFS('1_stopień'!$U$8:$U$964,'1_stopień'!$R$8:$R$964,D34,'1_stopień'!$AA$8:$AA$964,"CKZ Mosina")</f>
        <v>0</v>
      </c>
      <c r="AT34" s="24">
        <f>SUMIFS('1_stopień'!$V$8:$V$964,'1_stopień'!$R$8:$R$964,D34,'1_stopień'!$AA$8:$AA$964,"CKZ Mosina")</f>
        <v>0</v>
      </c>
      <c r="AU34" s="24">
        <f>SUMIFS('1_stopień'!$U$8:$U$964,'1_stopień'!$R$8:$R$964,D34,'1_stopień'!$AA$8:$AA$964,"Cech Opole")</f>
        <v>0</v>
      </c>
      <c r="AV34" s="24">
        <f>SUMIFS('1_stopień'!$V$8:$V$964,'1_stopień'!$R$8:$R$964,D34,'1_stopień'!$AA$8:$AA$964,"Cech Opole")</f>
        <v>0</v>
      </c>
      <c r="AW34" s="24">
        <f>SUMIFS('1_stopień'!$U$8:$U$964,'1_stopień'!$R$8:$R$964,D34,'1_stopień'!$AA$8:$AA$964,"TOYOTA")</f>
        <v>0</v>
      </c>
      <c r="AX34" s="24">
        <f>SUMIFS('1_stopień'!$V$8:$V$964,'1_stopień'!$R$8:$R$964,D34,'1_stopień'!$AA$8:$AA$964,"TOYOTA")</f>
        <v>0</v>
      </c>
      <c r="AY34" s="24">
        <f>SUMIFS('1_stopień'!$U$8:$U$964,'1_stopień'!$R$8:$R$964,D34,'1_stopień'!$AA$8:$AA$964,"CKZ Wrocław")</f>
        <v>0</v>
      </c>
      <c r="AZ34" s="24">
        <f>SUMIFS('1_stopień'!$V$8:$V$964,'1_stopień'!$R$8:$R$964,D34,'1_stopień'!$AA$8:$AA$964,"CKZ Wrocław")</f>
        <v>0</v>
      </c>
      <c r="BA34" s="24">
        <f>SUMIFS('1_stopień'!$U$8:$U$964,'1_stopień'!$R$8:$R$964,D34,'1_stopień'!$AA$8:$AA$964,"CKZ Gliwice")</f>
        <v>0</v>
      </c>
      <c r="BB34" s="24">
        <f>SUMIFS('1_stopień'!$V$8:$V$964,'1_stopień'!$R$8:$R$964,D34,'1_stopień'!$AA$8:$AA$964,"CKZ Gliwice")</f>
        <v>0</v>
      </c>
      <c r="BC34" s="24">
        <f>SUMIFS('1_stopień'!$U$8:$U$964,'1_stopień'!$R$8:$R$964,D34,'1_stopień'!$AA$8:$AA$964,"CKZ Opole")</f>
        <v>0</v>
      </c>
      <c r="BD34" s="24">
        <f>SUMIFS('1_stopień'!$V$8:$V$964,'1_stopień'!$R$8:$R$964,D34,'1_stopień'!$AA$8:$AA$964,"CKZ Opole")</f>
        <v>0</v>
      </c>
      <c r="BE34" s="24">
        <f>SUMIFS('1_stopień'!$U$8:$U$964,'1_stopień'!$R$8:$R$964,D34,'1_stopień'!$AA$8:$AA$964,"CKZ Chojnów")</f>
        <v>0</v>
      </c>
      <c r="BF34" s="24">
        <f>SUMIFS('1_stopień'!$V$8:$V$964,'1_stopień'!$R$8:$R$964,D34,'1_stopień'!$AA$8:$AA$964,"CKZ Chojnów")</f>
        <v>0</v>
      </c>
      <c r="BG34" s="24">
        <f>SUMIFS('1_stopień'!$U$8:$U$964,'1_stopień'!$R$8:$R$964,D34,'1_stopień'!$AA$8:$AA$964,"CKZ Gniezno")</f>
        <v>0</v>
      </c>
      <c r="BH34" s="24">
        <f>SUMIFS('1_stopień'!$V$8:$V$964,'1_stopień'!$R$8:$R$964,D34,'1_stopień'!$AA$8:$AA$964,"CKZ Gniezno")</f>
        <v>0</v>
      </c>
      <c r="BI34" s="24">
        <f>SUMIFS('1_stopień'!$U$8:$U$964,'1_stopień'!$R$8:$R$964,D34,'1_stopień'!$AA$8:$AA$964,"konsultacje szkoła")</f>
        <v>0</v>
      </c>
      <c r="BJ34" s="330">
        <f t="shared" si="0"/>
        <v>10</v>
      </c>
      <c r="BK34" s="327">
        <f t="shared" si="1"/>
        <v>0</v>
      </c>
    </row>
    <row r="35" spans="2:63" hidden="1">
      <c r="B35" s="25" t="s">
        <v>502</v>
      </c>
      <c r="C35" s="26">
        <v>742118</v>
      </c>
      <c r="D35" s="26" t="s">
        <v>1005</v>
      </c>
      <c r="E35" s="25" t="s">
        <v>599</v>
      </c>
      <c r="F35" s="23">
        <f>SUMIF('1_stopień'!R$8:R$964,D35,'1_stopień'!U$8:U$966)</f>
        <v>15</v>
      </c>
      <c r="G35" s="24">
        <f>SUMIFS('1_stopień'!$U$8:$U$964,'1_stopień'!$R$8:$R$964,D35,'1_stopień'!$AA$8:$AA$964,"CKZ Bielawa")</f>
        <v>0</v>
      </c>
      <c r="H35" s="24">
        <f>SUMIFS('1_stopień'!$V$8:$V$964,'1_stopień'!$R$8:$R$964,D35,'1_stopień'!$AA$8:$AA$964,"CKZ Bielawa")</f>
        <v>0</v>
      </c>
      <c r="I35" s="24">
        <f>SUMIFS('1_stopień'!$U$8:$U$964,'1_stopień'!$R$8:$R$964,D35,'1_stopień'!$AA$8:$AA$964,"GCKZ Głogów")</f>
        <v>0</v>
      </c>
      <c r="J35" s="24">
        <f>SUMIFS('1_stopień'!$V$8:$V$964,'1_stopień'!$R$8:$R$964,D35,'1_stopień'!$AA$8:$AA$964,"GCKZ Głogów")</f>
        <v>0</v>
      </c>
      <c r="K35" s="24">
        <f>SUMIFS('1_stopień'!$U$8:$U$964,'1_stopień'!$R$8:$R$964,D35,'1_stopień'!$AA$8:$AA$964,"CKZ Jawor")</f>
        <v>0</v>
      </c>
      <c r="L35" s="24">
        <f>SUMIFS('1_stopień'!$V$8:$V$964,'1_stopień'!$R$8:$R$964,D35,'1_stopień'!$AA$8:$AA$964,"CKZ Jawor")</f>
        <v>0</v>
      </c>
      <c r="M35" s="24">
        <f>SUMIFS('1_stopień'!$U$8:$U$964,'1_stopień'!$R$8:$R$964,D35,'1_stopień'!$AA$8:$AA$964,"ZSM Głubczyce")</f>
        <v>0</v>
      </c>
      <c r="N35" s="24">
        <f>SUMIFS('1_stopień'!$V$8:$V$964,'1_stopień'!$R$8:$R$964,D35,'1_stopień'!$AA$8:$AA$964,"ZSM Głubczyce")</f>
        <v>0</v>
      </c>
      <c r="O35" s="24">
        <f>SUMIFS('1_stopień'!$U$8:$U$964,'1_stopień'!$R$8:$R$964,D35,'1_stopień'!$AA$8:$AA$964,"CKZ Kłodzko")</f>
        <v>0</v>
      </c>
      <c r="P35" s="24">
        <f>SUMIFS('1_stopień'!$V$8:$V$964,'1_stopień'!$R$8:$R$964,D35,'1_stopień'!$AA$8:$AA$964,"CKZ Kłodzko")</f>
        <v>0</v>
      </c>
      <c r="Q35" s="24">
        <f>SUMIFS('1_stopień'!$U$8:$U$964,'1_stopień'!$R$8:$R$964,D35,'1_stopień'!$AA$8:$AA$964,"CKZ Legnica")</f>
        <v>0</v>
      </c>
      <c r="R35" s="24">
        <f>SUMIFS('1_stopień'!$V$8:$V$964,'1_stopień'!$R$8:$R$964,D35,'1_stopień'!$AA$8:$AA$964,"CKZ Legnica")</f>
        <v>0</v>
      </c>
      <c r="S35" s="24">
        <f>SUMIFS('1_stopień'!$U$8:$U$964,'1_stopień'!$R$8:$R$964,D35,'1_stopień'!$AA$8:$AA$964,"CKZ Oleśnica")</f>
        <v>0</v>
      </c>
      <c r="T35" s="24">
        <f>SUMIFS('1_stopień'!$V$8:$V$964,'1_stopień'!$R$8:$R$964,D35,'1_stopień'!$AA$8:$AA$964,"CKZ Oleśnica")</f>
        <v>0</v>
      </c>
      <c r="U35" s="24">
        <f>SUMIFS('1_stopień'!$U$8:$U$964,'1_stopień'!$R$8:$R$964,D35,'1_stopień'!$AA$8:$AA$964,"CKZ Świdnica")</f>
        <v>0</v>
      </c>
      <c r="V35" s="24">
        <f>SUMIFS('1_stopień'!$V$8:$V$964,'1_stopień'!$R$8:$R$964,D35,'1_stopień'!$AA$8:$AA$964,"CKZ Świdnica")</f>
        <v>0</v>
      </c>
      <c r="W35" s="24">
        <f>SUMIFS('1_stopień'!$U$8:$U$964,'1_stopień'!$R$8:$R$964,D35,'1_stopień'!$AA$8:$AA$964,"CKZ Wołów")</f>
        <v>0</v>
      </c>
      <c r="X35" s="24">
        <f>SUMIFS('1_stopień'!$V$8:$V$964,'1_stopień'!$R$8:$R$964,D35,'1_stopień'!$AA$8:$AA$964,"CKZ Wołów")</f>
        <v>0</v>
      </c>
      <c r="Y35" s="24">
        <f>SUMIFS('1_stopień'!$U$8:$U$964,'1_stopień'!$R$8:$R$964,D35,'1_stopień'!$AA$8:$AA$964,"CKZ Ziębice")</f>
        <v>0</v>
      </c>
      <c r="Z35" s="24">
        <f>SUMIFS('1_stopień'!$V$8:$V$964,'1_stopień'!$R$8:$R$964,D35,'1_stopień'!$AA$8:$AA$964,"CKZ Ziębice")</f>
        <v>0</v>
      </c>
      <c r="AA35" s="24">
        <f>SUMIFS('1_stopień'!$U$8:$U$964,'1_stopień'!$R$8:$R$964,D35,'1_stopień'!$AA$8:$AA$964,"CKZ Dobrodzień")</f>
        <v>0</v>
      </c>
      <c r="AB35" s="24">
        <f>SUMIFS('1_stopień'!$V$8:$V$964,'1_stopień'!$R$8:$R$964,D35,'1_stopień'!$AA$8:$AA$964,"CKZ Dobrodzień")</f>
        <v>0</v>
      </c>
      <c r="AC35" s="24">
        <f>SUMIFS('1_stopień'!$U$8:$U$964,'1_stopień'!$R$8:$R$964,D35,'1_stopień'!$AA$8:$AA$964,"CKZ Kędzierzyn-Koźle")</f>
        <v>0</v>
      </c>
      <c r="AD35" s="24">
        <f>SUMIFS('1_stopień'!$V$8:$V$964,'1_stopień'!$R$8:$R$964,D35,'1_stopień'!$AA$8:$AA$964,"CKZ Kędzierzyn-Koźle")</f>
        <v>0</v>
      </c>
      <c r="AE35" s="24">
        <f>SUMIFS('1_stopień'!$U$8:$U$964,'1_stopień'!$R$8:$R$964,D35,'1_stopień'!$AA$8:$AA$964,"CKZ Dębica")</f>
        <v>0</v>
      </c>
      <c r="AF35" s="24">
        <f>SUMIFS('1_stopień'!$V$8:$V$964,'1_stopień'!$R$8:$R$964,D35,'1_stopień'!$AA$8:$AA$964,"CKZ Dębica")</f>
        <v>0</v>
      </c>
      <c r="AG35" s="24">
        <f>SUMIFS('1_stopień'!$U$8:$U$964,'1_stopień'!$R$8:$R$964,D35,'1_stopień'!$AA$8:$AA$964,"ZSET Rakowice Wielkie")</f>
        <v>0</v>
      </c>
      <c r="AH35" s="24">
        <f>SUMIFS('1_stopień'!$V$8:$V$964,'1_stopień'!$R$8:$R$964,D35,'1_stopień'!$AA$8:$AA$964,"ZSET Rakowice Wielkie")</f>
        <v>0</v>
      </c>
      <c r="AI35" s="24">
        <f>SUMIFS('1_stopień'!$U$8:$U$964,'1_stopień'!$R$8:$R$964,D35,'1_stopień'!$AA$8:$AA$964,"CKZ Krotoszyn")</f>
        <v>0</v>
      </c>
      <c r="AJ35" s="24">
        <f>SUMIFS('1_stopień'!$V$8:$V$964,'1_stopień'!$R$8:$R$964,D35,'1_stopień'!$AA$8:$AA$964,"CKZ Krotoszyn")</f>
        <v>0</v>
      </c>
      <c r="AK35" s="24">
        <f>SUMIFS('1_stopień'!$U$8:$U$964,'1_stopień'!$R$8:$R$964,D35,'1_stopień'!$AA$8:$AA$964,"CKZ Olkusz")</f>
        <v>0</v>
      </c>
      <c r="AL35" s="24">
        <f>SUMIFS('1_stopień'!$V$8:$V$964,'1_stopień'!$R$8:$R$964,D35,'1_stopień'!$AA$8:$AA$964,"CKZ Olkusz")</f>
        <v>0</v>
      </c>
      <c r="AM35" s="24">
        <f>SUMIFS('1_stopień'!$U$8:$U$964,'1_stopień'!$R$8:$R$964,D35,'1_stopień'!$AA$8:$AA$964,"CKZ Wschowa")</f>
        <v>3</v>
      </c>
      <c r="AN35" s="24">
        <f>SUMIFS('1_stopień'!$V$8:$V$964,'1_stopień'!$R$8:$R$964,D35,'1_stopień'!$AA$8:$AA$964,"CKZ Wschowa")</f>
        <v>0</v>
      </c>
      <c r="AO35" s="24">
        <f>SUMIFS('1_stopień'!$U$8:$U$964,'1_stopień'!$R$8:$R$964,D35,'1_stopień'!$AA$8:$AA$964,"CKZ Zielona Góra")</f>
        <v>0</v>
      </c>
      <c r="AP35" s="24">
        <f>SUMIFS('1_stopień'!$V$8:$V$964,'1_stopień'!$R$8:$R$964,D35,'1_stopień'!$AA$8:$AA$964,"CKZ Zielona Góra")</f>
        <v>0</v>
      </c>
      <c r="AQ35" s="24">
        <f>SUMIFS('1_stopień'!$U$8:$U$964,'1_stopień'!$R$8:$R$964,D35,'1_stopień'!$AA$8:$AA$964,"Rzemieślnicza Wałbrzych")</f>
        <v>0</v>
      </c>
      <c r="AR35" s="24">
        <f>SUMIFS('1_stopień'!$V$8:$V$964,'1_stopień'!$R$8:$R$964,D35,'1_stopień'!$AA$8:$AA$964,"Rzemieślnicza Wałbrzych")</f>
        <v>0</v>
      </c>
      <c r="AS35" s="24">
        <f>SUMIFS('1_stopień'!$U$8:$U$964,'1_stopień'!$R$8:$R$964,D35,'1_stopień'!$AA$8:$AA$964,"CKZ Mosina")</f>
        <v>0</v>
      </c>
      <c r="AT35" s="24">
        <f>SUMIFS('1_stopień'!$V$8:$V$964,'1_stopień'!$R$8:$R$964,D35,'1_stopień'!$AA$8:$AA$964,"CKZ Mosina")</f>
        <v>0</v>
      </c>
      <c r="AU35" s="24">
        <f>SUMIFS('1_stopień'!$U$8:$U$964,'1_stopień'!$R$8:$R$964,D35,'1_stopień'!$AA$8:$AA$964,"Cech Opole")</f>
        <v>0</v>
      </c>
      <c r="AV35" s="24">
        <f>SUMIFS('1_stopień'!$V$8:$V$964,'1_stopień'!$R$8:$R$964,D35,'1_stopień'!$AA$8:$AA$964,"Cech Opole")</f>
        <v>0</v>
      </c>
      <c r="AW35" s="24">
        <f>SUMIFS('1_stopień'!$U$8:$U$964,'1_stopień'!$R$8:$R$964,D35,'1_stopień'!$AA$8:$AA$964,"TOYOTA")</f>
        <v>12</v>
      </c>
      <c r="AX35" s="24">
        <f>SUMIFS('1_stopień'!$V$8:$V$964,'1_stopień'!$R$8:$R$964,D35,'1_stopień'!$AA$8:$AA$964,"TOYOTA")</f>
        <v>0</v>
      </c>
      <c r="AY35" s="24">
        <f>SUMIFS('1_stopień'!$U$8:$U$964,'1_stopień'!$R$8:$R$964,D35,'1_stopień'!$AA$8:$AA$964,"CKZ Wrocław")</f>
        <v>0</v>
      </c>
      <c r="AZ35" s="24">
        <f>SUMIFS('1_stopień'!$V$8:$V$964,'1_stopień'!$R$8:$R$964,D35,'1_stopień'!$AA$8:$AA$964,"CKZ Wrocław")</f>
        <v>0</v>
      </c>
      <c r="BA35" s="24">
        <f>SUMIFS('1_stopień'!$U$8:$U$964,'1_stopień'!$R$8:$R$964,D35,'1_stopień'!$AA$8:$AA$964,"CKZ Gliwice")</f>
        <v>0</v>
      </c>
      <c r="BB35" s="24">
        <f>SUMIFS('1_stopień'!$V$8:$V$964,'1_stopień'!$R$8:$R$964,D35,'1_stopień'!$AA$8:$AA$964,"CKZ Gliwice")</f>
        <v>0</v>
      </c>
      <c r="BC35" s="24">
        <f>SUMIFS('1_stopień'!$U$8:$U$964,'1_stopień'!$R$8:$R$964,D35,'1_stopień'!$AA$8:$AA$964,"CKZ Opole")</f>
        <v>0</v>
      </c>
      <c r="BD35" s="24">
        <f>SUMIFS('1_stopień'!$V$8:$V$964,'1_stopień'!$R$8:$R$964,D35,'1_stopień'!$AA$8:$AA$964,"CKZ Opole")</f>
        <v>0</v>
      </c>
      <c r="BE35" s="24">
        <f>SUMIFS('1_stopień'!$U$8:$U$964,'1_stopień'!$R$8:$R$964,D35,'1_stopień'!$AA$8:$AA$964,"CKZ Chojnów")</f>
        <v>0</v>
      </c>
      <c r="BF35" s="24">
        <f>SUMIFS('1_stopień'!$V$8:$V$964,'1_stopień'!$R$8:$R$964,D35,'1_stopień'!$AA$8:$AA$964,"CKZ Chojnów")</f>
        <v>0</v>
      </c>
      <c r="BG35" s="24">
        <f>SUMIFS('1_stopień'!$U$8:$U$964,'1_stopień'!$R$8:$R$964,D35,'1_stopień'!$AA$8:$AA$964,"CKZ Gniezno")</f>
        <v>0</v>
      </c>
      <c r="BH35" s="24">
        <f>SUMIFS('1_stopień'!$V$8:$V$964,'1_stopień'!$R$8:$R$964,D35,'1_stopień'!$AA$8:$AA$964,"CKZ Gniezno")</f>
        <v>0</v>
      </c>
      <c r="BI35" s="24">
        <f>SUMIFS('1_stopień'!$U$8:$U$964,'1_stopień'!$R$8:$R$964,D35,'1_stopień'!$AA$8:$AA$964,"konsultacje szkoła")</f>
        <v>0</v>
      </c>
      <c r="BJ35" s="330">
        <f t="shared" si="0"/>
        <v>15</v>
      </c>
      <c r="BK35" s="327">
        <f t="shared" si="1"/>
        <v>0</v>
      </c>
    </row>
    <row r="36" spans="2:63" hidden="1">
      <c r="B36" s="25" t="s">
        <v>99</v>
      </c>
      <c r="C36" s="26">
        <v>514101</v>
      </c>
      <c r="D36" s="26" t="s">
        <v>68</v>
      </c>
      <c r="E36" s="25" t="s">
        <v>600</v>
      </c>
      <c r="F36" s="23">
        <f>SUMIF('1_stopień'!R$8:R$964,D36,'1_stopień'!U$8:U$966)</f>
        <v>448</v>
      </c>
      <c r="G36" s="24">
        <f>SUMIFS('1_stopień'!$U$8:$U$964,'1_stopień'!$R$8:$R$964,D36,'1_stopień'!$AA$8:$AA$964,"CKZ Bielawa")</f>
        <v>24</v>
      </c>
      <c r="H36" s="24">
        <f>SUMIFS('1_stopień'!$V$8:$V$964,'1_stopień'!$R$8:$R$964,D36,'1_stopień'!$AA$8:$AA$964,"CKZ Bielawa")</f>
        <v>20</v>
      </c>
      <c r="I36" s="24">
        <f>SUMIFS('1_stopień'!$U$8:$U$964,'1_stopień'!$R$8:$R$964,D36,'1_stopień'!$AA$8:$AA$964,"GCKZ Głogów")</f>
        <v>0</v>
      </c>
      <c r="J36" s="24">
        <f>SUMIFS('1_stopień'!$V$8:$V$964,'1_stopień'!$R$8:$R$964,D36,'1_stopień'!$AA$8:$AA$964,"GCKZ Głogów")</f>
        <v>0</v>
      </c>
      <c r="K36" s="24">
        <f>SUMIFS('1_stopień'!$U$8:$U$964,'1_stopień'!$R$8:$R$964,D36,'1_stopień'!$AA$8:$AA$964,"CKZ Jawor")</f>
        <v>0</v>
      </c>
      <c r="L36" s="24">
        <f>SUMIFS('1_stopień'!$V$8:$V$964,'1_stopień'!$R$8:$R$964,D36,'1_stopień'!$AA$8:$AA$964,"CKZ Jawor")</f>
        <v>0</v>
      </c>
      <c r="M36" s="24">
        <f>SUMIFS('1_stopień'!$U$8:$U$964,'1_stopień'!$R$8:$R$964,D36,'1_stopień'!$AA$8:$AA$964,"ZSM Głubczyce")</f>
        <v>0</v>
      </c>
      <c r="N36" s="24">
        <f>SUMIFS('1_stopień'!$V$8:$V$964,'1_stopień'!$R$8:$R$964,D36,'1_stopień'!$AA$8:$AA$964,"ZSM Głubczyce")</f>
        <v>0</v>
      </c>
      <c r="O36" s="24">
        <f>SUMIFS('1_stopień'!$U$8:$U$964,'1_stopień'!$R$8:$R$964,D36,'1_stopień'!$AA$8:$AA$964,"CKZ Kłodzko")</f>
        <v>43</v>
      </c>
      <c r="P36" s="24">
        <f>SUMIFS('1_stopień'!$V$8:$V$964,'1_stopień'!$R$8:$R$964,D36,'1_stopień'!$AA$8:$AA$964,"CKZ Kłodzko")</f>
        <v>38</v>
      </c>
      <c r="Q36" s="24">
        <f>SUMIFS('1_stopień'!$U$8:$U$964,'1_stopień'!$R$8:$R$964,D36,'1_stopień'!$AA$8:$AA$964,"CKZ Legnica")</f>
        <v>144</v>
      </c>
      <c r="R36" s="24">
        <f>SUMIFS('1_stopień'!$V$8:$V$964,'1_stopień'!$R$8:$R$964,D36,'1_stopień'!$AA$8:$AA$964,"CKZ Legnica")</f>
        <v>128</v>
      </c>
      <c r="S36" s="24">
        <f>SUMIFS('1_stopień'!$U$8:$U$964,'1_stopień'!$R$8:$R$964,D36,'1_stopień'!$AA$8:$AA$964,"CKZ Oleśnica")</f>
        <v>104</v>
      </c>
      <c r="T36" s="24">
        <f>SUMIFS('1_stopień'!$V$8:$V$964,'1_stopień'!$R$8:$R$964,D36,'1_stopień'!$AA$8:$AA$964,"CKZ Oleśnica")</f>
        <v>91</v>
      </c>
      <c r="U36" s="24">
        <f>SUMIFS('1_stopień'!$U$8:$U$964,'1_stopień'!$R$8:$R$964,D36,'1_stopień'!$AA$8:$AA$964,"CKZ Świdnica")</f>
        <v>75</v>
      </c>
      <c r="V36" s="24">
        <f>SUMIFS('1_stopień'!$V$8:$V$964,'1_stopień'!$R$8:$R$964,D36,'1_stopień'!$AA$8:$AA$964,"CKZ Świdnica")</f>
        <v>68</v>
      </c>
      <c r="W36" s="24">
        <f>SUMIFS('1_stopień'!$U$8:$U$964,'1_stopień'!$R$8:$R$964,D36,'1_stopień'!$AA$8:$AA$964,"CKZ Wołów")</f>
        <v>0</v>
      </c>
      <c r="X36" s="24">
        <f>SUMIFS('1_stopień'!$V$8:$V$964,'1_stopień'!$R$8:$R$964,D36,'1_stopień'!$AA$8:$AA$964,"CKZ Wołów")</f>
        <v>0</v>
      </c>
      <c r="Y36" s="24">
        <f>SUMIFS('1_stopień'!$U$8:$U$964,'1_stopień'!$R$8:$R$964,D36,'1_stopień'!$AA$8:$AA$964,"CKZ Ziębice")</f>
        <v>26</v>
      </c>
      <c r="Z36" s="24">
        <f>SUMIFS('1_stopień'!$V$8:$V$964,'1_stopień'!$R$8:$R$964,D36,'1_stopień'!$AA$8:$AA$964,"CKZ Ziębice")</f>
        <v>23</v>
      </c>
      <c r="AA36" s="24">
        <f>SUMIFS('1_stopień'!$U$8:$U$964,'1_stopień'!$R$8:$R$964,D36,'1_stopień'!$AA$8:$AA$964,"CKZ Dobrodzień")</f>
        <v>0</v>
      </c>
      <c r="AB36" s="24">
        <f>SUMIFS('1_stopień'!$V$8:$V$964,'1_stopień'!$R$8:$R$964,D36,'1_stopień'!$AA$8:$AA$964,"CKZ Dobrodzień")</f>
        <v>0</v>
      </c>
      <c r="AC36" s="24">
        <f>SUMIFS('1_stopień'!$U$8:$U$964,'1_stopień'!$R$8:$R$964,D36,'1_stopień'!$AA$8:$AA$964,"CKZ Kędzierzyn-Koźle")</f>
        <v>0</v>
      </c>
      <c r="AD36" s="24">
        <f>SUMIFS('1_stopień'!$V$8:$V$964,'1_stopień'!$R$8:$R$964,D36,'1_stopień'!$AA$8:$AA$964,"CKZ Kędzierzyn-Koźle")</f>
        <v>0</v>
      </c>
      <c r="AE36" s="24">
        <f>SUMIFS('1_stopień'!$U$8:$U$964,'1_stopień'!$R$8:$R$964,D36,'1_stopień'!$AA$8:$AA$964,"CKZ Dębica")</f>
        <v>0</v>
      </c>
      <c r="AF36" s="24">
        <f>SUMIFS('1_stopień'!$V$8:$V$964,'1_stopień'!$R$8:$R$964,D36,'1_stopień'!$AA$8:$AA$964,"CKZ Dębica")</f>
        <v>0</v>
      </c>
      <c r="AG36" s="24">
        <f>SUMIFS('1_stopień'!$U$8:$U$964,'1_stopień'!$R$8:$R$964,D36,'1_stopień'!$AA$8:$AA$964,"ZSET Rakowice Wielkie")</f>
        <v>0</v>
      </c>
      <c r="AH36" s="24">
        <f>SUMIFS('1_stopień'!$V$8:$V$964,'1_stopień'!$R$8:$R$964,D36,'1_stopień'!$AA$8:$AA$964,"ZSET Rakowice Wielkie")</f>
        <v>0</v>
      </c>
      <c r="AI36" s="24">
        <f>SUMIFS('1_stopień'!$U$8:$U$964,'1_stopień'!$R$8:$R$964,D36,'1_stopień'!$AA$8:$AA$964,"CKZ Krotoszyn")</f>
        <v>9</v>
      </c>
      <c r="AJ36" s="24">
        <f>SUMIFS('1_stopień'!$V$8:$V$964,'1_stopień'!$R$8:$R$964,D36,'1_stopień'!$AA$8:$AA$964,"CKZ Krotoszyn")</f>
        <v>8</v>
      </c>
      <c r="AK36" s="24">
        <f>SUMIFS('1_stopień'!$U$8:$U$964,'1_stopień'!$R$8:$R$964,D36,'1_stopień'!$AA$8:$AA$964,"CKZ Olkusz")</f>
        <v>0</v>
      </c>
      <c r="AL36" s="24">
        <f>SUMIFS('1_stopień'!$V$8:$V$964,'1_stopień'!$R$8:$R$964,D36,'1_stopień'!$AA$8:$AA$964,"CKZ Olkusz")</f>
        <v>0</v>
      </c>
      <c r="AM36" s="24">
        <f>SUMIFS('1_stopień'!$U$8:$U$964,'1_stopień'!$R$8:$R$964,D36,'1_stopień'!$AA$8:$AA$964,"CKZ Wschowa")</f>
        <v>22</v>
      </c>
      <c r="AN36" s="24">
        <f>SUMIFS('1_stopień'!$V$8:$V$964,'1_stopień'!$R$8:$R$964,D36,'1_stopień'!$AA$8:$AA$964,"CKZ Wschowa")</f>
        <v>22</v>
      </c>
      <c r="AO36" s="24">
        <f>SUMIFS('1_stopień'!$U$8:$U$964,'1_stopień'!$R$8:$R$964,D36,'1_stopień'!$AA$8:$AA$964,"CKZ Zielona Góra")</f>
        <v>0</v>
      </c>
      <c r="AP36" s="24">
        <f>SUMIFS('1_stopień'!$V$8:$V$964,'1_stopień'!$R$8:$R$964,D36,'1_stopień'!$AA$8:$AA$964,"CKZ Zielona Góra")</f>
        <v>0</v>
      </c>
      <c r="AQ36" s="24">
        <f>SUMIFS('1_stopień'!$U$8:$U$964,'1_stopień'!$R$8:$R$964,D36,'1_stopień'!$AA$8:$AA$964,"Rzemieślnicza Wałbrzych")</f>
        <v>0</v>
      </c>
      <c r="AR36" s="24">
        <f>SUMIFS('1_stopień'!$V$8:$V$964,'1_stopień'!$R$8:$R$964,D36,'1_stopień'!$AA$8:$AA$964,"Rzemieślnicza Wałbrzych")</f>
        <v>0</v>
      </c>
      <c r="AS36" s="24">
        <f>SUMIFS('1_stopień'!$U$8:$U$964,'1_stopień'!$R$8:$R$964,D36,'1_stopień'!$AA$8:$AA$964,"CKZ Mosina")</f>
        <v>0</v>
      </c>
      <c r="AT36" s="24">
        <f>SUMIFS('1_stopień'!$V$8:$V$964,'1_stopień'!$R$8:$R$964,D36,'1_stopień'!$AA$8:$AA$964,"CKZ Mosina")</f>
        <v>0</v>
      </c>
      <c r="AU36" s="24">
        <f>SUMIFS('1_stopień'!$U$8:$U$964,'1_stopień'!$R$8:$R$964,D36,'1_stopień'!$AA$8:$AA$964,"Cech Opole")</f>
        <v>0</v>
      </c>
      <c r="AV36" s="24">
        <f>SUMIFS('1_stopień'!$V$8:$V$964,'1_stopień'!$R$8:$R$964,D36,'1_stopień'!$AA$8:$AA$964,"Cech Opole")</f>
        <v>0</v>
      </c>
      <c r="AW36" s="24">
        <f>SUMIFS('1_stopień'!$U$8:$U$964,'1_stopień'!$R$8:$R$964,D36,'1_stopień'!$AA$8:$AA$964,"TOYOTA")</f>
        <v>0</v>
      </c>
      <c r="AX36" s="24">
        <f>SUMIFS('1_stopień'!$V$8:$V$964,'1_stopień'!$R$8:$R$964,D36,'1_stopień'!$AA$8:$AA$964,"TOYOTA")</f>
        <v>0</v>
      </c>
      <c r="AY36" s="24">
        <f>SUMIFS('1_stopień'!$U$8:$U$964,'1_stopień'!$R$8:$R$964,D36,'1_stopień'!$AA$8:$AA$964,"CKZ Wrocław")</f>
        <v>0</v>
      </c>
      <c r="AZ36" s="24">
        <f>SUMIFS('1_stopień'!$V$8:$V$964,'1_stopień'!$R$8:$R$964,D36,'1_stopień'!$AA$8:$AA$964,"CKZ Wrocław")</f>
        <v>0</v>
      </c>
      <c r="BA36" s="24">
        <f>SUMIFS('1_stopień'!$U$8:$U$964,'1_stopień'!$R$8:$R$964,D36,'1_stopień'!$AA$8:$AA$964,"CKZ Gliwice")</f>
        <v>0</v>
      </c>
      <c r="BB36" s="24">
        <f>SUMIFS('1_stopień'!$V$8:$V$964,'1_stopień'!$R$8:$R$964,D36,'1_stopień'!$AA$8:$AA$964,"CKZ Gliwice")</f>
        <v>0</v>
      </c>
      <c r="BC36" s="24">
        <f>SUMIFS('1_stopień'!$U$8:$U$964,'1_stopień'!$R$8:$R$964,D36,'1_stopień'!$AA$8:$AA$964,"CKZ Opole")</f>
        <v>1</v>
      </c>
      <c r="BD36" s="24">
        <f>SUMIFS('1_stopień'!$V$8:$V$964,'1_stopień'!$R$8:$R$964,D36,'1_stopień'!$AA$8:$AA$964,"CKZ Opole")</f>
        <v>1</v>
      </c>
      <c r="BE36" s="24">
        <f>SUMIFS('1_stopień'!$U$8:$U$964,'1_stopień'!$R$8:$R$964,D36,'1_stopień'!$AA$8:$AA$964,"CKZ Chojnów")</f>
        <v>0</v>
      </c>
      <c r="BF36" s="24">
        <f>SUMIFS('1_stopień'!$V$8:$V$964,'1_stopień'!$R$8:$R$964,D36,'1_stopień'!$AA$8:$AA$964,"CKZ Chojnów")</f>
        <v>0</v>
      </c>
      <c r="BG36" s="24">
        <f>SUMIFS('1_stopień'!$U$8:$U$964,'1_stopień'!$R$8:$R$964,D36,'1_stopień'!$AA$8:$AA$964,"CKZ Gniezno")</f>
        <v>0</v>
      </c>
      <c r="BH36" s="24">
        <f>SUMIFS('1_stopień'!$V$8:$V$964,'1_stopień'!$R$8:$R$964,D36,'1_stopień'!$AA$8:$AA$964,"CKZ Gniezno")</f>
        <v>0</v>
      </c>
      <c r="BI36" s="24">
        <f>SUMIFS('1_stopień'!$U$8:$U$964,'1_stopień'!$R$8:$R$964,D36,'1_stopień'!$AA$8:$AA$964,"konsultacje szkoła")</f>
        <v>0</v>
      </c>
      <c r="BJ36" s="330">
        <f t="shared" si="0"/>
        <v>448</v>
      </c>
      <c r="BK36" s="327">
        <f t="shared" si="1"/>
        <v>399</v>
      </c>
    </row>
    <row r="37" spans="2:63" hidden="1">
      <c r="B37" s="25" t="s">
        <v>503</v>
      </c>
      <c r="C37" s="26">
        <v>932920</v>
      </c>
      <c r="D37" s="26" t="s">
        <v>1011</v>
      </c>
      <c r="E37" s="25" t="s">
        <v>601</v>
      </c>
      <c r="F37" s="23">
        <f>SUMIF('1_stopień'!R$8:R$964,D37,'1_stopień'!U$8:U$966)</f>
        <v>0</v>
      </c>
      <c r="G37" s="24">
        <f>SUMIFS('1_stopień'!$U$8:$U$964,'1_stopień'!$R$8:$R$964,D37,'1_stopień'!$AA$8:$AA$964,"CKZ Bielawa")</f>
        <v>0</v>
      </c>
      <c r="H37" s="24">
        <f>SUMIFS('1_stopień'!$V$8:$V$964,'1_stopień'!$R$8:$R$964,D37,'1_stopień'!$AA$8:$AA$964,"CKZ Bielawa")</f>
        <v>0</v>
      </c>
      <c r="I37" s="24">
        <f>SUMIFS('1_stopień'!$U$8:$U$964,'1_stopień'!$R$8:$R$964,D37,'1_stopień'!$AA$8:$AA$964,"GCKZ Głogów")</f>
        <v>0</v>
      </c>
      <c r="J37" s="24">
        <f>SUMIFS('1_stopień'!$V$8:$V$964,'1_stopień'!$R$8:$R$964,D37,'1_stopień'!$AA$8:$AA$964,"GCKZ Głogów")</f>
        <v>0</v>
      </c>
      <c r="K37" s="24">
        <f>SUMIFS('1_stopień'!$U$8:$U$964,'1_stopień'!$R$8:$R$964,D37,'1_stopień'!$AA$8:$AA$964,"CKZ Jawor")</f>
        <v>0</v>
      </c>
      <c r="L37" s="24">
        <f>SUMIFS('1_stopień'!$V$8:$V$964,'1_stopień'!$R$8:$R$964,D37,'1_stopień'!$AA$8:$AA$964,"CKZ Jawor")</f>
        <v>0</v>
      </c>
      <c r="M37" s="24">
        <f>SUMIFS('1_stopień'!$U$8:$U$964,'1_stopień'!$R$8:$R$964,D37,'1_stopień'!$AA$8:$AA$964,"ZSM Głubczyce")</f>
        <v>0</v>
      </c>
      <c r="N37" s="24">
        <f>SUMIFS('1_stopień'!$V$8:$V$964,'1_stopień'!$R$8:$R$964,D37,'1_stopień'!$AA$8:$AA$964,"ZSM Głubczyce")</f>
        <v>0</v>
      </c>
      <c r="O37" s="24">
        <f>SUMIFS('1_stopień'!$U$8:$U$964,'1_stopień'!$R$8:$R$964,D37,'1_stopień'!$AA$8:$AA$964,"CKZ Kłodzko")</f>
        <v>0</v>
      </c>
      <c r="P37" s="24">
        <f>SUMIFS('1_stopień'!$V$8:$V$964,'1_stopień'!$R$8:$R$964,D37,'1_stopień'!$AA$8:$AA$964,"CKZ Kłodzko")</f>
        <v>0</v>
      </c>
      <c r="Q37" s="24">
        <f>SUMIFS('1_stopień'!$U$8:$U$964,'1_stopień'!$R$8:$R$964,D37,'1_stopień'!$AA$8:$AA$964,"CKZ Legnica")</f>
        <v>0</v>
      </c>
      <c r="R37" s="24">
        <f>SUMIFS('1_stopień'!$V$8:$V$964,'1_stopień'!$R$8:$R$964,D37,'1_stopień'!$AA$8:$AA$964,"CKZ Legnica")</f>
        <v>0</v>
      </c>
      <c r="S37" s="24">
        <f>SUMIFS('1_stopień'!$U$8:$U$964,'1_stopień'!$R$8:$R$964,D37,'1_stopień'!$AA$8:$AA$964,"CKZ Oleśnica")</f>
        <v>0</v>
      </c>
      <c r="T37" s="24">
        <f>SUMIFS('1_stopień'!$V$8:$V$964,'1_stopień'!$R$8:$R$964,D37,'1_stopień'!$AA$8:$AA$964,"CKZ Oleśnica")</f>
        <v>0</v>
      </c>
      <c r="U37" s="24">
        <f>SUMIFS('1_stopień'!$U$8:$U$964,'1_stopień'!$R$8:$R$964,D37,'1_stopień'!$AA$8:$AA$964,"CKZ Świdnica")</f>
        <v>0</v>
      </c>
      <c r="V37" s="24">
        <f>SUMIFS('1_stopień'!$V$8:$V$964,'1_stopień'!$R$8:$R$964,D37,'1_stopień'!$AA$8:$AA$964,"CKZ Świdnica")</f>
        <v>0</v>
      </c>
      <c r="W37" s="24">
        <f>SUMIFS('1_stopień'!$U$8:$U$964,'1_stopień'!$R$8:$R$964,D37,'1_stopień'!$AA$8:$AA$964,"CKZ Wołów")</f>
        <v>0</v>
      </c>
      <c r="X37" s="24">
        <f>SUMIFS('1_stopień'!$V$8:$V$964,'1_stopień'!$R$8:$R$964,D37,'1_stopień'!$AA$8:$AA$964,"CKZ Wołów")</f>
        <v>0</v>
      </c>
      <c r="Y37" s="24">
        <f>SUMIFS('1_stopień'!$U$8:$U$964,'1_stopień'!$R$8:$R$964,D37,'1_stopień'!$AA$8:$AA$964,"CKZ Ziębice")</f>
        <v>0</v>
      </c>
      <c r="Z37" s="24">
        <f>SUMIFS('1_stopień'!$V$8:$V$964,'1_stopień'!$R$8:$R$964,D37,'1_stopień'!$AA$8:$AA$964,"CKZ Ziębice")</f>
        <v>0</v>
      </c>
      <c r="AA37" s="24">
        <f>SUMIFS('1_stopień'!$U$8:$U$964,'1_stopień'!$R$8:$R$964,D37,'1_stopień'!$AA$8:$AA$964,"CKZ Dobrodzień")</f>
        <v>0</v>
      </c>
      <c r="AB37" s="24">
        <f>SUMIFS('1_stopień'!$V$8:$V$964,'1_stopień'!$R$8:$R$964,D37,'1_stopień'!$AA$8:$AA$964,"CKZ Dobrodzień")</f>
        <v>0</v>
      </c>
      <c r="AC37" s="24">
        <f>SUMIFS('1_stopień'!$U$8:$U$964,'1_stopień'!$R$8:$R$964,D37,'1_stopień'!$AA$8:$AA$964,"CKZ Kędzierzyn-Koźle")</f>
        <v>0</v>
      </c>
      <c r="AD37" s="24">
        <f>SUMIFS('1_stopień'!$V$8:$V$964,'1_stopień'!$R$8:$R$964,D37,'1_stopień'!$AA$8:$AA$964,"CKZ Kędzierzyn-Koźle")</f>
        <v>0</v>
      </c>
      <c r="AE37" s="24">
        <f>SUMIFS('1_stopień'!$U$8:$U$964,'1_stopień'!$R$8:$R$964,D37,'1_stopień'!$AA$8:$AA$964,"CKZ Dębica")</f>
        <v>0</v>
      </c>
      <c r="AF37" s="24">
        <f>SUMIFS('1_stopień'!$V$8:$V$964,'1_stopień'!$R$8:$R$964,D37,'1_stopień'!$AA$8:$AA$964,"CKZ Dębica")</f>
        <v>0</v>
      </c>
      <c r="AG37" s="24">
        <f>SUMIFS('1_stopień'!$U$8:$U$964,'1_stopień'!$R$8:$R$964,D37,'1_stopień'!$AA$8:$AA$964,"ZSET Rakowice Wielkie")</f>
        <v>0</v>
      </c>
      <c r="AH37" s="24">
        <f>SUMIFS('1_stopień'!$V$8:$V$964,'1_stopień'!$R$8:$R$964,D37,'1_stopień'!$AA$8:$AA$964,"ZSET Rakowice Wielkie")</f>
        <v>0</v>
      </c>
      <c r="AI37" s="24">
        <f>SUMIFS('1_stopień'!$U$8:$U$964,'1_stopień'!$R$8:$R$964,D37,'1_stopień'!$AA$8:$AA$964,"CKZ Krotoszyn")</f>
        <v>0</v>
      </c>
      <c r="AJ37" s="24">
        <f>SUMIFS('1_stopień'!$V$8:$V$964,'1_stopień'!$R$8:$R$964,D37,'1_stopień'!$AA$8:$AA$964,"CKZ Krotoszyn")</f>
        <v>0</v>
      </c>
      <c r="AK37" s="24">
        <f>SUMIFS('1_stopień'!$U$8:$U$964,'1_stopień'!$R$8:$R$964,D37,'1_stopień'!$AA$8:$AA$964,"CKZ Olkusz")</f>
        <v>0</v>
      </c>
      <c r="AL37" s="24">
        <f>SUMIFS('1_stopień'!$V$8:$V$964,'1_stopień'!$R$8:$R$964,D37,'1_stopień'!$AA$8:$AA$964,"CKZ Olkusz")</f>
        <v>0</v>
      </c>
      <c r="AM37" s="24">
        <f>SUMIFS('1_stopień'!$U$8:$U$964,'1_stopień'!$R$8:$R$964,D37,'1_stopień'!$AA$8:$AA$964,"CKZ Wschowa")</f>
        <v>0</v>
      </c>
      <c r="AN37" s="24">
        <f>SUMIFS('1_stopień'!$V$8:$V$964,'1_stopień'!$R$8:$R$964,D37,'1_stopień'!$AA$8:$AA$964,"CKZ Wschowa")</f>
        <v>0</v>
      </c>
      <c r="AO37" s="24">
        <f>SUMIFS('1_stopień'!$U$8:$U$964,'1_stopień'!$R$8:$R$964,D37,'1_stopień'!$AA$8:$AA$964,"CKZ Zielona Góra")</f>
        <v>0</v>
      </c>
      <c r="AP37" s="24">
        <f>SUMIFS('1_stopień'!$V$8:$V$964,'1_stopień'!$R$8:$R$964,D37,'1_stopień'!$AA$8:$AA$964,"CKZ Zielona Góra")</f>
        <v>0</v>
      </c>
      <c r="AQ37" s="24">
        <f>SUMIFS('1_stopień'!$U$8:$U$964,'1_stopień'!$R$8:$R$964,D37,'1_stopień'!$AA$8:$AA$964,"Rzemieślnicza Wałbrzych")</f>
        <v>0</v>
      </c>
      <c r="AR37" s="24">
        <f>SUMIFS('1_stopień'!$V$8:$V$964,'1_stopień'!$R$8:$R$964,D37,'1_stopień'!$AA$8:$AA$964,"Rzemieślnicza Wałbrzych")</f>
        <v>0</v>
      </c>
      <c r="AS37" s="24">
        <f>SUMIFS('1_stopień'!$U$8:$U$964,'1_stopień'!$R$8:$R$964,D37,'1_stopień'!$AA$8:$AA$964,"CKZ Mosina")</f>
        <v>0</v>
      </c>
      <c r="AT37" s="24">
        <f>SUMIFS('1_stopień'!$V$8:$V$964,'1_stopień'!$R$8:$R$964,D37,'1_stopień'!$AA$8:$AA$964,"CKZ Mosina")</f>
        <v>0</v>
      </c>
      <c r="AU37" s="24">
        <f>SUMIFS('1_stopień'!$U$8:$U$964,'1_stopień'!$R$8:$R$964,D37,'1_stopień'!$AA$8:$AA$964,"Cech Opole")</f>
        <v>0</v>
      </c>
      <c r="AV37" s="24">
        <f>SUMIFS('1_stopień'!$V$8:$V$964,'1_stopień'!$R$8:$R$964,D37,'1_stopień'!$AA$8:$AA$964,"Cech Opole")</f>
        <v>0</v>
      </c>
      <c r="AW37" s="24">
        <f>SUMIFS('1_stopień'!$U$8:$U$964,'1_stopień'!$R$8:$R$964,D37,'1_stopień'!$AA$8:$AA$964,"TOYOTA")</f>
        <v>0</v>
      </c>
      <c r="AX37" s="24">
        <f>SUMIFS('1_stopień'!$V$8:$V$964,'1_stopień'!$R$8:$R$964,D37,'1_stopień'!$AA$8:$AA$964,"TOYOTA")</f>
        <v>0</v>
      </c>
      <c r="AY37" s="24">
        <f>SUMIFS('1_stopień'!$U$8:$U$964,'1_stopień'!$R$8:$R$964,D37,'1_stopień'!$AA$8:$AA$964,"CKZ Wrocław")</f>
        <v>0</v>
      </c>
      <c r="AZ37" s="24">
        <f>SUMIFS('1_stopień'!$V$8:$V$964,'1_stopień'!$R$8:$R$964,D37,'1_stopień'!$AA$8:$AA$964,"CKZ Wrocław")</f>
        <v>0</v>
      </c>
      <c r="BA37" s="24">
        <f>SUMIFS('1_stopień'!$U$8:$U$964,'1_stopień'!$R$8:$R$964,D37,'1_stopień'!$AA$8:$AA$964,"CKZ Gliwice")</f>
        <v>0</v>
      </c>
      <c r="BB37" s="24">
        <f>SUMIFS('1_stopień'!$V$8:$V$964,'1_stopień'!$R$8:$R$964,D37,'1_stopień'!$AA$8:$AA$964,"CKZ Gliwice")</f>
        <v>0</v>
      </c>
      <c r="BC37" s="24">
        <f>SUMIFS('1_stopień'!$U$8:$U$964,'1_stopień'!$R$8:$R$964,D37,'1_stopień'!$AA$8:$AA$964,"CKZ Opole")</f>
        <v>0</v>
      </c>
      <c r="BD37" s="24">
        <f>SUMIFS('1_stopień'!$V$8:$V$964,'1_stopień'!$R$8:$R$964,D37,'1_stopień'!$AA$8:$AA$964,"CKZ Opole")</f>
        <v>0</v>
      </c>
      <c r="BE37" s="24">
        <f>SUMIFS('1_stopień'!$U$8:$U$964,'1_stopień'!$R$8:$R$964,D37,'1_stopień'!$AA$8:$AA$964,"CKZ Chojnów")</f>
        <v>0</v>
      </c>
      <c r="BF37" s="24">
        <f>SUMIFS('1_stopień'!$V$8:$V$964,'1_stopień'!$R$8:$R$964,D37,'1_stopień'!$AA$8:$AA$964,"CKZ Chojnów")</f>
        <v>0</v>
      </c>
      <c r="BG37" s="24">
        <f>SUMIFS('1_stopień'!$U$8:$U$964,'1_stopień'!$R$8:$R$964,D37,'1_stopień'!$AA$8:$AA$964,"CKZ Gniezno")</f>
        <v>0</v>
      </c>
      <c r="BH37" s="24">
        <f>SUMIFS('1_stopień'!$V$8:$V$964,'1_stopień'!$R$8:$R$964,D37,'1_stopień'!$AA$8:$AA$964,"CKZ Gniezno")</f>
        <v>0</v>
      </c>
      <c r="BI37" s="24">
        <f>SUMIFS('1_stopień'!$U$8:$U$964,'1_stopień'!$R$8:$R$964,D37,'1_stopień'!$AA$8:$AA$964,"konsultacje szkoła")</f>
        <v>0</v>
      </c>
      <c r="BJ37" s="330">
        <f t="shared" si="0"/>
        <v>0</v>
      </c>
      <c r="BK37" s="327">
        <f t="shared" si="1"/>
        <v>0</v>
      </c>
    </row>
    <row r="38" spans="2:63" hidden="1">
      <c r="B38" s="25" t="s">
        <v>504</v>
      </c>
      <c r="C38" s="26">
        <v>811301</v>
      </c>
      <c r="D38" s="26" t="s">
        <v>1012</v>
      </c>
      <c r="E38" s="25" t="s">
        <v>602</v>
      </c>
      <c r="F38" s="23">
        <f>SUMIF('1_stopień'!R$8:R$964,D38,'1_stopień'!U$8:U$966)</f>
        <v>0</v>
      </c>
      <c r="G38" s="24">
        <f>SUMIFS('1_stopień'!$U$8:$U$964,'1_stopień'!$R$8:$R$964,D38,'1_stopień'!$AA$8:$AA$964,"CKZ Bielawa")</f>
        <v>0</v>
      </c>
      <c r="H38" s="24">
        <f>SUMIFS('1_stopień'!$V$8:$V$964,'1_stopień'!$R$8:$R$964,D38,'1_stopień'!$AA$8:$AA$964,"CKZ Bielawa")</f>
        <v>0</v>
      </c>
      <c r="I38" s="24">
        <f>SUMIFS('1_stopień'!$U$8:$U$964,'1_stopień'!$R$8:$R$964,D38,'1_stopień'!$AA$8:$AA$964,"GCKZ Głogów")</f>
        <v>0</v>
      </c>
      <c r="J38" s="24">
        <f>SUMIFS('1_stopień'!$V$8:$V$964,'1_stopień'!$R$8:$R$964,D38,'1_stopień'!$AA$8:$AA$964,"GCKZ Głogów")</f>
        <v>0</v>
      </c>
      <c r="K38" s="24">
        <f>SUMIFS('1_stopień'!$U$8:$U$964,'1_stopień'!$R$8:$R$964,D38,'1_stopień'!$AA$8:$AA$964,"CKZ Jawor")</f>
        <v>0</v>
      </c>
      <c r="L38" s="24">
        <f>SUMIFS('1_stopień'!$V$8:$V$964,'1_stopień'!$R$8:$R$964,D38,'1_stopień'!$AA$8:$AA$964,"CKZ Jawor")</f>
        <v>0</v>
      </c>
      <c r="M38" s="24">
        <f>SUMIFS('1_stopień'!$U$8:$U$964,'1_stopień'!$R$8:$R$964,D38,'1_stopień'!$AA$8:$AA$964,"ZSM Głubczyce")</f>
        <v>0</v>
      </c>
      <c r="N38" s="24">
        <f>SUMIFS('1_stopień'!$V$8:$V$964,'1_stopień'!$R$8:$R$964,D38,'1_stopień'!$AA$8:$AA$964,"ZSM Głubczyce")</f>
        <v>0</v>
      </c>
      <c r="O38" s="24">
        <f>SUMIFS('1_stopień'!$U$8:$U$964,'1_stopień'!$R$8:$R$964,D38,'1_stopień'!$AA$8:$AA$964,"CKZ Kłodzko")</f>
        <v>0</v>
      </c>
      <c r="P38" s="24">
        <f>SUMIFS('1_stopień'!$V$8:$V$964,'1_stopień'!$R$8:$R$964,D38,'1_stopień'!$AA$8:$AA$964,"CKZ Kłodzko")</f>
        <v>0</v>
      </c>
      <c r="Q38" s="24">
        <f>SUMIFS('1_stopień'!$U$8:$U$964,'1_stopień'!$R$8:$R$964,D38,'1_stopień'!$AA$8:$AA$964,"CKZ Legnica")</f>
        <v>0</v>
      </c>
      <c r="R38" s="24">
        <f>SUMIFS('1_stopień'!$V$8:$V$964,'1_stopień'!$R$8:$R$964,D38,'1_stopień'!$AA$8:$AA$964,"CKZ Legnica")</f>
        <v>0</v>
      </c>
      <c r="S38" s="24">
        <f>SUMIFS('1_stopień'!$U$8:$U$964,'1_stopień'!$R$8:$R$964,D38,'1_stopień'!$AA$8:$AA$964,"CKZ Oleśnica")</f>
        <v>0</v>
      </c>
      <c r="T38" s="24">
        <f>SUMIFS('1_stopień'!$V$8:$V$964,'1_stopień'!$R$8:$R$964,D38,'1_stopień'!$AA$8:$AA$964,"CKZ Oleśnica")</f>
        <v>0</v>
      </c>
      <c r="U38" s="24">
        <f>SUMIFS('1_stopień'!$U$8:$U$964,'1_stopień'!$R$8:$R$964,D38,'1_stopień'!$AA$8:$AA$964,"CKZ Świdnica")</f>
        <v>0</v>
      </c>
      <c r="V38" s="24">
        <f>SUMIFS('1_stopień'!$V$8:$V$964,'1_stopień'!$R$8:$R$964,D38,'1_stopień'!$AA$8:$AA$964,"CKZ Świdnica")</f>
        <v>0</v>
      </c>
      <c r="W38" s="24">
        <f>SUMIFS('1_stopień'!$U$8:$U$964,'1_stopień'!$R$8:$R$964,D38,'1_stopień'!$AA$8:$AA$964,"CKZ Wołów")</f>
        <v>0</v>
      </c>
      <c r="X38" s="24">
        <f>SUMIFS('1_stopień'!$V$8:$V$964,'1_stopień'!$R$8:$R$964,D38,'1_stopień'!$AA$8:$AA$964,"CKZ Wołów")</f>
        <v>0</v>
      </c>
      <c r="Y38" s="24">
        <f>SUMIFS('1_stopień'!$U$8:$U$964,'1_stopień'!$R$8:$R$964,D38,'1_stopień'!$AA$8:$AA$964,"CKZ Ziębice")</f>
        <v>0</v>
      </c>
      <c r="Z38" s="24">
        <f>SUMIFS('1_stopień'!$V$8:$V$964,'1_stopień'!$R$8:$R$964,D38,'1_stopień'!$AA$8:$AA$964,"CKZ Ziębice")</f>
        <v>0</v>
      </c>
      <c r="AA38" s="24">
        <f>SUMIFS('1_stopień'!$U$8:$U$964,'1_stopień'!$R$8:$R$964,D38,'1_stopień'!$AA$8:$AA$964,"CKZ Dobrodzień")</f>
        <v>0</v>
      </c>
      <c r="AB38" s="24">
        <f>SUMIFS('1_stopień'!$V$8:$V$964,'1_stopień'!$R$8:$R$964,D38,'1_stopień'!$AA$8:$AA$964,"CKZ Dobrodzień")</f>
        <v>0</v>
      </c>
      <c r="AC38" s="24">
        <f>SUMIFS('1_stopień'!$U$8:$U$964,'1_stopień'!$R$8:$R$964,D38,'1_stopień'!$AA$8:$AA$964,"CKZ Kędzierzyn-Koźle")</f>
        <v>0</v>
      </c>
      <c r="AD38" s="24">
        <f>SUMIFS('1_stopień'!$V$8:$V$964,'1_stopień'!$R$8:$R$964,D38,'1_stopień'!$AA$8:$AA$964,"CKZ Kędzierzyn-Koźle")</f>
        <v>0</v>
      </c>
      <c r="AE38" s="24">
        <f>SUMIFS('1_stopień'!$U$8:$U$964,'1_stopień'!$R$8:$R$964,D38,'1_stopień'!$AA$8:$AA$964,"CKZ Dębica")</f>
        <v>0</v>
      </c>
      <c r="AF38" s="24">
        <f>SUMIFS('1_stopień'!$V$8:$V$964,'1_stopień'!$R$8:$R$964,D38,'1_stopień'!$AA$8:$AA$964,"CKZ Dębica")</f>
        <v>0</v>
      </c>
      <c r="AG38" s="24">
        <f>SUMIFS('1_stopień'!$U$8:$U$964,'1_stopień'!$R$8:$R$964,D38,'1_stopień'!$AA$8:$AA$964,"ZSET Rakowice Wielkie")</f>
        <v>0</v>
      </c>
      <c r="AH38" s="24">
        <f>SUMIFS('1_stopień'!$V$8:$V$964,'1_stopień'!$R$8:$R$964,D38,'1_stopień'!$AA$8:$AA$964,"ZSET Rakowice Wielkie")</f>
        <v>0</v>
      </c>
      <c r="AI38" s="24">
        <f>SUMIFS('1_stopień'!$U$8:$U$964,'1_stopień'!$R$8:$R$964,D38,'1_stopień'!$AA$8:$AA$964,"CKZ Krotoszyn")</f>
        <v>0</v>
      </c>
      <c r="AJ38" s="24">
        <f>SUMIFS('1_stopień'!$V$8:$V$964,'1_stopień'!$R$8:$R$964,D38,'1_stopień'!$AA$8:$AA$964,"CKZ Krotoszyn")</f>
        <v>0</v>
      </c>
      <c r="AK38" s="24">
        <f>SUMIFS('1_stopień'!$U$8:$U$964,'1_stopień'!$R$8:$R$964,D38,'1_stopień'!$AA$8:$AA$964,"CKZ Olkusz")</f>
        <v>0</v>
      </c>
      <c r="AL38" s="24">
        <f>SUMIFS('1_stopień'!$V$8:$V$964,'1_stopień'!$R$8:$R$964,D38,'1_stopień'!$AA$8:$AA$964,"CKZ Olkusz")</f>
        <v>0</v>
      </c>
      <c r="AM38" s="24">
        <f>SUMIFS('1_stopień'!$U$8:$U$964,'1_stopień'!$R$8:$R$964,D38,'1_stopień'!$AA$8:$AA$964,"CKZ Wschowa")</f>
        <v>0</v>
      </c>
      <c r="AN38" s="24">
        <f>SUMIFS('1_stopień'!$V$8:$V$964,'1_stopień'!$R$8:$R$964,D38,'1_stopień'!$AA$8:$AA$964,"CKZ Wschowa")</f>
        <v>0</v>
      </c>
      <c r="AO38" s="24">
        <f>SUMIFS('1_stopień'!$U$8:$U$964,'1_stopień'!$R$8:$R$964,D38,'1_stopień'!$AA$8:$AA$964,"CKZ Zielona Góra")</f>
        <v>0</v>
      </c>
      <c r="AP38" s="24">
        <f>SUMIFS('1_stopień'!$V$8:$V$964,'1_stopień'!$R$8:$R$964,D38,'1_stopień'!$AA$8:$AA$964,"CKZ Zielona Góra")</f>
        <v>0</v>
      </c>
      <c r="AQ38" s="24">
        <f>SUMIFS('1_stopień'!$U$8:$U$964,'1_stopień'!$R$8:$R$964,D38,'1_stopień'!$AA$8:$AA$964,"Rzemieślnicza Wałbrzych")</f>
        <v>0</v>
      </c>
      <c r="AR38" s="24">
        <f>SUMIFS('1_stopień'!$V$8:$V$964,'1_stopień'!$R$8:$R$964,D38,'1_stopień'!$AA$8:$AA$964,"Rzemieślnicza Wałbrzych")</f>
        <v>0</v>
      </c>
      <c r="AS38" s="24">
        <f>SUMIFS('1_stopień'!$U$8:$U$964,'1_stopień'!$R$8:$R$964,D38,'1_stopień'!$AA$8:$AA$964,"CKZ Mosina")</f>
        <v>0</v>
      </c>
      <c r="AT38" s="24">
        <f>SUMIFS('1_stopień'!$V$8:$V$964,'1_stopień'!$R$8:$R$964,D38,'1_stopień'!$AA$8:$AA$964,"CKZ Mosina")</f>
        <v>0</v>
      </c>
      <c r="AU38" s="24">
        <f>SUMIFS('1_stopień'!$U$8:$U$964,'1_stopień'!$R$8:$R$964,D38,'1_stopień'!$AA$8:$AA$964,"Cech Opole")</f>
        <v>0</v>
      </c>
      <c r="AV38" s="24">
        <f>SUMIFS('1_stopień'!$V$8:$V$964,'1_stopień'!$R$8:$R$964,D38,'1_stopień'!$AA$8:$AA$964,"Cech Opole")</f>
        <v>0</v>
      </c>
      <c r="AW38" s="24">
        <f>SUMIFS('1_stopień'!$U$8:$U$964,'1_stopień'!$R$8:$R$964,D38,'1_stopień'!$AA$8:$AA$964,"TOYOTA")</f>
        <v>0</v>
      </c>
      <c r="AX38" s="24">
        <f>SUMIFS('1_stopień'!$V$8:$V$964,'1_stopień'!$R$8:$R$964,D38,'1_stopień'!$AA$8:$AA$964,"TOYOTA")</f>
        <v>0</v>
      </c>
      <c r="AY38" s="24">
        <f>SUMIFS('1_stopień'!$U$8:$U$964,'1_stopień'!$R$8:$R$964,D38,'1_stopień'!$AA$8:$AA$964,"CKZ Wrocław")</f>
        <v>0</v>
      </c>
      <c r="AZ38" s="24">
        <f>SUMIFS('1_stopień'!$V$8:$V$964,'1_stopień'!$R$8:$R$964,D38,'1_stopień'!$AA$8:$AA$964,"CKZ Wrocław")</f>
        <v>0</v>
      </c>
      <c r="BA38" s="24">
        <f>SUMIFS('1_stopień'!$U$8:$U$964,'1_stopień'!$R$8:$R$964,D38,'1_stopień'!$AA$8:$AA$964,"CKZ Gliwice")</f>
        <v>0</v>
      </c>
      <c r="BB38" s="24">
        <f>SUMIFS('1_stopień'!$V$8:$V$964,'1_stopień'!$R$8:$R$964,D38,'1_stopień'!$AA$8:$AA$964,"CKZ Gliwice")</f>
        <v>0</v>
      </c>
      <c r="BC38" s="24">
        <f>SUMIFS('1_stopień'!$U$8:$U$964,'1_stopień'!$R$8:$R$964,D38,'1_stopień'!$AA$8:$AA$964,"CKZ Opole")</f>
        <v>0</v>
      </c>
      <c r="BD38" s="24">
        <f>SUMIFS('1_stopień'!$V$8:$V$964,'1_stopień'!$R$8:$R$964,D38,'1_stopień'!$AA$8:$AA$964,"CKZ Opole")</f>
        <v>0</v>
      </c>
      <c r="BE38" s="24">
        <f>SUMIFS('1_stopień'!$U$8:$U$964,'1_stopień'!$R$8:$R$964,D38,'1_stopień'!$AA$8:$AA$964,"CKZ Chojnów")</f>
        <v>0</v>
      </c>
      <c r="BF38" s="24">
        <f>SUMIFS('1_stopień'!$V$8:$V$964,'1_stopień'!$R$8:$R$964,D38,'1_stopień'!$AA$8:$AA$964,"CKZ Chojnów")</f>
        <v>0</v>
      </c>
      <c r="BG38" s="24">
        <f>SUMIFS('1_stopień'!$U$8:$U$964,'1_stopień'!$R$8:$R$964,D38,'1_stopień'!$AA$8:$AA$964,"CKZ Gniezno")</f>
        <v>0</v>
      </c>
      <c r="BH38" s="24">
        <f>SUMIFS('1_stopień'!$V$8:$V$964,'1_stopień'!$R$8:$R$964,D38,'1_stopień'!$AA$8:$AA$964,"CKZ Gniezno")</f>
        <v>0</v>
      </c>
      <c r="BI38" s="24">
        <f>SUMIFS('1_stopień'!$U$8:$U$964,'1_stopień'!$R$8:$R$964,D38,'1_stopień'!$AA$8:$AA$964,"konsultacje szkoła")</f>
        <v>0</v>
      </c>
      <c r="BJ38" s="330">
        <f t="shared" si="0"/>
        <v>0</v>
      </c>
      <c r="BK38" s="327">
        <f t="shared" si="1"/>
        <v>0</v>
      </c>
    </row>
    <row r="39" spans="2:63" hidden="1">
      <c r="B39" s="25" t="s">
        <v>505</v>
      </c>
      <c r="C39" s="26">
        <v>811101</v>
      </c>
      <c r="D39" s="26" t="s">
        <v>604</v>
      </c>
      <c r="E39" s="25" t="s">
        <v>603</v>
      </c>
      <c r="F39" s="23">
        <f>SUMIF('1_stopień'!R$8:R$964,D39,'1_stopień'!U$8:U$966)</f>
        <v>0</v>
      </c>
      <c r="G39" s="24">
        <f>SUMIFS('1_stopień'!$U$8:$U$964,'1_stopień'!$R$8:$R$964,D39,'1_stopień'!$AA$8:$AA$964,"CKZ Bielawa")</f>
        <v>0</v>
      </c>
      <c r="H39" s="24">
        <f>SUMIFS('1_stopień'!$V$8:$V$964,'1_stopień'!$R$8:$R$964,D39,'1_stopień'!$AA$8:$AA$964,"CKZ Bielawa")</f>
        <v>0</v>
      </c>
      <c r="I39" s="24">
        <f>SUMIFS('1_stopień'!$U$8:$U$964,'1_stopień'!$R$8:$R$964,D39,'1_stopień'!$AA$8:$AA$964,"GCKZ Głogów")</f>
        <v>0</v>
      </c>
      <c r="J39" s="24">
        <f>SUMIFS('1_stopień'!$V$8:$V$964,'1_stopień'!$R$8:$R$964,D39,'1_stopień'!$AA$8:$AA$964,"GCKZ Głogów")</f>
        <v>0</v>
      </c>
      <c r="K39" s="24">
        <f>SUMIFS('1_stopień'!$U$8:$U$964,'1_stopień'!$R$8:$R$964,D39,'1_stopień'!$AA$8:$AA$964,"CKZ Jawor")</f>
        <v>0</v>
      </c>
      <c r="L39" s="24">
        <f>SUMIFS('1_stopień'!$V$8:$V$964,'1_stopień'!$R$8:$R$964,D39,'1_stopień'!$AA$8:$AA$964,"CKZ Jawor")</f>
        <v>0</v>
      </c>
      <c r="M39" s="24">
        <f>SUMIFS('1_stopień'!$U$8:$U$964,'1_stopień'!$R$8:$R$964,D39,'1_stopień'!$AA$8:$AA$964,"ZSM Głubczyce")</f>
        <v>0</v>
      </c>
      <c r="N39" s="24">
        <f>SUMIFS('1_stopień'!$V$8:$V$964,'1_stopień'!$R$8:$R$964,D39,'1_stopień'!$AA$8:$AA$964,"ZSM Głubczyce")</f>
        <v>0</v>
      </c>
      <c r="O39" s="24">
        <f>SUMIFS('1_stopień'!$U$8:$U$964,'1_stopień'!$R$8:$R$964,D39,'1_stopień'!$AA$8:$AA$964,"CKZ Kłodzko")</f>
        <v>0</v>
      </c>
      <c r="P39" s="24">
        <f>SUMIFS('1_stopień'!$V$8:$V$964,'1_stopień'!$R$8:$R$964,D39,'1_stopień'!$AA$8:$AA$964,"CKZ Kłodzko")</f>
        <v>0</v>
      </c>
      <c r="Q39" s="24">
        <f>SUMIFS('1_stopień'!$U$8:$U$964,'1_stopień'!$R$8:$R$964,D39,'1_stopień'!$AA$8:$AA$964,"CKZ Legnica")</f>
        <v>0</v>
      </c>
      <c r="R39" s="24">
        <f>SUMIFS('1_stopień'!$V$8:$V$964,'1_stopień'!$R$8:$R$964,D39,'1_stopień'!$AA$8:$AA$964,"CKZ Legnica")</f>
        <v>0</v>
      </c>
      <c r="S39" s="24">
        <f>SUMIFS('1_stopień'!$U$8:$U$964,'1_stopień'!$R$8:$R$964,D39,'1_stopień'!$AA$8:$AA$964,"CKZ Oleśnica")</f>
        <v>0</v>
      </c>
      <c r="T39" s="24">
        <f>SUMIFS('1_stopień'!$V$8:$V$964,'1_stopień'!$R$8:$R$964,D39,'1_stopień'!$AA$8:$AA$964,"CKZ Oleśnica")</f>
        <v>0</v>
      </c>
      <c r="U39" s="24">
        <f>SUMIFS('1_stopień'!$U$8:$U$964,'1_stopień'!$R$8:$R$964,D39,'1_stopień'!$AA$8:$AA$964,"CKZ Świdnica")</f>
        <v>0</v>
      </c>
      <c r="V39" s="24">
        <f>SUMIFS('1_stopień'!$V$8:$V$964,'1_stopień'!$R$8:$R$964,D39,'1_stopień'!$AA$8:$AA$964,"CKZ Świdnica")</f>
        <v>0</v>
      </c>
      <c r="W39" s="24">
        <f>SUMIFS('1_stopień'!$U$8:$U$964,'1_stopień'!$R$8:$R$964,D39,'1_stopień'!$AA$8:$AA$964,"CKZ Wołów")</f>
        <v>0</v>
      </c>
      <c r="X39" s="24">
        <f>SUMIFS('1_stopień'!$V$8:$V$964,'1_stopień'!$R$8:$R$964,D39,'1_stopień'!$AA$8:$AA$964,"CKZ Wołów")</f>
        <v>0</v>
      </c>
      <c r="Y39" s="24">
        <f>SUMIFS('1_stopień'!$U$8:$U$964,'1_stopień'!$R$8:$R$964,D39,'1_stopień'!$AA$8:$AA$964,"CKZ Ziębice")</f>
        <v>0</v>
      </c>
      <c r="Z39" s="24">
        <f>SUMIFS('1_stopień'!$V$8:$V$964,'1_stopień'!$R$8:$R$964,D39,'1_stopień'!$AA$8:$AA$964,"CKZ Ziębice")</f>
        <v>0</v>
      </c>
      <c r="AA39" s="24">
        <f>SUMIFS('1_stopień'!$U$8:$U$964,'1_stopień'!$R$8:$R$964,D39,'1_stopień'!$AA$8:$AA$964,"CKZ Dobrodzień")</f>
        <v>0</v>
      </c>
      <c r="AB39" s="24">
        <f>SUMIFS('1_stopień'!$V$8:$V$964,'1_stopień'!$R$8:$R$964,D39,'1_stopień'!$AA$8:$AA$964,"CKZ Dobrodzień")</f>
        <v>0</v>
      </c>
      <c r="AC39" s="24">
        <f>SUMIFS('1_stopień'!$U$8:$U$964,'1_stopień'!$R$8:$R$964,D39,'1_stopień'!$AA$8:$AA$964,"CKZ Kędzierzyn-Koźle")</f>
        <v>0</v>
      </c>
      <c r="AD39" s="24">
        <f>SUMIFS('1_stopień'!$V$8:$V$964,'1_stopień'!$R$8:$R$964,D39,'1_stopień'!$AA$8:$AA$964,"CKZ Kędzierzyn-Koźle")</f>
        <v>0</v>
      </c>
      <c r="AE39" s="24">
        <f>SUMIFS('1_stopień'!$U$8:$U$964,'1_stopień'!$R$8:$R$964,D39,'1_stopień'!$AA$8:$AA$964,"CKZ Dębica")</f>
        <v>0</v>
      </c>
      <c r="AF39" s="24">
        <f>SUMIFS('1_stopień'!$V$8:$V$964,'1_stopień'!$R$8:$R$964,D39,'1_stopień'!$AA$8:$AA$964,"CKZ Dębica")</f>
        <v>0</v>
      </c>
      <c r="AG39" s="24">
        <f>SUMIFS('1_stopień'!$U$8:$U$964,'1_stopień'!$R$8:$R$964,D39,'1_stopień'!$AA$8:$AA$964,"ZSET Rakowice Wielkie")</f>
        <v>0</v>
      </c>
      <c r="AH39" s="24">
        <f>SUMIFS('1_stopień'!$V$8:$V$964,'1_stopień'!$R$8:$R$964,D39,'1_stopień'!$AA$8:$AA$964,"ZSET Rakowice Wielkie")</f>
        <v>0</v>
      </c>
      <c r="AI39" s="24">
        <f>SUMIFS('1_stopień'!$U$8:$U$964,'1_stopień'!$R$8:$R$964,D39,'1_stopień'!$AA$8:$AA$964,"CKZ Krotoszyn")</f>
        <v>0</v>
      </c>
      <c r="AJ39" s="24">
        <f>SUMIFS('1_stopień'!$V$8:$V$964,'1_stopień'!$R$8:$R$964,D39,'1_stopień'!$AA$8:$AA$964,"CKZ Krotoszyn")</f>
        <v>0</v>
      </c>
      <c r="AK39" s="24">
        <f>SUMIFS('1_stopień'!$U$8:$U$964,'1_stopień'!$R$8:$R$964,D39,'1_stopień'!$AA$8:$AA$964,"CKZ Olkusz")</f>
        <v>0</v>
      </c>
      <c r="AL39" s="24">
        <f>SUMIFS('1_stopień'!$V$8:$V$964,'1_stopień'!$R$8:$R$964,D39,'1_stopień'!$AA$8:$AA$964,"CKZ Olkusz")</f>
        <v>0</v>
      </c>
      <c r="AM39" s="24">
        <f>SUMIFS('1_stopień'!$U$8:$U$964,'1_stopień'!$R$8:$R$964,D39,'1_stopień'!$AA$8:$AA$964,"CKZ Wschowa")</f>
        <v>0</v>
      </c>
      <c r="AN39" s="24">
        <f>SUMIFS('1_stopień'!$V$8:$V$964,'1_stopień'!$R$8:$R$964,D39,'1_stopień'!$AA$8:$AA$964,"CKZ Wschowa")</f>
        <v>0</v>
      </c>
      <c r="AO39" s="24">
        <f>SUMIFS('1_stopień'!$U$8:$U$964,'1_stopień'!$R$8:$R$964,D39,'1_stopień'!$AA$8:$AA$964,"CKZ Zielona Góra")</f>
        <v>0</v>
      </c>
      <c r="AP39" s="24">
        <f>SUMIFS('1_stopień'!$V$8:$V$964,'1_stopień'!$R$8:$R$964,D39,'1_stopień'!$AA$8:$AA$964,"CKZ Zielona Góra")</f>
        <v>0</v>
      </c>
      <c r="AQ39" s="24">
        <f>SUMIFS('1_stopień'!$U$8:$U$964,'1_stopień'!$R$8:$R$964,D39,'1_stopień'!$AA$8:$AA$964,"Rzemieślnicza Wałbrzych")</f>
        <v>0</v>
      </c>
      <c r="AR39" s="24">
        <f>SUMIFS('1_stopień'!$V$8:$V$964,'1_stopień'!$R$8:$R$964,D39,'1_stopień'!$AA$8:$AA$964,"Rzemieślnicza Wałbrzych")</f>
        <v>0</v>
      </c>
      <c r="AS39" s="24">
        <f>SUMIFS('1_stopień'!$U$8:$U$964,'1_stopień'!$R$8:$R$964,D39,'1_stopień'!$AA$8:$AA$964,"CKZ Mosina")</f>
        <v>0</v>
      </c>
      <c r="AT39" s="24">
        <f>SUMIFS('1_stopień'!$V$8:$V$964,'1_stopień'!$R$8:$R$964,D39,'1_stopień'!$AA$8:$AA$964,"CKZ Mosina")</f>
        <v>0</v>
      </c>
      <c r="AU39" s="24">
        <f>SUMIFS('1_stopień'!$U$8:$U$964,'1_stopień'!$R$8:$R$964,D39,'1_stopień'!$AA$8:$AA$964,"Cech Opole")</f>
        <v>0</v>
      </c>
      <c r="AV39" s="24">
        <f>SUMIFS('1_stopień'!$V$8:$V$964,'1_stopień'!$R$8:$R$964,D39,'1_stopień'!$AA$8:$AA$964,"Cech Opole")</f>
        <v>0</v>
      </c>
      <c r="AW39" s="24">
        <f>SUMIFS('1_stopień'!$U$8:$U$964,'1_stopień'!$R$8:$R$964,D39,'1_stopień'!$AA$8:$AA$964,"TOYOTA")</f>
        <v>0</v>
      </c>
      <c r="AX39" s="24">
        <f>SUMIFS('1_stopień'!$V$8:$V$964,'1_stopień'!$R$8:$R$964,D39,'1_stopień'!$AA$8:$AA$964,"TOYOTA")</f>
        <v>0</v>
      </c>
      <c r="AY39" s="24">
        <f>SUMIFS('1_stopień'!$U$8:$U$964,'1_stopień'!$R$8:$R$964,D39,'1_stopień'!$AA$8:$AA$964,"CKZ Wrocław")</f>
        <v>0</v>
      </c>
      <c r="AZ39" s="24">
        <f>SUMIFS('1_stopień'!$V$8:$V$964,'1_stopień'!$R$8:$R$964,D39,'1_stopień'!$AA$8:$AA$964,"CKZ Wrocław")</f>
        <v>0</v>
      </c>
      <c r="BA39" s="24">
        <f>SUMIFS('1_stopień'!$U$8:$U$964,'1_stopień'!$R$8:$R$964,D39,'1_stopień'!$AA$8:$AA$964,"CKZ Gliwice")</f>
        <v>0</v>
      </c>
      <c r="BB39" s="24">
        <f>SUMIFS('1_stopień'!$V$8:$V$964,'1_stopień'!$R$8:$R$964,D39,'1_stopień'!$AA$8:$AA$964,"CKZ Gliwice")</f>
        <v>0</v>
      </c>
      <c r="BC39" s="24">
        <f>SUMIFS('1_stopień'!$U$8:$U$964,'1_stopień'!$R$8:$R$964,D39,'1_stopień'!$AA$8:$AA$964,"CKZ Opole")</f>
        <v>0</v>
      </c>
      <c r="BD39" s="24">
        <f>SUMIFS('1_stopień'!$V$8:$V$964,'1_stopień'!$R$8:$R$964,D39,'1_stopień'!$AA$8:$AA$964,"CKZ Opole")</f>
        <v>0</v>
      </c>
      <c r="BE39" s="24">
        <f>SUMIFS('1_stopień'!$U$8:$U$964,'1_stopień'!$R$8:$R$964,D39,'1_stopień'!$AA$8:$AA$964,"CKZ Chojnów")</f>
        <v>0</v>
      </c>
      <c r="BF39" s="24">
        <f>SUMIFS('1_stopień'!$V$8:$V$964,'1_stopień'!$R$8:$R$964,D39,'1_stopień'!$AA$8:$AA$964,"CKZ Chojnów")</f>
        <v>0</v>
      </c>
      <c r="BG39" s="24">
        <f>SUMIFS('1_stopień'!$U$8:$U$964,'1_stopień'!$R$8:$R$964,D39,'1_stopień'!$AA$8:$AA$964,"CKZ Gniezno")</f>
        <v>0</v>
      </c>
      <c r="BH39" s="24">
        <f>SUMIFS('1_stopień'!$V$8:$V$964,'1_stopień'!$R$8:$R$964,D39,'1_stopień'!$AA$8:$AA$964,"CKZ Gniezno")</f>
        <v>0</v>
      </c>
      <c r="BI39" s="24">
        <f>SUMIFS('1_stopień'!$U$8:$U$964,'1_stopień'!$R$8:$R$964,D39,'1_stopień'!$AA$8:$AA$964,"konsultacje szkoła")</f>
        <v>0</v>
      </c>
      <c r="BJ39" s="330">
        <f t="shared" si="0"/>
        <v>0</v>
      </c>
      <c r="BK39" s="327">
        <f t="shared" si="1"/>
        <v>0</v>
      </c>
    </row>
    <row r="40" spans="2:63" hidden="1">
      <c r="B40" s="25" t="s">
        <v>506</v>
      </c>
      <c r="C40" s="26">
        <v>811102</v>
      </c>
      <c r="D40" s="26" t="s">
        <v>606</v>
      </c>
      <c r="E40" s="25" t="s">
        <v>605</v>
      </c>
      <c r="F40" s="23">
        <f>SUMIF('1_stopień'!R$8:R$964,D40,'1_stopień'!U$8:U$966)</f>
        <v>0</v>
      </c>
      <c r="G40" s="24">
        <f>SUMIFS('1_stopień'!$U$8:$U$964,'1_stopień'!$R$8:$R$964,D40,'1_stopień'!$AA$8:$AA$964,"CKZ Bielawa")</f>
        <v>0</v>
      </c>
      <c r="H40" s="24">
        <f>SUMIFS('1_stopień'!$V$8:$V$964,'1_stopień'!$R$8:$R$964,D40,'1_stopień'!$AA$8:$AA$964,"CKZ Bielawa")</f>
        <v>0</v>
      </c>
      <c r="I40" s="24">
        <f>SUMIFS('1_stopień'!$U$8:$U$964,'1_stopień'!$R$8:$R$964,D40,'1_stopień'!$AA$8:$AA$964,"GCKZ Głogów")</f>
        <v>0</v>
      </c>
      <c r="J40" s="24">
        <f>SUMIFS('1_stopień'!$V$8:$V$964,'1_stopień'!$R$8:$R$964,D40,'1_stopień'!$AA$8:$AA$964,"GCKZ Głogów")</f>
        <v>0</v>
      </c>
      <c r="K40" s="24">
        <f>SUMIFS('1_stopień'!$U$8:$U$964,'1_stopień'!$R$8:$R$964,D40,'1_stopień'!$AA$8:$AA$964,"CKZ Jawor")</f>
        <v>0</v>
      </c>
      <c r="L40" s="24">
        <f>SUMIFS('1_stopień'!$V$8:$V$964,'1_stopień'!$R$8:$R$964,D40,'1_stopień'!$AA$8:$AA$964,"CKZ Jawor")</f>
        <v>0</v>
      </c>
      <c r="M40" s="24">
        <f>SUMIFS('1_stopień'!$U$8:$U$964,'1_stopień'!$R$8:$R$964,D40,'1_stopień'!$AA$8:$AA$964,"ZSM Głubczyce")</f>
        <v>0</v>
      </c>
      <c r="N40" s="24">
        <f>SUMIFS('1_stopień'!$V$8:$V$964,'1_stopień'!$R$8:$R$964,D40,'1_stopień'!$AA$8:$AA$964,"ZSM Głubczyce")</f>
        <v>0</v>
      </c>
      <c r="O40" s="24">
        <f>SUMIFS('1_stopień'!$U$8:$U$964,'1_stopień'!$R$8:$R$964,D40,'1_stopień'!$AA$8:$AA$964,"CKZ Kłodzko")</f>
        <v>0</v>
      </c>
      <c r="P40" s="24">
        <f>SUMIFS('1_stopień'!$V$8:$V$964,'1_stopień'!$R$8:$R$964,D40,'1_stopień'!$AA$8:$AA$964,"CKZ Kłodzko")</f>
        <v>0</v>
      </c>
      <c r="Q40" s="24">
        <f>SUMIFS('1_stopień'!$U$8:$U$964,'1_stopień'!$R$8:$R$964,D40,'1_stopień'!$AA$8:$AA$964,"CKZ Legnica")</f>
        <v>0</v>
      </c>
      <c r="R40" s="24">
        <f>SUMIFS('1_stopień'!$V$8:$V$964,'1_stopień'!$R$8:$R$964,D40,'1_stopień'!$AA$8:$AA$964,"CKZ Legnica")</f>
        <v>0</v>
      </c>
      <c r="S40" s="24">
        <f>SUMIFS('1_stopień'!$U$8:$U$964,'1_stopień'!$R$8:$R$964,D40,'1_stopień'!$AA$8:$AA$964,"CKZ Oleśnica")</f>
        <v>0</v>
      </c>
      <c r="T40" s="24">
        <f>SUMIFS('1_stopień'!$V$8:$V$964,'1_stopień'!$R$8:$R$964,D40,'1_stopień'!$AA$8:$AA$964,"CKZ Oleśnica")</f>
        <v>0</v>
      </c>
      <c r="U40" s="24">
        <f>SUMIFS('1_stopień'!$U$8:$U$964,'1_stopień'!$R$8:$R$964,D40,'1_stopień'!$AA$8:$AA$964,"CKZ Świdnica")</f>
        <v>0</v>
      </c>
      <c r="V40" s="24">
        <f>SUMIFS('1_stopień'!$V$8:$V$964,'1_stopień'!$R$8:$R$964,D40,'1_stopień'!$AA$8:$AA$964,"CKZ Świdnica")</f>
        <v>0</v>
      </c>
      <c r="W40" s="24">
        <f>SUMIFS('1_stopień'!$U$8:$U$964,'1_stopień'!$R$8:$R$964,D40,'1_stopień'!$AA$8:$AA$964,"CKZ Wołów")</f>
        <v>0</v>
      </c>
      <c r="X40" s="24">
        <f>SUMIFS('1_stopień'!$V$8:$V$964,'1_stopień'!$R$8:$R$964,D40,'1_stopień'!$AA$8:$AA$964,"CKZ Wołów")</f>
        <v>0</v>
      </c>
      <c r="Y40" s="24">
        <f>SUMIFS('1_stopień'!$U$8:$U$964,'1_stopień'!$R$8:$R$964,D40,'1_stopień'!$AA$8:$AA$964,"CKZ Ziębice")</f>
        <v>0</v>
      </c>
      <c r="Z40" s="24">
        <f>SUMIFS('1_stopień'!$V$8:$V$964,'1_stopień'!$R$8:$R$964,D40,'1_stopień'!$AA$8:$AA$964,"CKZ Ziębice")</f>
        <v>0</v>
      </c>
      <c r="AA40" s="24">
        <f>SUMIFS('1_stopień'!$U$8:$U$964,'1_stopień'!$R$8:$R$964,D40,'1_stopień'!$AA$8:$AA$964,"CKZ Dobrodzień")</f>
        <v>0</v>
      </c>
      <c r="AB40" s="24">
        <f>SUMIFS('1_stopień'!$V$8:$V$964,'1_stopień'!$R$8:$R$964,D40,'1_stopień'!$AA$8:$AA$964,"CKZ Dobrodzień")</f>
        <v>0</v>
      </c>
      <c r="AC40" s="24">
        <f>SUMIFS('1_stopień'!$U$8:$U$964,'1_stopień'!$R$8:$R$964,D40,'1_stopień'!$AA$8:$AA$964,"CKZ Kędzierzyn-Koźle")</f>
        <v>0</v>
      </c>
      <c r="AD40" s="24">
        <f>SUMIFS('1_stopień'!$V$8:$V$964,'1_stopień'!$R$8:$R$964,D40,'1_stopień'!$AA$8:$AA$964,"CKZ Kędzierzyn-Koźle")</f>
        <v>0</v>
      </c>
      <c r="AE40" s="24">
        <f>SUMIFS('1_stopień'!$U$8:$U$964,'1_stopień'!$R$8:$R$964,D40,'1_stopień'!$AA$8:$AA$964,"CKZ Dębica")</f>
        <v>0</v>
      </c>
      <c r="AF40" s="24">
        <f>SUMIFS('1_stopień'!$V$8:$V$964,'1_stopień'!$R$8:$R$964,D40,'1_stopień'!$AA$8:$AA$964,"CKZ Dębica")</f>
        <v>0</v>
      </c>
      <c r="AG40" s="24">
        <f>SUMIFS('1_stopień'!$U$8:$U$964,'1_stopień'!$R$8:$R$964,D40,'1_stopień'!$AA$8:$AA$964,"ZSET Rakowice Wielkie")</f>
        <v>0</v>
      </c>
      <c r="AH40" s="24">
        <f>SUMIFS('1_stopień'!$V$8:$V$964,'1_stopień'!$R$8:$R$964,D40,'1_stopień'!$AA$8:$AA$964,"ZSET Rakowice Wielkie")</f>
        <v>0</v>
      </c>
      <c r="AI40" s="24">
        <f>SUMIFS('1_stopień'!$U$8:$U$964,'1_stopień'!$R$8:$R$964,D40,'1_stopień'!$AA$8:$AA$964,"CKZ Krotoszyn")</f>
        <v>0</v>
      </c>
      <c r="AJ40" s="24">
        <f>SUMIFS('1_stopień'!$V$8:$V$964,'1_stopień'!$R$8:$R$964,D40,'1_stopień'!$AA$8:$AA$964,"CKZ Krotoszyn")</f>
        <v>0</v>
      </c>
      <c r="AK40" s="24">
        <f>SUMIFS('1_stopień'!$U$8:$U$964,'1_stopień'!$R$8:$R$964,D40,'1_stopień'!$AA$8:$AA$964,"CKZ Olkusz")</f>
        <v>0</v>
      </c>
      <c r="AL40" s="24">
        <f>SUMIFS('1_stopień'!$V$8:$V$964,'1_stopień'!$R$8:$R$964,D40,'1_stopień'!$AA$8:$AA$964,"CKZ Olkusz")</f>
        <v>0</v>
      </c>
      <c r="AM40" s="24">
        <f>SUMIFS('1_stopień'!$U$8:$U$964,'1_stopień'!$R$8:$R$964,D40,'1_stopień'!$AA$8:$AA$964,"CKZ Wschowa")</f>
        <v>0</v>
      </c>
      <c r="AN40" s="24">
        <f>SUMIFS('1_stopień'!$V$8:$V$964,'1_stopień'!$R$8:$R$964,D40,'1_stopień'!$AA$8:$AA$964,"CKZ Wschowa")</f>
        <v>0</v>
      </c>
      <c r="AO40" s="24">
        <f>SUMIFS('1_stopień'!$U$8:$U$964,'1_stopień'!$R$8:$R$964,D40,'1_stopień'!$AA$8:$AA$964,"CKZ Zielona Góra")</f>
        <v>0</v>
      </c>
      <c r="AP40" s="24">
        <f>SUMIFS('1_stopień'!$V$8:$V$964,'1_stopień'!$R$8:$R$964,D40,'1_stopień'!$AA$8:$AA$964,"CKZ Zielona Góra")</f>
        <v>0</v>
      </c>
      <c r="AQ40" s="24">
        <f>SUMIFS('1_stopień'!$U$8:$U$964,'1_stopień'!$R$8:$R$964,D40,'1_stopień'!$AA$8:$AA$964,"Rzemieślnicza Wałbrzych")</f>
        <v>0</v>
      </c>
      <c r="AR40" s="24">
        <f>SUMIFS('1_stopień'!$V$8:$V$964,'1_stopień'!$R$8:$R$964,D40,'1_stopień'!$AA$8:$AA$964,"Rzemieślnicza Wałbrzych")</f>
        <v>0</v>
      </c>
      <c r="AS40" s="24">
        <f>SUMIFS('1_stopień'!$U$8:$U$964,'1_stopień'!$R$8:$R$964,D40,'1_stopień'!$AA$8:$AA$964,"CKZ Mosina")</f>
        <v>0</v>
      </c>
      <c r="AT40" s="24">
        <f>SUMIFS('1_stopień'!$V$8:$V$964,'1_stopień'!$R$8:$R$964,D40,'1_stopień'!$AA$8:$AA$964,"CKZ Mosina")</f>
        <v>0</v>
      </c>
      <c r="AU40" s="24">
        <f>SUMIFS('1_stopień'!$U$8:$U$964,'1_stopień'!$R$8:$R$964,D40,'1_stopień'!$AA$8:$AA$964,"Cech Opole")</f>
        <v>0</v>
      </c>
      <c r="AV40" s="24">
        <f>SUMIFS('1_stopień'!$V$8:$V$964,'1_stopień'!$R$8:$R$964,D40,'1_stopień'!$AA$8:$AA$964,"Cech Opole")</f>
        <v>0</v>
      </c>
      <c r="AW40" s="24">
        <f>SUMIFS('1_stopień'!$U$8:$U$964,'1_stopień'!$R$8:$R$964,D40,'1_stopień'!$AA$8:$AA$964,"TOYOTA")</f>
        <v>0</v>
      </c>
      <c r="AX40" s="24">
        <f>SUMIFS('1_stopień'!$V$8:$V$964,'1_stopień'!$R$8:$R$964,D40,'1_stopień'!$AA$8:$AA$964,"TOYOTA")</f>
        <v>0</v>
      </c>
      <c r="AY40" s="24">
        <f>SUMIFS('1_stopień'!$U$8:$U$964,'1_stopień'!$R$8:$R$964,D40,'1_stopień'!$AA$8:$AA$964,"CKZ Wrocław")</f>
        <v>0</v>
      </c>
      <c r="AZ40" s="24">
        <f>SUMIFS('1_stopień'!$V$8:$V$964,'1_stopień'!$R$8:$R$964,D40,'1_stopień'!$AA$8:$AA$964,"CKZ Wrocław")</f>
        <v>0</v>
      </c>
      <c r="BA40" s="24">
        <f>SUMIFS('1_stopień'!$U$8:$U$964,'1_stopień'!$R$8:$R$964,D40,'1_stopień'!$AA$8:$AA$964,"CKZ Gliwice")</f>
        <v>0</v>
      </c>
      <c r="BB40" s="24">
        <f>SUMIFS('1_stopień'!$V$8:$V$964,'1_stopień'!$R$8:$R$964,D40,'1_stopień'!$AA$8:$AA$964,"CKZ Gliwice")</f>
        <v>0</v>
      </c>
      <c r="BC40" s="24">
        <f>SUMIFS('1_stopień'!$U$8:$U$964,'1_stopień'!$R$8:$R$964,D40,'1_stopień'!$AA$8:$AA$964,"CKZ Opole")</f>
        <v>0</v>
      </c>
      <c r="BD40" s="24">
        <f>SUMIFS('1_stopień'!$V$8:$V$964,'1_stopień'!$R$8:$R$964,D40,'1_stopień'!$AA$8:$AA$964,"CKZ Opole")</f>
        <v>0</v>
      </c>
      <c r="BE40" s="24">
        <f>SUMIFS('1_stopień'!$U$8:$U$964,'1_stopień'!$R$8:$R$964,D40,'1_stopień'!$AA$8:$AA$964,"CKZ Chojnów")</f>
        <v>0</v>
      </c>
      <c r="BF40" s="24">
        <f>SUMIFS('1_stopień'!$V$8:$V$964,'1_stopień'!$R$8:$R$964,D40,'1_stopień'!$AA$8:$AA$964,"CKZ Chojnów")</f>
        <v>0</v>
      </c>
      <c r="BG40" s="24">
        <f>SUMIFS('1_stopień'!$U$8:$U$964,'1_stopień'!$R$8:$R$964,D40,'1_stopień'!$AA$8:$AA$964,"CKZ Gniezno")</f>
        <v>0</v>
      </c>
      <c r="BH40" s="24">
        <f>SUMIFS('1_stopień'!$V$8:$V$964,'1_stopień'!$R$8:$R$964,D40,'1_stopień'!$AA$8:$AA$964,"CKZ Gniezno")</f>
        <v>0</v>
      </c>
      <c r="BI40" s="24">
        <f>SUMIFS('1_stopień'!$U$8:$U$964,'1_stopień'!$R$8:$R$964,D40,'1_stopień'!$AA$8:$AA$964,"konsultacje szkoła")</f>
        <v>0</v>
      </c>
      <c r="BJ40" s="330">
        <f t="shared" si="0"/>
        <v>0</v>
      </c>
      <c r="BK40" s="327">
        <f t="shared" si="1"/>
        <v>0</v>
      </c>
    </row>
    <row r="41" spans="2:63" ht="22.5" hidden="1">
      <c r="B41" s="25" t="s">
        <v>507</v>
      </c>
      <c r="C41" s="26">
        <v>811112</v>
      </c>
      <c r="D41" s="26" t="s">
        <v>1013</v>
      </c>
      <c r="E41" s="25" t="s">
        <v>607</v>
      </c>
      <c r="F41" s="23">
        <f>SUMIF('1_stopień'!R$8:R$964,D41,'1_stopień'!U$8:U$966)</f>
        <v>0</v>
      </c>
      <c r="G41" s="24">
        <f>SUMIFS('1_stopień'!$U$8:$U$964,'1_stopień'!$R$8:$R$964,D41,'1_stopień'!$AA$8:$AA$964,"CKZ Bielawa")</f>
        <v>0</v>
      </c>
      <c r="H41" s="24">
        <f>SUMIFS('1_stopień'!$V$8:$V$964,'1_stopień'!$R$8:$R$964,D41,'1_stopień'!$AA$8:$AA$964,"CKZ Bielawa")</f>
        <v>0</v>
      </c>
      <c r="I41" s="24">
        <f>SUMIFS('1_stopień'!$U$8:$U$964,'1_stopień'!$R$8:$R$964,D41,'1_stopień'!$AA$8:$AA$964,"GCKZ Głogów")</f>
        <v>0</v>
      </c>
      <c r="J41" s="24">
        <f>SUMIFS('1_stopień'!$V$8:$V$964,'1_stopień'!$R$8:$R$964,D41,'1_stopień'!$AA$8:$AA$964,"GCKZ Głogów")</f>
        <v>0</v>
      </c>
      <c r="K41" s="24">
        <f>SUMIFS('1_stopień'!$U$8:$U$964,'1_stopień'!$R$8:$R$964,D41,'1_stopień'!$AA$8:$AA$964,"CKZ Jawor")</f>
        <v>0</v>
      </c>
      <c r="L41" s="24">
        <f>SUMIFS('1_stopień'!$V$8:$V$964,'1_stopień'!$R$8:$R$964,D41,'1_stopień'!$AA$8:$AA$964,"CKZ Jawor")</f>
        <v>0</v>
      </c>
      <c r="M41" s="24">
        <f>SUMIFS('1_stopień'!$U$8:$U$964,'1_stopień'!$R$8:$R$964,D41,'1_stopień'!$AA$8:$AA$964,"ZSM Głubczyce")</f>
        <v>0</v>
      </c>
      <c r="N41" s="24">
        <f>SUMIFS('1_stopień'!$V$8:$V$964,'1_stopień'!$R$8:$R$964,D41,'1_stopień'!$AA$8:$AA$964,"ZSM Głubczyce")</f>
        <v>0</v>
      </c>
      <c r="O41" s="24">
        <f>SUMIFS('1_stopień'!$U$8:$U$964,'1_stopień'!$R$8:$R$964,D41,'1_stopień'!$AA$8:$AA$964,"CKZ Kłodzko")</f>
        <v>0</v>
      </c>
      <c r="P41" s="24">
        <f>SUMIFS('1_stopień'!$V$8:$V$964,'1_stopień'!$R$8:$R$964,D41,'1_stopień'!$AA$8:$AA$964,"CKZ Kłodzko")</f>
        <v>0</v>
      </c>
      <c r="Q41" s="24">
        <f>SUMIFS('1_stopień'!$U$8:$U$964,'1_stopień'!$R$8:$R$964,D41,'1_stopień'!$AA$8:$AA$964,"CKZ Legnica")</f>
        <v>0</v>
      </c>
      <c r="R41" s="24">
        <f>SUMIFS('1_stopień'!$V$8:$V$964,'1_stopień'!$R$8:$R$964,D41,'1_stopień'!$AA$8:$AA$964,"CKZ Legnica")</f>
        <v>0</v>
      </c>
      <c r="S41" s="24">
        <f>SUMIFS('1_stopień'!$U$8:$U$964,'1_stopień'!$R$8:$R$964,D41,'1_stopień'!$AA$8:$AA$964,"CKZ Oleśnica")</f>
        <v>0</v>
      </c>
      <c r="T41" s="24">
        <f>SUMIFS('1_stopień'!$V$8:$V$964,'1_stopień'!$R$8:$R$964,D41,'1_stopień'!$AA$8:$AA$964,"CKZ Oleśnica")</f>
        <v>0</v>
      </c>
      <c r="U41" s="24">
        <f>SUMIFS('1_stopień'!$U$8:$U$964,'1_stopień'!$R$8:$R$964,D41,'1_stopień'!$AA$8:$AA$964,"CKZ Świdnica")</f>
        <v>0</v>
      </c>
      <c r="V41" s="24">
        <f>SUMIFS('1_stopień'!$V$8:$V$964,'1_stopień'!$R$8:$R$964,D41,'1_stopień'!$AA$8:$AA$964,"CKZ Świdnica")</f>
        <v>0</v>
      </c>
      <c r="W41" s="24">
        <f>SUMIFS('1_stopień'!$U$8:$U$964,'1_stopień'!$R$8:$R$964,D41,'1_stopień'!$AA$8:$AA$964,"CKZ Wołów")</f>
        <v>0</v>
      </c>
      <c r="X41" s="24">
        <f>SUMIFS('1_stopień'!$V$8:$V$964,'1_stopień'!$R$8:$R$964,D41,'1_stopień'!$AA$8:$AA$964,"CKZ Wołów")</f>
        <v>0</v>
      </c>
      <c r="Y41" s="24">
        <f>SUMIFS('1_stopień'!$U$8:$U$964,'1_stopień'!$R$8:$R$964,D41,'1_stopień'!$AA$8:$AA$964,"CKZ Ziębice")</f>
        <v>0</v>
      </c>
      <c r="Z41" s="24">
        <f>SUMIFS('1_stopień'!$V$8:$V$964,'1_stopień'!$R$8:$R$964,D41,'1_stopień'!$AA$8:$AA$964,"CKZ Ziębice")</f>
        <v>0</v>
      </c>
      <c r="AA41" s="24">
        <f>SUMIFS('1_stopień'!$U$8:$U$964,'1_stopień'!$R$8:$R$964,D41,'1_stopień'!$AA$8:$AA$964,"CKZ Dobrodzień")</f>
        <v>0</v>
      </c>
      <c r="AB41" s="24">
        <f>SUMIFS('1_stopień'!$V$8:$V$964,'1_stopień'!$R$8:$R$964,D41,'1_stopień'!$AA$8:$AA$964,"CKZ Dobrodzień")</f>
        <v>0</v>
      </c>
      <c r="AC41" s="24">
        <f>SUMIFS('1_stopień'!$U$8:$U$964,'1_stopień'!$R$8:$R$964,D41,'1_stopień'!$AA$8:$AA$964,"CKZ Kędzierzyn-Koźle")</f>
        <v>0</v>
      </c>
      <c r="AD41" s="24">
        <f>SUMIFS('1_stopień'!$V$8:$V$964,'1_stopień'!$R$8:$R$964,D41,'1_stopień'!$AA$8:$AA$964,"CKZ Kędzierzyn-Koźle")</f>
        <v>0</v>
      </c>
      <c r="AE41" s="24">
        <f>SUMIFS('1_stopień'!$U$8:$U$964,'1_stopień'!$R$8:$R$964,D41,'1_stopień'!$AA$8:$AA$964,"CKZ Dębica")</f>
        <v>0</v>
      </c>
      <c r="AF41" s="24">
        <f>SUMIFS('1_stopień'!$V$8:$V$964,'1_stopień'!$R$8:$R$964,D41,'1_stopień'!$AA$8:$AA$964,"CKZ Dębica")</f>
        <v>0</v>
      </c>
      <c r="AG41" s="24">
        <f>SUMIFS('1_stopień'!$U$8:$U$964,'1_stopień'!$R$8:$R$964,D41,'1_stopień'!$AA$8:$AA$964,"ZSET Rakowice Wielkie")</f>
        <v>0</v>
      </c>
      <c r="AH41" s="24">
        <f>SUMIFS('1_stopień'!$V$8:$V$964,'1_stopień'!$R$8:$R$964,D41,'1_stopień'!$AA$8:$AA$964,"ZSET Rakowice Wielkie")</f>
        <v>0</v>
      </c>
      <c r="AI41" s="24">
        <f>SUMIFS('1_stopień'!$U$8:$U$964,'1_stopień'!$R$8:$R$964,D41,'1_stopień'!$AA$8:$AA$964,"CKZ Krotoszyn")</f>
        <v>0</v>
      </c>
      <c r="AJ41" s="24">
        <f>SUMIFS('1_stopień'!$V$8:$V$964,'1_stopień'!$R$8:$R$964,D41,'1_stopień'!$AA$8:$AA$964,"CKZ Krotoszyn")</f>
        <v>0</v>
      </c>
      <c r="AK41" s="24">
        <f>SUMIFS('1_stopień'!$U$8:$U$964,'1_stopień'!$R$8:$R$964,D41,'1_stopień'!$AA$8:$AA$964,"CKZ Olkusz")</f>
        <v>0</v>
      </c>
      <c r="AL41" s="24">
        <f>SUMIFS('1_stopień'!$V$8:$V$964,'1_stopień'!$R$8:$R$964,D41,'1_stopień'!$AA$8:$AA$964,"CKZ Olkusz")</f>
        <v>0</v>
      </c>
      <c r="AM41" s="24">
        <f>SUMIFS('1_stopień'!$U$8:$U$964,'1_stopień'!$R$8:$R$964,D41,'1_stopień'!$AA$8:$AA$964,"CKZ Wschowa")</f>
        <v>0</v>
      </c>
      <c r="AN41" s="24">
        <f>SUMIFS('1_stopień'!$V$8:$V$964,'1_stopień'!$R$8:$R$964,D41,'1_stopień'!$AA$8:$AA$964,"CKZ Wschowa")</f>
        <v>0</v>
      </c>
      <c r="AO41" s="24">
        <f>SUMIFS('1_stopień'!$U$8:$U$964,'1_stopień'!$R$8:$R$964,D41,'1_stopień'!$AA$8:$AA$964,"CKZ Zielona Góra")</f>
        <v>0</v>
      </c>
      <c r="AP41" s="24">
        <f>SUMIFS('1_stopień'!$V$8:$V$964,'1_stopień'!$R$8:$R$964,D41,'1_stopień'!$AA$8:$AA$964,"CKZ Zielona Góra")</f>
        <v>0</v>
      </c>
      <c r="AQ41" s="24">
        <f>SUMIFS('1_stopień'!$U$8:$U$964,'1_stopień'!$R$8:$R$964,D41,'1_stopień'!$AA$8:$AA$964,"Rzemieślnicza Wałbrzych")</f>
        <v>0</v>
      </c>
      <c r="AR41" s="24">
        <f>SUMIFS('1_stopień'!$V$8:$V$964,'1_stopień'!$R$8:$R$964,D41,'1_stopień'!$AA$8:$AA$964,"Rzemieślnicza Wałbrzych")</f>
        <v>0</v>
      </c>
      <c r="AS41" s="24">
        <f>SUMIFS('1_stopień'!$U$8:$U$964,'1_stopień'!$R$8:$R$964,D41,'1_stopień'!$AA$8:$AA$964,"CKZ Mosina")</f>
        <v>0</v>
      </c>
      <c r="AT41" s="24">
        <f>SUMIFS('1_stopień'!$V$8:$V$964,'1_stopień'!$R$8:$R$964,D41,'1_stopień'!$AA$8:$AA$964,"CKZ Mosina")</f>
        <v>0</v>
      </c>
      <c r="AU41" s="24">
        <f>SUMIFS('1_stopień'!$U$8:$U$964,'1_stopień'!$R$8:$R$964,D41,'1_stopień'!$AA$8:$AA$964,"Cech Opole")</f>
        <v>0</v>
      </c>
      <c r="AV41" s="24">
        <f>SUMIFS('1_stopień'!$V$8:$V$964,'1_stopień'!$R$8:$R$964,D41,'1_stopień'!$AA$8:$AA$964,"Cech Opole")</f>
        <v>0</v>
      </c>
      <c r="AW41" s="24">
        <f>SUMIFS('1_stopień'!$U$8:$U$964,'1_stopień'!$R$8:$R$964,D41,'1_stopień'!$AA$8:$AA$964,"TOYOTA")</f>
        <v>0</v>
      </c>
      <c r="AX41" s="24">
        <f>SUMIFS('1_stopień'!$V$8:$V$964,'1_stopień'!$R$8:$R$964,D41,'1_stopień'!$AA$8:$AA$964,"TOYOTA")</f>
        <v>0</v>
      </c>
      <c r="AY41" s="24">
        <f>SUMIFS('1_stopień'!$U$8:$U$964,'1_stopień'!$R$8:$R$964,D41,'1_stopień'!$AA$8:$AA$964,"CKZ Wrocław")</f>
        <v>0</v>
      </c>
      <c r="AZ41" s="24">
        <f>SUMIFS('1_stopień'!$V$8:$V$964,'1_stopień'!$R$8:$R$964,D41,'1_stopień'!$AA$8:$AA$964,"CKZ Wrocław")</f>
        <v>0</v>
      </c>
      <c r="BA41" s="24">
        <f>SUMIFS('1_stopień'!$U$8:$U$964,'1_stopień'!$R$8:$R$964,D41,'1_stopień'!$AA$8:$AA$964,"CKZ Gliwice")</f>
        <v>0</v>
      </c>
      <c r="BB41" s="24">
        <f>SUMIFS('1_stopień'!$V$8:$V$964,'1_stopień'!$R$8:$R$964,D41,'1_stopień'!$AA$8:$AA$964,"CKZ Gliwice")</f>
        <v>0</v>
      </c>
      <c r="BC41" s="24">
        <f>SUMIFS('1_stopień'!$U$8:$U$964,'1_stopień'!$R$8:$R$964,D41,'1_stopień'!$AA$8:$AA$964,"CKZ Opole")</f>
        <v>0</v>
      </c>
      <c r="BD41" s="24">
        <f>SUMIFS('1_stopień'!$V$8:$V$964,'1_stopień'!$R$8:$R$964,D41,'1_stopień'!$AA$8:$AA$964,"CKZ Opole")</f>
        <v>0</v>
      </c>
      <c r="BE41" s="24">
        <f>SUMIFS('1_stopień'!$U$8:$U$964,'1_stopień'!$R$8:$R$964,D41,'1_stopień'!$AA$8:$AA$964,"CKZ Chojnów")</f>
        <v>0</v>
      </c>
      <c r="BF41" s="24">
        <f>SUMIFS('1_stopień'!$V$8:$V$964,'1_stopień'!$R$8:$R$964,D41,'1_stopień'!$AA$8:$AA$964,"CKZ Chojnów")</f>
        <v>0</v>
      </c>
      <c r="BG41" s="24">
        <f>SUMIFS('1_stopień'!$U$8:$U$964,'1_stopień'!$R$8:$R$964,D41,'1_stopień'!$AA$8:$AA$964,"CKZ Gniezno")</f>
        <v>0</v>
      </c>
      <c r="BH41" s="24">
        <f>SUMIFS('1_stopień'!$V$8:$V$964,'1_stopień'!$R$8:$R$964,D41,'1_stopień'!$AA$8:$AA$964,"CKZ Gniezno")</f>
        <v>0</v>
      </c>
      <c r="BI41" s="24">
        <f>SUMIFS('1_stopień'!$U$8:$U$964,'1_stopień'!$R$8:$R$964,D41,'1_stopień'!$AA$8:$AA$964,"konsultacje szkoła")</f>
        <v>0</v>
      </c>
      <c r="BJ41" s="330">
        <f t="shared" si="0"/>
        <v>0</v>
      </c>
      <c r="BK41" s="327">
        <f t="shared" si="1"/>
        <v>0</v>
      </c>
    </row>
    <row r="42" spans="2:63" hidden="1">
      <c r="B42" s="25" t="s">
        <v>508</v>
      </c>
      <c r="C42" s="26">
        <v>811205</v>
      </c>
      <c r="D42" s="26" t="s">
        <v>1014</v>
      </c>
      <c r="E42" s="25" t="s">
        <v>608</v>
      </c>
      <c r="F42" s="23">
        <f>SUMIF('1_stopień'!R$8:R$964,D42,'1_stopień'!U$8:U$966)</f>
        <v>0</v>
      </c>
      <c r="G42" s="24">
        <f>SUMIFS('1_stopień'!$U$8:$U$964,'1_stopień'!$R$8:$R$964,D42,'1_stopień'!$AA$8:$AA$964,"CKZ Bielawa")</f>
        <v>0</v>
      </c>
      <c r="H42" s="24">
        <f>SUMIFS('1_stopień'!$V$8:$V$964,'1_stopień'!$R$8:$R$964,D42,'1_stopień'!$AA$8:$AA$964,"CKZ Bielawa")</f>
        <v>0</v>
      </c>
      <c r="I42" s="24">
        <f>SUMIFS('1_stopień'!$U$8:$U$964,'1_stopień'!$R$8:$R$964,D42,'1_stopień'!$AA$8:$AA$964,"GCKZ Głogów")</f>
        <v>0</v>
      </c>
      <c r="J42" s="24">
        <f>SUMIFS('1_stopień'!$V$8:$V$964,'1_stopień'!$R$8:$R$964,D42,'1_stopień'!$AA$8:$AA$964,"GCKZ Głogów")</f>
        <v>0</v>
      </c>
      <c r="K42" s="24">
        <f>SUMIFS('1_stopień'!$U$8:$U$964,'1_stopień'!$R$8:$R$964,D42,'1_stopień'!$AA$8:$AA$964,"CKZ Jawor")</f>
        <v>0</v>
      </c>
      <c r="L42" s="24">
        <f>SUMIFS('1_stopień'!$V$8:$V$964,'1_stopień'!$R$8:$R$964,D42,'1_stopień'!$AA$8:$AA$964,"CKZ Jawor")</f>
        <v>0</v>
      </c>
      <c r="M42" s="24">
        <f>SUMIFS('1_stopień'!$U$8:$U$964,'1_stopień'!$R$8:$R$964,D42,'1_stopień'!$AA$8:$AA$964,"ZSM Głubczyce")</f>
        <v>0</v>
      </c>
      <c r="N42" s="24">
        <f>SUMIFS('1_stopień'!$V$8:$V$964,'1_stopień'!$R$8:$R$964,D42,'1_stopień'!$AA$8:$AA$964,"ZSM Głubczyce")</f>
        <v>0</v>
      </c>
      <c r="O42" s="24">
        <f>SUMIFS('1_stopień'!$U$8:$U$964,'1_stopień'!$R$8:$R$964,D42,'1_stopień'!$AA$8:$AA$964,"CKZ Kłodzko")</f>
        <v>0</v>
      </c>
      <c r="P42" s="24">
        <f>SUMIFS('1_stopień'!$V$8:$V$964,'1_stopień'!$R$8:$R$964,D42,'1_stopień'!$AA$8:$AA$964,"CKZ Kłodzko")</f>
        <v>0</v>
      </c>
      <c r="Q42" s="24">
        <f>SUMIFS('1_stopień'!$U$8:$U$964,'1_stopień'!$R$8:$R$964,D42,'1_stopień'!$AA$8:$AA$964,"CKZ Legnica")</f>
        <v>0</v>
      </c>
      <c r="R42" s="24">
        <f>SUMIFS('1_stopień'!$V$8:$V$964,'1_stopień'!$R$8:$R$964,D42,'1_stopień'!$AA$8:$AA$964,"CKZ Legnica")</f>
        <v>0</v>
      </c>
      <c r="S42" s="24">
        <f>SUMIFS('1_stopień'!$U$8:$U$964,'1_stopień'!$R$8:$R$964,D42,'1_stopień'!$AA$8:$AA$964,"CKZ Oleśnica")</f>
        <v>0</v>
      </c>
      <c r="T42" s="24">
        <f>SUMIFS('1_stopień'!$V$8:$V$964,'1_stopień'!$R$8:$R$964,D42,'1_stopień'!$AA$8:$AA$964,"CKZ Oleśnica")</f>
        <v>0</v>
      </c>
      <c r="U42" s="24">
        <f>SUMIFS('1_stopień'!$U$8:$U$964,'1_stopień'!$R$8:$R$964,D42,'1_stopień'!$AA$8:$AA$964,"CKZ Świdnica")</f>
        <v>0</v>
      </c>
      <c r="V42" s="24">
        <f>SUMIFS('1_stopień'!$V$8:$V$964,'1_stopień'!$R$8:$R$964,D42,'1_stopień'!$AA$8:$AA$964,"CKZ Świdnica")</f>
        <v>0</v>
      </c>
      <c r="W42" s="24">
        <f>SUMIFS('1_stopień'!$U$8:$U$964,'1_stopień'!$R$8:$R$964,D42,'1_stopień'!$AA$8:$AA$964,"CKZ Wołów")</f>
        <v>0</v>
      </c>
      <c r="X42" s="24">
        <f>SUMIFS('1_stopień'!$V$8:$V$964,'1_stopień'!$R$8:$R$964,D42,'1_stopień'!$AA$8:$AA$964,"CKZ Wołów")</f>
        <v>0</v>
      </c>
      <c r="Y42" s="24">
        <f>SUMIFS('1_stopień'!$U$8:$U$964,'1_stopień'!$R$8:$R$964,D42,'1_stopień'!$AA$8:$AA$964,"CKZ Ziębice")</f>
        <v>0</v>
      </c>
      <c r="Z42" s="24">
        <f>SUMIFS('1_stopień'!$V$8:$V$964,'1_stopień'!$R$8:$R$964,D42,'1_stopień'!$AA$8:$AA$964,"CKZ Ziębice")</f>
        <v>0</v>
      </c>
      <c r="AA42" s="24">
        <f>SUMIFS('1_stopień'!$U$8:$U$964,'1_stopień'!$R$8:$R$964,D42,'1_stopień'!$AA$8:$AA$964,"CKZ Dobrodzień")</f>
        <v>0</v>
      </c>
      <c r="AB42" s="24">
        <f>SUMIFS('1_stopień'!$V$8:$V$964,'1_stopień'!$R$8:$R$964,D42,'1_stopień'!$AA$8:$AA$964,"CKZ Dobrodzień")</f>
        <v>0</v>
      </c>
      <c r="AC42" s="24">
        <f>SUMIFS('1_stopień'!$U$8:$U$964,'1_stopień'!$R$8:$R$964,D42,'1_stopień'!$AA$8:$AA$964,"CKZ Kędzierzyn-Koźle")</f>
        <v>0</v>
      </c>
      <c r="AD42" s="24">
        <f>SUMIFS('1_stopień'!$V$8:$V$964,'1_stopień'!$R$8:$R$964,D42,'1_stopień'!$AA$8:$AA$964,"CKZ Kędzierzyn-Koźle")</f>
        <v>0</v>
      </c>
      <c r="AE42" s="24">
        <f>SUMIFS('1_stopień'!$U$8:$U$964,'1_stopień'!$R$8:$R$964,D42,'1_stopień'!$AA$8:$AA$964,"CKZ Dębica")</f>
        <v>0</v>
      </c>
      <c r="AF42" s="24">
        <f>SUMIFS('1_stopień'!$V$8:$V$964,'1_stopień'!$R$8:$R$964,D42,'1_stopień'!$AA$8:$AA$964,"CKZ Dębica")</f>
        <v>0</v>
      </c>
      <c r="AG42" s="24">
        <f>SUMIFS('1_stopień'!$U$8:$U$964,'1_stopień'!$R$8:$R$964,D42,'1_stopień'!$AA$8:$AA$964,"ZSET Rakowice Wielkie")</f>
        <v>0</v>
      </c>
      <c r="AH42" s="24">
        <f>SUMIFS('1_stopień'!$V$8:$V$964,'1_stopień'!$R$8:$R$964,D42,'1_stopień'!$AA$8:$AA$964,"ZSET Rakowice Wielkie")</f>
        <v>0</v>
      </c>
      <c r="AI42" s="24">
        <f>SUMIFS('1_stopień'!$U$8:$U$964,'1_stopień'!$R$8:$R$964,D42,'1_stopień'!$AA$8:$AA$964,"CKZ Krotoszyn")</f>
        <v>0</v>
      </c>
      <c r="AJ42" s="24">
        <f>SUMIFS('1_stopień'!$V$8:$V$964,'1_stopień'!$R$8:$R$964,D42,'1_stopień'!$AA$8:$AA$964,"CKZ Krotoszyn")</f>
        <v>0</v>
      </c>
      <c r="AK42" s="24">
        <f>SUMIFS('1_stopień'!$U$8:$U$964,'1_stopień'!$R$8:$R$964,D42,'1_stopień'!$AA$8:$AA$964,"CKZ Olkusz")</f>
        <v>0</v>
      </c>
      <c r="AL42" s="24">
        <f>SUMIFS('1_stopień'!$V$8:$V$964,'1_stopień'!$R$8:$R$964,D42,'1_stopień'!$AA$8:$AA$964,"CKZ Olkusz")</f>
        <v>0</v>
      </c>
      <c r="AM42" s="24">
        <f>SUMIFS('1_stopień'!$U$8:$U$964,'1_stopień'!$R$8:$R$964,D42,'1_stopień'!$AA$8:$AA$964,"CKZ Wschowa")</f>
        <v>0</v>
      </c>
      <c r="AN42" s="24">
        <f>SUMIFS('1_stopień'!$V$8:$V$964,'1_stopień'!$R$8:$R$964,D42,'1_stopień'!$AA$8:$AA$964,"CKZ Wschowa")</f>
        <v>0</v>
      </c>
      <c r="AO42" s="24">
        <f>SUMIFS('1_stopień'!$U$8:$U$964,'1_stopień'!$R$8:$R$964,D42,'1_stopień'!$AA$8:$AA$964,"CKZ Zielona Góra")</f>
        <v>0</v>
      </c>
      <c r="AP42" s="24">
        <f>SUMIFS('1_stopień'!$V$8:$V$964,'1_stopień'!$R$8:$R$964,D42,'1_stopień'!$AA$8:$AA$964,"CKZ Zielona Góra")</f>
        <v>0</v>
      </c>
      <c r="AQ42" s="24">
        <f>SUMIFS('1_stopień'!$U$8:$U$964,'1_stopień'!$R$8:$R$964,D42,'1_stopień'!$AA$8:$AA$964,"Rzemieślnicza Wałbrzych")</f>
        <v>0</v>
      </c>
      <c r="AR42" s="24">
        <f>SUMIFS('1_stopień'!$V$8:$V$964,'1_stopień'!$R$8:$R$964,D42,'1_stopień'!$AA$8:$AA$964,"Rzemieślnicza Wałbrzych")</f>
        <v>0</v>
      </c>
      <c r="AS42" s="24">
        <f>SUMIFS('1_stopień'!$U$8:$U$964,'1_stopień'!$R$8:$R$964,D42,'1_stopień'!$AA$8:$AA$964,"CKZ Mosina")</f>
        <v>0</v>
      </c>
      <c r="AT42" s="24">
        <f>SUMIFS('1_stopień'!$V$8:$V$964,'1_stopień'!$R$8:$R$964,D42,'1_stopień'!$AA$8:$AA$964,"CKZ Mosina")</f>
        <v>0</v>
      </c>
      <c r="AU42" s="24">
        <f>SUMIFS('1_stopień'!$U$8:$U$964,'1_stopień'!$R$8:$R$964,D42,'1_stopień'!$AA$8:$AA$964,"Cech Opole")</f>
        <v>0</v>
      </c>
      <c r="AV42" s="24">
        <f>SUMIFS('1_stopień'!$V$8:$V$964,'1_stopień'!$R$8:$R$964,D42,'1_stopień'!$AA$8:$AA$964,"Cech Opole")</f>
        <v>0</v>
      </c>
      <c r="AW42" s="24">
        <f>SUMIFS('1_stopień'!$U$8:$U$964,'1_stopień'!$R$8:$R$964,D42,'1_stopień'!$AA$8:$AA$964,"TOYOTA")</f>
        <v>0</v>
      </c>
      <c r="AX42" s="24">
        <f>SUMIFS('1_stopień'!$V$8:$V$964,'1_stopień'!$R$8:$R$964,D42,'1_stopień'!$AA$8:$AA$964,"TOYOTA")</f>
        <v>0</v>
      </c>
      <c r="AY42" s="24">
        <f>SUMIFS('1_stopień'!$U$8:$U$964,'1_stopień'!$R$8:$R$964,D42,'1_stopień'!$AA$8:$AA$964,"CKZ Wrocław")</f>
        <v>0</v>
      </c>
      <c r="AZ42" s="24">
        <f>SUMIFS('1_stopień'!$V$8:$V$964,'1_stopień'!$R$8:$R$964,D42,'1_stopień'!$AA$8:$AA$964,"CKZ Wrocław")</f>
        <v>0</v>
      </c>
      <c r="BA42" s="24">
        <f>SUMIFS('1_stopień'!$U$8:$U$964,'1_stopień'!$R$8:$R$964,D42,'1_stopień'!$AA$8:$AA$964,"CKZ Gliwice")</f>
        <v>0</v>
      </c>
      <c r="BB42" s="24">
        <f>SUMIFS('1_stopień'!$V$8:$V$964,'1_stopień'!$R$8:$R$964,D42,'1_stopień'!$AA$8:$AA$964,"CKZ Gliwice")</f>
        <v>0</v>
      </c>
      <c r="BC42" s="24">
        <f>SUMIFS('1_stopień'!$U$8:$U$964,'1_stopień'!$R$8:$R$964,D42,'1_stopień'!$AA$8:$AA$964,"CKZ Opole")</f>
        <v>0</v>
      </c>
      <c r="BD42" s="24">
        <f>SUMIFS('1_stopień'!$V$8:$V$964,'1_stopień'!$R$8:$R$964,D42,'1_stopień'!$AA$8:$AA$964,"CKZ Opole")</f>
        <v>0</v>
      </c>
      <c r="BE42" s="24">
        <f>SUMIFS('1_stopień'!$U$8:$U$964,'1_stopień'!$R$8:$R$964,D42,'1_stopień'!$AA$8:$AA$964,"CKZ Chojnów")</f>
        <v>0</v>
      </c>
      <c r="BF42" s="24">
        <f>SUMIFS('1_stopień'!$V$8:$V$964,'1_stopień'!$R$8:$R$964,D42,'1_stopień'!$AA$8:$AA$964,"CKZ Chojnów")</f>
        <v>0</v>
      </c>
      <c r="BG42" s="24">
        <f>SUMIFS('1_stopień'!$U$8:$U$964,'1_stopień'!$R$8:$R$964,D42,'1_stopień'!$AA$8:$AA$964,"CKZ Gniezno")</f>
        <v>0</v>
      </c>
      <c r="BH42" s="24">
        <f>SUMIFS('1_stopień'!$V$8:$V$964,'1_stopień'!$R$8:$R$964,D42,'1_stopień'!$AA$8:$AA$964,"CKZ Gniezno")</f>
        <v>0</v>
      </c>
      <c r="BI42" s="24">
        <f>SUMIFS('1_stopień'!$U$8:$U$964,'1_stopień'!$R$8:$R$964,D42,'1_stopień'!$AA$8:$AA$964,"konsultacje szkoła")</f>
        <v>0</v>
      </c>
      <c r="BJ42" s="330">
        <f t="shared" si="0"/>
        <v>0</v>
      </c>
      <c r="BK42" s="327">
        <f t="shared" si="1"/>
        <v>0</v>
      </c>
    </row>
    <row r="43" spans="2:63" hidden="1">
      <c r="B43" s="25" t="s">
        <v>509</v>
      </c>
      <c r="C43" s="26">
        <v>811305</v>
      </c>
      <c r="D43" s="26" t="s">
        <v>610</v>
      </c>
      <c r="E43" s="25" t="s">
        <v>609</v>
      </c>
      <c r="F43" s="23">
        <f>SUMIF('1_stopień'!R$8:R$964,D43,'1_stopień'!U$8:U$966)</f>
        <v>0</v>
      </c>
      <c r="G43" s="24">
        <f>SUMIFS('1_stopień'!$U$8:$U$964,'1_stopień'!$R$8:$R$964,D43,'1_stopień'!$AA$8:$AA$964,"CKZ Bielawa")</f>
        <v>0</v>
      </c>
      <c r="H43" s="24">
        <f>SUMIFS('1_stopień'!$V$8:$V$964,'1_stopień'!$R$8:$R$964,D43,'1_stopień'!$AA$8:$AA$964,"CKZ Bielawa")</f>
        <v>0</v>
      </c>
      <c r="I43" s="24">
        <f>SUMIFS('1_stopień'!$U$8:$U$964,'1_stopień'!$R$8:$R$964,D43,'1_stopień'!$AA$8:$AA$964,"GCKZ Głogów")</f>
        <v>0</v>
      </c>
      <c r="J43" s="24">
        <f>SUMIFS('1_stopień'!$V$8:$V$964,'1_stopień'!$R$8:$R$964,D43,'1_stopień'!$AA$8:$AA$964,"GCKZ Głogów")</f>
        <v>0</v>
      </c>
      <c r="K43" s="24">
        <f>SUMIFS('1_stopień'!$U$8:$U$964,'1_stopień'!$R$8:$R$964,D43,'1_stopień'!$AA$8:$AA$964,"CKZ Jawor")</f>
        <v>0</v>
      </c>
      <c r="L43" s="24">
        <f>SUMIFS('1_stopień'!$V$8:$V$964,'1_stopień'!$R$8:$R$964,D43,'1_stopień'!$AA$8:$AA$964,"CKZ Jawor")</f>
        <v>0</v>
      </c>
      <c r="M43" s="24">
        <f>SUMIFS('1_stopień'!$U$8:$U$964,'1_stopień'!$R$8:$R$964,D43,'1_stopień'!$AA$8:$AA$964,"ZSM Głubczyce")</f>
        <v>0</v>
      </c>
      <c r="N43" s="24">
        <f>SUMIFS('1_stopień'!$V$8:$V$964,'1_stopień'!$R$8:$R$964,D43,'1_stopień'!$AA$8:$AA$964,"ZSM Głubczyce")</f>
        <v>0</v>
      </c>
      <c r="O43" s="24">
        <f>SUMIFS('1_stopień'!$U$8:$U$964,'1_stopień'!$R$8:$R$964,D43,'1_stopień'!$AA$8:$AA$964,"CKZ Kłodzko")</f>
        <v>0</v>
      </c>
      <c r="P43" s="24">
        <f>SUMIFS('1_stopień'!$V$8:$V$964,'1_stopień'!$R$8:$R$964,D43,'1_stopień'!$AA$8:$AA$964,"CKZ Kłodzko")</f>
        <v>0</v>
      </c>
      <c r="Q43" s="24">
        <f>SUMIFS('1_stopień'!$U$8:$U$964,'1_stopień'!$R$8:$R$964,D43,'1_stopień'!$AA$8:$AA$964,"CKZ Legnica")</f>
        <v>0</v>
      </c>
      <c r="R43" s="24">
        <f>SUMIFS('1_stopień'!$V$8:$V$964,'1_stopień'!$R$8:$R$964,D43,'1_stopień'!$AA$8:$AA$964,"CKZ Legnica")</f>
        <v>0</v>
      </c>
      <c r="S43" s="24">
        <f>SUMIFS('1_stopień'!$U$8:$U$964,'1_stopień'!$R$8:$R$964,D43,'1_stopień'!$AA$8:$AA$964,"CKZ Oleśnica")</f>
        <v>0</v>
      </c>
      <c r="T43" s="24">
        <f>SUMIFS('1_stopień'!$V$8:$V$964,'1_stopień'!$R$8:$R$964,D43,'1_stopień'!$AA$8:$AA$964,"CKZ Oleśnica")</f>
        <v>0</v>
      </c>
      <c r="U43" s="24">
        <f>SUMIFS('1_stopień'!$U$8:$U$964,'1_stopień'!$R$8:$R$964,D43,'1_stopień'!$AA$8:$AA$964,"CKZ Świdnica")</f>
        <v>0</v>
      </c>
      <c r="V43" s="24">
        <f>SUMIFS('1_stopień'!$V$8:$V$964,'1_stopień'!$R$8:$R$964,D43,'1_stopień'!$AA$8:$AA$964,"CKZ Świdnica")</f>
        <v>0</v>
      </c>
      <c r="W43" s="24">
        <f>SUMIFS('1_stopień'!$U$8:$U$964,'1_stopień'!$R$8:$R$964,D43,'1_stopień'!$AA$8:$AA$964,"CKZ Wołów")</f>
        <v>0</v>
      </c>
      <c r="X43" s="24">
        <f>SUMIFS('1_stopień'!$V$8:$V$964,'1_stopień'!$R$8:$R$964,D43,'1_stopień'!$AA$8:$AA$964,"CKZ Wołów")</f>
        <v>0</v>
      </c>
      <c r="Y43" s="24">
        <f>SUMIFS('1_stopień'!$U$8:$U$964,'1_stopień'!$R$8:$R$964,D43,'1_stopień'!$AA$8:$AA$964,"CKZ Ziębice")</f>
        <v>0</v>
      </c>
      <c r="Z43" s="24">
        <f>SUMIFS('1_stopień'!$V$8:$V$964,'1_stopień'!$R$8:$R$964,D43,'1_stopień'!$AA$8:$AA$964,"CKZ Ziębice")</f>
        <v>0</v>
      </c>
      <c r="AA43" s="24">
        <f>SUMIFS('1_stopień'!$U$8:$U$964,'1_stopień'!$R$8:$R$964,D43,'1_stopień'!$AA$8:$AA$964,"CKZ Dobrodzień")</f>
        <v>0</v>
      </c>
      <c r="AB43" s="24">
        <f>SUMIFS('1_stopień'!$V$8:$V$964,'1_stopień'!$R$8:$R$964,D43,'1_stopień'!$AA$8:$AA$964,"CKZ Dobrodzień")</f>
        <v>0</v>
      </c>
      <c r="AC43" s="24">
        <f>SUMIFS('1_stopień'!$U$8:$U$964,'1_stopień'!$R$8:$R$964,D43,'1_stopień'!$AA$8:$AA$964,"CKZ Kędzierzyn-Koźle")</f>
        <v>0</v>
      </c>
      <c r="AD43" s="24">
        <f>SUMIFS('1_stopień'!$V$8:$V$964,'1_stopień'!$R$8:$R$964,D43,'1_stopień'!$AA$8:$AA$964,"CKZ Kędzierzyn-Koźle")</f>
        <v>0</v>
      </c>
      <c r="AE43" s="24">
        <f>SUMIFS('1_stopień'!$U$8:$U$964,'1_stopień'!$R$8:$R$964,D43,'1_stopień'!$AA$8:$AA$964,"CKZ Dębica")</f>
        <v>0</v>
      </c>
      <c r="AF43" s="24">
        <f>SUMIFS('1_stopień'!$V$8:$V$964,'1_stopień'!$R$8:$R$964,D43,'1_stopień'!$AA$8:$AA$964,"CKZ Dębica")</f>
        <v>0</v>
      </c>
      <c r="AG43" s="24">
        <f>SUMIFS('1_stopień'!$U$8:$U$964,'1_stopień'!$R$8:$R$964,D43,'1_stopień'!$AA$8:$AA$964,"ZSET Rakowice Wielkie")</f>
        <v>0</v>
      </c>
      <c r="AH43" s="24">
        <f>SUMIFS('1_stopień'!$V$8:$V$964,'1_stopień'!$R$8:$R$964,D43,'1_stopień'!$AA$8:$AA$964,"ZSET Rakowice Wielkie")</f>
        <v>0</v>
      </c>
      <c r="AI43" s="24">
        <f>SUMIFS('1_stopień'!$U$8:$U$964,'1_stopień'!$R$8:$R$964,D43,'1_stopień'!$AA$8:$AA$964,"CKZ Krotoszyn")</f>
        <v>0</v>
      </c>
      <c r="AJ43" s="24">
        <f>SUMIFS('1_stopień'!$V$8:$V$964,'1_stopień'!$R$8:$R$964,D43,'1_stopień'!$AA$8:$AA$964,"CKZ Krotoszyn")</f>
        <v>0</v>
      </c>
      <c r="AK43" s="24">
        <f>SUMIFS('1_stopień'!$U$8:$U$964,'1_stopień'!$R$8:$R$964,D43,'1_stopień'!$AA$8:$AA$964,"CKZ Olkusz")</f>
        <v>0</v>
      </c>
      <c r="AL43" s="24">
        <f>SUMIFS('1_stopień'!$V$8:$V$964,'1_stopień'!$R$8:$R$964,D43,'1_stopień'!$AA$8:$AA$964,"CKZ Olkusz")</f>
        <v>0</v>
      </c>
      <c r="AM43" s="24">
        <f>SUMIFS('1_stopień'!$U$8:$U$964,'1_stopień'!$R$8:$R$964,D43,'1_stopień'!$AA$8:$AA$964,"CKZ Wschowa")</f>
        <v>0</v>
      </c>
      <c r="AN43" s="24">
        <f>SUMIFS('1_stopień'!$V$8:$V$964,'1_stopień'!$R$8:$R$964,D43,'1_stopień'!$AA$8:$AA$964,"CKZ Wschowa")</f>
        <v>0</v>
      </c>
      <c r="AO43" s="24">
        <f>SUMIFS('1_stopień'!$U$8:$U$964,'1_stopień'!$R$8:$R$964,D43,'1_stopień'!$AA$8:$AA$964,"CKZ Zielona Góra")</f>
        <v>0</v>
      </c>
      <c r="AP43" s="24">
        <f>SUMIFS('1_stopień'!$V$8:$V$964,'1_stopień'!$R$8:$R$964,D43,'1_stopień'!$AA$8:$AA$964,"CKZ Zielona Góra")</f>
        <v>0</v>
      </c>
      <c r="AQ43" s="24">
        <f>SUMIFS('1_stopień'!$U$8:$U$964,'1_stopień'!$R$8:$R$964,D43,'1_stopień'!$AA$8:$AA$964,"Rzemieślnicza Wałbrzych")</f>
        <v>0</v>
      </c>
      <c r="AR43" s="24">
        <f>SUMIFS('1_stopień'!$V$8:$V$964,'1_stopień'!$R$8:$R$964,D43,'1_stopień'!$AA$8:$AA$964,"Rzemieślnicza Wałbrzych")</f>
        <v>0</v>
      </c>
      <c r="AS43" s="24">
        <f>SUMIFS('1_stopień'!$U$8:$U$964,'1_stopień'!$R$8:$R$964,D43,'1_stopień'!$AA$8:$AA$964,"CKZ Mosina")</f>
        <v>0</v>
      </c>
      <c r="AT43" s="24">
        <f>SUMIFS('1_stopień'!$V$8:$V$964,'1_stopień'!$R$8:$R$964,D43,'1_stopień'!$AA$8:$AA$964,"CKZ Mosina")</f>
        <v>0</v>
      </c>
      <c r="AU43" s="24">
        <f>SUMIFS('1_stopień'!$U$8:$U$964,'1_stopień'!$R$8:$R$964,D43,'1_stopień'!$AA$8:$AA$964,"Cech Opole")</f>
        <v>0</v>
      </c>
      <c r="AV43" s="24">
        <f>SUMIFS('1_stopień'!$V$8:$V$964,'1_stopień'!$R$8:$R$964,D43,'1_stopień'!$AA$8:$AA$964,"Cech Opole")</f>
        <v>0</v>
      </c>
      <c r="AW43" s="24">
        <f>SUMIFS('1_stopień'!$U$8:$U$964,'1_stopień'!$R$8:$R$964,D43,'1_stopień'!$AA$8:$AA$964,"TOYOTA")</f>
        <v>0</v>
      </c>
      <c r="AX43" s="24">
        <f>SUMIFS('1_stopień'!$V$8:$V$964,'1_stopień'!$R$8:$R$964,D43,'1_stopień'!$AA$8:$AA$964,"TOYOTA")</f>
        <v>0</v>
      </c>
      <c r="AY43" s="24">
        <f>SUMIFS('1_stopień'!$U$8:$U$964,'1_stopień'!$R$8:$R$964,D43,'1_stopień'!$AA$8:$AA$964,"CKZ Wrocław")</f>
        <v>0</v>
      </c>
      <c r="AZ43" s="24">
        <f>SUMIFS('1_stopień'!$V$8:$V$964,'1_stopień'!$R$8:$R$964,D43,'1_stopień'!$AA$8:$AA$964,"CKZ Wrocław")</f>
        <v>0</v>
      </c>
      <c r="BA43" s="24">
        <f>SUMIFS('1_stopień'!$U$8:$U$964,'1_stopień'!$R$8:$R$964,D43,'1_stopień'!$AA$8:$AA$964,"CKZ Gliwice")</f>
        <v>0</v>
      </c>
      <c r="BB43" s="24">
        <f>SUMIFS('1_stopień'!$V$8:$V$964,'1_stopień'!$R$8:$R$964,D43,'1_stopień'!$AA$8:$AA$964,"CKZ Gliwice")</f>
        <v>0</v>
      </c>
      <c r="BC43" s="24">
        <f>SUMIFS('1_stopień'!$U$8:$U$964,'1_stopień'!$R$8:$R$964,D43,'1_stopień'!$AA$8:$AA$964,"CKZ Opole")</f>
        <v>0</v>
      </c>
      <c r="BD43" s="24">
        <f>SUMIFS('1_stopień'!$V$8:$V$964,'1_stopień'!$R$8:$R$964,D43,'1_stopień'!$AA$8:$AA$964,"CKZ Opole")</f>
        <v>0</v>
      </c>
      <c r="BE43" s="24">
        <f>SUMIFS('1_stopień'!$U$8:$U$964,'1_stopień'!$R$8:$R$964,D43,'1_stopień'!$AA$8:$AA$964,"CKZ Chojnów")</f>
        <v>0</v>
      </c>
      <c r="BF43" s="24">
        <f>SUMIFS('1_stopień'!$V$8:$V$964,'1_stopień'!$R$8:$R$964,D43,'1_stopień'!$AA$8:$AA$964,"CKZ Chojnów")</f>
        <v>0</v>
      </c>
      <c r="BG43" s="24">
        <f>SUMIFS('1_stopień'!$U$8:$U$964,'1_stopień'!$R$8:$R$964,D43,'1_stopień'!$AA$8:$AA$964,"CKZ Gniezno")</f>
        <v>0</v>
      </c>
      <c r="BH43" s="24">
        <f>SUMIFS('1_stopień'!$V$8:$V$964,'1_stopień'!$R$8:$R$964,D43,'1_stopień'!$AA$8:$AA$964,"CKZ Gniezno")</f>
        <v>0</v>
      </c>
      <c r="BI43" s="24">
        <f>SUMIFS('1_stopień'!$U$8:$U$964,'1_stopień'!$R$8:$R$964,D43,'1_stopień'!$AA$8:$AA$964,"konsultacje szkoła")</f>
        <v>0</v>
      </c>
      <c r="BJ43" s="330">
        <f t="shared" si="0"/>
        <v>0</v>
      </c>
      <c r="BK43" s="327">
        <f t="shared" si="1"/>
        <v>0</v>
      </c>
    </row>
    <row r="44" spans="2:63" ht="15.75" hidden="1" customHeight="1">
      <c r="B44" s="25" t="s">
        <v>70</v>
      </c>
      <c r="C44" s="26">
        <v>522301</v>
      </c>
      <c r="D44" s="26" t="s">
        <v>39</v>
      </c>
      <c r="E44" s="25" t="s">
        <v>612</v>
      </c>
      <c r="F44" s="23">
        <f>SUMIF('1_stopień'!R$8:R$964,D44,'1_stopień'!U$8:U$966)</f>
        <v>539</v>
      </c>
      <c r="G44" s="24">
        <f>SUMIFS('1_stopień'!$U$8:$U$964,'1_stopień'!$R$8:$R$964,D44,'1_stopień'!$AA$8:$AA$964,"CKZ Bielawa")</f>
        <v>0</v>
      </c>
      <c r="H44" s="24">
        <f>SUMIFS('1_stopień'!$V$8:$V$964,'1_stopień'!$R$8:$R$964,D44,'1_stopień'!$AA$8:$AA$964,"CKZ Bielawa")</f>
        <v>0</v>
      </c>
      <c r="I44" s="24">
        <f>SUMIFS('1_stopień'!$U$8:$U$964,'1_stopień'!$R$8:$R$964,D44,'1_stopień'!$AA$8:$AA$964,"GCKZ Głogów")</f>
        <v>0</v>
      </c>
      <c r="J44" s="24">
        <f>SUMIFS('1_stopień'!$V$8:$V$964,'1_stopień'!$R$8:$R$964,D44,'1_stopień'!$AA$8:$AA$964,"GCKZ Głogów")</f>
        <v>0</v>
      </c>
      <c r="K44" s="24">
        <f>SUMIFS('1_stopień'!$U$8:$U$964,'1_stopień'!$R$8:$R$964,D44,'1_stopień'!$AA$8:$AA$964,"CKZ Jawor")</f>
        <v>0</v>
      </c>
      <c r="L44" s="24">
        <f>SUMIFS('1_stopień'!$V$8:$V$964,'1_stopień'!$R$8:$R$964,D44,'1_stopień'!$AA$8:$AA$964,"CKZ Jawor")</f>
        <v>0</v>
      </c>
      <c r="M44" s="24">
        <f>SUMIFS('1_stopień'!$U$8:$U$964,'1_stopień'!$R$8:$R$964,D44,'1_stopień'!$AA$8:$AA$964,"ZSM Głubczyce")</f>
        <v>0</v>
      </c>
      <c r="N44" s="24">
        <f>SUMIFS('1_stopień'!$V$8:$V$964,'1_stopień'!$R$8:$R$964,D44,'1_stopień'!$AA$8:$AA$964,"ZSM Głubczyce")</f>
        <v>0</v>
      </c>
      <c r="O44" s="24">
        <f>SUMIFS('1_stopień'!$U$8:$U$964,'1_stopień'!$R$8:$R$964,D44,'1_stopień'!$AA$8:$AA$964,"CKZ Kłodzko")</f>
        <v>37</v>
      </c>
      <c r="P44" s="24">
        <f>SUMIFS('1_stopień'!$V$8:$V$964,'1_stopień'!$R$8:$R$964,D44,'1_stopień'!$AA$8:$AA$964,"CKZ Kłodzko")</f>
        <v>26</v>
      </c>
      <c r="Q44" s="24">
        <f>SUMIFS('1_stopień'!$U$8:$U$964,'1_stopień'!$R$8:$R$964,D44,'1_stopień'!$AA$8:$AA$964,"CKZ Legnica")</f>
        <v>157</v>
      </c>
      <c r="R44" s="24">
        <f>SUMIFS('1_stopień'!$V$8:$V$964,'1_stopień'!$R$8:$R$964,D44,'1_stopień'!$AA$8:$AA$964,"CKZ Legnica")</f>
        <v>135</v>
      </c>
      <c r="S44" s="24">
        <f>SUMIFS('1_stopień'!$U$8:$U$964,'1_stopień'!$R$8:$R$964,D44,'1_stopień'!$AA$8:$AA$964,"CKZ Oleśnica")</f>
        <v>58</v>
      </c>
      <c r="T44" s="24">
        <f>SUMIFS('1_stopień'!$V$8:$V$964,'1_stopień'!$R$8:$R$964,D44,'1_stopień'!$AA$8:$AA$964,"CKZ Oleśnica")</f>
        <v>47</v>
      </c>
      <c r="U44" s="24">
        <f>SUMIFS('1_stopień'!$U$8:$U$964,'1_stopień'!$R$8:$R$964,D44,'1_stopień'!$AA$8:$AA$964,"CKZ Świdnica")</f>
        <v>109</v>
      </c>
      <c r="V44" s="24">
        <f>SUMIFS('1_stopień'!$V$8:$V$964,'1_stopień'!$R$8:$R$964,D44,'1_stopień'!$AA$8:$AA$964,"CKZ Świdnica")</f>
        <v>87</v>
      </c>
      <c r="W44" s="24">
        <f>SUMIFS('1_stopień'!$U$8:$U$964,'1_stopień'!$R$8:$R$964,D44,'1_stopień'!$AA$8:$AA$964,"CKZ Wołów")</f>
        <v>46</v>
      </c>
      <c r="X44" s="24">
        <f>SUMIFS('1_stopień'!$V$8:$V$964,'1_stopień'!$R$8:$R$964,D44,'1_stopień'!$AA$8:$AA$964,"CKZ Wołów")</f>
        <v>37</v>
      </c>
      <c r="Y44" s="24">
        <f>SUMIFS('1_stopień'!$U$8:$U$964,'1_stopień'!$R$8:$R$964,D44,'1_stopień'!$AA$8:$AA$964,"CKZ Ziębice")</f>
        <v>57</v>
      </c>
      <c r="Z44" s="24">
        <f>SUMIFS('1_stopień'!$V$8:$V$964,'1_stopień'!$R$8:$R$964,D44,'1_stopień'!$AA$8:$AA$964,"CKZ Ziębice")</f>
        <v>45</v>
      </c>
      <c r="AA44" s="24">
        <f>SUMIFS('1_stopień'!$U$8:$U$964,'1_stopień'!$R$8:$R$964,D44,'1_stopień'!$AA$8:$AA$964,"CKZ Dobrodzień")</f>
        <v>0</v>
      </c>
      <c r="AB44" s="24">
        <f>SUMIFS('1_stopień'!$V$8:$V$964,'1_stopień'!$R$8:$R$964,D44,'1_stopień'!$AA$8:$AA$964,"CKZ Dobrodzień")</f>
        <v>0</v>
      </c>
      <c r="AC44" s="24">
        <f>SUMIFS('1_stopień'!$U$8:$U$964,'1_stopień'!$R$8:$R$964,D44,'1_stopień'!$AA$8:$AA$964,"CKZ Kędzierzyn-Koźle")</f>
        <v>0</v>
      </c>
      <c r="AD44" s="24">
        <f>SUMIFS('1_stopień'!$V$8:$V$964,'1_stopień'!$R$8:$R$964,D44,'1_stopień'!$AA$8:$AA$964,"CKZ Kędzierzyn-Koźle")</f>
        <v>0</v>
      </c>
      <c r="AE44" s="24">
        <f>SUMIFS('1_stopień'!$U$8:$U$964,'1_stopień'!$R$8:$R$964,D44,'1_stopień'!$AA$8:$AA$964,"CKZ Dębica")</f>
        <v>0</v>
      </c>
      <c r="AF44" s="24">
        <f>SUMIFS('1_stopień'!$V$8:$V$964,'1_stopień'!$R$8:$R$964,D44,'1_stopień'!$AA$8:$AA$964,"CKZ Dębica")</f>
        <v>0</v>
      </c>
      <c r="AG44" s="24">
        <f>SUMIFS('1_stopień'!$U$8:$U$964,'1_stopień'!$R$8:$R$964,D44,'1_stopień'!$AA$8:$AA$964,"ZSET Rakowice Wielkie")</f>
        <v>0</v>
      </c>
      <c r="AH44" s="24">
        <f>SUMIFS('1_stopień'!$V$8:$V$964,'1_stopień'!$R$8:$R$964,D44,'1_stopień'!$AA$8:$AA$964,"ZSET Rakowice Wielkie")</f>
        <v>0</v>
      </c>
      <c r="AI44" s="24">
        <f>SUMIFS('1_stopień'!$U$8:$U$964,'1_stopień'!$R$8:$R$964,D44,'1_stopień'!$AA$8:$AA$964,"CKZ Krotoszyn")</f>
        <v>33</v>
      </c>
      <c r="AJ44" s="24">
        <f>SUMIFS('1_stopień'!$V$8:$V$964,'1_stopień'!$R$8:$R$964,D44,'1_stopień'!$AA$8:$AA$964,"CKZ Krotoszyn")</f>
        <v>30</v>
      </c>
      <c r="AK44" s="24">
        <f>SUMIFS('1_stopień'!$U$8:$U$964,'1_stopień'!$R$8:$R$964,D44,'1_stopień'!$AA$8:$AA$964,"CKZ Olkusz")</f>
        <v>0</v>
      </c>
      <c r="AL44" s="24">
        <f>SUMIFS('1_stopień'!$V$8:$V$964,'1_stopień'!$R$8:$R$964,D44,'1_stopień'!$AA$8:$AA$964,"CKZ Olkusz")</f>
        <v>0</v>
      </c>
      <c r="AM44" s="24">
        <f>SUMIFS('1_stopień'!$U$8:$U$964,'1_stopień'!$R$8:$R$964,D44,'1_stopień'!$AA$8:$AA$964,"CKZ Wschowa")</f>
        <v>14</v>
      </c>
      <c r="AN44" s="24">
        <f>SUMIFS('1_stopień'!$V$8:$V$964,'1_stopień'!$R$8:$R$964,D44,'1_stopień'!$AA$8:$AA$964,"CKZ Wschowa")</f>
        <v>10</v>
      </c>
      <c r="AO44" s="24">
        <f>SUMIFS('1_stopień'!$U$8:$U$964,'1_stopień'!$R$8:$R$964,D44,'1_stopień'!$AA$8:$AA$964,"CKZ Zielona Góra")</f>
        <v>0</v>
      </c>
      <c r="AP44" s="24">
        <f>SUMIFS('1_stopień'!$V$8:$V$964,'1_stopień'!$R$8:$R$964,D44,'1_stopień'!$AA$8:$AA$964,"CKZ Zielona Góra")</f>
        <v>0</v>
      </c>
      <c r="AQ44" s="24">
        <f>SUMIFS('1_stopień'!$U$8:$U$964,'1_stopień'!$R$8:$R$964,D44,'1_stopień'!$AA$8:$AA$964,"Rzemieślnicza Wałbrzych")</f>
        <v>27</v>
      </c>
      <c r="AR44" s="24">
        <f>SUMIFS('1_stopień'!$V$8:$V$964,'1_stopień'!$R$8:$R$964,D44,'1_stopień'!$AA$8:$AA$964,"Rzemieślnicza Wałbrzych")</f>
        <v>22</v>
      </c>
      <c r="AS44" s="24">
        <f>SUMIFS('1_stopień'!$U$8:$U$964,'1_stopień'!$R$8:$R$964,D44,'1_stopień'!$AA$8:$AA$964,"CKZ Mosina")</f>
        <v>0</v>
      </c>
      <c r="AT44" s="24">
        <f>SUMIFS('1_stopień'!$V$8:$V$964,'1_stopień'!$R$8:$R$964,D44,'1_stopień'!$AA$8:$AA$964,"CKZ Mosina")</f>
        <v>0</v>
      </c>
      <c r="AU44" s="24">
        <f>SUMIFS('1_stopień'!$U$8:$U$964,'1_stopień'!$R$8:$R$964,D44,'1_stopień'!$AA$8:$AA$964,"Cech Opole")</f>
        <v>0</v>
      </c>
      <c r="AV44" s="24">
        <f>SUMIFS('1_stopień'!$V$8:$V$964,'1_stopień'!$R$8:$R$964,D44,'1_stopień'!$AA$8:$AA$964,"Cech Opole")</f>
        <v>0</v>
      </c>
      <c r="AW44" s="24">
        <f>SUMIFS('1_stopień'!$U$8:$U$964,'1_stopień'!$R$8:$R$964,D44,'1_stopień'!$AA$8:$AA$964,"TOYOTA")</f>
        <v>0</v>
      </c>
      <c r="AX44" s="24">
        <f>SUMIFS('1_stopień'!$V$8:$V$964,'1_stopień'!$R$8:$R$964,D44,'1_stopień'!$AA$8:$AA$964,"TOYOTA")</f>
        <v>0</v>
      </c>
      <c r="AY44" s="24">
        <f>SUMIFS('1_stopień'!$U$8:$U$964,'1_stopień'!$R$8:$R$964,D44,'1_stopień'!$AA$8:$AA$964,"CKZ Wrocław")</f>
        <v>0</v>
      </c>
      <c r="AZ44" s="24">
        <f>SUMIFS('1_stopień'!$V$8:$V$964,'1_stopień'!$R$8:$R$964,D44,'1_stopień'!$AA$8:$AA$964,"CKZ Wrocław")</f>
        <v>0</v>
      </c>
      <c r="BA44" s="24">
        <f>SUMIFS('1_stopień'!$U$8:$U$964,'1_stopień'!$R$8:$R$964,D44,'1_stopień'!$AA$8:$AA$964,"CKZ Gliwice")</f>
        <v>0</v>
      </c>
      <c r="BB44" s="24">
        <f>SUMIFS('1_stopień'!$V$8:$V$964,'1_stopień'!$R$8:$R$964,D44,'1_stopień'!$AA$8:$AA$964,"CKZ Gliwice")</f>
        <v>0</v>
      </c>
      <c r="BC44" s="24">
        <f>SUMIFS('1_stopień'!$U$8:$U$964,'1_stopień'!$R$8:$R$964,D44,'1_stopień'!$AA$8:$AA$964,"CKZ Opole")</f>
        <v>1</v>
      </c>
      <c r="BD44" s="24">
        <f>SUMIFS('1_stopień'!$V$8:$V$964,'1_stopień'!$R$8:$R$964,D44,'1_stopień'!$AA$8:$AA$964,"CKZ Opole")</f>
        <v>0</v>
      </c>
      <c r="BE44" s="24">
        <f>SUMIFS('1_stopień'!$U$8:$U$964,'1_stopień'!$R$8:$R$964,D44,'1_stopień'!$AA$8:$AA$964,"CKZ Chojnów")</f>
        <v>0</v>
      </c>
      <c r="BF44" s="24">
        <f>SUMIFS('1_stopień'!$V$8:$V$964,'1_stopień'!$R$8:$R$964,D44,'1_stopień'!$AA$8:$AA$964,"CKZ Chojnów")</f>
        <v>0</v>
      </c>
      <c r="BG44" s="24">
        <f>SUMIFS('1_stopień'!$U$8:$U$964,'1_stopień'!$R$8:$R$964,D44,'1_stopień'!$AA$8:$AA$964,"CKZ Gniezno")</f>
        <v>0</v>
      </c>
      <c r="BH44" s="24">
        <f>SUMIFS('1_stopień'!$V$8:$V$964,'1_stopień'!$R$8:$R$964,D44,'1_stopień'!$AA$8:$AA$964,"CKZ Gniezno")</f>
        <v>0</v>
      </c>
      <c r="BI44" s="24">
        <f>SUMIFS('1_stopień'!$U$8:$U$964,'1_stopień'!$R$8:$R$964,D44,'1_stopień'!$AA$8:$AA$964,"konsultacje szkoła")</f>
        <v>0</v>
      </c>
      <c r="BJ44" s="330">
        <f t="shared" si="0"/>
        <v>539</v>
      </c>
      <c r="BK44" s="327">
        <f t="shared" si="1"/>
        <v>439</v>
      </c>
    </row>
    <row r="45" spans="2:63">
      <c r="B45" s="25" t="s">
        <v>510</v>
      </c>
      <c r="C45" s="26">
        <v>513101</v>
      </c>
      <c r="D45" s="26" t="s">
        <v>185</v>
      </c>
      <c r="E45" s="25" t="s">
        <v>611</v>
      </c>
      <c r="F45" s="23">
        <f>SUMIF('1_stopień'!R$8:R$964,D45,'1_stopień'!U$8:U$966)</f>
        <v>12</v>
      </c>
      <c r="G45" s="24">
        <f>SUMIFS('1_stopień'!$U$8:$U$964,'1_stopień'!$R$8:$R$964,D45,'1_stopień'!$AA$8:$AA$964,"CKZ Bielawa")</f>
        <v>0</v>
      </c>
      <c r="H45" s="24">
        <f>SUMIFS('1_stopień'!$V$8:$V$964,'1_stopień'!$R$8:$R$964,D45,'1_stopień'!$AA$8:$AA$964,"CKZ Bielawa")</f>
        <v>0</v>
      </c>
      <c r="I45" s="24">
        <f>SUMIFS('1_stopień'!$U$8:$U$964,'1_stopień'!$R$8:$R$964,D45,'1_stopień'!$AA$8:$AA$964,"GCKZ Głogów")</f>
        <v>0</v>
      </c>
      <c r="J45" s="24">
        <f>SUMIFS('1_stopień'!$V$8:$V$964,'1_stopień'!$R$8:$R$964,D45,'1_stopień'!$AA$8:$AA$964,"GCKZ Głogów")</f>
        <v>0</v>
      </c>
      <c r="K45" s="24">
        <f>SUMIFS('1_stopień'!$U$8:$U$964,'1_stopień'!$R$8:$R$964,D45,'1_stopień'!$AA$8:$AA$964,"CKZ Jawor")</f>
        <v>0</v>
      </c>
      <c r="L45" s="24">
        <f>SUMIFS('1_stopień'!$V$8:$V$964,'1_stopień'!$R$8:$R$964,D45,'1_stopień'!$AA$8:$AA$964,"CKZ Jawor")</f>
        <v>0</v>
      </c>
      <c r="M45" s="24">
        <f>SUMIFS('1_stopień'!$U$8:$U$964,'1_stopień'!$R$8:$R$964,D45,'1_stopień'!$AA$8:$AA$964,"ZSM Głubczyce")</f>
        <v>0</v>
      </c>
      <c r="N45" s="24">
        <f>SUMIFS('1_stopień'!$V$8:$V$964,'1_stopień'!$R$8:$R$964,D45,'1_stopień'!$AA$8:$AA$964,"ZSM Głubczyce")</f>
        <v>0</v>
      </c>
      <c r="O45" s="24">
        <f>SUMIFS('1_stopień'!$U$8:$U$964,'1_stopień'!$R$8:$R$964,D45,'1_stopień'!$AA$8:$AA$964,"CKZ Kłodzko")</f>
        <v>0</v>
      </c>
      <c r="P45" s="24">
        <f>SUMIFS('1_stopień'!$V$8:$V$964,'1_stopień'!$R$8:$R$964,D45,'1_stopień'!$AA$8:$AA$964,"CKZ Kłodzko")</f>
        <v>0</v>
      </c>
      <c r="Q45" s="24">
        <f>SUMIFS('1_stopień'!$U$8:$U$964,'1_stopień'!$R$8:$R$964,D45,'1_stopień'!$AA$8:$AA$964,"CKZ Legnica")</f>
        <v>0</v>
      </c>
      <c r="R45" s="24">
        <f>SUMIFS('1_stopień'!$V$8:$V$964,'1_stopień'!$R$8:$R$964,D45,'1_stopień'!$AA$8:$AA$964,"CKZ Legnica")</f>
        <v>0</v>
      </c>
      <c r="S45" s="24">
        <f>SUMIFS('1_stopień'!$U$8:$U$964,'1_stopień'!$R$8:$R$964,D45,'1_stopień'!$AA$8:$AA$964,"CKZ Oleśnica")</f>
        <v>0</v>
      </c>
      <c r="T45" s="24">
        <f>SUMIFS('1_stopień'!$V$8:$V$964,'1_stopień'!$R$8:$R$964,D45,'1_stopień'!$AA$8:$AA$964,"CKZ Oleśnica")</f>
        <v>0</v>
      </c>
      <c r="U45" s="24">
        <f>SUMIFS('1_stopień'!$U$8:$U$964,'1_stopień'!$R$8:$R$964,D45,'1_stopień'!$AA$8:$AA$964,"CKZ Świdnica")</f>
        <v>0</v>
      </c>
      <c r="V45" s="24">
        <f>SUMIFS('1_stopień'!$V$8:$V$964,'1_stopień'!$R$8:$R$964,D45,'1_stopień'!$AA$8:$AA$964,"CKZ Świdnica")</f>
        <v>0</v>
      </c>
      <c r="W45" s="24">
        <f>SUMIFS('1_stopień'!$U$8:$U$964,'1_stopień'!$R$8:$R$964,D45,'1_stopień'!$AA$8:$AA$964,"CKZ Wołów")</f>
        <v>0</v>
      </c>
      <c r="X45" s="24">
        <f>SUMIFS('1_stopień'!$V$8:$V$964,'1_stopień'!$R$8:$R$964,D45,'1_stopień'!$AA$8:$AA$964,"CKZ Wołów")</f>
        <v>0</v>
      </c>
      <c r="Y45" s="24">
        <f>SUMIFS('1_stopień'!$U$8:$U$964,'1_stopień'!$R$8:$R$964,D45,'1_stopień'!$AA$8:$AA$964,"CKZ Ziębice")</f>
        <v>0</v>
      </c>
      <c r="Z45" s="24">
        <f>SUMIFS('1_stopień'!$V$8:$V$964,'1_stopień'!$R$8:$R$964,D45,'1_stopień'!$AA$8:$AA$964,"CKZ Ziębice")</f>
        <v>0</v>
      </c>
      <c r="AA45" s="24">
        <f>SUMIFS('1_stopień'!$U$8:$U$964,'1_stopień'!$R$8:$R$964,D45,'1_stopień'!$AA$8:$AA$964,"CKZ Dobrodzień")</f>
        <v>0</v>
      </c>
      <c r="AB45" s="24">
        <f>SUMIFS('1_stopień'!$V$8:$V$964,'1_stopień'!$R$8:$R$964,D45,'1_stopień'!$AA$8:$AA$964,"CKZ Dobrodzień")</f>
        <v>0</v>
      </c>
      <c r="AC45" s="24">
        <f>SUMIFS('1_stopień'!$U$8:$U$964,'1_stopień'!$R$8:$R$964,D45,'1_stopień'!$AA$8:$AA$964,"CKZ Kędzierzyn-Koźle")</f>
        <v>0</v>
      </c>
      <c r="AD45" s="24">
        <f>SUMIFS('1_stopień'!$V$8:$V$964,'1_stopień'!$R$8:$R$964,D45,'1_stopień'!$AA$8:$AA$964,"CKZ Kędzierzyn-Koźle")</f>
        <v>0</v>
      </c>
      <c r="AE45" s="24">
        <f>SUMIFS('1_stopień'!$U$8:$U$964,'1_stopień'!$R$8:$R$964,D45,'1_stopień'!$AA$8:$AA$964,"CKZ Dębica")</f>
        <v>0</v>
      </c>
      <c r="AF45" s="24">
        <f>SUMIFS('1_stopień'!$V$8:$V$964,'1_stopień'!$R$8:$R$964,D45,'1_stopień'!$AA$8:$AA$964,"CKZ Dębica")</f>
        <v>0</v>
      </c>
      <c r="AG45" s="24">
        <f>SUMIFS('1_stopień'!$U$8:$U$964,'1_stopień'!$R$8:$R$964,D45,'1_stopień'!$AA$8:$AA$964,"ZSET Rakowice Wielkie")</f>
        <v>0</v>
      </c>
      <c r="AH45" s="24">
        <f>SUMIFS('1_stopień'!$V$8:$V$964,'1_stopień'!$R$8:$R$964,D45,'1_stopień'!$AA$8:$AA$964,"ZSET Rakowice Wielkie")</f>
        <v>0</v>
      </c>
      <c r="AI45" s="24">
        <f>SUMIFS('1_stopień'!$U$8:$U$964,'1_stopień'!$R$8:$R$964,D45,'1_stopień'!$AA$8:$AA$964,"CKZ Krotoszyn")</f>
        <v>0</v>
      </c>
      <c r="AJ45" s="24">
        <f>SUMIFS('1_stopień'!$V$8:$V$964,'1_stopień'!$R$8:$R$964,D45,'1_stopień'!$AA$8:$AA$964,"CKZ Krotoszyn")</f>
        <v>0</v>
      </c>
      <c r="AK45" s="24">
        <f>SUMIFS('1_stopień'!$U$8:$U$964,'1_stopień'!$R$8:$R$964,D45,'1_stopień'!$AA$8:$AA$964,"CKZ Olkusz")</f>
        <v>0</v>
      </c>
      <c r="AL45" s="24">
        <f>SUMIFS('1_stopień'!$V$8:$V$964,'1_stopień'!$R$8:$R$964,D45,'1_stopień'!$AA$8:$AA$964,"CKZ Olkusz")</f>
        <v>0</v>
      </c>
      <c r="AM45" s="24">
        <f>SUMIFS('1_stopień'!$U$8:$U$964,'1_stopień'!$R$8:$R$964,D45,'1_stopień'!$AA$8:$AA$964,"CKZ Wschowa")</f>
        <v>0</v>
      </c>
      <c r="AN45" s="24">
        <f>SUMIFS('1_stopień'!$V$8:$V$964,'1_stopień'!$R$8:$R$964,D45,'1_stopień'!$AA$8:$AA$964,"CKZ Wschowa")</f>
        <v>0</v>
      </c>
      <c r="AO45" s="24">
        <f>SUMIFS('1_stopień'!$U$8:$U$964,'1_stopień'!$R$8:$R$964,D45,'1_stopień'!$AA$8:$AA$964,"CKZ Zielona Góra")</f>
        <v>7</v>
      </c>
      <c r="AP45" s="24">
        <f>SUMIFS('1_stopień'!$V$8:$V$964,'1_stopień'!$R$8:$R$964,D45,'1_stopień'!$AA$8:$AA$964,"CKZ Zielona Góra")</f>
        <v>4</v>
      </c>
      <c r="AQ45" s="24">
        <f>SUMIFS('1_stopień'!$U$8:$U$964,'1_stopień'!$R$8:$R$964,D45,'1_stopień'!$AA$8:$AA$964,"Rzemieślnicza Wałbrzych")</f>
        <v>5</v>
      </c>
      <c r="AR45" s="24">
        <f>SUMIFS('1_stopień'!$V$8:$V$964,'1_stopień'!$R$8:$R$964,D45,'1_stopień'!$AA$8:$AA$964,"Rzemieślnicza Wałbrzych")</f>
        <v>5</v>
      </c>
      <c r="AS45" s="24">
        <f>SUMIFS('1_stopień'!$U$8:$U$964,'1_stopień'!$R$8:$R$964,D45,'1_stopień'!$AA$8:$AA$964,"CKZ Mosina")</f>
        <v>0</v>
      </c>
      <c r="AT45" s="24">
        <f>SUMIFS('1_stopień'!$V$8:$V$964,'1_stopień'!$R$8:$R$964,D45,'1_stopień'!$AA$8:$AA$964,"CKZ Mosina")</f>
        <v>0</v>
      </c>
      <c r="AU45" s="24">
        <f>SUMIFS('1_stopień'!$U$8:$U$964,'1_stopień'!$R$8:$R$964,D45,'1_stopień'!$AA$8:$AA$964,"Cech Opole")</f>
        <v>0</v>
      </c>
      <c r="AV45" s="24">
        <f>SUMIFS('1_stopień'!$V$8:$V$964,'1_stopień'!$R$8:$R$964,D45,'1_stopień'!$AA$8:$AA$964,"Cech Opole")</f>
        <v>0</v>
      </c>
      <c r="AW45" s="24">
        <f>SUMIFS('1_stopień'!$U$8:$U$964,'1_stopień'!$R$8:$R$964,D45,'1_stopień'!$AA$8:$AA$964,"TOYOTA")</f>
        <v>0</v>
      </c>
      <c r="AX45" s="24">
        <f>SUMIFS('1_stopień'!$V$8:$V$964,'1_stopień'!$R$8:$R$964,D45,'1_stopień'!$AA$8:$AA$964,"TOYOTA")</f>
        <v>0</v>
      </c>
      <c r="AY45" s="24">
        <f>SUMIFS('1_stopień'!$U$8:$U$964,'1_stopień'!$R$8:$R$964,D45,'1_stopień'!$AA$8:$AA$964,"CKZ Wrocław")</f>
        <v>0</v>
      </c>
      <c r="AZ45" s="24">
        <f>SUMIFS('1_stopień'!$V$8:$V$964,'1_stopień'!$R$8:$R$964,D45,'1_stopień'!$AA$8:$AA$964,"CKZ Wrocław")</f>
        <v>0</v>
      </c>
      <c r="BA45" s="24">
        <f>SUMIFS('1_stopień'!$U$8:$U$964,'1_stopień'!$R$8:$R$964,D45,'1_stopień'!$AA$8:$AA$964,"CKZ Gliwice")</f>
        <v>0</v>
      </c>
      <c r="BB45" s="24">
        <f>SUMIFS('1_stopień'!$V$8:$V$964,'1_stopień'!$R$8:$R$964,D45,'1_stopień'!$AA$8:$AA$964,"CKZ Gliwice")</f>
        <v>0</v>
      </c>
      <c r="BC45" s="24">
        <f>SUMIFS('1_stopień'!$U$8:$U$964,'1_stopień'!$R$8:$R$964,D45,'1_stopień'!$AA$8:$AA$964,"CKZ Opole")</f>
        <v>0</v>
      </c>
      <c r="BD45" s="24">
        <f>SUMIFS('1_stopień'!$V$8:$V$964,'1_stopień'!$R$8:$R$964,D45,'1_stopień'!$AA$8:$AA$964,"CKZ Opole")</f>
        <v>0</v>
      </c>
      <c r="BE45" s="24">
        <f>SUMIFS('1_stopień'!$U$8:$U$964,'1_stopień'!$R$8:$R$964,D45,'1_stopień'!$AA$8:$AA$964,"CKZ Chojnów")</f>
        <v>0</v>
      </c>
      <c r="BF45" s="24">
        <f>SUMIFS('1_stopień'!$V$8:$V$964,'1_stopień'!$R$8:$R$964,D45,'1_stopień'!$AA$8:$AA$964,"CKZ Chojnów")</f>
        <v>0</v>
      </c>
      <c r="BG45" s="24">
        <f>SUMIFS('1_stopień'!$U$8:$U$964,'1_stopień'!$R$8:$R$964,D45,'1_stopień'!$AA$8:$AA$964,"CKZ Gniezno")</f>
        <v>0</v>
      </c>
      <c r="BH45" s="24">
        <f>SUMIFS('1_stopień'!$V$8:$V$964,'1_stopień'!$R$8:$R$964,D45,'1_stopień'!$AA$8:$AA$964,"CKZ Gniezno")</f>
        <v>0</v>
      </c>
      <c r="BI45" s="24">
        <f>SUMIFS('1_stopień'!$U$8:$U$964,'1_stopień'!$R$8:$R$964,D45,'1_stopień'!$AA$8:$AA$964,"konsultacje szkoła")</f>
        <v>0</v>
      </c>
      <c r="BJ45" s="330">
        <f t="shared" si="0"/>
        <v>12</v>
      </c>
      <c r="BK45" s="327">
        <f t="shared" si="1"/>
        <v>9</v>
      </c>
    </row>
    <row r="46" spans="2:63" hidden="1">
      <c r="B46" s="25" t="s">
        <v>71</v>
      </c>
      <c r="C46" s="26">
        <v>512001</v>
      </c>
      <c r="D46" s="26" t="s">
        <v>72</v>
      </c>
      <c r="E46" s="25" t="s">
        <v>613</v>
      </c>
      <c r="F46" s="23">
        <f>SUMIF('1_stopień'!R$8:R$964,D46,'1_stopień'!U$8:U$966)</f>
        <v>385</v>
      </c>
      <c r="G46" s="24">
        <f>SUMIFS('1_stopień'!$U$8:$U$964,'1_stopień'!$R$8:$R$964,D46,'1_stopień'!$AA$8:$AA$964,"CKZ Bielawa")</f>
        <v>0</v>
      </c>
      <c r="H46" s="24">
        <f>SUMIFS('1_stopień'!$V$8:$V$964,'1_stopień'!$R$8:$R$964,D46,'1_stopień'!$AA$8:$AA$964,"CKZ Bielawa")</f>
        <v>0</v>
      </c>
      <c r="I46" s="24">
        <f>SUMIFS('1_stopień'!$U$8:$U$964,'1_stopień'!$R$8:$R$964,D46,'1_stopień'!$AA$8:$AA$964,"GCKZ Głogów")</f>
        <v>0</v>
      </c>
      <c r="J46" s="24">
        <f>SUMIFS('1_stopień'!$V$8:$V$964,'1_stopień'!$R$8:$R$964,D46,'1_stopień'!$AA$8:$AA$964,"GCKZ Głogów")</f>
        <v>0</v>
      </c>
      <c r="K46" s="24">
        <f>SUMIFS('1_stopień'!$U$8:$U$964,'1_stopień'!$R$8:$R$964,D46,'1_stopień'!$AA$8:$AA$964,"CKZ Jawor")</f>
        <v>0</v>
      </c>
      <c r="L46" s="24">
        <f>SUMIFS('1_stopień'!$V$8:$V$964,'1_stopień'!$R$8:$R$964,D46,'1_stopień'!$AA$8:$AA$964,"CKZ Jawor")</f>
        <v>0</v>
      </c>
      <c r="M46" s="24">
        <f>SUMIFS('1_stopień'!$U$8:$U$964,'1_stopień'!$R$8:$R$964,D46,'1_stopień'!$AA$8:$AA$964,"ZSM Głubczyce")</f>
        <v>0</v>
      </c>
      <c r="N46" s="24">
        <f>SUMIFS('1_stopień'!$V$8:$V$964,'1_stopień'!$R$8:$R$964,D46,'1_stopień'!$AA$8:$AA$964,"ZSM Głubczyce")</f>
        <v>0</v>
      </c>
      <c r="O46" s="24">
        <f>SUMIFS('1_stopień'!$U$8:$U$964,'1_stopień'!$R$8:$R$964,D46,'1_stopień'!$AA$8:$AA$964,"CKZ Kłodzko")</f>
        <v>40</v>
      </c>
      <c r="P46" s="24">
        <f>SUMIFS('1_stopień'!$V$8:$V$964,'1_stopień'!$R$8:$R$964,D46,'1_stopień'!$AA$8:$AA$964,"CKZ Kłodzko")</f>
        <v>23</v>
      </c>
      <c r="Q46" s="24">
        <f>SUMIFS('1_stopień'!$U$8:$U$964,'1_stopień'!$R$8:$R$964,D46,'1_stopień'!$AA$8:$AA$964,"CKZ Legnica")</f>
        <v>96</v>
      </c>
      <c r="R46" s="24">
        <f>SUMIFS('1_stopień'!$V$8:$V$964,'1_stopień'!$R$8:$R$964,D46,'1_stopień'!$AA$8:$AA$964,"CKZ Legnica")</f>
        <v>59</v>
      </c>
      <c r="S46" s="24">
        <f>SUMIFS('1_stopień'!$U$8:$U$964,'1_stopień'!$R$8:$R$964,D46,'1_stopień'!$AA$8:$AA$964,"CKZ Oleśnica")</f>
        <v>60</v>
      </c>
      <c r="T46" s="24">
        <f>SUMIFS('1_stopień'!$V$8:$V$964,'1_stopień'!$R$8:$R$964,D46,'1_stopień'!$AA$8:$AA$964,"CKZ Oleśnica")</f>
        <v>35</v>
      </c>
      <c r="U46" s="24">
        <f>SUMIFS('1_stopień'!$U$8:$U$964,'1_stopień'!$R$8:$R$964,D46,'1_stopień'!$AA$8:$AA$964,"CKZ Świdnica")</f>
        <v>78</v>
      </c>
      <c r="V46" s="24">
        <f>SUMIFS('1_stopień'!$V$8:$V$964,'1_stopień'!$R$8:$R$964,D46,'1_stopień'!$AA$8:$AA$964,"CKZ Świdnica")</f>
        <v>49</v>
      </c>
      <c r="W46" s="24">
        <f>SUMIFS('1_stopień'!$U$8:$U$964,'1_stopień'!$R$8:$R$964,D46,'1_stopień'!$AA$8:$AA$964,"CKZ Wołów")</f>
        <v>23</v>
      </c>
      <c r="X46" s="24">
        <f>SUMIFS('1_stopień'!$V$8:$V$964,'1_stopień'!$R$8:$R$964,D46,'1_stopień'!$AA$8:$AA$964,"CKZ Wołów")</f>
        <v>13</v>
      </c>
      <c r="Y46" s="24">
        <f>SUMIFS('1_stopień'!$U$8:$U$964,'1_stopień'!$R$8:$R$964,D46,'1_stopień'!$AA$8:$AA$964,"CKZ Ziębice")</f>
        <v>58</v>
      </c>
      <c r="Z46" s="24">
        <f>SUMIFS('1_stopień'!$V$8:$V$964,'1_stopień'!$R$8:$R$964,D46,'1_stopień'!$AA$8:$AA$964,"CKZ Ziębice")</f>
        <v>36</v>
      </c>
      <c r="AA46" s="24">
        <f>SUMIFS('1_stopień'!$U$8:$U$964,'1_stopień'!$R$8:$R$964,D46,'1_stopień'!$AA$8:$AA$964,"CKZ Dobrodzień")</f>
        <v>0</v>
      </c>
      <c r="AB46" s="24">
        <f>SUMIFS('1_stopień'!$V$8:$V$964,'1_stopień'!$R$8:$R$964,D46,'1_stopień'!$AA$8:$AA$964,"CKZ Dobrodzień")</f>
        <v>0</v>
      </c>
      <c r="AC46" s="24">
        <f>SUMIFS('1_stopień'!$U$8:$U$964,'1_stopień'!$R$8:$R$964,D46,'1_stopień'!$AA$8:$AA$964,"CKZ Kędzierzyn-Koźle")</f>
        <v>0</v>
      </c>
      <c r="AD46" s="24">
        <f>SUMIFS('1_stopień'!$V$8:$V$964,'1_stopień'!$R$8:$R$964,D46,'1_stopień'!$AA$8:$AA$964,"CKZ Kędzierzyn-Koźle")</f>
        <v>0</v>
      </c>
      <c r="AE46" s="24">
        <f>SUMIFS('1_stopień'!$U$8:$U$964,'1_stopień'!$R$8:$R$964,D46,'1_stopień'!$AA$8:$AA$964,"CKZ Dębica")</f>
        <v>0</v>
      </c>
      <c r="AF46" s="24">
        <f>SUMIFS('1_stopień'!$V$8:$V$964,'1_stopień'!$R$8:$R$964,D46,'1_stopień'!$AA$8:$AA$964,"CKZ Dębica")</f>
        <v>0</v>
      </c>
      <c r="AG46" s="24">
        <f>SUMIFS('1_stopień'!$U$8:$U$964,'1_stopień'!$R$8:$R$964,D46,'1_stopień'!$AA$8:$AA$964,"ZSET Rakowice Wielkie")</f>
        <v>0</v>
      </c>
      <c r="AH46" s="24">
        <f>SUMIFS('1_stopień'!$V$8:$V$964,'1_stopień'!$R$8:$R$964,D46,'1_stopień'!$AA$8:$AA$964,"ZSET Rakowice Wielkie")</f>
        <v>0</v>
      </c>
      <c r="AI46" s="24">
        <f>SUMIFS('1_stopień'!$U$8:$U$964,'1_stopień'!$R$8:$R$964,D46,'1_stopień'!$AA$8:$AA$964,"CKZ Krotoszyn")</f>
        <v>15</v>
      </c>
      <c r="AJ46" s="24">
        <f>SUMIFS('1_stopień'!$V$8:$V$964,'1_stopień'!$R$8:$R$964,D46,'1_stopień'!$AA$8:$AA$964,"CKZ Krotoszyn")</f>
        <v>11</v>
      </c>
      <c r="AK46" s="24">
        <f>SUMIFS('1_stopień'!$U$8:$U$964,'1_stopień'!$R$8:$R$964,D46,'1_stopień'!$AA$8:$AA$964,"CKZ Olkusz")</f>
        <v>0</v>
      </c>
      <c r="AL46" s="24">
        <f>SUMIFS('1_stopień'!$V$8:$V$964,'1_stopień'!$R$8:$R$964,D46,'1_stopień'!$AA$8:$AA$964,"CKZ Olkusz")</f>
        <v>0</v>
      </c>
      <c r="AM46" s="24">
        <f>SUMIFS('1_stopień'!$U$8:$U$964,'1_stopień'!$R$8:$R$964,D46,'1_stopień'!$AA$8:$AA$964,"CKZ Wschowa")</f>
        <v>12</v>
      </c>
      <c r="AN46" s="24">
        <f>SUMIFS('1_stopień'!$V$8:$V$964,'1_stopień'!$R$8:$R$964,D46,'1_stopień'!$AA$8:$AA$964,"CKZ Wschowa")</f>
        <v>7</v>
      </c>
      <c r="AO46" s="24">
        <f>SUMIFS('1_stopień'!$U$8:$U$964,'1_stopień'!$R$8:$R$964,D46,'1_stopień'!$AA$8:$AA$964,"CKZ Zielona Góra")</f>
        <v>0</v>
      </c>
      <c r="AP46" s="24">
        <f>SUMIFS('1_stopień'!$V$8:$V$964,'1_stopień'!$R$8:$R$964,D46,'1_stopień'!$AA$8:$AA$964,"CKZ Zielona Góra")</f>
        <v>0</v>
      </c>
      <c r="AQ46" s="24">
        <f>SUMIFS('1_stopień'!$U$8:$U$964,'1_stopień'!$R$8:$R$964,D46,'1_stopień'!$AA$8:$AA$964,"Rzemieślnicza Wałbrzych")</f>
        <v>0</v>
      </c>
      <c r="AR46" s="24">
        <f>SUMIFS('1_stopień'!$V$8:$V$964,'1_stopień'!$R$8:$R$964,D46,'1_stopień'!$AA$8:$AA$964,"Rzemieślnicza Wałbrzych")</f>
        <v>0</v>
      </c>
      <c r="AS46" s="24">
        <f>SUMIFS('1_stopień'!$U$8:$U$964,'1_stopień'!$R$8:$R$964,D46,'1_stopień'!$AA$8:$AA$964,"CKZ Mosina")</f>
        <v>0</v>
      </c>
      <c r="AT46" s="24">
        <f>SUMIFS('1_stopień'!$V$8:$V$964,'1_stopień'!$R$8:$R$964,D46,'1_stopień'!$AA$8:$AA$964,"CKZ Mosina")</f>
        <v>0</v>
      </c>
      <c r="AU46" s="24">
        <f>SUMIFS('1_stopień'!$U$8:$U$964,'1_stopień'!$R$8:$R$964,D46,'1_stopień'!$AA$8:$AA$964,"Cech Opole")</f>
        <v>0</v>
      </c>
      <c r="AV46" s="24">
        <f>SUMIFS('1_stopień'!$V$8:$V$964,'1_stopień'!$R$8:$R$964,D46,'1_stopień'!$AA$8:$AA$964,"Cech Opole")</f>
        <v>0</v>
      </c>
      <c r="AW46" s="24">
        <f>SUMIFS('1_stopień'!$U$8:$U$964,'1_stopień'!$R$8:$R$964,D46,'1_stopień'!$AA$8:$AA$964,"TOYOTA")</f>
        <v>0</v>
      </c>
      <c r="AX46" s="24">
        <f>SUMIFS('1_stopień'!$V$8:$V$964,'1_stopień'!$R$8:$R$964,D46,'1_stopień'!$AA$8:$AA$964,"TOYOTA")</f>
        <v>0</v>
      </c>
      <c r="AY46" s="24">
        <f>SUMIFS('1_stopień'!$U$8:$U$964,'1_stopień'!$R$8:$R$964,D46,'1_stopień'!$AA$8:$AA$964,"CKZ Wrocław")</f>
        <v>0</v>
      </c>
      <c r="AZ46" s="24">
        <f>SUMIFS('1_stopień'!$V$8:$V$964,'1_stopień'!$R$8:$R$964,D46,'1_stopień'!$AA$8:$AA$964,"CKZ Wrocław")</f>
        <v>0</v>
      </c>
      <c r="BA46" s="24">
        <f>SUMIFS('1_stopień'!$U$8:$U$964,'1_stopień'!$R$8:$R$964,D46,'1_stopień'!$AA$8:$AA$964,"CKZ Gliwice")</f>
        <v>0</v>
      </c>
      <c r="BB46" s="24">
        <f>SUMIFS('1_stopień'!$V$8:$V$964,'1_stopień'!$R$8:$R$964,D46,'1_stopień'!$AA$8:$AA$964,"CKZ Gliwice")</f>
        <v>0</v>
      </c>
      <c r="BC46" s="24">
        <f>SUMIFS('1_stopień'!$U$8:$U$964,'1_stopień'!$R$8:$R$964,D46,'1_stopień'!$AA$8:$AA$964,"CKZ Opole")</f>
        <v>3</v>
      </c>
      <c r="BD46" s="24">
        <f>SUMIFS('1_stopień'!$V$8:$V$964,'1_stopień'!$R$8:$R$964,D46,'1_stopień'!$AA$8:$AA$964,"CKZ Opole")</f>
        <v>0</v>
      </c>
      <c r="BE46" s="24">
        <f>SUMIFS('1_stopień'!$U$8:$U$964,'1_stopień'!$R$8:$R$964,D46,'1_stopień'!$AA$8:$AA$964,"CKZ Chojnów")</f>
        <v>0</v>
      </c>
      <c r="BF46" s="24">
        <f>SUMIFS('1_stopień'!$V$8:$V$964,'1_stopień'!$R$8:$R$964,D46,'1_stopień'!$AA$8:$AA$964,"CKZ Chojnów")</f>
        <v>0</v>
      </c>
      <c r="BG46" s="24">
        <f>SUMIFS('1_stopień'!$U$8:$U$964,'1_stopień'!$R$8:$R$964,D46,'1_stopień'!$AA$8:$AA$964,"CKZ Gniezno")</f>
        <v>0</v>
      </c>
      <c r="BH46" s="24">
        <f>SUMIFS('1_stopień'!$V$8:$V$964,'1_stopień'!$R$8:$R$964,D46,'1_stopień'!$AA$8:$AA$964,"CKZ Gniezno")</f>
        <v>0</v>
      </c>
      <c r="BI46" s="24">
        <f>SUMIFS('1_stopień'!$U$8:$U$964,'1_stopień'!$R$8:$R$964,D46,'1_stopień'!$AA$8:$AA$964,"konsultacje szkoła")</f>
        <v>0</v>
      </c>
      <c r="BJ46" s="330">
        <f t="shared" si="0"/>
        <v>385</v>
      </c>
      <c r="BK46" s="327">
        <f t="shared" si="1"/>
        <v>233</v>
      </c>
    </row>
    <row r="47" spans="2:63" hidden="1">
      <c r="B47" s="25" t="s">
        <v>511</v>
      </c>
      <c r="C47" s="26">
        <v>962907</v>
      </c>
      <c r="D47" s="26" t="s">
        <v>170</v>
      </c>
      <c r="E47" s="25" t="s">
        <v>614</v>
      </c>
      <c r="F47" s="23">
        <f>SUMIF('1_stopień'!R$8:R$964,D47,'1_stopień'!U$8:U$966)</f>
        <v>21</v>
      </c>
      <c r="G47" s="24">
        <f>SUMIFS('1_stopień'!$U$8:$U$964,'1_stopień'!$R$8:$R$964,D47,'1_stopień'!$AA$8:$AA$964,"CKZ Bielawa")</f>
        <v>0</v>
      </c>
      <c r="H47" s="24">
        <f>SUMIFS('1_stopień'!$V$8:$V$964,'1_stopień'!$R$8:$R$964,D47,'1_stopień'!$AA$8:$AA$964,"CKZ Bielawa")</f>
        <v>0</v>
      </c>
      <c r="I47" s="24">
        <f>SUMIFS('1_stopień'!$U$8:$U$964,'1_stopień'!$R$8:$R$964,D47,'1_stopień'!$AA$8:$AA$964,"GCKZ Głogów")</f>
        <v>0</v>
      </c>
      <c r="J47" s="24">
        <f>SUMIFS('1_stopień'!$V$8:$V$964,'1_stopień'!$R$8:$R$964,D47,'1_stopień'!$AA$8:$AA$964,"GCKZ Głogów")</f>
        <v>0</v>
      </c>
      <c r="K47" s="24">
        <f>SUMIFS('1_stopień'!$U$8:$U$964,'1_stopień'!$R$8:$R$964,D47,'1_stopień'!$AA$8:$AA$964,"CKZ Jawor")</f>
        <v>0</v>
      </c>
      <c r="L47" s="24">
        <f>SUMIFS('1_stopień'!$V$8:$V$964,'1_stopień'!$R$8:$R$964,D47,'1_stopień'!$AA$8:$AA$964,"CKZ Jawor")</f>
        <v>0</v>
      </c>
      <c r="M47" s="24">
        <f>SUMIFS('1_stopień'!$U$8:$U$964,'1_stopień'!$R$8:$R$964,D47,'1_stopień'!$AA$8:$AA$964,"ZSM Głubczyce")</f>
        <v>0</v>
      </c>
      <c r="N47" s="24">
        <f>SUMIFS('1_stopień'!$V$8:$V$964,'1_stopień'!$R$8:$R$964,D47,'1_stopień'!$AA$8:$AA$964,"ZSM Głubczyce")</f>
        <v>0</v>
      </c>
      <c r="O47" s="24">
        <f>SUMIFS('1_stopień'!$U$8:$U$964,'1_stopień'!$R$8:$R$964,D47,'1_stopień'!$AA$8:$AA$964,"CKZ Kłodzko")</f>
        <v>21</v>
      </c>
      <c r="P47" s="24">
        <f>SUMIFS('1_stopień'!$V$8:$V$964,'1_stopień'!$R$8:$R$964,D47,'1_stopień'!$AA$8:$AA$964,"CKZ Kłodzko")</f>
        <v>17</v>
      </c>
      <c r="Q47" s="24">
        <f>SUMIFS('1_stopień'!$U$8:$U$964,'1_stopień'!$R$8:$R$964,D47,'1_stopień'!$AA$8:$AA$964,"CKZ Legnica")</f>
        <v>0</v>
      </c>
      <c r="R47" s="24">
        <f>SUMIFS('1_stopień'!$V$8:$V$964,'1_stopień'!$R$8:$R$964,D47,'1_stopień'!$AA$8:$AA$964,"CKZ Legnica")</f>
        <v>0</v>
      </c>
      <c r="S47" s="24">
        <f>SUMIFS('1_stopień'!$U$8:$U$964,'1_stopień'!$R$8:$R$964,D47,'1_stopień'!$AA$8:$AA$964,"CKZ Oleśnica")</f>
        <v>0</v>
      </c>
      <c r="T47" s="24">
        <f>SUMIFS('1_stopień'!$V$8:$V$964,'1_stopień'!$R$8:$R$964,D47,'1_stopień'!$AA$8:$AA$964,"CKZ Oleśnica")</f>
        <v>0</v>
      </c>
      <c r="U47" s="24">
        <f>SUMIFS('1_stopień'!$U$8:$U$964,'1_stopień'!$R$8:$R$964,D47,'1_stopień'!$AA$8:$AA$964,"CKZ Świdnica")</f>
        <v>0</v>
      </c>
      <c r="V47" s="24">
        <f>SUMIFS('1_stopień'!$V$8:$V$964,'1_stopień'!$R$8:$R$964,D47,'1_stopień'!$AA$8:$AA$964,"CKZ Świdnica")</f>
        <v>0</v>
      </c>
      <c r="W47" s="24">
        <f>SUMIFS('1_stopień'!$U$8:$U$964,'1_stopień'!$R$8:$R$964,D47,'1_stopień'!$AA$8:$AA$964,"CKZ Wołów")</f>
        <v>0</v>
      </c>
      <c r="X47" s="24">
        <f>SUMIFS('1_stopień'!$V$8:$V$964,'1_stopień'!$R$8:$R$964,D47,'1_stopień'!$AA$8:$AA$964,"CKZ Wołów")</f>
        <v>0</v>
      </c>
      <c r="Y47" s="24">
        <f>SUMIFS('1_stopień'!$U$8:$U$964,'1_stopień'!$R$8:$R$964,D47,'1_stopień'!$AA$8:$AA$964,"CKZ Ziębice")</f>
        <v>0</v>
      </c>
      <c r="Z47" s="24">
        <f>SUMIFS('1_stopień'!$V$8:$V$964,'1_stopień'!$R$8:$R$964,D47,'1_stopień'!$AA$8:$AA$964,"CKZ Ziębice")</f>
        <v>0</v>
      </c>
      <c r="AA47" s="24">
        <f>SUMIFS('1_stopień'!$U$8:$U$964,'1_stopień'!$R$8:$R$964,D47,'1_stopień'!$AA$8:$AA$964,"CKZ Dobrodzień")</f>
        <v>0</v>
      </c>
      <c r="AB47" s="24">
        <f>SUMIFS('1_stopień'!$V$8:$V$964,'1_stopień'!$R$8:$R$964,D47,'1_stopień'!$AA$8:$AA$964,"CKZ Dobrodzień")</f>
        <v>0</v>
      </c>
      <c r="AC47" s="24">
        <f>SUMIFS('1_stopień'!$U$8:$U$964,'1_stopień'!$R$8:$R$964,D47,'1_stopień'!$AA$8:$AA$964,"CKZ Kędzierzyn-Koźle")</f>
        <v>0</v>
      </c>
      <c r="AD47" s="24">
        <f>SUMIFS('1_stopień'!$V$8:$V$964,'1_stopień'!$R$8:$R$964,D47,'1_stopień'!$AA$8:$AA$964,"CKZ Kędzierzyn-Koźle")</f>
        <v>0</v>
      </c>
      <c r="AE47" s="24">
        <f>SUMIFS('1_stopień'!$U$8:$U$964,'1_stopień'!$R$8:$R$964,D47,'1_stopień'!$AA$8:$AA$964,"CKZ Dębica")</f>
        <v>0</v>
      </c>
      <c r="AF47" s="24">
        <f>SUMIFS('1_stopień'!$V$8:$V$964,'1_stopień'!$R$8:$R$964,D47,'1_stopień'!$AA$8:$AA$964,"CKZ Dębica")</f>
        <v>0</v>
      </c>
      <c r="AG47" s="24">
        <f>SUMIFS('1_stopień'!$U$8:$U$964,'1_stopień'!$R$8:$R$964,D47,'1_stopień'!$AA$8:$AA$964,"ZSET Rakowice Wielkie")</f>
        <v>0</v>
      </c>
      <c r="AH47" s="24">
        <f>SUMIFS('1_stopień'!$V$8:$V$964,'1_stopień'!$R$8:$R$964,D47,'1_stopień'!$AA$8:$AA$964,"ZSET Rakowice Wielkie")</f>
        <v>0</v>
      </c>
      <c r="AI47" s="24">
        <f>SUMIFS('1_stopień'!$U$8:$U$964,'1_stopień'!$R$8:$R$964,D47,'1_stopień'!$AA$8:$AA$964,"CKZ Krotoszyn")</f>
        <v>0</v>
      </c>
      <c r="AJ47" s="24">
        <f>SUMIFS('1_stopień'!$V$8:$V$964,'1_stopień'!$R$8:$R$964,D47,'1_stopień'!$AA$8:$AA$964,"CKZ Krotoszyn")</f>
        <v>0</v>
      </c>
      <c r="AK47" s="24">
        <f>SUMIFS('1_stopień'!$U$8:$U$964,'1_stopień'!$R$8:$R$964,D47,'1_stopień'!$AA$8:$AA$964,"CKZ Olkusz")</f>
        <v>0</v>
      </c>
      <c r="AL47" s="24">
        <f>SUMIFS('1_stopień'!$V$8:$V$964,'1_stopień'!$R$8:$R$964,D47,'1_stopień'!$AA$8:$AA$964,"CKZ Olkusz")</f>
        <v>0</v>
      </c>
      <c r="AM47" s="24">
        <f>SUMIFS('1_stopień'!$U$8:$U$964,'1_stopień'!$R$8:$R$964,D47,'1_stopień'!$AA$8:$AA$964,"CKZ Wschowa")</f>
        <v>0</v>
      </c>
      <c r="AN47" s="24">
        <f>SUMIFS('1_stopień'!$V$8:$V$964,'1_stopień'!$R$8:$R$964,D47,'1_stopień'!$AA$8:$AA$964,"CKZ Wschowa")</f>
        <v>0</v>
      </c>
      <c r="AO47" s="24">
        <f>SUMIFS('1_stopień'!$U$8:$U$964,'1_stopień'!$R$8:$R$964,D47,'1_stopień'!$AA$8:$AA$964,"CKZ Zielona Góra")</f>
        <v>0</v>
      </c>
      <c r="AP47" s="24">
        <f>SUMIFS('1_stopień'!$V$8:$V$964,'1_stopień'!$R$8:$R$964,D47,'1_stopień'!$AA$8:$AA$964,"CKZ Zielona Góra")</f>
        <v>0</v>
      </c>
      <c r="AQ47" s="24">
        <f>SUMIFS('1_stopień'!$U$8:$U$964,'1_stopień'!$R$8:$R$964,D47,'1_stopień'!$AA$8:$AA$964,"Rzemieślnicza Wałbrzych")</f>
        <v>0</v>
      </c>
      <c r="AR47" s="24">
        <f>SUMIFS('1_stopień'!$V$8:$V$964,'1_stopień'!$R$8:$R$964,D47,'1_stopień'!$AA$8:$AA$964,"Rzemieślnicza Wałbrzych")</f>
        <v>0</v>
      </c>
      <c r="AS47" s="24">
        <f>SUMIFS('1_stopień'!$U$8:$U$964,'1_stopień'!$R$8:$R$964,D47,'1_stopień'!$AA$8:$AA$964,"CKZ Mosina")</f>
        <v>0</v>
      </c>
      <c r="AT47" s="24">
        <f>SUMIFS('1_stopień'!$V$8:$V$964,'1_stopień'!$R$8:$R$964,D47,'1_stopień'!$AA$8:$AA$964,"CKZ Mosina")</f>
        <v>0</v>
      </c>
      <c r="AU47" s="24">
        <f>SUMIFS('1_stopień'!$U$8:$U$964,'1_stopień'!$R$8:$R$964,D47,'1_stopień'!$AA$8:$AA$964,"Cech Opole")</f>
        <v>0</v>
      </c>
      <c r="AV47" s="24">
        <f>SUMIFS('1_stopień'!$V$8:$V$964,'1_stopień'!$R$8:$R$964,D47,'1_stopień'!$AA$8:$AA$964,"Cech Opole")</f>
        <v>0</v>
      </c>
      <c r="AW47" s="24">
        <f>SUMIFS('1_stopień'!$U$8:$U$964,'1_stopień'!$R$8:$R$964,D47,'1_stopień'!$AA$8:$AA$964,"TOYOTA")</f>
        <v>0</v>
      </c>
      <c r="AX47" s="24">
        <f>SUMIFS('1_stopień'!$V$8:$V$964,'1_stopień'!$R$8:$R$964,D47,'1_stopień'!$AA$8:$AA$964,"TOYOTA")</f>
        <v>0</v>
      </c>
      <c r="AY47" s="24">
        <f>SUMIFS('1_stopień'!$U$8:$U$964,'1_stopień'!$R$8:$R$964,D47,'1_stopień'!$AA$8:$AA$964,"CKZ Wrocław")</f>
        <v>0</v>
      </c>
      <c r="AZ47" s="24">
        <f>SUMIFS('1_stopień'!$V$8:$V$964,'1_stopień'!$R$8:$R$964,D47,'1_stopień'!$AA$8:$AA$964,"CKZ Wrocław")</f>
        <v>0</v>
      </c>
      <c r="BA47" s="24">
        <f>SUMIFS('1_stopień'!$U$8:$U$964,'1_stopień'!$R$8:$R$964,D47,'1_stopień'!$AA$8:$AA$964,"CKZ Gliwice")</f>
        <v>0</v>
      </c>
      <c r="BB47" s="24">
        <f>SUMIFS('1_stopień'!$V$8:$V$964,'1_stopień'!$R$8:$R$964,D47,'1_stopień'!$AA$8:$AA$964,"CKZ Gliwice")</f>
        <v>0</v>
      </c>
      <c r="BC47" s="24">
        <f>SUMIFS('1_stopień'!$U$8:$U$964,'1_stopień'!$R$8:$R$964,D47,'1_stopień'!$AA$8:$AA$964,"CKZ Opole")</f>
        <v>0</v>
      </c>
      <c r="BD47" s="24">
        <f>SUMIFS('1_stopień'!$V$8:$V$964,'1_stopień'!$R$8:$R$964,D47,'1_stopień'!$AA$8:$AA$964,"CKZ Opole")</f>
        <v>0</v>
      </c>
      <c r="BE47" s="24">
        <f>SUMIFS('1_stopień'!$U$8:$U$964,'1_stopień'!$R$8:$R$964,D47,'1_stopień'!$AA$8:$AA$964,"CKZ Chojnów")</f>
        <v>0</v>
      </c>
      <c r="BF47" s="24">
        <f>SUMIFS('1_stopień'!$V$8:$V$964,'1_stopień'!$R$8:$R$964,D47,'1_stopień'!$AA$8:$AA$964,"CKZ Chojnów")</f>
        <v>0</v>
      </c>
      <c r="BG47" s="24">
        <f>SUMIFS('1_stopień'!$U$8:$U$964,'1_stopień'!$R$8:$R$964,D47,'1_stopień'!$AA$8:$AA$964,"CKZ Gniezno")</f>
        <v>0</v>
      </c>
      <c r="BH47" s="24">
        <f>SUMIFS('1_stopień'!$V$8:$V$964,'1_stopień'!$R$8:$R$964,D47,'1_stopień'!$AA$8:$AA$964,"CKZ Gniezno")</f>
        <v>0</v>
      </c>
      <c r="BI47" s="24">
        <f>SUMIFS('1_stopień'!$U$8:$U$964,'1_stopień'!$R$8:$R$964,D47,'1_stopień'!$AA$8:$AA$964,"konsultacje szkoła")</f>
        <v>0</v>
      </c>
      <c r="BJ47" s="330">
        <f t="shared" si="0"/>
        <v>21</v>
      </c>
      <c r="BK47" s="327">
        <f t="shared" si="1"/>
        <v>17</v>
      </c>
    </row>
    <row r="48" spans="2:63" hidden="1">
      <c r="B48" s="25" t="s">
        <v>512</v>
      </c>
      <c r="C48" s="26">
        <v>941203</v>
      </c>
      <c r="D48" s="26" t="s">
        <v>616</v>
      </c>
      <c r="E48" s="25" t="s">
        <v>615</v>
      </c>
      <c r="F48" s="23">
        <f>SUMIF('1_stopień'!R$8:R$964,D48,'1_stopień'!U$8:U$966)</f>
        <v>0</v>
      </c>
      <c r="G48" s="24">
        <f>SUMIFS('1_stopień'!$U$8:$U$964,'1_stopień'!$R$8:$R$964,D48,'1_stopień'!$AA$8:$AA$964,"CKZ Bielawa")</f>
        <v>0</v>
      </c>
      <c r="H48" s="24">
        <f>SUMIFS('1_stopień'!$V$8:$V$964,'1_stopień'!$R$8:$R$964,D48,'1_stopień'!$AA$8:$AA$964,"CKZ Bielawa")</f>
        <v>0</v>
      </c>
      <c r="I48" s="24">
        <f>SUMIFS('1_stopień'!$U$8:$U$964,'1_stopień'!$R$8:$R$964,D48,'1_stopień'!$AA$8:$AA$964,"GCKZ Głogów")</f>
        <v>0</v>
      </c>
      <c r="J48" s="24">
        <f>SUMIFS('1_stopień'!$V$8:$V$964,'1_stopień'!$R$8:$R$964,D48,'1_stopień'!$AA$8:$AA$964,"GCKZ Głogów")</f>
        <v>0</v>
      </c>
      <c r="K48" s="24">
        <f>SUMIFS('1_stopień'!$U$8:$U$964,'1_stopień'!$R$8:$R$964,D48,'1_stopień'!$AA$8:$AA$964,"CKZ Jawor")</f>
        <v>0</v>
      </c>
      <c r="L48" s="24">
        <f>SUMIFS('1_stopień'!$V$8:$V$964,'1_stopień'!$R$8:$R$964,D48,'1_stopień'!$AA$8:$AA$964,"CKZ Jawor")</f>
        <v>0</v>
      </c>
      <c r="M48" s="24">
        <f>SUMIFS('1_stopień'!$U$8:$U$964,'1_stopień'!$R$8:$R$964,D48,'1_stopień'!$AA$8:$AA$964,"ZSM Głubczyce")</f>
        <v>0</v>
      </c>
      <c r="N48" s="24">
        <f>SUMIFS('1_stopień'!$V$8:$V$964,'1_stopień'!$R$8:$R$964,D48,'1_stopień'!$AA$8:$AA$964,"ZSM Głubczyce")</f>
        <v>0</v>
      </c>
      <c r="O48" s="24">
        <f>SUMIFS('1_stopień'!$U$8:$U$964,'1_stopień'!$R$8:$R$964,D48,'1_stopień'!$AA$8:$AA$964,"CKZ Kłodzko")</f>
        <v>0</v>
      </c>
      <c r="P48" s="24">
        <f>SUMIFS('1_stopień'!$V$8:$V$964,'1_stopień'!$R$8:$R$964,D48,'1_stopień'!$AA$8:$AA$964,"CKZ Kłodzko")</f>
        <v>0</v>
      </c>
      <c r="Q48" s="24">
        <f>SUMIFS('1_stopień'!$U$8:$U$964,'1_stopień'!$R$8:$R$964,D48,'1_stopień'!$AA$8:$AA$964,"CKZ Legnica")</f>
        <v>0</v>
      </c>
      <c r="R48" s="24">
        <f>SUMIFS('1_stopień'!$V$8:$V$964,'1_stopień'!$R$8:$R$964,D48,'1_stopień'!$AA$8:$AA$964,"CKZ Legnica")</f>
        <v>0</v>
      </c>
      <c r="S48" s="24">
        <f>SUMIFS('1_stopień'!$U$8:$U$964,'1_stopień'!$R$8:$R$964,D48,'1_stopień'!$AA$8:$AA$964,"CKZ Oleśnica")</f>
        <v>0</v>
      </c>
      <c r="T48" s="24">
        <f>SUMIFS('1_stopień'!$V$8:$V$964,'1_stopień'!$R$8:$R$964,D48,'1_stopień'!$AA$8:$AA$964,"CKZ Oleśnica")</f>
        <v>0</v>
      </c>
      <c r="U48" s="24">
        <f>SUMIFS('1_stopień'!$U$8:$U$964,'1_stopień'!$R$8:$R$964,D48,'1_stopień'!$AA$8:$AA$964,"CKZ Świdnica")</f>
        <v>0</v>
      </c>
      <c r="V48" s="24">
        <f>SUMIFS('1_stopień'!$V$8:$V$964,'1_stopień'!$R$8:$R$964,D48,'1_stopień'!$AA$8:$AA$964,"CKZ Świdnica")</f>
        <v>0</v>
      </c>
      <c r="W48" s="24">
        <f>SUMIFS('1_stopień'!$U$8:$U$964,'1_stopień'!$R$8:$R$964,D48,'1_stopień'!$AA$8:$AA$964,"CKZ Wołów")</f>
        <v>0</v>
      </c>
      <c r="X48" s="24">
        <f>SUMIFS('1_stopień'!$V$8:$V$964,'1_stopień'!$R$8:$R$964,D48,'1_stopień'!$AA$8:$AA$964,"CKZ Wołów")</f>
        <v>0</v>
      </c>
      <c r="Y48" s="24">
        <f>SUMIFS('1_stopień'!$U$8:$U$964,'1_stopień'!$R$8:$R$964,D48,'1_stopień'!$AA$8:$AA$964,"CKZ Ziębice")</f>
        <v>0</v>
      </c>
      <c r="Z48" s="24">
        <f>SUMIFS('1_stopień'!$V$8:$V$964,'1_stopień'!$R$8:$R$964,D48,'1_stopień'!$AA$8:$AA$964,"CKZ Ziębice")</f>
        <v>0</v>
      </c>
      <c r="AA48" s="24">
        <f>SUMIFS('1_stopień'!$U$8:$U$964,'1_stopień'!$R$8:$R$964,D48,'1_stopień'!$AA$8:$AA$964,"CKZ Dobrodzień")</f>
        <v>0</v>
      </c>
      <c r="AB48" s="24">
        <f>SUMIFS('1_stopień'!$V$8:$V$964,'1_stopień'!$R$8:$R$964,D48,'1_stopień'!$AA$8:$AA$964,"CKZ Dobrodzień")</f>
        <v>0</v>
      </c>
      <c r="AC48" s="24">
        <f>SUMIFS('1_stopień'!$U$8:$U$964,'1_stopień'!$R$8:$R$964,D48,'1_stopień'!$AA$8:$AA$964,"CKZ Kędzierzyn-Koźle")</f>
        <v>0</v>
      </c>
      <c r="AD48" s="24">
        <f>SUMIFS('1_stopień'!$V$8:$V$964,'1_stopień'!$R$8:$R$964,D48,'1_stopień'!$AA$8:$AA$964,"CKZ Kędzierzyn-Koźle")</f>
        <v>0</v>
      </c>
      <c r="AE48" s="24">
        <f>SUMIFS('1_stopień'!$U$8:$U$964,'1_stopień'!$R$8:$R$964,D48,'1_stopień'!$AA$8:$AA$964,"CKZ Dębica")</f>
        <v>0</v>
      </c>
      <c r="AF48" s="24">
        <f>SUMIFS('1_stopień'!$V$8:$V$964,'1_stopień'!$R$8:$R$964,D48,'1_stopień'!$AA$8:$AA$964,"CKZ Dębica")</f>
        <v>0</v>
      </c>
      <c r="AG48" s="24">
        <f>SUMIFS('1_stopień'!$U$8:$U$964,'1_stopień'!$R$8:$R$964,D48,'1_stopień'!$AA$8:$AA$964,"ZSET Rakowice Wielkie")</f>
        <v>0</v>
      </c>
      <c r="AH48" s="24">
        <f>SUMIFS('1_stopień'!$V$8:$V$964,'1_stopień'!$R$8:$R$964,D48,'1_stopień'!$AA$8:$AA$964,"ZSET Rakowice Wielkie")</f>
        <v>0</v>
      </c>
      <c r="AI48" s="24">
        <f>SUMIFS('1_stopień'!$U$8:$U$964,'1_stopień'!$R$8:$R$964,D48,'1_stopień'!$AA$8:$AA$964,"CKZ Krotoszyn")</f>
        <v>0</v>
      </c>
      <c r="AJ48" s="24">
        <f>SUMIFS('1_stopień'!$V$8:$V$964,'1_stopień'!$R$8:$R$964,D48,'1_stopień'!$AA$8:$AA$964,"CKZ Krotoszyn")</f>
        <v>0</v>
      </c>
      <c r="AK48" s="24">
        <f>SUMIFS('1_stopień'!$U$8:$U$964,'1_stopień'!$R$8:$R$964,D48,'1_stopień'!$AA$8:$AA$964,"CKZ Olkusz")</f>
        <v>0</v>
      </c>
      <c r="AL48" s="24">
        <f>SUMIFS('1_stopień'!$V$8:$V$964,'1_stopień'!$R$8:$R$964,D48,'1_stopień'!$AA$8:$AA$964,"CKZ Olkusz")</f>
        <v>0</v>
      </c>
      <c r="AM48" s="24">
        <f>SUMIFS('1_stopień'!$U$8:$U$964,'1_stopień'!$R$8:$R$964,D48,'1_stopień'!$AA$8:$AA$964,"CKZ Wschowa")</f>
        <v>0</v>
      </c>
      <c r="AN48" s="24">
        <f>SUMIFS('1_stopień'!$V$8:$V$964,'1_stopień'!$R$8:$R$964,D48,'1_stopień'!$AA$8:$AA$964,"CKZ Wschowa")</f>
        <v>0</v>
      </c>
      <c r="AO48" s="24">
        <f>SUMIFS('1_stopień'!$U$8:$U$964,'1_stopień'!$R$8:$R$964,D48,'1_stopień'!$AA$8:$AA$964,"CKZ Zielona Góra")</f>
        <v>0</v>
      </c>
      <c r="AP48" s="24">
        <f>SUMIFS('1_stopień'!$V$8:$V$964,'1_stopień'!$R$8:$R$964,D48,'1_stopień'!$AA$8:$AA$964,"CKZ Zielona Góra")</f>
        <v>0</v>
      </c>
      <c r="AQ48" s="24">
        <f>SUMIFS('1_stopień'!$U$8:$U$964,'1_stopień'!$R$8:$R$964,D48,'1_stopień'!$AA$8:$AA$964,"Rzemieślnicza Wałbrzych")</f>
        <v>0</v>
      </c>
      <c r="AR48" s="24">
        <f>SUMIFS('1_stopień'!$V$8:$V$964,'1_stopień'!$R$8:$R$964,D48,'1_stopień'!$AA$8:$AA$964,"Rzemieślnicza Wałbrzych")</f>
        <v>0</v>
      </c>
      <c r="AS48" s="24">
        <f>SUMIFS('1_stopień'!$U$8:$U$964,'1_stopień'!$R$8:$R$964,D48,'1_stopień'!$AA$8:$AA$964,"CKZ Mosina")</f>
        <v>0</v>
      </c>
      <c r="AT48" s="24">
        <f>SUMIFS('1_stopień'!$V$8:$V$964,'1_stopień'!$R$8:$R$964,D48,'1_stopień'!$AA$8:$AA$964,"CKZ Mosina")</f>
        <v>0</v>
      </c>
      <c r="AU48" s="24">
        <f>SUMIFS('1_stopień'!$U$8:$U$964,'1_stopień'!$R$8:$R$964,D48,'1_stopień'!$AA$8:$AA$964,"Cech Opole")</f>
        <v>0</v>
      </c>
      <c r="AV48" s="24">
        <f>SUMIFS('1_stopień'!$V$8:$V$964,'1_stopień'!$R$8:$R$964,D48,'1_stopień'!$AA$8:$AA$964,"Cech Opole")</f>
        <v>0</v>
      </c>
      <c r="AW48" s="24">
        <f>SUMIFS('1_stopień'!$U$8:$U$964,'1_stopień'!$R$8:$R$964,D48,'1_stopień'!$AA$8:$AA$964,"TOYOTA")</f>
        <v>0</v>
      </c>
      <c r="AX48" s="24">
        <f>SUMIFS('1_stopień'!$V$8:$V$964,'1_stopień'!$R$8:$R$964,D48,'1_stopień'!$AA$8:$AA$964,"TOYOTA")</f>
        <v>0</v>
      </c>
      <c r="AY48" s="24">
        <f>SUMIFS('1_stopień'!$U$8:$U$964,'1_stopień'!$R$8:$R$964,D48,'1_stopień'!$AA$8:$AA$964,"CKZ Wrocław")</f>
        <v>0</v>
      </c>
      <c r="AZ48" s="24">
        <f>SUMIFS('1_stopień'!$V$8:$V$964,'1_stopień'!$R$8:$R$964,D48,'1_stopień'!$AA$8:$AA$964,"CKZ Wrocław")</f>
        <v>0</v>
      </c>
      <c r="BA48" s="24">
        <f>SUMIFS('1_stopień'!$U$8:$U$964,'1_stopień'!$R$8:$R$964,D48,'1_stopień'!$AA$8:$AA$964,"CKZ Gliwice")</f>
        <v>0</v>
      </c>
      <c r="BB48" s="24">
        <f>SUMIFS('1_stopień'!$V$8:$V$964,'1_stopień'!$R$8:$R$964,D48,'1_stopień'!$AA$8:$AA$964,"CKZ Gliwice")</f>
        <v>0</v>
      </c>
      <c r="BC48" s="24">
        <f>SUMIFS('1_stopień'!$U$8:$U$964,'1_stopień'!$R$8:$R$964,D48,'1_stopień'!$AA$8:$AA$964,"CKZ Opole")</f>
        <v>0</v>
      </c>
      <c r="BD48" s="24">
        <f>SUMIFS('1_stopień'!$V$8:$V$964,'1_stopień'!$R$8:$R$964,D48,'1_stopień'!$AA$8:$AA$964,"CKZ Opole")</f>
        <v>0</v>
      </c>
      <c r="BE48" s="24">
        <f>SUMIFS('1_stopień'!$U$8:$U$964,'1_stopień'!$R$8:$R$964,D48,'1_stopień'!$AA$8:$AA$964,"CKZ Chojnów")</f>
        <v>0</v>
      </c>
      <c r="BF48" s="24">
        <f>SUMIFS('1_stopień'!$V$8:$V$964,'1_stopień'!$R$8:$R$964,D48,'1_stopień'!$AA$8:$AA$964,"CKZ Chojnów")</f>
        <v>0</v>
      </c>
      <c r="BG48" s="24">
        <f>SUMIFS('1_stopień'!$U$8:$U$964,'1_stopień'!$R$8:$R$964,D48,'1_stopień'!$AA$8:$AA$964,"CKZ Gniezno")</f>
        <v>0</v>
      </c>
      <c r="BH48" s="24">
        <f>SUMIFS('1_stopień'!$V$8:$V$964,'1_stopień'!$R$8:$R$964,D48,'1_stopień'!$AA$8:$AA$964,"CKZ Gniezno")</f>
        <v>0</v>
      </c>
      <c r="BI48" s="24">
        <f>SUMIFS('1_stopień'!$U$8:$U$964,'1_stopień'!$R$8:$R$964,D48,'1_stopień'!$AA$8:$AA$964,"konsultacje szkoła")</f>
        <v>0</v>
      </c>
      <c r="BJ48" s="330">
        <f t="shared" si="0"/>
        <v>0</v>
      </c>
      <c r="BK48" s="327">
        <f t="shared" si="1"/>
        <v>0</v>
      </c>
    </row>
    <row r="49" spans="2:63" hidden="1">
      <c r="B49" s="25" t="s">
        <v>195</v>
      </c>
      <c r="C49" s="26">
        <v>911205</v>
      </c>
      <c r="D49" s="26" t="s">
        <v>198</v>
      </c>
      <c r="E49" s="25" t="s">
        <v>617</v>
      </c>
      <c r="F49" s="23">
        <f>SUMIF('1_stopień'!R$8:R$964,D49,'1_stopień'!U$8:U$966)</f>
        <v>1</v>
      </c>
      <c r="G49" s="24">
        <f>SUMIFS('1_stopień'!$U$8:$U$964,'1_stopień'!$R$8:$R$964,D49,'1_stopień'!$AA$8:$AA$964,"CKZ Bielawa")</f>
        <v>0</v>
      </c>
      <c r="H49" s="24">
        <f>SUMIFS('1_stopień'!$V$8:$V$964,'1_stopień'!$R$8:$R$964,D49,'1_stopień'!$AA$8:$AA$964,"CKZ Bielawa")</f>
        <v>0</v>
      </c>
      <c r="I49" s="24">
        <f>SUMIFS('1_stopień'!$U$8:$U$964,'1_stopień'!$R$8:$R$964,D49,'1_stopień'!$AA$8:$AA$964,"GCKZ Głogów")</f>
        <v>0</v>
      </c>
      <c r="J49" s="24">
        <f>SUMIFS('1_stopień'!$V$8:$V$964,'1_stopień'!$R$8:$R$964,D49,'1_stopień'!$AA$8:$AA$964,"GCKZ Głogów")</f>
        <v>0</v>
      </c>
      <c r="K49" s="24">
        <f>SUMIFS('1_stopień'!$U$8:$U$964,'1_stopień'!$R$8:$R$964,D49,'1_stopień'!$AA$8:$AA$964,"CKZ Jawor")</f>
        <v>0</v>
      </c>
      <c r="L49" s="24">
        <f>SUMIFS('1_stopień'!$V$8:$V$964,'1_stopień'!$R$8:$R$964,D49,'1_stopień'!$AA$8:$AA$964,"CKZ Jawor")</f>
        <v>0</v>
      </c>
      <c r="M49" s="24">
        <f>SUMIFS('1_stopień'!$U$8:$U$964,'1_stopień'!$R$8:$R$964,D49,'1_stopień'!$AA$8:$AA$964,"ZSM Głubczyce")</f>
        <v>0</v>
      </c>
      <c r="N49" s="24">
        <f>SUMIFS('1_stopień'!$V$8:$V$964,'1_stopień'!$R$8:$R$964,D49,'1_stopień'!$AA$8:$AA$964,"ZSM Głubczyce")</f>
        <v>0</v>
      </c>
      <c r="O49" s="24">
        <f>SUMIFS('1_stopień'!$U$8:$U$964,'1_stopień'!$R$8:$R$964,D49,'1_stopień'!$AA$8:$AA$964,"CKZ Kłodzko")</f>
        <v>1</v>
      </c>
      <c r="P49" s="24">
        <f>SUMIFS('1_stopień'!$V$8:$V$964,'1_stopień'!$R$8:$R$964,D49,'1_stopień'!$AA$8:$AA$964,"CKZ Kłodzko")</f>
        <v>1</v>
      </c>
      <c r="Q49" s="24">
        <f>SUMIFS('1_stopień'!$U$8:$U$964,'1_stopień'!$R$8:$R$964,D49,'1_stopień'!$AA$8:$AA$964,"CKZ Legnica")</f>
        <v>0</v>
      </c>
      <c r="R49" s="24">
        <f>SUMIFS('1_stopień'!$V$8:$V$964,'1_stopień'!$R$8:$R$964,D49,'1_stopień'!$AA$8:$AA$964,"CKZ Legnica")</f>
        <v>0</v>
      </c>
      <c r="S49" s="24">
        <f>SUMIFS('1_stopień'!$U$8:$U$964,'1_stopień'!$R$8:$R$964,D49,'1_stopień'!$AA$8:$AA$964,"CKZ Oleśnica")</f>
        <v>0</v>
      </c>
      <c r="T49" s="24">
        <f>SUMIFS('1_stopień'!$V$8:$V$964,'1_stopień'!$R$8:$R$964,D49,'1_stopień'!$AA$8:$AA$964,"CKZ Oleśnica")</f>
        <v>0</v>
      </c>
      <c r="U49" s="24">
        <f>SUMIFS('1_stopień'!$U$8:$U$964,'1_stopień'!$R$8:$R$964,D49,'1_stopień'!$AA$8:$AA$964,"CKZ Świdnica")</f>
        <v>0</v>
      </c>
      <c r="V49" s="24">
        <f>SUMIFS('1_stopień'!$V$8:$V$964,'1_stopień'!$R$8:$R$964,D49,'1_stopień'!$AA$8:$AA$964,"CKZ Świdnica")</f>
        <v>0</v>
      </c>
      <c r="W49" s="24">
        <f>SUMIFS('1_stopień'!$U$8:$U$964,'1_stopień'!$R$8:$R$964,D49,'1_stopień'!$AA$8:$AA$964,"CKZ Wołów")</f>
        <v>0</v>
      </c>
      <c r="X49" s="24">
        <f>SUMIFS('1_stopień'!$V$8:$V$964,'1_stopień'!$R$8:$R$964,D49,'1_stopień'!$AA$8:$AA$964,"CKZ Wołów")</f>
        <v>0</v>
      </c>
      <c r="Y49" s="24">
        <f>SUMIFS('1_stopień'!$U$8:$U$964,'1_stopień'!$R$8:$R$964,D49,'1_stopień'!$AA$8:$AA$964,"CKZ Ziębice")</f>
        <v>0</v>
      </c>
      <c r="Z49" s="24">
        <f>SUMIFS('1_stopień'!$V$8:$V$964,'1_stopień'!$R$8:$R$964,D49,'1_stopień'!$AA$8:$AA$964,"CKZ Ziębice")</f>
        <v>0</v>
      </c>
      <c r="AA49" s="24">
        <f>SUMIFS('1_stopień'!$U$8:$U$964,'1_stopień'!$R$8:$R$964,D49,'1_stopień'!$AA$8:$AA$964,"CKZ Dobrodzień")</f>
        <v>0</v>
      </c>
      <c r="AB49" s="24">
        <f>SUMIFS('1_stopień'!$V$8:$V$964,'1_stopień'!$R$8:$R$964,D49,'1_stopień'!$AA$8:$AA$964,"CKZ Dobrodzień")</f>
        <v>0</v>
      </c>
      <c r="AC49" s="24">
        <f>SUMIFS('1_stopień'!$U$8:$U$964,'1_stopień'!$R$8:$R$964,D49,'1_stopień'!$AA$8:$AA$964,"CKZ Kędzierzyn-Koźle")</f>
        <v>0</v>
      </c>
      <c r="AD49" s="24">
        <f>SUMIFS('1_stopień'!$V$8:$V$964,'1_stopień'!$R$8:$R$964,D49,'1_stopień'!$AA$8:$AA$964,"CKZ Kędzierzyn-Koźle")</f>
        <v>0</v>
      </c>
      <c r="AE49" s="24">
        <f>SUMIFS('1_stopień'!$U$8:$U$964,'1_stopień'!$R$8:$R$964,D49,'1_stopień'!$AA$8:$AA$964,"CKZ Dębica")</f>
        <v>0</v>
      </c>
      <c r="AF49" s="24">
        <f>SUMIFS('1_stopień'!$V$8:$V$964,'1_stopień'!$R$8:$R$964,D49,'1_stopień'!$AA$8:$AA$964,"CKZ Dębica")</f>
        <v>0</v>
      </c>
      <c r="AG49" s="24">
        <f>SUMIFS('1_stopień'!$U$8:$U$964,'1_stopień'!$R$8:$R$964,D49,'1_stopień'!$AA$8:$AA$964,"ZSET Rakowice Wielkie")</f>
        <v>0</v>
      </c>
      <c r="AH49" s="24">
        <f>SUMIFS('1_stopień'!$V$8:$V$964,'1_stopień'!$R$8:$R$964,D49,'1_stopień'!$AA$8:$AA$964,"ZSET Rakowice Wielkie")</f>
        <v>0</v>
      </c>
      <c r="AI49" s="24">
        <f>SUMIFS('1_stopień'!$U$8:$U$964,'1_stopień'!$R$8:$R$964,D49,'1_stopień'!$AA$8:$AA$964,"CKZ Krotoszyn")</f>
        <v>0</v>
      </c>
      <c r="AJ49" s="24">
        <f>SUMIFS('1_stopień'!$V$8:$V$964,'1_stopień'!$R$8:$R$964,D49,'1_stopień'!$AA$8:$AA$964,"CKZ Krotoszyn")</f>
        <v>0</v>
      </c>
      <c r="AK49" s="24">
        <f>SUMIFS('1_stopień'!$U$8:$U$964,'1_stopień'!$R$8:$R$964,D49,'1_stopień'!$AA$8:$AA$964,"CKZ Olkusz")</f>
        <v>0</v>
      </c>
      <c r="AL49" s="24">
        <f>SUMIFS('1_stopień'!$V$8:$V$964,'1_stopień'!$R$8:$R$964,D49,'1_stopień'!$AA$8:$AA$964,"CKZ Olkusz")</f>
        <v>0</v>
      </c>
      <c r="AM49" s="24">
        <f>SUMIFS('1_stopień'!$U$8:$U$964,'1_stopień'!$R$8:$R$964,D49,'1_stopień'!$AA$8:$AA$964,"CKZ Wschowa")</f>
        <v>0</v>
      </c>
      <c r="AN49" s="24">
        <f>SUMIFS('1_stopień'!$V$8:$V$964,'1_stopień'!$R$8:$R$964,D49,'1_stopień'!$AA$8:$AA$964,"CKZ Wschowa")</f>
        <v>0</v>
      </c>
      <c r="AO49" s="24">
        <f>SUMIFS('1_stopień'!$U$8:$U$964,'1_stopień'!$R$8:$R$964,D49,'1_stopień'!$AA$8:$AA$964,"CKZ Zielona Góra")</f>
        <v>0</v>
      </c>
      <c r="AP49" s="24">
        <f>SUMIFS('1_stopień'!$V$8:$V$964,'1_stopień'!$R$8:$R$964,D49,'1_stopień'!$AA$8:$AA$964,"CKZ Zielona Góra")</f>
        <v>0</v>
      </c>
      <c r="AQ49" s="24">
        <f>SUMIFS('1_stopień'!$U$8:$U$964,'1_stopień'!$R$8:$R$964,D49,'1_stopień'!$AA$8:$AA$964,"Rzemieślnicza Wałbrzych")</f>
        <v>0</v>
      </c>
      <c r="AR49" s="24">
        <f>SUMIFS('1_stopień'!$V$8:$V$964,'1_stopień'!$R$8:$R$964,D49,'1_stopień'!$AA$8:$AA$964,"Rzemieślnicza Wałbrzych")</f>
        <v>0</v>
      </c>
      <c r="AS49" s="24">
        <f>SUMIFS('1_stopień'!$U$8:$U$964,'1_stopień'!$R$8:$R$964,D49,'1_stopień'!$AA$8:$AA$964,"CKZ Mosina")</f>
        <v>0</v>
      </c>
      <c r="AT49" s="24">
        <f>SUMIFS('1_stopień'!$V$8:$V$964,'1_stopień'!$R$8:$R$964,D49,'1_stopień'!$AA$8:$AA$964,"CKZ Mosina")</f>
        <v>0</v>
      </c>
      <c r="AU49" s="24">
        <f>SUMIFS('1_stopień'!$U$8:$U$964,'1_stopień'!$R$8:$R$964,D49,'1_stopień'!$AA$8:$AA$964,"Cech Opole")</f>
        <v>0</v>
      </c>
      <c r="AV49" s="24">
        <f>SUMIFS('1_stopień'!$V$8:$V$964,'1_stopień'!$R$8:$R$964,D49,'1_stopień'!$AA$8:$AA$964,"Cech Opole")</f>
        <v>0</v>
      </c>
      <c r="AW49" s="24">
        <f>SUMIFS('1_stopień'!$U$8:$U$964,'1_stopień'!$R$8:$R$964,D49,'1_stopień'!$AA$8:$AA$964,"TOYOTA")</f>
        <v>0</v>
      </c>
      <c r="AX49" s="24">
        <f>SUMIFS('1_stopień'!$V$8:$V$964,'1_stopień'!$R$8:$R$964,D49,'1_stopień'!$AA$8:$AA$964,"TOYOTA")</f>
        <v>0</v>
      </c>
      <c r="AY49" s="24">
        <f>SUMIFS('1_stopień'!$U$8:$U$964,'1_stopień'!$R$8:$R$964,D49,'1_stopień'!$AA$8:$AA$964,"CKZ Wrocław")</f>
        <v>0</v>
      </c>
      <c r="AZ49" s="24">
        <f>SUMIFS('1_stopień'!$V$8:$V$964,'1_stopień'!$R$8:$R$964,D49,'1_stopień'!$AA$8:$AA$964,"CKZ Wrocław")</f>
        <v>0</v>
      </c>
      <c r="BA49" s="24">
        <f>SUMIFS('1_stopień'!$U$8:$U$964,'1_stopień'!$R$8:$R$964,D49,'1_stopień'!$AA$8:$AA$964,"CKZ Gliwice")</f>
        <v>0</v>
      </c>
      <c r="BB49" s="24">
        <f>SUMIFS('1_stopień'!$V$8:$V$964,'1_stopień'!$R$8:$R$964,D49,'1_stopień'!$AA$8:$AA$964,"CKZ Gliwice")</f>
        <v>0</v>
      </c>
      <c r="BC49" s="24">
        <f>SUMIFS('1_stopień'!$U$8:$U$964,'1_stopień'!$R$8:$R$964,D49,'1_stopień'!$AA$8:$AA$964,"CKZ Opole")</f>
        <v>0</v>
      </c>
      <c r="BD49" s="24">
        <f>SUMIFS('1_stopień'!$V$8:$V$964,'1_stopień'!$R$8:$R$964,D49,'1_stopień'!$AA$8:$AA$964,"CKZ Opole")</f>
        <v>0</v>
      </c>
      <c r="BE49" s="24">
        <f>SUMIFS('1_stopień'!$U$8:$U$964,'1_stopień'!$R$8:$R$964,D49,'1_stopień'!$AA$8:$AA$964,"CKZ Chojnów")</f>
        <v>0</v>
      </c>
      <c r="BF49" s="24">
        <f>SUMIFS('1_stopień'!$V$8:$V$964,'1_stopień'!$R$8:$R$964,D49,'1_stopień'!$AA$8:$AA$964,"CKZ Chojnów")</f>
        <v>0</v>
      </c>
      <c r="BG49" s="24">
        <f>SUMIFS('1_stopień'!$U$8:$U$964,'1_stopień'!$R$8:$R$964,D49,'1_stopień'!$AA$8:$AA$964,"CKZ Gniezno")</f>
        <v>0</v>
      </c>
      <c r="BH49" s="24">
        <f>SUMIFS('1_stopień'!$V$8:$V$964,'1_stopień'!$R$8:$R$964,D49,'1_stopień'!$AA$8:$AA$964,"CKZ Gniezno")</f>
        <v>0</v>
      </c>
      <c r="BI49" s="24">
        <f>SUMIFS('1_stopień'!$U$8:$U$964,'1_stopień'!$R$8:$R$964,D49,'1_stopień'!$AA$8:$AA$964,"konsultacje szkoła")</f>
        <v>0</v>
      </c>
      <c r="BJ49" s="330">
        <f t="shared" si="0"/>
        <v>1</v>
      </c>
      <c r="BK49" s="327">
        <f t="shared" si="1"/>
        <v>1</v>
      </c>
    </row>
    <row r="50" spans="2:63" hidden="1">
      <c r="B50" s="25" t="s">
        <v>513</v>
      </c>
      <c r="C50" s="26">
        <v>834105</v>
      </c>
      <c r="D50" s="26" t="s">
        <v>619</v>
      </c>
      <c r="E50" s="25" t="s">
        <v>618</v>
      </c>
      <c r="F50" s="23">
        <f>SUMIF('1_stopień'!R$8:R$964,D50,'1_stopień'!U$8:U$966)</f>
        <v>0</v>
      </c>
      <c r="G50" s="24">
        <f>SUMIFS('1_stopień'!$U$8:$U$964,'1_stopień'!$R$8:$R$964,D50,'1_stopień'!$AA$8:$AA$964,"CKZ Bielawa")</f>
        <v>0</v>
      </c>
      <c r="H50" s="24">
        <f>SUMIFS('1_stopień'!$V$8:$V$964,'1_stopień'!$R$8:$R$964,D50,'1_stopień'!$AA$8:$AA$964,"CKZ Bielawa")</f>
        <v>0</v>
      </c>
      <c r="I50" s="24">
        <f>SUMIFS('1_stopień'!$U$8:$U$964,'1_stopień'!$R$8:$R$964,D50,'1_stopień'!$AA$8:$AA$964,"GCKZ Głogów")</f>
        <v>0</v>
      </c>
      <c r="J50" s="24">
        <f>SUMIFS('1_stopień'!$V$8:$V$964,'1_stopień'!$R$8:$R$964,D50,'1_stopień'!$AA$8:$AA$964,"GCKZ Głogów")</f>
        <v>0</v>
      </c>
      <c r="K50" s="24">
        <f>SUMIFS('1_stopień'!$U$8:$U$964,'1_stopień'!$R$8:$R$964,D50,'1_stopień'!$AA$8:$AA$964,"CKZ Jawor")</f>
        <v>0</v>
      </c>
      <c r="L50" s="24">
        <f>SUMIFS('1_stopień'!$V$8:$V$964,'1_stopień'!$R$8:$R$964,D50,'1_stopień'!$AA$8:$AA$964,"CKZ Jawor")</f>
        <v>0</v>
      </c>
      <c r="M50" s="24">
        <f>SUMIFS('1_stopień'!$U$8:$U$964,'1_stopień'!$R$8:$R$964,D50,'1_stopień'!$AA$8:$AA$964,"ZSM Głubczyce")</f>
        <v>0</v>
      </c>
      <c r="N50" s="24">
        <f>SUMIFS('1_stopień'!$V$8:$V$964,'1_stopień'!$R$8:$R$964,D50,'1_stopień'!$AA$8:$AA$964,"ZSM Głubczyce")</f>
        <v>0</v>
      </c>
      <c r="O50" s="24">
        <f>SUMIFS('1_stopień'!$U$8:$U$964,'1_stopień'!$R$8:$R$964,D50,'1_stopień'!$AA$8:$AA$964,"CKZ Kłodzko")</f>
        <v>0</v>
      </c>
      <c r="P50" s="24">
        <f>SUMIFS('1_stopień'!$V$8:$V$964,'1_stopień'!$R$8:$R$964,D50,'1_stopień'!$AA$8:$AA$964,"CKZ Kłodzko")</f>
        <v>0</v>
      </c>
      <c r="Q50" s="24">
        <f>SUMIFS('1_stopień'!$U$8:$U$964,'1_stopień'!$R$8:$R$964,D50,'1_stopień'!$AA$8:$AA$964,"CKZ Legnica")</f>
        <v>0</v>
      </c>
      <c r="R50" s="24">
        <f>SUMIFS('1_stopień'!$V$8:$V$964,'1_stopień'!$R$8:$R$964,D50,'1_stopień'!$AA$8:$AA$964,"CKZ Legnica")</f>
        <v>0</v>
      </c>
      <c r="S50" s="24">
        <f>SUMIFS('1_stopień'!$U$8:$U$964,'1_stopień'!$R$8:$R$964,D50,'1_stopień'!$AA$8:$AA$964,"CKZ Oleśnica")</f>
        <v>0</v>
      </c>
      <c r="T50" s="24">
        <f>SUMIFS('1_stopień'!$V$8:$V$964,'1_stopień'!$R$8:$R$964,D50,'1_stopień'!$AA$8:$AA$964,"CKZ Oleśnica")</f>
        <v>0</v>
      </c>
      <c r="U50" s="24">
        <f>SUMIFS('1_stopień'!$U$8:$U$964,'1_stopień'!$R$8:$R$964,D50,'1_stopień'!$AA$8:$AA$964,"CKZ Świdnica")</f>
        <v>0</v>
      </c>
      <c r="V50" s="24">
        <f>SUMIFS('1_stopień'!$V$8:$V$964,'1_stopień'!$R$8:$R$964,D50,'1_stopień'!$AA$8:$AA$964,"CKZ Świdnica")</f>
        <v>0</v>
      </c>
      <c r="W50" s="24">
        <f>SUMIFS('1_stopień'!$U$8:$U$964,'1_stopień'!$R$8:$R$964,D50,'1_stopień'!$AA$8:$AA$964,"CKZ Wołów")</f>
        <v>0</v>
      </c>
      <c r="X50" s="24">
        <f>SUMIFS('1_stopień'!$V$8:$V$964,'1_stopień'!$R$8:$R$964,D50,'1_stopień'!$AA$8:$AA$964,"CKZ Wołów")</f>
        <v>0</v>
      </c>
      <c r="Y50" s="24">
        <f>SUMIFS('1_stopień'!$U$8:$U$964,'1_stopień'!$R$8:$R$964,D50,'1_stopień'!$AA$8:$AA$964,"CKZ Ziębice")</f>
        <v>0</v>
      </c>
      <c r="Z50" s="24">
        <f>SUMIFS('1_stopień'!$V$8:$V$964,'1_stopień'!$R$8:$R$964,D50,'1_stopień'!$AA$8:$AA$964,"CKZ Ziębice")</f>
        <v>0</v>
      </c>
      <c r="AA50" s="24">
        <f>SUMIFS('1_stopień'!$U$8:$U$964,'1_stopień'!$R$8:$R$964,D50,'1_stopień'!$AA$8:$AA$964,"CKZ Dobrodzień")</f>
        <v>0</v>
      </c>
      <c r="AB50" s="24">
        <f>SUMIFS('1_stopień'!$V$8:$V$964,'1_stopień'!$R$8:$R$964,D50,'1_stopień'!$AA$8:$AA$964,"CKZ Dobrodzień")</f>
        <v>0</v>
      </c>
      <c r="AC50" s="24">
        <f>SUMIFS('1_stopień'!$U$8:$U$964,'1_stopień'!$R$8:$R$964,D50,'1_stopień'!$AA$8:$AA$964,"CKZ Kędzierzyn-Koźle")</f>
        <v>0</v>
      </c>
      <c r="AD50" s="24">
        <f>SUMIFS('1_stopień'!$V$8:$V$964,'1_stopień'!$R$8:$R$964,D50,'1_stopień'!$AA$8:$AA$964,"CKZ Kędzierzyn-Koźle")</f>
        <v>0</v>
      </c>
      <c r="AE50" s="24">
        <f>SUMIFS('1_stopień'!$U$8:$U$964,'1_stopień'!$R$8:$R$964,D50,'1_stopień'!$AA$8:$AA$964,"CKZ Dębica")</f>
        <v>0</v>
      </c>
      <c r="AF50" s="24">
        <f>SUMIFS('1_stopień'!$V$8:$V$964,'1_stopień'!$R$8:$R$964,D50,'1_stopień'!$AA$8:$AA$964,"CKZ Dębica")</f>
        <v>0</v>
      </c>
      <c r="AG50" s="24">
        <f>SUMIFS('1_stopień'!$U$8:$U$964,'1_stopień'!$R$8:$R$964,D50,'1_stopień'!$AA$8:$AA$964,"ZSET Rakowice Wielkie")</f>
        <v>0</v>
      </c>
      <c r="AH50" s="24">
        <f>SUMIFS('1_stopień'!$V$8:$V$964,'1_stopień'!$R$8:$R$964,D50,'1_stopień'!$AA$8:$AA$964,"ZSET Rakowice Wielkie")</f>
        <v>0</v>
      </c>
      <c r="AI50" s="24">
        <f>SUMIFS('1_stopień'!$U$8:$U$964,'1_stopień'!$R$8:$R$964,D50,'1_stopień'!$AA$8:$AA$964,"CKZ Krotoszyn")</f>
        <v>0</v>
      </c>
      <c r="AJ50" s="24">
        <f>SUMIFS('1_stopień'!$V$8:$V$964,'1_stopień'!$R$8:$R$964,D50,'1_stopień'!$AA$8:$AA$964,"CKZ Krotoszyn")</f>
        <v>0</v>
      </c>
      <c r="AK50" s="24">
        <f>SUMIFS('1_stopień'!$U$8:$U$964,'1_stopień'!$R$8:$R$964,D50,'1_stopień'!$AA$8:$AA$964,"CKZ Olkusz")</f>
        <v>0</v>
      </c>
      <c r="AL50" s="24">
        <f>SUMIFS('1_stopień'!$V$8:$V$964,'1_stopień'!$R$8:$R$964,D50,'1_stopień'!$AA$8:$AA$964,"CKZ Olkusz")</f>
        <v>0</v>
      </c>
      <c r="AM50" s="24">
        <f>SUMIFS('1_stopień'!$U$8:$U$964,'1_stopień'!$R$8:$R$964,D50,'1_stopień'!$AA$8:$AA$964,"CKZ Wschowa")</f>
        <v>0</v>
      </c>
      <c r="AN50" s="24">
        <f>SUMIFS('1_stopień'!$V$8:$V$964,'1_stopień'!$R$8:$R$964,D50,'1_stopień'!$AA$8:$AA$964,"CKZ Wschowa")</f>
        <v>0</v>
      </c>
      <c r="AO50" s="24">
        <f>SUMIFS('1_stopień'!$U$8:$U$964,'1_stopień'!$R$8:$R$964,D50,'1_stopień'!$AA$8:$AA$964,"CKZ Zielona Góra")</f>
        <v>0</v>
      </c>
      <c r="AP50" s="24">
        <f>SUMIFS('1_stopień'!$V$8:$V$964,'1_stopień'!$R$8:$R$964,D50,'1_stopień'!$AA$8:$AA$964,"CKZ Zielona Góra")</f>
        <v>0</v>
      </c>
      <c r="AQ50" s="24">
        <f>SUMIFS('1_stopień'!$U$8:$U$964,'1_stopień'!$R$8:$R$964,D50,'1_stopień'!$AA$8:$AA$964,"Rzemieślnicza Wałbrzych")</f>
        <v>0</v>
      </c>
      <c r="AR50" s="24">
        <f>SUMIFS('1_stopień'!$V$8:$V$964,'1_stopień'!$R$8:$R$964,D50,'1_stopień'!$AA$8:$AA$964,"Rzemieślnicza Wałbrzych")</f>
        <v>0</v>
      </c>
      <c r="AS50" s="24">
        <f>SUMIFS('1_stopień'!$U$8:$U$964,'1_stopień'!$R$8:$R$964,D50,'1_stopień'!$AA$8:$AA$964,"CKZ Mosina")</f>
        <v>0</v>
      </c>
      <c r="AT50" s="24">
        <f>SUMIFS('1_stopień'!$V$8:$V$964,'1_stopień'!$R$8:$R$964,D50,'1_stopień'!$AA$8:$AA$964,"CKZ Mosina")</f>
        <v>0</v>
      </c>
      <c r="AU50" s="24">
        <f>SUMIFS('1_stopień'!$U$8:$U$964,'1_stopień'!$R$8:$R$964,D50,'1_stopień'!$AA$8:$AA$964,"Cech Opole")</f>
        <v>0</v>
      </c>
      <c r="AV50" s="24">
        <f>SUMIFS('1_stopień'!$V$8:$V$964,'1_stopień'!$R$8:$R$964,D50,'1_stopień'!$AA$8:$AA$964,"Cech Opole")</f>
        <v>0</v>
      </c>
      <c r="AW50" s="24">
        <f>SUMIFS('1_stopień'!$U$8:$U$964,'1_stopień'!$R$8:$R$964,D50,'1_stopień'!$AA$8:$AA$964,"TOYOTA")</f>
        <v>0</v>
      </c>
      <c r="AX50" s="24">
        <f>SUMIFS('1_stopień'!$V$8:$V$964,'1_stopień'!$R$8:$R$964,D50,'1_stopień'!$AA$8:$AA$964,"TOYOTA")</f>
        <v>0</v>
      </c>
      <c r="AY50" s="24">
        <f>SUMIFS('1_stopień'!$U$8:$U$964,'1_stopień'!$R$8:$R$964,D50,'1_stopień'!$AA$8:$AA$964,"CKZ Wrocław")</f>
        <v>0</v>
      </c>
      <c r="AZ50" s="24">
        <f>SUMIFS('1_stopień'!$V$8:$V$964,'1_stopień'!$R$8:$R$964,D50,'1_stopień'!$AA$8:$AA$964,"CKZ Wrocław")</f>
        <v>0</v>
      </c>
      <c r="BA50" s="24">
        <f>SUMIFS('1_stopień'!$U$8:$U$964,'1_stopień'!$R$8:$R$964,D50,'1_stopień'!$AA$8:$AA$964,"CKZ Gliwice")</f>
        <v>0</v>
      </c>
      <c r="BB50" s="24">
        <f>SUMIFS('1_stopień'!$V$8:$V$964,'1_stopień'!$R$8:$R$964,D50,'1_stopień'!$AA$8:$AA$964,"CKZ Gliwice")</f>
        <v>0</v>
      </c>
      <c r="BC50" s="24">
        <f>SUMIFS('1_stopień'!$U$8:$U$964,'1_stopień'!$R$8:$R$964,D50,'1_stopień'!$AA$8:$AA$964,"CKZ Opole")</f>
        <v>0</v>
      </c>
      <c r="BD50" s="24">
        <f>SUMIFS('1_stopień'!$V$8:$V$964,'1_stopień'!$R$8:$R$964,D50,'1_stopień'!$AA$8:$AA$964,"CKZ Opole")</f>
        <v>0</v>
      </c>
      <c r="BE50" s="24">
        <f>SUMIFS('1_stopień'!$U$8:$U$964,'1_stopień'!$R$8:$R$964,D50,'1_stopień'!$AA$8:$AA$964,"CKZ Chojnów")</f>
        <v>0</v>
      </c>
      <c r="BF50" s="24">
        <f>SUMIFS('1_stopień'!$V$8:$V$964,'1_stopień'!$R$8:$R$964,D50,'1_stopień'!$AA$8:$AA$964,"CKZ Chojnów")</f>
        <v>0</v>
      </c>
      <c r="BG50" s="24">
        <f>SUMIFS('1_stopień'!$U$8:$U$964,'1_stopień'!$R$8:$R$964,D50,'1_stopień'!$AA$8:$AA$964,"CKZ Gniezno")</f>
        <v>0</v>
      </c>
      <c r="BH50" s="24">
        <f>SUMIFS('1_stopień'!$V$8:$V$964,'1_stopień'!$R$8:$R$964,D50,'1_stopień'!$AA$8:$AA$964,"CKZ Gniezno")</f>
        <v>0</v>
      </c>
      <c r="BI50" s="24">
        <f>SUMIFS('1_stopień'!$U$8:$U$964,'1_stopień'!$R$8:$R$964,D50,'1_stopień'!$AA$8:$AA$964,"konsultacje szkoła")</f>
        <v>0</v>
      </c>
      <c r="BJ50" s="330">
        <f t="shared" si="0"/>
        <v>0</v>
      </c>
      <c r="BK50" s="327">
        <f t="shared" si="1"/>
        <v>0</v>
      </c>
    </row>
    <row r="51" spans="2:63" hidden="1">
      <c r="B51" s="25" t="s">
        <v>197</v>
      </c>
      <c r="C51" s="26">
        <v>721301</v>
      </c>
      <c r="D51" s="26" t="s">
        <v>684</v>
      </c>
      <c r="E51" s="25" t="s">
        <v>620</v>
      </c>
      <c r="F51" s="23">
        <f>SUMIF('1_stopień'!R$8:R$964,D51,'1_stopień'!U$8:U$966)</f>
        <v>1</v>
      </c>
      <c r="G51" s="24">
        <f>SUMIFS('1_stopień'!$U$8:$U$964,'1_stopień'!$R$8:$R$964,D51,'1_stopień'!$AA$8:$AA$964,"CKZ Bielawa")</f>
        <v>0</v>
      </c>
      <c r="H51" s="24">
        <f>SUMIFS('1_stopień'!$V$8:$V$964,'1_stopień'!$R$8:$R$964,D51,'1_stopień'!$AA$8:$AA$964,"CKZ Bielawa")</f>
        <v>0</v>
      </c>
      <c r="I51" s="24">
        <f>SUMIFS('1_stopień'!$U$8:$U$964,'1_stopień'!$R$8:$R$964,D51,'1_stopień'!$AA$8:$AA$964,"GCKZ Głogów")</f>
        <v>0</v>
      </c>
      <c r="J51" s="24">
        <f>SUMIFS('1_stopień'!$V$8:$V$964,'1_stopień'!$R$8:$R$964,D51,'1_stopień'!$AA$8:$AA$964,"GCKZ Głogów")</f>
        <v>0</v>
      </c>
      <c r="K51" s="24">
        <f>SUMIFS('1_stopień'!$U$8:$U$964,'1_stopień'!$R$8:$R$964,D51,'1_stopień'!$AA$8:$AA$964,"CKZ Jawor")</f>
        <v>0</v>
      </c>
      <c r="L51" s="24">
        <f>SUMIFS('1_stopień'!$V$8:$V$964,'1_stopień'!$R$8:$R$964,D51,'1_stopień'!$AA$8:$AA$964,"CKZ Jawor")</f>
        <v>0</v>
      </c>
      <c r="M51" s="24">
        <f>SUMIFS('1_stopień'!$U$8:$U$964,'1_stopień'!$R$8:$R$964,D51,'1_stopień'!$AA$8:$AA$964,"ZSM Głubczyce")</f>
        <v>0</v>
      </c>
      <c r="N51" s="24">
        <f>SUMIFS('1_stopień'!$V$8:$V$964,'1_stopień'!$R$8:$R$964,D51,'1_stopień'!$AA$8:$AA$964,"ZSM Głubczyce")</f>
        <v>0</v>
      </c>
      <c r="O51" s="24">
        <f>SUMIFS('1_stopień'!$U$8:$U$964,'1_stopień'!$R$8:$R$964,D51,'1_stopień'!$AA$8:$AA$964,"CKZ Kłodzko")</f>
        <v>0</v>
      </c>
      <c r="P51" s="24">
        <f>SUMIFS('1_stopień'!$V$8:$V$964,'1_stopień'!$R$8:$R$964,D51,'1_stopień'!$AA$8:$AA$964,"CKZ Kłodzko")</f>
        <v>0</v>
      </c>
      <c r="Q51" s="24">
        <f>SUMIFS('1_stopień'!$U$8:$U$964,'1_stopień'!$R$8:$R$964,D51,'1_stopień'!$AA$8:$AA$964,"CKZ Legnica")</f>
        <v>0</v>
      </c>
      <c r="R51" s="24">
        <f>SUMIFS('1_stopień'!$V$8:$V$964,'1_stopień'!$R$8:$R$964,D51,'1_stopień'!$AA$8:$AA$964,"CKZ Legnica")</f>
        <v>0</v>
      </c>
      <c r="S51" s="24">
        <f>SUMIFS('1_stopień'!$U$8:$U$964,'1_stopień'!$R$8:$R$964,D51,'1_stopień'!$AA$8:$AA$964,"CKZ Oleśnica")</f>
        <v>0</v>
      </c>
      <c r="T51" s="24">
        <f>SUMIFS('1_stopień'!$V$8:$V$964,'1_stopień'!$R$8:$R$964,D51,'1_stopień'!$AA$8:$AA$964,"CKZ Oleśnica")</f>
        <v>0</v>
      </c>
      <c r="U51" s="24">
        <f>SUMIFS('1_stopień'!$U$8:$U$964,'1_stopień'!$R$8:$R$964,D51,'1_stopień'!$AA$8:$AA$964,"CKZ Świdnica")</f>
        <v>0</v>
      </c>
      <c r="V51" s="24">
        <f>SUMIFS('1_stopień'!$V$8:$V$964,'1_stopień'!$R$8:$R$964,D51,'1_stopień'!$AA$8:$AA$964,"CKZ Świdnica")</f>
        <v>0</v>
      </c>
      <c r="W51" s="24">
        <f>SUMIFS('1_stopień'!$U$8:$U$964,'1_stopień'!$R$8:$R$964,D51,'1_stopień'!$AA$8:$AA$964,"CKZ Wołów")</f>
        <v>0</v>
      </c>
      <c r="X51" s="24">
        <f>SUMIFS('1_stopień'!$V$8:$V$964,'1_stopień'!$R$8:$R$964,D51,'1_stopień'!$AA$8:$AA$964,"CKZ Wołów")</f>
        <v>0</v>
      </c>
      <c r="Y51" s="24">
        <f>SUMIFS('1_stopień'!$U$8:$U$964,'1_stopień'!$R$8:$R$964,D51,'1_stopień'!$AA$8:$AA$964,"CKZ Ziębice")</f>
        <v>0</v>
      </c>
      <c r="Z51" s="24">
        <f>SUMIFS('1_stopień'!$V$8:$V$964,'1_stopień'!$R$8:$R$964,D51,'1_stopień'!$AA$8:$AA$964,"CKZ Ziębice")</f>
        <v>0</v>
      </c>
      <c r="AA51" s="24">
        <f>SUMIFS('1_stopień'!$U$8:$U$964,'1_stopień'!$R$8:$R$964,D51,'1_stopień'!$AA$8:$AA$964,"CKZ Dobrodzień")</f>
        <v>0</v>
      </c>
      <c r="AB51" s="24">
        <f>SUMIFS('1_stopień'!$V$8:$V$964,'1_stopień'!$R$8:$R$964,D51,'1_stopień'!$AA$8:$AA$964,"CKZ Dobrodzień")</f>
        <v>0</v>
      </c>
      <c r="AC51" s="24">
        <f>SUMIFS('1_stopień'!$U$8:$U$964,'1_stopień'!$R$8:$R$964,D51,'1_stopień'!$AA$8:$AA$964,"CKZ Kędzierzyn-Koźle")</f>
        <v>0</v>
      </c>
      <c r="AD51" s="24">
        <f>SUMIFS('1_stopień'!$V$8:$V$964,'1_stopień'!$R$8:$R$964,D51,'1_stopień'!$AA$8:$AA$964,"CKZ Kędzierzyn-Koźle")</f>
        <v>0</v>
      </c>
      <c r="AE51" s="24">
        <f>SUMIFS('1_stopień'!$U$8:$U$964,'1_stopień'!$R$8:$R$964,D51,'1_stopień'!$AA$8:$AA$964,"CKZ Dębica")</f>
        <v>0</v>
      </c>
      <c r="AF51" s="24">
        <f>SUMIFS('1_stopień'!$V$8:$V$964,'1_stopień'!$R$8:$R$964,D51,'1_stopień'!$AA$8:$AA$964,"CKZ Dębica")</f>
        <v>0</v>
      </c>
      <c r="AG51" s="24">
        <f>SUMIFS('1_stopień'!$U$8:$U$964,'1_stopień'!$R$8:$R$964,D51,'1_stopień'!$AA$8:$AA$964,"ZSET Rakowice Wielkie")</f>
        <v>0</v>
      </c>
      <c r="AH51" s="24">
        <f>SUMIFS('1_stopień'!$V$8:$V$964,'1_stopień'!$R$8:$R$964,D51,'1_stopień'!$AA$8:$AA$964,"ZSET Rakowice Wielkie")</f>
        <v>0</v>
      </c>
      <c r="AI51" s="24">
        <f>SUMIFS('1_stopień'!$U$8:$U$964,'1_stopień'!$R$8:$R$964,D51,'1_stopień'!$AA$8:$AA$964,"CKZ Krotoszyn")</f>
        <v>0</v>
      </c>
      <c r="AJ51" s="24">
        <f>SUMIFS('1_stopień'!$V$8:$V$964,'1_stopień'!$R$8:$R$964,D51,'1_stopień'!$AA$8:$AA$964,"CKZ Krotoszyn")</f>
        <v>0</v>
      </c>
      <c r="AK51" s="24">
        <f>SUMIFS('1_stopień'!$U$8:$U$964,'1_stopień'!$R$8:$R$964,D51,'1_stopień'!$AA$8:$AA$964,"CKZ Olkusz")</f>
        <v>0</v>
      </c>
      <c r="AL51" s="24">
        <f>SUMIFS('1_stopień'!$V$8:$V$964,'1_stopień'!$R$8:$R$964,D51,'1_stopień'!$AA$8:$AA$964,"CKZ Olkusz")</f>
        <v>0</v>
      </c>
      <c r="AM51" s="24">
        <f>SUMIFS('1_stopień'!$U$8:$U$964,'1_stopień'!$R$8:$R$964,D51,'1_stopień'!$AA$8:$AA$964,"CKZ Wschowa")</f>
        <v>1</v>
      </c>
      <c r="AN51" s="24">
        <f>SUMIFS('1_stopień'!$V$8:$V$964,'1_stopień'!$R$8:$R$964,D51,'1_stopień'!$AA$8:$AA$964,"CKZ Wschowa")</f>
        <v>0</v>
      </c>
      <c r="AO51" s="24">
        <f>SUMIFS('1_stopień'!$U$8:$U$964,'1_stopień'!$R$8:$R$964,D51,'1_stopień'!$AA$8:$AA$964,"CKZ Zielona Góra")</f>
        <v>0</v>
      </c>
      <c r="AP51" s="24">
        <f>SUMIFS('1_stopień'!$V$8:$V$964,'1_stopień'!$R$8:$R$964,D51,'1_stopień'!$AA$8:$AA$964,"CKZ Zielona Góra")</f>
        <v>0</v>
      </c>
      <c r="AQ51" s="24">
        <f>SUMIFS('1_stopień'!$U$8:$U$964,'1_stopień'!$R$8:$R$964,D51,'1_stopień'!$AA$8:$AA$964,"Rzemieślnicza Wałbrzych")</f>
        <v>0</v>
      </c>
      <c r="AR51" s="24">
        <f>SUMIFS('1_stopień'!$V$8:$V$964,'1_stopień'!$R$8:$R$964,D51,'1_stopień'!$AA$8:$AA$964,"Rzemieślnicza Wałbrzych")</f>
        <v>0</v>
      </c>
      <c r="AS51" s="24">
        <f>SUMIFS('1_stopień'!$U$8:$U$964,'1_stopień'!$R$8:$R$964,D51,'1_stopień'!$AA$8:$AA$964,"CKZ Mosina")</f>
        <v>0</v>
      </c>
      <c r="AT51" s="24">
        <f>SUMIFS('1_stopień'!$V$8:$V$964,'1_stopień'!$R$8:$R$964,D51,'1_stopień'!$AA$8:$AA$964,"CKZ Mosina")</f>
        <v>0</v>
      </c>
      <c r="AU51" s="24">
        <f>SUMIFS('1_stopień'!$U$8:$U$964,'1_stopień'!$R$8:$R$964,D51,'1_stopień'!$AA$8:$AA$964,"Cech Opole")</f>
        <v>0</v>
      </c>
      <c r="AV51" s="24">
        <f>SUMIFS('1_stopień'!$V$8:$V$964,'1_stopień'!$R$8:$R$964,D51,'1_stopień'!$AA$8:$AA$964,"Cech Opole")</f>
        <v>0</v>
      </c>
      <c r="AW51" s="24">
        <f>SUMIFS('1_stopień'!$U$8:$U$964,'1_stopień'!$R$8:$R$964,D51,'1_stopień'!$AA$8:$AA$964,"TOYOTA")</f>
        <v>0</v>
      </c>
      <c r="AX51" s="24">
        <f>SUMIFS('1_stopień'!$V$8:$V$964,'1_stopień'!$R$8:$R$964,D51,'1_stopień'!$AA$8:$AA$964,"TOYOTA")</f>
        <v>0</v>
      </c>
      <c r="AY51" s="24">
        <f>SUMIFS('1_stopień'!$U$8:$U$964,'1_stopień'!$R$8:$R$964,D51,'1_stopień'!$AA$8:$AA$964,"CKZ Wrocław")</f>
        <v>0</v>
      </c>
      <c r="AZ51" s="24">
        <f>SUMIFS('1_stopień'!$V$8:$V$964,'1_stopień'!$R$8:$R$964,D51,'1_stopień'!$AA$8:$AA$964,"CKZ Wrocław")</f>
        <v>0</v>
      </c>
      <c r="BA51" s="24">
        <f>SUMIFS('1_stopień'!$U$8:$U$964,'1_stopień'!$R$8:$R$964,D51,'1_stopień'!$AA$8:$AA$964,"CKZ Gliwice")</f>
        <v>0</v>
      </c>
      <c r="BB51" s="24">
        <f>SUMIFS('1_stopień'!$V$8:$V$964,'1_stopień'!$R$8:$R$964,D51,'1_stopień'!$AA$8:$AA$964,"CKZ Gliwice")</f>
        <v>0</v>
      </c>
      <c r="BC51" s="24">
        <f>SUMIFS('1_stopień'!$U$8:$U$964,'1_stopień'!$R$8:$R$964,D51,'1_stopień'!$AA$8:$AA$964,"CKZ Opole")</f>
        <v>0</v>
      </c>
      <c r="BD51" s="24">
        <f>SUMIFS('1_stopień'!$V$8:$V$964,'1_stopień'!$R$8:$R$964,D51,'1_stopień'!$AA$8:$AA$964,"CKZ Opole")</f>
        <v>0</v>
      </c>
      <c r="BE51" s="24">
        <f>SUMIFS('1_stopień'!$U$8:$U$964,'1_stopień'!$R$8:$R$964,D51,'1_stopień'!$AA$8:$AA$964,"CKZ Chojnów")</f>
        <v>0</v>
      </c>
      <c r="BF51" s="24">
        <f>SUMIFS('1_stopień'!$V$8:$V$964,'1_stopień'!$R$8:$R$964,D51,'1_stopień'!$AA$8:$AA$964,"CKZ Chojnów")</f>
        <v>0</v>
      </c>
      <c r="BG51" s="24">
        <f>SUMIFS('1_stopień'!$U$8:$U$964,'1_stopień'!$R$8:$R$964,D51,'1_stopień'!$AA$8:$AA$964,"CKZ Gniezno")</f>
        <v>0</v>
      </c>
      <c r="BH51" s="24">
        <f>SUMIFS('1_stopień'!$V$8:$V$964,'1_stopień'!$R$8:$R$964,D51,'1_stopień'!$AA$8:$AA$964,"CKZ Gniezno")</f>
        <v>0</v>
      </c>
      <c r="BI51" s="24">
        <f>SUMIFS('1_stopień'!$U$8:$U$964,'1_stopień'!$R$8:$R$964,D51,'1_stopień'!$AA$8:$AA$964,"konsultacje szkoła")</f>
        <v>0</v>
      </c>
      <c r="BJ51" s="330">
        <f t="shared" si="0"/>
        <v>1</v>
      </c>
      <c r="BK51" s="327">
        <f t="shared" si="1"/>
        <v>0</v>
      </c>
    </row>
    <row r="52" spans="2:63" hidden="1">
      <c r="B52" s="25" t="s">
        <v>514</v>
      </c>
      <c r="C52" s="26">
        <v>722101</v>
      </c>
      <c r="D52" s="26" t="s">
        <v>1015</v>
      </c>
      <c r="E52" s="25" t="s">
        <v>621</v>
      </c>
      <c r="F52" s="23">
        <f>SUMIF('1_stopień'!R$8:R$964,D52,'1_stopień'!U$8:U$966)</f>
        <v>0</v>
      </c>
      <c r="G52" s="24">
        <f>SUMIFS('1_stopień'!$U$8:$U$964,'1_stopień'!$R$8:$R$964,D52,'1_stopień'!$AA$8:$AA$964,"CKZ Bielawa")</f>
        <v>0</v>
      </c>
      <c r="H52" s="24">
        <f>SUMIFS('1_stopień'!$V$8:$V$964,'1_stopień'!$R$8:$R$964,D52,'1_stopień'!$AA$8:$AA$964,"CKZ Bielawa")</f>
        <v>0</v>
      </c>
      <c r="I52" s="24">
        <f>SUMIFS('1_stopień'!$U$8:$U$964,'1_stopień'!$R$8:$R$964,D52,'1_stopień'!$AA$8:$AA$964,"GCKZ Głogów")</f>
        <v>0</v>
      </c>
      <c r="J52" s="24">
        <f>SUMIFS('1_stopień'!$V$8:$V$964,'1_stopień'!$R$8:$R$964,D52,'1_stopień'!$AA$8:$AA$964,"GCKZ Głogów")</f>
        <v>0</v>
      </c>
      <c r="K52" s="24">
        <f>SUMIFS('1_stopień'!$U$8:$U$964,'1_stopień'!$R$8:$R$964,D52,'1_stopień'!$AA$8:$AA$964,"CKZ Jawor")</f>
        <v>0</v>
      </c>
      <c r="L52" s="24">
        <f>SUMIFS('1_stopień'!$V$8:$V$964,'1_stopień'!$R$8:$R$964,D52,'1_stopień'!$AA$8:$AA$964,"CKZ Jawor")</f>
        <v>0</v>
      </c>
      <c r="M52" s="24">
        <f>SUMIFS('1_stopień'!$U$8:$U$964,'1_stopień'!$R$8:$R$964,D52,'1_stopień'!$AA$8:$AA$964,"ZSM Głubczyce")</f>
        <v>0</v>
      </c>
      <c r="N52" s="24">
        <f>SUMIFS('1_stopień'!$V$8:$V$964,'1_stopień'!$R$8:$R$964,D52,'1_stopień'!$AA$8:$AA$964,"ZSM Głubczyce")</f>
        <v>0</v>
      </c>
      <c r="O52" s="24">
        <f>SUMIFS('1_stopień'!$U$8:$U$964,'1_stopień'!$R$8:$R$964,D52,'1_stopień'!$AA$8:$AA$964,"CKZ Kłodzko")</f>
        <v>0</v>
      </c>
      <c r="P52" s="24">
        <f>SUMIFS('1_stopień'!$V$8:$V$964,'1_stopień'!$R$8:$R$964,D52,'1_stopień'!$AA$8:$AA$964,"CKZ Kłodzko")</f>
        <v>0</v>
      </c>
      <c r="Q52" s="24">
        <f>SUMIFS('1_stopień'!$U$8:$U$964,'1_stopień'!$R$8:$R$964,D52,'1_stopień'!$AA$8:$AA$964,"CKZ Legnica")</f>
        <v>0</v>
      </c>
      <c r="R52" s="24">
        <f>SUMIFS('1_stopień'!$V$8:$V$964,'1_stopień'!$R$8:$R$964,D52,'1_stopień'!$AA$8:$AA$964,"CKZ Legnica")</f>
        <v>0</v>
      </c>
      <c r="S52" s="24">
        <f>SUMIFS('1_stopień'!$U$8:$U$964,'1_stopień'!$R$8:$R$964,D52,'1_stopień'!$AA$8:$AA$964,"CKZ Oleśnica")</f>
        <v>0</v>
      </c>
      <c r="T52" s="24">
        <f>SUMIFS('1_stopień'!$V$8:$V$964,'1_stopień'!$R$8:$R$964,D52,'1_stopień'!$AA$8:$AA$964,"CKZ Oleśnica")</f>
        <v>0</v>
      </c>
      <c r="U52" s="24">
        <f>SUMIFS('1_stopień'!$U$8:$U$964,'1_stopień'!$R$8:$R$964,D52,'1_stopień'!$AA$8:$AA$964,"CKZ Świdnica")</f>
        <v>0</v>
      </c>
      <c r="V52" s="24">
        <f>SUMIFS('1_stopień'!$V$8:$V$964,'1_stopień'!$R$8:$R$964,D52,'1_stopień'!$AA$8:$AA$964,"CKZ Świdnica")</f>
        <v>0</v>
      </c>
      <c r="W52" s="24">
        <f>SUMIFS('1_stopień'!$U$8:$U$964,'1_stopień'!$R$8:$R$964,D52,'1_stopień'!$AA$8:$AA$964,"CKZ Wołów")</f>
        <v>0</v>
      </c>
      <c r="X52" s="24">
        <f>SUMIFS('1_stopień'!$V$8:$V$964,'1_stopień'!$R$8:$R$964,D52,'1_stopień'!$AA$8:$AA$964,"CKZ Wołów")</f>
        <v>0</v>
      </c>
      <c r="Y52" s="24">
        <f>SUMIFS('1_stopień'!$U$8:$U$964,'1_stopień'!$R$8:$R$964,D52,'1_stopień'!$AA$8:$AA$964,"CKZ Ziębice")</f>
        <v>0</v>
      </c>
      <c r="Z52" s="24">
        <f>SUMIFS('1_stopień'!$V$8:$V$964,'1_stopień'!$R$8:$R$964,D52,'1_stopień'!$AA$8:$AA$964,"CKZ Ziębice")</f>
        <v>0</v>
      </c>
      <c r="AA52" s="24">
        <f>SUMIFS('1_stopień'!$U$8:$U$964,'1_stopień'!$R$8:$R$964,D52,'1_stopień'!$AA$8:$AA$964,"CKZ Dobrodzień")</f>
        <v>0</v>
      </c>
      <c r="AB52" s="24">
        <f>SUMIFS('1_stopień'!$V$8:$V$964,'1_stopień'!$R$8:$R$964,D52,'1_stopień'!$AA$8:$AA$964,"CKZ Dobrodzień")</f>
        <v>0</v>
      </c>
      <c r="AC52" s="24">
        <f>SUMIFS('1_stopień'!$U$8:$U$964,'1_stopień'!$R$8:$R$964,D52,'1_stopień'!$AA$8:$AA$964,"CKZ Kędzierzyn-Koźle")</f>
        <v>0</v>
      </c>
      <c r="AD52" s="24">
        <f>SUMIFS('1_stopień'!$V$8:$V$964,'1_stopień'!$R$8:$R$964,D52,'1_stopień'!$AA$8:$AA$964,"CKZ Kędzierzyn-Koźle")</f>
        <v>0</v>
      </c>
      <c r="AE52" s="24">
        <f>SUMIFS('1_stopień'!$U$8:$U$964,'1_stopień'!$R$8:$R$964,D52,'1_stopień'!$AA$8:$AA$964,"CKZ Dębica")</f>
        <v>0</v>
      </c>
      <c r="AF52" s="24">
        <f>SUMIFS('1_stopień'!$V$8:$V$964,'1_stopień'!$R$8:$R$964,D52,'1_stopień'!$AA$8:$AA$964,"CKZ Dębica")</f>
        <v>0</v>
      </c>
      <c r="AG52" s="24">
        <f>SUMIFS('1_stopień'!$U$8:$U$964,'1_stopień'!$R$8:$R$964,D52,'1_stopień'!$AA$8:$AA$964,"ZSET Rakowice Wielkie")</f>
        <v>0</v>
      </c>
      <c r="AH52" s="24">
        <f>SUMIFS('1_stopień'!$V$8:$V$964,'1_stopień'!$R$8:$R$964,D52,'1_stopień'!$AA$8:$AA$964,"ZSET Rakowice Wielkie")</f>
        <v>0</v>
      </c>
      <c r="AI52" s="24">
        <f>SUMIFS('1_stopień'!$U$8:$U$964,'1_stopień'!$R$8:$R$964,D52,'1_stopień'!$AA$8:$AA$964,"CKZ Krotoszyn")</f>
        <v>0</v>
      </c>
      <c r="AJ52" s="24">
        <f>SUMIFS('1_stopień'!$V$8:$V$964,'1_stopień'!$R$8:$R$964,D52,'1_stopień'!$AA$8:$AA$964,"CKZ Krotoszyn")</f>
        <v>0</v>
      </c>
      <c r="AK52" s="24">
        <f>SUMIFS('1_stopień'!$U$8:$U$964,'1_stopień'!$R$8:$R$964,D52,'1_stopień'!$AA$8:$AA$964,"CKZ Olkusz")</f>
        <v>0</v>
      </c>
      <c r="AL52" s="24">
        <f>SUMIFS('1_stopień'!$V$8:$V$964,'1_stopień'!$R$8:$R$964,D52,'1_stopień'!$AA$8:$AA$964,"CKZ Olkusz")</f>
        <v>0</v>
      </c>
      <c r="AM52" s="24">
        <f>SUMIFS('1_stopień'!$U$8:$U$964,'1_stopień'!$R$8:$R$964,D52,'1_stopień'!$AA$8:$AA$964,"CKZ Wschowa")</f>
        <v>0</v>
      </c>
      <c r="AN52" s="24">
        <f>SUMIFS('1_stopień'!$V$8:$V$964,'1_stopień'!$R$8:$R$964,D52,'1_stopień'!$AA$8:$AA$964,"CKZ Wschowa")</f>
        <v>0</v>
      </c>
      <c r="AO52" s="24">
        <f>SUMIFS('1_stopień'!$U$8:$U$964,'1_stopień'!$R$8:$R$964,D52,'1_stopień'!$AA$8:$AA$964,"CKZ Zielona Góra")</f>
        <v>0</v>
      </c>
      <c r="AP52" s="24">
        <f>SUMIFS('1_stopień'!$V$8:$V$964,'1_stopień'!$R$8:$R$964,D52,'1_stopień'!$AA$8:$AA$964,"CKZ Zielona Góra")</f>
        <v>0</v>
      </c>
      <c r="AQ52" s="24">
        <f>SUMIFS('1_stopień'!$U$8:$U$964,'1_stopień'!$R$8:$R$964,D52,'1_stopień'!$AA$8:$AA$964,"Rzemieślnicza Wałbrzych")</f>
        <v>0</v>
      </c>
      <c r="AR52" s="24">
        <f>SUMIFS('1_stopień'!$V$8:$V$964,'1_stopień'!$R$8:$R$964,D52,'1_stopień'!$AA$8:$AA$964,"Rzemieślnicza Wałbrzych")</f>
        <v>0</v>
      </c>
      <c r="AS52" s="24">
        <f>SUMIFS('1_stopień'!$U$8:$U$964,'1_stopień'!$R$8:$R$964,D52,'1_stopień'!$AA$8:$AA$964,"CKZ Mosina")</f>
        <v>0</v>
      </c>
      <c r="AT52" s="24">
        <f>SUMIFS('1_stopień'!$V$8:$V$964,'1_stopień'!$R$8:$R$964,D52,'1_stopień'!$AA$8:$AA$964,"CKZ Mosina")</f>
        <v>0</v>
      </c>
      <c r="AU52" s="24">
        <f>SUMIFS('1_stopień'!$U$8:$U$964,'1_stopień'!$R$8:$R$964,D52,'1_stopień'!$AA$8:$AA$964,"Cech Opole")</f>
        <v>0</v>
      </c>
      <c r="AV52" s="24">
        <f>SUMIFS('1_stopień'!$V$8:$V$964,'1_stopień'!$R$8:$R$964,D52,'1_stopień'!$AA$8:$AA$964,"Cech Opole")</f>
        <v>0</v>
      </c>
      <c r="AW52" s="24">
        <f>SUMIFS('1_stopień'!$U$8:$U$964,'1_stopień'!$R$8:$R$964,D52,'1_stopień'!$AA$8:$AA$964,"TOYOTA")</f>
        <v>0</v>
      </c>
      <c r="AX52" s="24">
        <f>SUMIFS('1_stopień'!$V$8:$V$964,'1_stopień'!$R$8:$R$964,D52,'1_stopień'!$AA$8:$AA$964,"TOYOTA")</f>
        <v>0</v>
      </c>
      <c r="AY52" s="24">
        <f>SUMIFS('1_stopień'!$U$8:$U$964,'1_stopień'!$R$8:$R$964,D52,'1_stopień'!$AA$8:$AA$964,"CKZ Wrocław")</f>
        <v>0</v>
      </c>
      <c r="AZ52" s="24">
        <f>SUMIFS('1_stopień'!$V$8:$V$964,'1_stopień'!$R$8:$R$964,D52,'1_stopień'!$AA$8:$AA$964,"CKZ Wrocław")</f>
        <v>0</v>
      </c>
      <c r="BA52" s="24">
        <f>SUMIFS('1_stopień'!$U$8:$U$964,'1_stopień'!$R$8:$R$964,D52,'1_stopień'!$AA$8:$AA$964,"CKZ Gliwice")</f>
        <v>0</v>
      </c>
      <c r="BB52" s="24">
        <f>SUMIFS('1_stopień'!$V$8:$V$964,'1_stopień'!$R$8:$R$964,D52,'1_stopień'!$AA$8:$AA$964,"CKZ Gliwice")</f>
        <v>0</v>
      </c>
      <c r="BC52" s="24">
        <f>SUMIFS('1_stopień'!$U$8:$U$964,'1_stopień'!$R$8:$R$964,D52,'1_stopień'!$AA$8:$AA$964,"CKZ Opole")</f>
        <v>0</v>
      </c>
      <c r="BD52" s="24">
        <f>SUMIFS('1_stopień'!$V$8:$V$964,'1_stopień'!$R$8:$R$964,D52,'1_stopień'!$AA$8:$AA$964,"CKZ Opole")</f>
        <v>0</v>
      </c>
      <c r="BE52" s="24">
        <f>SUMIFS('1_stopień'!$U$8:$U$964,'1_stopień'!$R$8:$R$964,D52,'1_stopień'!$AA$8:$AA$964,"CKZ Chojnów")</f>
        <v>0</v>
      </c>
      <c r="BF52" s="24">
        <f>SUMIFS('1_stopień'!$V$8:$V$964,'1_stopień'!$R$8:$R$964,D52,'1_stopień'!$AA$8:$AA$964,"CKZ Chojnów")</f>
        <v>0</v>
      </c>
      <c r="BG52" s="24">
        <f>SUMIFS('1_stopień'!$U$8:$U$964,'1_stopień'!$R$8:$R$964,D52,'1_stopień'!$AA$8:$AA$964,"CKZ Gniezno")</f>
        <v>0</v>
      </c>
      <c r="BH52" s="24">
        <f>SUMIFS('1_stopień'!$V$8:$V$964,'1_stopień'!$R$8:$R$964,D52,'1_stopień'!$AA$8:$AA$964,"CKZ Gniezno")</f>
        <v>0</v>
      </c>
      <c r="BI52" s="24">
        <f>SUMIFS('1_stopień'!$U$8:$U$964,'1_stopień'!$R$8:$R$964,D52,'1_stopień'!$AA$8:$AA$964,"konsultacje szkoła")</f>
        <v>0</v>
      </c>
      <c r="BJ52" s="330">
        <f t="shared" si="0"/>
        <v>0</v>
      </c>
      <c r="BK52" s="327">
        <f t="shared" si="1"/>
        <v>0</v>
      </c>
    </row>
    <row r="53" spans="2:63" ht="15.75" hidden="1" customHeight="1">
      <c r="B53" s="25" t="s">
        <v>515</v>
      </c>
      <c r="C53" s="26">
        <v>723310</v>
      </c>
      <c r="D53" s="26" t="s">
        <v>218</v>
      </c>
      <c r="E53" s="25" t="s">
        <v>622</v>
      </c>
      <c r="F53" s="23">
        <f>SUMIF('1_stopień'!R$8:R$964,D53,'1_stopień'!U$8:U$966)</f>
        <v>10</v>
      </c>
      <c r="G53" s="24">
        <f>SUMIFS('1_stopień'!$U$8:$U$964,'1_stopień'!$R$8:$R$964,D53,'1_stopień'!$AA$8:$AA$964,"CKZ Bielawa")</f>
        <v>0</v>
      </c>
      <c r="H53" s="24">
        <f>SUMIFS('1_stopień'!$V$8:$V$964,'1_stopień'!$R$8:$R$964,D53,'1_stopień'!$AA$8:$AA$964,"CKZ Bielawa")</f>
        <v>0</v>
      </c>
      <c r="I53" s="24">
        <f>SUMIFS('1_stopień'!$U$8:$U$964,'1_stopień'!$R$8:$R$964,D53,'1_stopień'!$AA$8:$AA$964,"GCKZ Głogów")</f>
        <v>0</v>
      </c>
      <c r="J53" s="24">
        <f>SUMIFS('1_stopień'!$V$8:$V$964,'1_stopień'!$R$8:$R$964,D53,'1_stopień'!$AA$8:$AA$964,"GCKZ Głogów")</f>
        <v>0</v>
      </c>
      <c r="K53" s="24">
        <f>SUMIFS('1_stopień'!$U$8:$U$964,'1_stopień'!$R$8:$R$964,D53,'1_stopień'!$AA$8:$AA$964,"CKZ Jawor")</f>
        <v>0</v>
      </c>
      <c r="L53" s="24">
        <f>SUMIFS('1_stopień'!$V$8:$V$964,'1_stopień'!$R$8:$R$964,D53,'1_stopień'!$AA$8:$AA$964,"CKZ Jawor")</f>
        <v>0</v>
      </c>
      <c r="M53" s="24">
        <f>SUMIFS('1_stopień'!$U$8:$U$964,'1_stopień'!$R$8:$R$964,D53,'1_stopień'!$AA$8:$AA$964,"ZSM Głubczyce")</f>
        <v>0</v>
      </c>
      <c r="N53" s="24">
        <f>SUMIFS('1_stopień'!$V$8:$V$964,'1_stopień'!$R$8:$R$964,D53,'1_stopień'!$AA$8:$AA$964,"ZSM Głubczyce")</f>
        <v>0</v>
      </c>
      <c r="O53" s="24">
        <f>SUMIFS('1_stopień'!$U$8:$U$964,'1_stopień'!$R$8:$R$964,D53,'1_stopień'!$AA$8:$AA$964,"CKZ Kłodzko")</f>
        <v>0</v>
      </c>
      <c r="P53" s="24">
        <f>SUMIFS('1_stopień'!$V$8:$V$964,'1_stopień'!$R$8:$R$964,D53,'1_stopień'!$AA$8:$AA$964,"CKZ Kłodzko")</f>
        <v>0</v>
      </c>
      <c r="Q53" s="24">
        <f>SUMIFS('1_stopień'!$U$8:$U$964,'1_stopień'!$R$8:$R$964,D53,'1_stopień'!$AA$8:$AA$964,"CKZ Legnica")</f>
        <v>0</v>
      </c>
      <c r="R53" s="24">
        <f>SUMIFS('1_stopień'!$V$8:$V$964,'1_stopień'!$R$8:$R$964,D53,'1_stopień'!$AA$8:$AA$964,"CKZ Legnica")</f>
        <v>0</v>
      </c>
      <c r="S53" s="24">
        <f>SUMIFS('1_stopień'!$U$8:$U$964,'1_stopień'!$R$8:$R$964,D53,'1_stopień'!$AA$8:$AA$964,"CKZ Oleśnica")</f>
        <v>0</v>
      </c>
      <c r="T53" s="24">
        <f>SUMIFS('1_stopień'!$V$8:$V$964,'1_stopień'!$R$8:$R$964,D53,'1_stopień'!$AA$8:$AA$964,"CKZ Oleśnica")</f>
        <v>0</v>
      </c>
      <c r="U53" s="24">
        <f>SUMIFS('1_stopień'!$U$8:$U$964,'1_stopień'!$R$8:$R$964,D53,'1_stopień'!$AA$8:$AA$964,"CKZ Świdnica")</f>
        <v>0</v>
      </c>
      <c r="V53" s="24">
        <f>SUMIFS('1_stopień'!$V$8:$V$964,'1_stopień'!$R$8:$R$964,D53,'1_stopień'!$AA$8:$AA$964,"CKZ Świdnica")</f>
        <v>0</v>
      </c>
      <c r="W53" s="24">
        <f>SUMIFS('1_stopień'!$U$8:$U$964,'1_stopień'!$R$8:$R$964,D53,'1_stopień'!$AA$8:$AA$964,"CKZ Wołów")</f>
        <v>0</v>
      </c>
      <c r="X53" s="24">
        <f>SUMIFS('1_stopień'!$V$8:$V$964,'1_stopień'!$R$8:$R$964,D53,'1_stopień'!$AA$8:$AA$964,"CKZ Wołów")</f>
        <v>0</v>
      </c>
      <c r="Y53" s="24">
        <f>SUMIFS('1_stopień'!$U$8:$U$964,'1_stopień'!$R$8:$R$964,D53,'1_stopień'!$AA$8:$AA$964,"CKZ Ziębice")</f>
        <v>0</v>
      </c>
      <c r="Z53" s="24">
        <f>SUMIFS('1_stopień'!$V$8:$V$964,'1_stopień'!$R$8:$R$964,D53,'1_stopień'!$AA$8:$AA$964,"CKZ Ziębice")</f>
        <v>0</v>
      </c>
      <c r="AA53" s="24">
        <f>SUMIFS('1_stopień'!$U$8:$U$964,'1_stopień'!$R$8:$R$964,D53,'1_stopień'!$AA$8:$AA$964,"CKZ Dobrodzień")</f>
        <v>0</v>
      </c>
      <c r="AB53" s="24">
        <f>SUMIFS('1_stopień'!$V$8:$V$964,'1_stopień'!$R$8:$R$964,D53,'1_stopień'!$AA$8:$AA$964,"CKZ Dobrodzień")</f>
        <v>0</v>
      </c>
      <c r="AC53" s="24">
        <f>SUMIFS('1_stopień'!$U$8:$U$964,'1_stopień'!$R$8:$R$964,D53,'1_stopień'!$AA$8:$AA$964,"CKZ Kędzierzyn-Koźle")</f>
        <v>0</v>
      </c>
      <c r="AD53" s="24">
        <f>SUMIFS('1_stopień'!$V$8:$V$964,'1_stopień'!$R$8:$R$964,D53,'1_stopień'!$AA$8:$AA$964,"CKZ Kędzierzyn-Koźle")</f>
        <v>0</v>
      </c>
      <c r="AE53" s="24">
        <f>SUMIFS('1_stopień'!$U$8:$U$964,'1_stopień'!$R$8:$R$964,D53,'1_stopień'!$AA$8:$AA$964,"CKZ Dębica")</f>
        <v>0</v>
      </c>
      <c r="AF53" s="24">
        <f>SUMIFS('1_stopień'!$V$8:$V$964,'1_stopień'!$R$8:$R$964,D53,'1_stopień'!$AA$8:$AA$964,"CKZ Dębica")</f>
        <v>0</v>
      </c>
      <c r="AG53" s="24">
        <f>SUMIFS('1_stopień'!$U$8:$U$964,'1_stopień'!$R$8:$R$964,D53,'1_stopień'!$AA$8:$AA$964,"ZSET Rakowice Wielkie")</f>
        <v>0</v>
      </c>
      <c r="AH53" s="24">
        <f>SUMIFS('1_stopień'!$V$8:$V$964,'1_stopień'!$R$8:$R$964,D53,'1_stopień'!$AA$8:$AA$964,"ZSET Rakowice Wielkie")</f>
        <v>0</v>
      </c>
      <c r="AI53" s="24">
        <f>SUMIFS('1_stopień'!$U$8:$U$964,'1_stopień'!$R$8:$R$964,D53,'1_stopień'!$AA$8:$AA$964,"CKZ Krotoszyn")</f>
        <v>0</v>
      </c>
      <c r="AJ53" s="24">
        <f>SUMIFS('1_stopień'!$V$8:$V$964,'1_stopień'!$R$8:$R$964,D53,'1_stopień'!$AA$8:$AA$964,"CKZ Krotoszyn")</f>
        <v>0</v>
      </c>
      <c r="AK53" s="24">
        <f>SUMIFS('1_stopień'!$U$8:$U$964,'1_stopień'!$R$8:$R$964,D53,'1_stopień'!$AA$8:$AA$964,"CKZ Olkusz")</f>
        <v>0</v>
      </c>
      <c r="AL53" s="24">
        <f>SUMIFS('1_stopień'!$V$8:$V$964,'1_stopień'!$R$8:$R$964,D53,'1_stopień'!$AA$8:$AA$964,"CKZ Olkusz")</f>
        <v>0</v>
      </c>
      <c r="AM53" s="24">
        <f>SUMIFS('1_stopień'!$U$8:$U$964,'1_stopień'!$R$8:$R$964,D53,'1_stopień'!$AA$8:$AA$964,"CKZ Wschowa")</f>
        <v>0</v>
      </c>
      <c r="AN53" s="24">
        <f>SUMIFS('1_stopień'!$V$8:$V$964,'1_stopień'!$R$8:$R$964,D53,'1_stopień'!$AA$8:$AA$964,"CKZ Wschowa")</f>
        <v>0</v>
      </c>
      <c r="AO53" s="24">
        <f>SUMIFS('1_stopień'!$U$8:$U$964,'1_stopień'!$R$8:$R$964,D53,'1_stopień'!$AA$8:$AA$964,"CKZ Zielona Góra")</f>
        <v>0</v>
      </c>
      <c r="AP53" s="24">
        <f>SUMIFS('1_stopień'!$V$8:$V$964,'1_stopień'!$R$8:$R$964,D53,'1_stopień'!$AA$8:$AA$964,"CKZ Zielona Góra")</f>
        <v>0</v>
      </c>
      <c r="AQ53" s="24">
        <f>SUMIFS('1_stopień'!$U$8:$U$964,'1_stopień'!$R$8:$R$964,D53,'1_stopień'!$AA$8:$AA$964,"Rzemieślnicza Wałbrzych")</f>
        <v>0</v>
      </c>
      <c r="AR53" s="24">
        <f>SUMIFS('1_stopień'!$V$8:$V$964,'1_stopień'!$R$8:$R$964,D53,'1_stopień'!$AA$8:$AA$964,"Rzemieślnicza Wałbrzych")</f>
        <v>0</v>
      </c>
      <c r="AS53" s="24">
        <f>SUMIFS('1_stopień'!$U$8:$U$964,'1_stopień'!$R$8:$R$964,D53,'1_stopień'!$AA$8:$AA$964,"CKZ Mosina")</f>
        <v>0</v>
      </c>
      <c r="AT53" s="24">
        <f>SUMIFS('1_stopień'!$V$8:$V$964,'1_stopień'!$R$8:$R$964,D53,'1_stopień'!$AA$8:$AA$964,"CKZ Mosina")</f>
        <v>0</v>
      </c>
      <c r="AU53" s="24">
        <f>SUMIFS('1_stopień'!$U$8:$U$964,'1_stopień'!$R$8:$R$964,D53,'1_stopień'!$AA$8:$AA$964,"Cech Opole")</f>
        <v>0</v>
      </c>
      <c r="AV53" s="24">
        <f>SUMIFS('1_stopień'!$V$8:$V$964,'1_stopień'!$R$8:$R$964,D53,'1_stopień'!$AA$8:$AA$964,"Cech Opole")</f>
        <v>0</v>
      </c>
      <c r="AW53" s="24">
        <f>SUMIFS('1_stopień'!$U$8:$U$964,'1_stopień'!$R$8:$R$964,D53,'1_stopień'!$AA$8:$AA$964,"TOYOTA")</f>
        <v>0</v>
      </c>
      <c r="AX53" s="24">
        <f>SUMIFS('1_stopień'!$V$8:$V$964,'1_stopień'!$R$8:$R$964,D53,'1_stopień'!$AA$8:$AA$964,"TOYOTA")</f>
        <v>0</v>
      </c>
      <c r="AY53" s="24">
        <f>SUMIFS('1_stopień'!$U$8:$U$964,'1_stopień'!$R$8:$R$964,D53,'1_stopień'!$AA$8:$AA$964,"CKZ Wrocław")</f>
        <v>0</v>
      </c>
      <c r="AZ53" s="24">
        <f>SUMIFS('1_stopień'!$V$8:$V$964,'1_stopień'!$R$8:$R$964,D53,'1_stopień'!$AA$8:$AA$964,"CKZ Wrocław")</f>
        <v>0</v>
      </c>
      <c r="BA53" s="24">
        <f>SUMIFS('1_stopień'!$U$8:$U$964,'1_stopień'!$R$8:$R$964,D53,'1_stopień'!$AA$8:$AA$964,"CKZ Gliwice")</f>
        <v>10</v>
      </c>
      <c r="BB53" s="24">
        <f>SUMIFS('1_stopień'!$V$8:$V$964,'1_stopień'!$R$8:$R$964,D53,'1_stopień'!$AA$8:$AA$964,"CKZ Gliwice")</f>
        <v>0</v>
      </c>
      <c r="BC53" s="24">
        <f>SUMIFS('1_stopień'!$U$8:$U$964,'1_stopień'!$R$8:$R$964,D53,'1_stopień'!$AA$8:$AA$964,"CKZ Opole")</f>
        <v>0</v>
      </c>
      <c r="BD53" s="24">
        <f>SUMIFS('1_stopień'!$V$8:$V$964,'1_stopień'!$R$8:$R$964,D53,'1_stopień'!$AA$8:$AA$964,"CKZ Opole")</f>
        <v>0</v>
      </c>
      <c r="BE53" s="24">
        <f>SUMIFS('1_stopień'!$U$8:$U$964,'1_stopień'!$R$8:$R$964,D53,'1_stopień'!$AA$8:$AA$964,"CKZ Chojnów")</f>
        <v>0</v>
      </c>
      <c r="BF53" s="24">
        <f>SUMIFS('1_stopień'!$V$8:$V$964,'1_stopień'!$R$8:$R$964,D53,'1_stopień'!$AA$8:$AA$964,"CKZ Chojnów")</f>
        <v>0</v>
      </c>
      <c r="BG53" s="24">
        <f>SUMIFS('1_stopień'!$U$8:$U$964,'1_stopień'!$R$8:$R$964,D53,'1_stopień'!$AA$8:$AA$964,"CKZ Gniezno")</f>
        <v>0</v>
      </c>
      <c r="BH53" s="24">
        <f>SUMIFS('1_stopień'!$V$8:$V$964,'1_stopień'!$R$8:$R$964,D53,'1_stopień'!$AA$8:$AA$964,"CKZ Gniezno")</f>
        <v>0</v>
      </c>
      <c r="BI53" s="24">
        <f>SUMIFS('1_stopień'!$U$8:$U$964,'1_stopień'!$R$8:$R$964,D53,'1_stopień'!$AA$8:$AA$964,"konsultacje szkoła")</f>
        <v>0</v>
      </c>
      <c r="BJ53" s="330">
        <f t="shared" si="0"/>
        <v>10</v>
      </c>
      <c r="BK53" s="327">
        <f t="shared" si="1"/>
        <v>0</v>
      </c>
    </row>
    <row r="54" spans="2:63" hidden="1">
      <c r="B54" s="25" t="s">
        <v>516</v>
      </c>
      <c r="C54" s="26">
        <v>712613</v>
      </c>
      <c r="D54" s="26" t="s">
        <v>1016</v>
      </c>
      <c r="E54" s="25" t="s">
        <v>623</v>
      </c>
      <c r="F54" s="23">
        <f>SUMIF('1_stopień'!R$8:R$964,D54,'1_stopień'!U$8:U$966)</f>
        <v>0</v>
      </c>
      <c r="G54" s="24">
        <f>SUMIFS('1_stopień'!$U$8:$U$964,'1_stopień'!$R$8:$R$964,D54,'1_stopień'!$AA$8:$AA$964,"CKZ Bielawa")</f>
        <v>0</v>
      </c>
      <c r="H54" s="24">
        <f>SUMIFS('1_stopień'!$V$8:$V$964,'1_stopień'!$R$8:$R$964,D54,'1_stopień'!$AA$8:$AA$964,"CKZ Bielawa")</f>
        <v>0</v>
      </c>
      <c r="I54" s="24">
        <f>SUMIFS('1_stopień'!$U$8:$U$964,'1_stopień'!$R$8:$R$964,D54,'1_stopień'!$AA$8:$AA$964,"GCKZ Głogów")</f>
        <v>0</v>
      </c>
      <c r="J54" s="24">
        <f>SUMIFS('1_stopień'!$V$8:$V$964,'1_stopień'!$R$8:$R$964,D54,'1_stopień'!$AA$8:$AA$964,"GCKZ Głogów")</f>
        <v>0</v>
      </c>
      <c r="K54" s="24">
        <f>SUMIFS('1_stopień'!$U$8:$U$964,'1_stopień'!$R$8:$R$964,D54,'1_stopień'!$AA$8:$AA$964,"CKZ Jawor")</f>
        <v>0</v>
      </c>
      <c r="L54" s="24">
        <f>SUMIFS('1_stopień'!$V$8:$V$964,'1_stopień'!$R$8:$R$964,D54,'1_stopień'!$AA$8:$AA$964,"CKZ Jawor")</f>
        <v>0</v>
      </c>
      <c r="M54" s="24">
        <f>SUMIFS('1_stopień'!$U$8:$U$964,'1_stopień'!$R$8:$R$964,D54,'1_stopień'!$AA$8:$AA$964,"ZSM Głubczyce")</f>
        <v>0</v>
      </c>
      <c r="N54" s="24">
        <f>SUMIFS('1_stopień'!$V$8:$V$964,'1_stopień'!$R$8:$R$964,D54,'1_stopień'!$AA$8:$AA$964,"ZSM Głubczyce")</f>
        <v>0</v>
      </c>
      <c r="O54" s="24">
        <f>SUMIFS('1_stopień'!$U$8:$U$964,'1_stopień'!$R$8:$R$964,D54,'1_stopień'!$AA$8:$AA$964,"CKZ Kłodzko")</f>
        <v>0</v>
      </c>
      <c r="P54" s="24">
        <f>SUMIFS('1_stopień'!$V$8:$V$964,'1_stopień'!$R$8:$R$964,D54,'1_stopień'!$AA$8:$AA$964,"CKZ Kłodzko")</f>
        <v>0</v>
      </c>
      <c r="Q54" s="24">
        <f>SUMIFS('1_stopień'!$U$8:$U$964,'1_stopień'!$R$8:$R$964,D54,'1_stopień'!$AA$8:$AA$964,"CKZ Legnica")</f>
        <v>0</v>
      </c>
      <c r="R54" s="24">
        <f>SUMIFS('1_stopień'!$V$8:$V$964,'1_stopień'!$R$8:$R$964,D54,'1_stopień'!$AA$8:$AA$964,"CKZ Legnica")</f>
        <v>0</v>
      </c>
      <c r="S54" s="24">
        <f>SUMIFS('1_stopień'!$U$8:$U$964,'1_stopień'!$R$8:$R$964,D54,'1_stopień'!$AA$8:$AA$964,"CKZ Oleśnica")</f>
        <v>0</v>
      </c>
      <c r="T54" s="24">
        <f>SUMIFS('1_stopień'!$V$8:$V$964,'1_stopień'!$R$8:$R$964,D54,'1_stopień'!$AA$8:$AA$964,"CKZ Oleśnica")</f>
        <v>0</v>
      </c>
      <c r="U54" s="24">
        <f>SUMIFS('1_stopień'!$U$8:$U$964,'1_stopień'!$R$8:$R$964,D54,'1_stopień'!$AA$8:$AA$964,"CKZ Świdnica")</f>
        <v>0</v>
      </c>
      <c r="V54" s="24">
        <f>SUMIFS('1_stopień'!$V$8:$V$964,'1_stopień'!$R$8:$R$964,D54,'1_stopień'!$AA$8:$AA$964,"CKZ Świdnica")</f>
        <v>0</v>
      </c>
      <c r="W54" s="24">
        <f>SUMIFS('1_stopień'!$U$8:$U$964,'1_stopień'!$R$8:$R$964,D54,'1_stopień'!$AA$8:$AA$964,"CKZ Wołów")</f>
        <v>0</v>
      </c>
      <c r="X54" s="24">
        <f>SUMIFS('1_stopień'!$V$8:$V$964,'1_stopień'!$R$8:$R$964,D54,'1_stopień'!$AA$8:$AA$964,"CKZ Wołów")</f>
        <v>0</v>
      </c>
      <c r="Y54" s="24">
        <f>SUMIFS('1_stopień'!$U$8:$U$964,'1_stopień'!$R$8:$R$964,D54,'1_stopień'!$AA$8:$AA$964,"CKZ Ziębice")</f>
        <v>0</v>
      </c>
      <c r="Z54" s="24">
        <f>SUMIFS('1_stopień'!$V$8:$V$964,'1_stopień'!$R$8:$R$964,D54,'1_stopień'!$AA$8:$AA$964,"CKZ Ziębice")</f>
        <v>0</v>
      </c>
      <c r="AA54" s="24">
        <f>SUMIFS('1_stopień'!$U$8:$U$964,'1_stopień'!$R$8:$R$964,D54,'1_stopień'!$AA$8:$AA$964,"CKZ Dobrodzień")</f>
        <v>0</v>
      </c>
      <c r="AB54" s="24">
        <f>SUMIFS('1_stopień'!$V$8:$V$964,'1_stopień'!$R$8:$R$964,D54,'1_stopień'!$AA$8:$AA$964,"CKZ Dobrodzień")</f>
        <v>0</v>
      </c>
      <c r="AC54" s="24">
        <f>SUMIFS('1_stopień'!$U$8:$U$964,'1_stopień'!$R$8:$R$964,D54,'1_stopień'!$AA$8:$AA$964,"CKZ Kędzierzyn-Koźle")</f>
        <v>0</v>
      </c>
      <c r="AD54" s="24">
        <f>SUMIFS('1_stopień'!$V$8:$V$964,'1_stopień'!$R$8:$R$964,D54,'1_stopień'!$AA$8:$AA$964,"CKZ Kędzierzyn-Koźle")</f>
        <v>0</v>
      </c>
      <c r="AE54" s="24">
        <f>SUMIFS('1_stopień'!$U$8:$U$964,'1_stopień'!$R$8:$R$964,D54,'1_stopień'!$AA$8:$AA$964,"CKZ Dębica")</f>
        <v>0</v>
      </c>
      <c r="AF54" s="24">
        <f>SUMIFS('1_stopień'!$V$8:$V$964,'1_stopień'!$R$8:$R$964,D54,'1_stopień'!$AA$8:$AA$964,"CKZ Dębica")</f>
        <v>0</v>
      </c>
      <c r="AG54" s="24">
        <f>SUMIFS('1_stopień'!$U$8:$U$964,'1_stopień'!$R$8:$R$964,D54,'1_stopień'!$AA$8:$AA$964,"ZSET Rakowice Wielkie")</f>
        <v>0</v>
      </c>
      <c r="AH54" s="24">
        <f>SUMIFS('1_stopień'!$V$8:$V$964,'1_stopień'!$R$8:$R$964,D54,'1_stopień'!$AA$8:$AA$964,"ZSET Rakowice Wielkie")</f>
        <v>0</v>
      </c>
      <c r="AI54" s="24">
        <f>SUMIFS('1_stopień'!$U$8:$U$964,'1_stopień'!$R$8:$R$964,D54,'1_stopień'!$AA$8:$AA$964,"CKZ Krotoszyn")</f>
        <v>0</v>
      </c>
      <c r="AJ54" s="24">
        <f>SUMIFS('1_stopień'!$V$8:$V$964,'1_stopień'!$R$8:$R$964,D54,'1_stopień'!$AA$8:$AA$964,"CKZ Krotoszyn")</f>
        <v>0</v>
      </c>
      <c r="AK54" s="24">
        <f>SUMIFS('1_stopień'!$U$8:$U$964,'1_stopień'!$R$8:$R$964,D54,'1_stopień'!$AA$8:$AA$964,"CKZ Olkusz")</f>
        <v>0</v>
      </c>
      <c r="AL54" s="24">
        <f>SUMIFS('1_stopień'!$V$8:$V$964,'1_stopień'!$R$8:$R$964,D54,'1_stopień'!$AA$8:$AA$964,"CKZ Olkusz")</f>
        <v>0</v>
      </c>
      <c r="AM54" s="24">
        <f>SUMIFS('1_stopień'!$U$8:$U$964,'1_stopień'!$R$8:$R$964,D54,'1_stopień'!$AA$8:$AA$964,"CKZ Wschowa")</f>
        <v>0</v>
      </c>
      <c r="AN54" s="24">
        <f>SUMIFS('1_stopień'!$V$8:$V$964,'1_stopień'!$R$8:$R$964,D54,'1_stopień'!$AA$8:$AA$964,"CKZ Wschowa")</f>
        <v>0</v>
      </c>
      <c r="AO54" s="24">
        <f>SUMIFS('1_stopień'!$U$8:$U$964,'1_stopień'!$R$8:$R$964,D54,'1_stopień'!$AA$8:$AA$964,"CKZ Zielona Góra")</f>
        <v>0</v>
      </c>
      <c r="AP54" s="24">
        <f>SUMIFS('1_stopień'!$V$8:$V$964,'1_stopień'!$R$8:$R$964,D54,'1_stopień'!$AA$8:$AA$964,"CKZ Zielona Góra")</f>
        <v>0</v>
      </c>
      <c r="AQ54" s="24">
        <f>SUMIFS('1_stopień'!$U$8:$U$964,'1_stopień'!$R$8:$R$964,D54,'1_stopień'!$AA$8:$AA$964,"Rzemieślnicza Wałbrzych")</f>
        <v>0</v>
      </c>
      <c r="AR54" s="24">
        <f>SUMIFS('1_stopień'!$V$8:$V$964,'1_stopień'!$R$8:$R$964,D54,'1_stopień'!$AA$8:$AA$964,"Rzemieślnicza Wałbrzych")</f>
        <v>0</v>
      </c>
      <c r="AS54" s="24">
        <f>SUMIFS('1_stopień'!$U$8:$U$964,'1_stopień'!$R$8:$R$964,D54,'1_stopień'!$AA$8:$AA$964,"CKZ Mosina")</f>
        <v>0</v>
      </c>
      <c r="AT54" s="24">
        <f>SUMIFS('1_stopień'!$V$8:$V$964,'1_stopień'!$R$8:$R$964,D54,'1_stopień'!$AA$8:$AA$964,"CKZ Mosina")</f>
        <v>0</v>
      </c>
      <c r="AU54" s="24">
        <f>SUMIFS('1_stopień'!$U$8:$U$964,'1_stopień'!$R$8:$R$964,D54,'1_stopień'!$AA$8:$AA$964,"Cech Opole")</f>
        <v>0</v>
      </c>
      <c r="AV54" s="24">
        <f>SUMIFS('1_stopień'!$V$8:$V$964,'1_stopień'!$R$8:$R$964,D54,'1_stopień'!$AA$8:$AA$964,"Cech Opole")</f>
        <v>0</v>
      </c>
      <c r="AW54" s="24">
        <f>SUMIFS('1_stopień'!$U$8:$U$964,'1_stopień'!$R$8:$R$964,D54,'1_stopień'!$AA$8:$AA$964,"TOYOTA")</f>
        <v>0</v>
      </c>
      <c r="AX54" s="24">
        <f>SUMIFS('1_stopień'!$V$8:$V$964,'1_stopień'!$R$8:$R$964,D54,'1_stopień'!$AA$8:$AA$964,"TOYOTA")</f>
        <v>0</v>
      </c>
      <c r="AY54" s="24">
        <f>SUMIFS('1_stopień'!$U$8:$U$964,'1_stopień'!$R$8:$R$964,D54,'1_stopień'!$AA$8:$AA$964,"CKZ Wrocław")</f>
        <v>0</v>
      </c>
      <c r="AZ54" s="24">
        <f>SUMIFS('1_stopień'!$V$8:$V$964,'1_stopień'!$R$8:$R$964,D54,'1_stopień'!$AA$8:$AA$964,"CKZ Wrocław")</f>
        <v>0</v>
      </c>
      <c r="BA54" s="24">
        <f>SUMIFS('1_stopień'!$U$8:$U$964,'1_stopień'!$R$8:$R$964,D54,'1_stopień'!$AA$8:$AA$964,"CKZ Gliwice")</f>
        <v>0</v>
      </c>
      <c r="BB54" s="24">
        <f>SUMIFS('1_stopień'!$V$8:$V$964,'1_stopień'!$R$8:$R$964,D54,'1_stopień'!$AA$8:$AA$964,"CKZ Gliwice")</f>
        <v>0</v>
      </c>
      <c r="BC54" s="24">
        <f>SUMIFS('1_stopień'!$U$8:$U$964,'1_stopień'!$R$8:$R$964,D54,'1_stopień'!$AA$8:$AA$964,"CKZ Opole")</f>
        <v>0</v>
      </c>
      <c r="BD54" s="24">
        <f>SUMIFS('1_stopień'!$V$8:$V$964,'1_stopień'!$R$8:$R$964,D54,'1_stopień'!$AA$8:$AA$964,"CKZ Opole")</f>
        <v>0</v>
      </c>
      <c r="BE54" s="24">
        <f>SUMIFS('1_stopień'!$U$8:$U$964,'1_stopień'!$R$8:$R$964,D54,'1_stopień'!$AA$8:$AA$964,"CKZ Chojnów")</f>
        <v>0</v>
      </c>
      <c r="BF54" s="24">
        <f>SUMIFS('1_stopień'!$V$8:$V$964,'1_stopień'!$R$8:$R$964,D54,'1_stopień'!$AA$8:$AA$964,"CKZ Chojnów")</f>
        <v>0</v>
      </c>
      <c r="BG54" s="24">
        <f>SUMIFS('1_stopień'!$U$8:$U$964,'1_stopień'!$R$8:$R$964,D54,'1_stopień'!$AA$8:$AA$964,"CKZ Gniezno")</f>
        <v>0</v>
      </c>
      <c r="BH54" s="24">
        <f>SUMIFS('1_stopień'!$V$8:$V$964,'1_stopień'!$R$8:$R$964,D54,'1_stopień'!$AA$8:$AA$964,"CKZ Gniezno")</f>
        <v>0</v>
      </c>
      <c r="BI54" s="24">
        <f>SUMIFS('1_stopień'!$U$8:$U$964,'1_stopień'!$R$8:$R$964,D54,'1_stopień'!$AA$8:$AA$964,"konsultacje szkoła")</f>
        <v>0</v>
      </c>
      <c r="BJ54" s="330">
        <f t="shared" si="0"/>
        <v>0</v>
      </c>
      <c r="BK54" s="327">
        <f t="shared" si="1"/>
        <v>0</v>
      </c>
    </row>
    <row r="55" spans="2:63" hidden="1">
      <c r="B55" s="25" t="s">
        <v>73</v>
      </c>
      <c r="C55" s="26">
        <v>722307</v>
      </c>
      <c r="D55" s="26" t="s">
        <v>74</v>
      </c>
      <c r="E55" s="25" t="s">
        <v>624</v>
      </c>
      <c r="F55" s="23">
        <f>SUMIF('1_stopień'!R$8:R$964,D55,'1_stopień'!U$8:U$966)</f>
        <v>104</v>
      </c>
      <c r="G55" s="24">
        <f>SUMIFS('1_stopień'!$U$8:$U$964,'1_stopień'!$R$8:$R$964,D55,'1_stopień'!$AA$8:$AA$964,"CKZ Bielawa")</f>
        <v>0</v>
      </c>
      <c r="H55" s="24">
        <f>SUMIFS('1_stopień'!$V$8:$V$964,'1_stopień'!$R$8:$R$964,D55,'1_stopień'!$AA$8:$AA$964,"CKZ Bielawa")</f>
        <v>0</v>
      </c>
      <c r="I55" s="24">
        <f>SUMIFS('1_stopień'!$U$8:$U$964,'1_stopień'!$R$8:$R$964,D55,'1_stopień'!$AA$8:$AA$964,"GCKZ Głogów")</f>
        <v>0</v>
      </c>
      <c r="J55" s="24">
        <f>SUMIFS('1_stopień'!$V$8:$V$964,'1_stopień'!$R$8:$R$964,D55,'1_stopień'!$AA$8:$AA$964,"GCKZ Głogów")</f>
        <v>0</v>
      </c>
      <c r="K55" s="24">
        <f>SUMIFS('1_stopień'!$U$8:$U$964,'1_stopień'!$R$8:$R$964,D55,'1_stopień'!$AA$8:$AA$964,"CKZ Jawor")</f>
        <v>0</v>
      </c>
      <c r="L55" s="24">
        <f>SUMIFS('1_stopień'!$V$8:$V$964,'1_stopień'!$R$8:$R$964,D55,'1_stopień'!$AA$8:$AA$964,"CKZ Jawor")</f>
        <v>0</v>
      </c>
      <c r="M55" s="24">
        <f>SUMIFS('1_stopień'!$U$8:$U$964,'1_stopień'!$R$8:$R$964,D55,'1_stopień'!$AA$8:$AA$964,"ZSM Głubczyce")</f>
        <v>0</v>
      </c>
      <c r="N55" s="24">
        <f>SUMIFS('1_stopień'!$V$8:$V$964,'1_stopień'!$R$8:$R$964,D55,'1_stopień'!$AA$8:$AA$964,"ZSM Głubczyce")</f>
        <v>0</v>
      </c>
      <c r="O55" s="24">
        <f>SUMIFS('1_stopień'!$U$8:$U$964,'1_stopień'!$R$8:$R$964,D55,'1_stopień'!$AA$8:$AA$964,"CKZ Kłodzko")</f>
        <v>0</v>
      </c>
      <c r="P55" s="24">
        <f>SUMIFS('1_stopień'!$V$8:$V$964,'1_stopień'!$R$8:$R$964,D55,'1_stopień'!$AA$8:$AA$964,"CKZ Kłodzko")</f>
        <v>0</v>
      </c>
      <c r="Q55" s="24">
        <f>SUMIFS('1_stopień'!$U$8:$U$964,'1_stopień'!$R$8:$R$964,D55,'1_stopień'!$AA$8:$AA$964,"CKZ Legnica")</f>
        <v>0</v>
      </c>
      <c r="R55" s="24">
        <f>SUMIFS('1_stopień'!$V$8:$V$964,'1_stopień'!$R$8:$R$964,D55,'1_stopień'!$AA$8:$AA$964,"CKZ Legnica")</f>
        <v>0</v>
      </c>
      <c r="S55" s="24">
        <f>SUMIFS('1_stopień'!$U$8:$U$964,'1_stopień'!$R$8:$R$964,D55,'1_stopień'!$AA$8:$AA$964,"CKZ Oleśnica")</f>
        <v>30</v>
      </c>
      <c r="T55" s="24">
        <f>SUMIFS('1_stopień'!$V$8:$V$964,'1_stopień'!$R$8:$R$964,D55,'1_stopień'!$AA$8:$AA$964,"CKZ Oleśnica")</f>
        <v>0</v>
      </c>
      <c r="U55" s="24">
        <f>SUMIFS('1_stopień'!$U$8:$U$964,'1_stopień'!$R$8:$R$964,D55,'1_stopień'!$AA$8:$AA$964,"CKZ Świdnica")</f>
        <v>56</v>
      </c>
      <c r="V55" s="24">
        <f>SUMIFS('1_stopień'!$V$8:$V$964,'1_stopień'!$R$8:$R$964,D55,'1_stopień'!$AA$8:$AA$964,"CKZ Świdnica")</f>
        <v>2</v>
      </c>
      <c r="W55" s="24">
        <f>SUMIFS('1_stopień'!$U$8:$U$964,'1_stopień'!$R$8:$R$964,D55,'1_stopień'!$AA$8:$AA$964,"CKZ Wołów")</f>
        <v>0</v>
      </c>
      <c r="X55" s="24">
        <f>SUMIFS('1_stopień'!$V$8:$V$964,'1_stopień'!$R$8:$R$964,D55,'1_stopień'!$AA$8:$AA$964,"CKZ Wołów")</f>
        <v>0</v>
      </c>
      <c r="Y55" s="24">
        <f>SUMIFS('1_stopień'!$U$8:$U$964,'1_stopień'!$R$8:$R$964,D55,'1_stopień'!$AA$8:$AA$964,"CKZ Ziębice")</f>
        <v>0</v>
      </c>
      <c r="Z55" s="24">
        <f>SUMIFS('1_stopień'!$V$8:$V$964,'1_stopień'!$R$8:$R$964,D55,'1_stopień'!$AA$8:$AA$964,"CKZ Ziębice")</f>
        <v>0</v>
      </c>
      <c r="AA55" s="24">
        <f>SUMIFS('1_stopień'!$U$8:$U$964,'1_stopień'!$R$8:$R$964,D55,'1_stopień'!$AA$8:$AA$964,"CKZ Dobrodzień")</f>
        <v>0</v>
      </c>
      <c r="AB55" s="24">
        <f>SUMIFS('1_stopień'!$V$8:$V$964,'1_stopień'!$R$8:$R$964,D55,'1_stopień'!$AA$8:$AA$964,"CKZ Dobrodzień")</f>
        <v>0</v>
      </c>
      <c r="AC55" s="24">
        <f>SUMIFS('1_stopień'!$U$8:$U$964,'1_stopień'!$R$8:$R$964,D55,'1_stopień'!$AA$8:$AA$964,"CKZ Kędzierzyn-Koźle")</f>
        <v>0</v>
      </c>
      <c r="AD55" s="24">
        <f>SUMIFS('1_stopień'!$V$8:$V$964,'1_stopień'!$R$8:$R$964,D55,'1_stopień'!$AA$8:$AA$964,"CKZ Kędzierzyn-Koźle")</f>
        <v>0</v>
      </c>
      <c r="AE55" s="24">
        <f>SUMIFS('1_stopień'!$U$8:$U$964,'1_stopień'!$R$8:$R$964,D55,'1_stopień'!$AA$8:$AA$964,"CKZ Dębica")</f>
        <v>0</v>
      </c>
      <c r="AF55" s="24">
        <f>SUMIFS('1_stopień'!$V$8:$V$964,'1_stopień'!$R$8:$R$964,D55,'1_stopień'!$AA$8:$AA$964,"CKZ Dębica")</f>
        <v>0</v>
      </c>
      <c r="AG55" s="24">
        <f>SUMIFS('1_stopień'!$U$8:$U$964,'1_stopień'!$R$8:$R$964,D55,'1_stopień'!$AA$8:$AA$964,"ZSET Rakowice Wielkie")</f>
        <v>0</v>
      </c>
      <c r="AH55" s="24">
        <f>SUMIFS('1_stopień'!$V$8:$V$964,'1_stopień'!$R$8:$R$964,D55,'1_stopień'!$AA$8:$AA$964,"ZSET Rakowice Wielkie")</f>
        <v>0</v>
      </c>
      <c r="AI55" s="24">
        <f>SUMIFS('1_stopień'!$U$8:$U$964,'1_stopień'!$R$8:$R$964,D55,'1_stopień'!$AA$8:$AA$964,"CKZ Krotoszyn")</f>
        <v>0</v>
      </c>
      <c r="AJ55" s="24">
        <f>SUMIFS('1_stopień'!$V$8:$V$964,'1_stopień'!$R$8:$R$964,D55,'1_stopień'!$AA$8:$AA$964,"CKZ Krotoszyn")</f>
        <v>0</v>
      </c>
      <c r="AK55" s="24">
        <f>SUMIFS('1_stopień'!$U$8:$U$964,'1_stopień'!$R$8:$R$964,D55,'1_stopień'!$AA$8:$AA$964,"CKZ Olkusz")</f>
        <v>0</v>
      </c>
      <c r="AL55" s="24">
        <f>SUMIFS('1_stopień'!$V$8:$V$964,'1_stopień'!$R$8:$R$964,D55,'1_stopień'!$AA$8:$AA$964,"CKZ Olkusz")</f>
        <v>0</v>
      </c>
      <c r="AM55" s="24">
        <f>SUMIFS('1_stopień'!$U$8:$U$964,'1_stopień'!$R$8:$R$964,D55,'1_stopień'!$AA$8:$AA$964,"CKZ Wschowa")</f>
        <v>6</v>
      </c>
      <c r="AN55" s="24">
        <f>SUMIFS('1_stopień'!$V$8:$V$964,'1_stopień'!$R$8:$R$964,D55,'1_stopień'!$AA$8:$AA$964,"CKZ Wschowa")</f>
        <v>0</v>
      </c>
      <c r="AO55" s="24">
        <f>SUMIFS('1_stopień'!$U$8:$U$964,'1_stopień'!$R$8:$R$964,D55,'1_stopień'!$AA$8:$AA$964,"CKZ Zielona Góra")</f>
        <v>0</v>
      </c>
      <c r="AP55" s="24">
        <f>SUMIFS('1_stopień'!$V$8:$V$964,'1_stopień'!$R$8:$R$964,D55,'1_stopień'!$AA$8:$AA$964,"CKZ Zielona Góra")</f>
        <v>0</v>
      </c>
      <c r="AQ55" s="24">
        <f>SUMIFS('1_stopień'!$U$8:$U$964,'1_stopień'!$R$8:$R$964,D55,'1_stopień'!$AA$8:$AA$964,"Rzemieślnicza Wałbrzych")</f>
        <v>0</v>
      </c>
      <c r="AR55" s="24">
        <f>SUMIFS('1_stopień'!$V$8:$V$964,'1_stopień'!$R$8:$R$964,D55,'1_stopień'!$AA$8:$AA$964,"Rzemieślnicza Wałbrzych")</f>
        <v>0</v>
      </c>
      <c r="AS55" s="24">
        <f>SUMIFS('1_stopień'!$U$8:$U$964,'1_stopień'!$R$8:$R$964,D55,'1_stopień'!$AA$8:$AA$964,"CKZ Mosina")</f>
        <v>0</v>
      </c>
      <c r="AT55" s="24">
        <f>SUMIFS('1_stopień'!$V$8:$V$964,'1_stopień'!$R$8:$R$964,D55,'1_stopień'!$AA$8:$AA$964,"CKZ Mosina")</f>
        <v>0</v>
      </c>
      <c r="AU55" s="24">
        <f>SUMIFS('1_stopień'!$U$8:$U$964,'1_stopień'!$R$8:$R$964,D55,'1_stopień'!$AA$8:$AA$964,"Cech Opole")</f>
        <v>0</v>
      </c>
      <c r="AV55" s="24">
        <f>SUMIFS('1_stopień'!$V$8:$V$964,'1_stopień'!$R$8:$R$964,D55,'1_stopień'!$AA$8:$AA$964,"Cech Opole")</f>
        <v>0</v>
      </c>
      <c r="AW55" s="24">
        <f>SUMIFS('1_stopień'!$U$8:$U$964,'1_stopień'!$R$8:$R$964,D55,'1_stopień'!$AA$8:$AA$964,"TOYOTA")</f>
        <v>12</v>
      </c>
      <c r="AX55" s="24">
        <f>SUMIFS('1_stopień'!$V$8:$V$964,'1_stopień'!$R$8:$R$964,D55,'1_stopień'!$AA$8:$AA$964,"TOYOTA")</f>
        <v>2</v>
      </c>
      <c r="AY55" s="24">
        <f>SUMIFS('1_stopień'!$U$8:$U$964,'1_stopień'!$R$8:$R$964,D55,'1_stopień'!$AA$8:$AA$964,"CKZ Wrocław")</f>
        <v>0</v>
      </c>
      <c r="AZ55" s="24">
        <f>SUMIFS('1_stopień'!$V$8:$V$964,'1_stopień'!$R$8:$R$964,D55,'1_stopień'!$AA$8:$AA$964,"CKZ Wrocław")</f>
        <v>0</v>
      </c>
      <c r="BA55" s="24">
        <f>SUMIFS('1_stopień'!$U$8:$U$964,'1_stopień'!$R$8:$R$964,D55,'1_stopień'!$AA$8:$AA$964,"CKZ Gliwice")</f>
        <v>0</v>
      </c>
      <c r="BB55" s="24">
        <f>SUMIFS('1_stopień'!$V$8:$V$964,'1_stopień'!$R$8:$R$964,D55,'1_stopień'!$AA$8:$AA$964,"CKZ Gliwice")</f>
        <v>0</v>
      </c>
      <c r="BC55" s="24">
        <f>SUMIFS('1_stopień'!$U$8:$U$964,'1_stopień'!$R$8:$R$964,D55,'1_stopień'!$AA$8:$AA$964,"CKZ Opole")</f>
        <v>0</v>
      </c>
      <c r="BD55" s="24">
        <f>SUMIFS('1_stopień'!$V$8:$V$964,'1_stopień'!$R$8:$R$964,D55,'1_stopień'!$AA$8:$AA$964,"CKZ Opole")</f>
        <v>0</v>
      </c>
      <c r="BE55" s="24">
        <f>SUMIFS('1_stopień'!$U$8:$U$964,'1_stopień'!$R$8:$R$964,D55,'1_stopień'!$AA$8:$AA$964,"CKZ Chojnów")</f>
        <v>0</v>
      </c>
      <c r="BF55" s="24">
        <f>SUMIFS('1_stopień'!$V$8:$V$964,'1_stopień'!$R$8:$R$964,D55,'1_stopień'!$AA$8:$AA$964,"CKZ Chojnów")</f>
        <v>0</v>
      </c>
      <c r="BG55" s="24">
        <f>SUMIFS('1_stopień'!$U$8:$U$964,'1_stopień'!$R$8:$R$964,D55,'1_stopień'!$AA$8:$AA$964,"CKZ Gniezno")</f>
        <v>0</v>
      </c>
      <c r="BH55" s="24">
        <f>SUMIFS('1_stopień'!$V$8:$V$964,'1_stopień'!$R$8:$R$964,D55,'1_stopień'!$AA$8:$AA$964,"CKZ Gniezno")</f>
        <v>0</v>
      </c>
      <c r="BI55" s="24">
        <f>SUMIFS('1_stopień'!$U$8:$U$964,'1_stopień'!$R$8:$R$964,D55,'1_stopień'!$AA$8:$AA$964,"konsultacje szkoła")</f>
        <v>0</v>
      </c>
      <c r="BJ55" s="330">
        <f t="shared" si="0"/>
        <v>104</v>
      </c>
      <c r="BK55" s="327">
        <f t="shared" si="1"/>
        <v>4</v>
      </c>
    </row>
    <row r="56" spans="2:63" hidden="1">
      <c r="B56" s="25" t="s">
        <v>517</v>
      </c>
      <c r="C56" s="26">
        <v>932916</v>
      </c>
      <c r="D56" s="26" t="s">
        <v>626</v>
      </c>
      <c r="E56" s="25" t="s">
        <v>625</v>
      </c>
      <c r="F56" s="23">
        <f>SUMIF('1_stopień'!R$8:R$964,D56,'1_stopień'!U$8:U$966)</f>
        <v>0</v>
      </c>
      <c r="G56" s="24">
        <f>SUMIFS('1_stopień'!$U$8:$U$964,'1_stopień'!$R$8:$R$964,D56,'1_stopień'!$AA$8:$AA$964,"CKZ Bielawa")</f>
        <v>0</v>
      </c>
      <c r="H56" s="24">
        <f>SUMIFS('1_stopień'!$V$8:$V$964,'1_stopień'!$R$8:$R$964,D56,'1_stopień'!$AA$8:$AA$964,"CKZ Bielawa")</f>
        <v>0</v>
      </c>
      <c r="I56" s="24">
        <f>SUMIFS('1_stopień'!$U$8:$U$964,'1_stopień'!$R$8:$R$964,D56,'1_stopień'!$AA$8:$AA$964,"GCKZ Głogów")</f>
        <v>0</v>
      </c>
      <c r="J56" s="24">
        <f>SUMIFS('1_stopień'!$V$8:$V$964,'1_stopień'!$R$8:$R$964,D56,'1_stopień'!$AA$8:$AA$964,"GCKZ Głogów")</f>
        <v>0</v>
      </c>
      <c r="K56" s="24">
        <f>SUMIFS('1_stopień'!$U$8:$U$964,'1_stopień'!$R$8:$R$964,D56,'1_stopień'!$AA$8:$AA$964,"CKZ Jawor")</f>
        <v>0</v>
      </c>
      <c r="L56" s="24">
        <f>SUMIFS('1_stopień'!$V$8:$V$964,'1_stopień'!$R$8:$R$964,D56,'1_stopień'!$AA$8:$AA$964,"CKZ Jawor")</f>
        <v>0</v>
      </c>
      <c r="M56" s="24">
        <f>SUMIFS('1_stopień'!$U$8:$U$964,'1_stopień'!$R$8:$R$964,D56,'1_stopień'!$AA$8:$AA$964,"ZSM Głubczyce")</f>
        <v>0</v>
      </c>
      <c r="N56" s="24">
        <f>SUMIFS('1_stopień'!$V$8:$V$964,'1_stopień'!$R$8:$R$964,D56,'1_stopień'!$AA$8:$AA$964,"ZSM Głubczyce")</f>
        <v>0</v>
      </c>
      <c r="O56" s="24">
        <f>SUMIFS('1_stopień'!$U$8:$U$964,'1_stopień'!$R$8:$R$964,D56,'1_stopień'!$AA$8:$AA$964,"CKZ Kłodzko")</f>
        <v>0</v>
      </c>
      <c r="P56" s="24">
        <f>SUMIFS('1_stopień'!$V$8:$V$964,'1_stopień'!$R$8:$R$964,D56,'1_stopień'!$AA$8:$AA$964,"CKZ Kłodzko")</f>
        <v>0</v>
      </c>
      <c r="Q56" s="24">
        <f>SUMIFS('1_stopień'!$U$8:$U$964,'1_stopień'!$R$8:$R$964,D56,'1_stopień'!$AA$8:$AA$964,"CKZ Legnica")</f>
        <v>0</v>
      </c>
      <c r="R56" s="24">
        <f>SUMIFS('1_stopień'!$V$8:$V$964,'1_stopień'!$R$8:$R$964,D56,'1_stopień'!$AA$8:$AA$964,"CKZ Legnica")</f>
        <v>0</v>
      </c>
      <c r="S56" s="24">
        <f>SUMIFS('1_stopień'!$U$8:$U$964,'1_stopień'!$R$8:$R$964,D56,'1_stopień'!$AA$8:$AA$964,"CKZ Oleśnica")</f>
        <v>0</v>
      </c>
      <c r="T56" s="24">
        <f>SUMIFS('1_stopień'!$V$8:$V$964,'1_stopień'!$R$8:$R$964,D56,'1_stopień'!$AA$8:$AA$964,"CKZ Oleśnica")</f>
        <v>0</v>
      </c>
      <c r="U56" s="24">
        <f>SUMIFS('1_stopień'!$U$8:$U$964,'1_stopień'!$R$8:$R$964,D56,'1_stopień'!$AA$8:$AA$964,"CKZ Świdnica")</f>
        <v>0</v>
      </c>
      <c r="V56" s="24">
        <f>SUMIFS('1_stopień'!$V$8:$V$964,'1_stopień'!$R$8:$R$964,D56,'1_stopień'!$AA$8:$AA$964,"CKZ Świdnica")</f>
        <v>0</v>
      </c>
      <c r="W56" s="24">
        <f>SUMIFS('1_stopień'!$U$8:$U$964,'1_stopień'!$R$8:$R$964,D56,'1_stopień'!$AA$8:$AA$964,"CKZ Wołów")</f>
        <v>0</v>
      </c>
      <c r="X56" s="24">
        <f>SUMIFS('1_stopień'!$V$8:$V$964,'1_stopień'!$R$8:$R$964,D56,'1_stopień'!$AA$8:$AA$964,"CKZ Wołów")</f>
        <v>0</v>
      </c>
      <c r="Y56" s="24">
        <f>SUMIFS('1_stopień'!$U$8:$U$964,'1_stopień'!$R$8:$R$964,D56,'1_stopień'!$AA$8:$AA$964,"CKZ Ziębice")</f>
        <v>0</v>
      </c>
      <c r="Z56" s="24">
        <f>SUMIFS('1_stopień'!$V$8:$V$964,'1_stopień'!$R$8:$R$964,D56,'1_stopień'!$AA$8:$AA$964,"CKZ Ziębice")</f>
        <v>0</v>
      </c>
      <c r="AA56" s="24">
        <f>SUMIFS('1_stopień'!$U$8:$U$964,'1_stopień'!$R$8:$R$964,D56,'1_stopień'!$AA$8:$AA$964,"CKZ Dobrodzień")</f>
        <v>0</v>
      </c>
      <c r="AB56" s="24">
        <f>SUMIFS('1_stopień'!$V$8:$V$964,'1_stopień'!$R$8:$R$964,D56,'1_stopień'!$AA$8:$AA$964,"CKZ Dobrodzień")</f>
        <v>0</v>
      </c>
      <c r="AC56" s="24">
        <f>SUMIFS('1_stopień'!$U$8:$U$964,'1_stopień'!$R$8:$R$964,D56,'1_stopień'!$AA$8:$AA$964,"CKZ Kędzierzyn-Koźle")</f>
        <v>0</v>
      </c>
      <c r="AD56" s="24">
        <f>SUMIFS('1_stopień'!$V$8:$V$964,'1_stopień'!$R$8:$R$964,D56,'1_stopień'!$AA$8:$AA$964,"CKZ Kędzierzyn-Koźle")</f>
        <v>0</v>
      </c>
      <c r="AE56" s="24">
        <f>SUMIFS('1_stopień'!$U$8:$U$964,'1_stopień'!$R$8:$R$964,D56,'1_stopień'!$AA$8:$AA$964,"CKZ Dębica")</f>
        <v>0</v>
      </c>
      <c r="AF56" s="24">
        <f>SUMIFS('1_stopień'!$V$8:$V$964,'1_stopień'!$R$8:$R$964,D56,'1_stopień'!$AA$8:$AA$964,"CKZ Dębica")</f>
        <v>0</v>
      </c>
      <c r="AG56" s="24">
        <f>SUMIFS('1_stopień'!$U$8:$U$964,'1_stopień'!$R$8:$R$964,D56,'1_stopień'!$AA$8:$AA$964,"ZSET Rakowice Wielkie")</f>
        <v>0</v>
      </c>
      <c r="AH56" s="24">
        <f>SUMIFS('1_stopień'!$V$8:$V$964,'1_stopień'!$R$8:$R$964,D56,'1_stopień'!$AA$8:$AA$964,"ZSET Rakowice Wielkie")</f>
        <v>0</v>
      </c>
      <c r="AI56" s="24">
        <f>SUMIFS('1_stopień'!$U$8:$U$964,'1_stopień'!$R$8:$R$964,D56,'1_stopień'!$AA$8:$AA$964,"CKZ Krotoszyn")</f>
        <v>0</v>
      </c>
      <c r="AJ56" s="24">
        <f>SUMIFS('1_stopień'!$V$8:$V$964,'1_stopień'!$R$8:$R$964,D56,'1_stopień'!$AA$8:$AA$964,"CKZ Krotoszyn")</f>
        <v>0</v>
      </c>
      <c r="AK56" s="24">
        <f>SUMIFS('1_stopień'!$U$8:$U$964,'1_stopień'!$R$8:$R$964,D56,'1_stopień'!$AA$8:$AA$964,"CKZ Olkusz")</f>
        <v>0</v>
      </c>
      <c r="AL56" s="24">
        <f>SUMIFS('1_stopień'!$V$8:$V$964,'1_stopień'!$R$8:$R$964,D56,'1_stopień'!$AA$8:$AA$964,"CKZ Olkusz")</f>
        <v>0</v>
      </c>
      <c r="AM56" s="24">
        <f>SUMIFS('1_stopień'!$U$8:$U$964,'1_stopień'!$R$8:$R$964,D56,'1_stopień'!$AA$8:$AA$964,"CKZ Wschowa")</f>
        <v>0</v>
      </c>
      <c r="AN56" s="24">
        <f>SUMIFS('1_stopień'!$V$8:$V$964,'1_stopień'!$R$8:$R$964,D56,'1_stopień'!$AA$8:$AA$964,"CKZ Wschowa")</f>
        <v>0</v>
      </c>
      <c r="AO56" s="24">
        <f>SUMIFS('1_stopień'!$U$8:$U$964,'1_stopień'!$R$8:$R$964,D56,'1_stopień'!$AA$8:$AA$964,"CKZ Zielona Góra")</f>
        <v>0</v>
      </c>
      <c r="AP56" s="24">
        <f>SUMIFS('1_stopień'!$V$8:$V$964,'1_stopień'!$R$8:$R$964,D56,'1_stopień'!$AA$8:$AA$964,"CKZ Zielona Góra")</f>
        <v>0</v>
      </c>
      <c r="AQ56" s="24">
        <f>SUMIFS('1_stopień'!$U$8:$U$964,'1_stopień'!$R$8:$R$964,D56,'1_stopień'!$AA$8:$AA$964,"Rzemieślnicza Wałbrzych")</f>
        <v>0</v>
      </c>
      <c r="AR56" s="24">
        <f>SUMIFS('1_stopień'!$V$8:$V$964,'1_stopień'!$R$8:$R$964,D56,'1_stopień'!$AA$8:$AA$964,"Rzemieślnicza Wałbrzych")</f>
        <v>0</v>
      </c>
      <c r="AS56" s="24">
        <f>SUMIFS('1_stopień'!$U$8:$U$964,'1_stopień'!$R$8:$R$964,D56,'1_stopień'!$AA$8:$AA$964,"CKZ Mosina")</f>
        <v>0</v>
      </c>
      <c r="AT56" s="24">
        <f>SUMIFS('1_stopień'!$V$8:$V$964,'1_stopień'!$R$8:$R$964,D56,'1_stopień'!$AA$8:$AA$964,"CKZ Mosina")</f>
        <v>0</v>
      </c>
      <c r="AU56" s="24">
        <f>SUMIFS('1_stopień'!$U$8:$U$964,'1_stopień'!$R$8:$R$964,D56,'1_stopień'!$AA$8:$AA$964,"Cech Opole")</f>
        <v>0</v>
      </c>
      <c r="AV56" s="24">
        <f>SUMIFS('1_stopień'!$V$8:$V$964,'1_stopień'!$R$8:$R$964,D56,'1_stopień'!$AA$8:$AA$964,"Cech Opole")</f>
        <v>0</v>
      </c>
      <c r="AW56" s="24">
        <f>SUMIFS('1_stopień'!$U$8:$U$964,'1_stopień'!$R$8:$R$964,D56,'1_stopień'!$AA$8:$AA$964,"TOYOTA")</f>
        <v>0</v>
      </c>
      <c r="AX56" s="24">
        <f>SUMIFS('1_stopień'!$V$8:$V$964,'1_stopień'!$R$8:$R$964,D56,'1_stopień'!$AA$8:$AA$964,"TOYOTA")</f>
        <v>0</v>
      </c>
      <c r="AY56" s="24">
        <f>SUMIFS('1_stopień'!$U$8:$U$964,'1_stopień'!$R$8:$R$964,D56,'1_stopień'!$AA$8:$AA$964,"CKZ Wrocław")</f>
        <v>0</v>
      </c>
      <c r="AZ56" s="24">
        <f>SUMIFS('1_stopień'!$V$8:$V$964,'1_stopień'!$R$8:$R$964,D56,'1_stopień'!$AA$8:$AA$964,"CKZ Wrocław")</f>
        <v>0</v>
      </c>
      <c r="BA56" s="24">
        <f>SUMIFS('1_stopień'!$U$8:$U$964,'1_stopień'!$R$8:$R$964,D56,'1_stopień'!$AA$8:$AA$964,"CKZ Gliwice")</f>
        <v>0</v>
      </c>
      <c r="BB56" s="24">
        <f>SUMIFS('1_stopień'!$V$8:$V$964,'1_stopień'!$R$8:$R$964,D56,'1_stopień'!$AA$8:$AA$964,"CKZ Gliwice")</f>
        <v>0</v>
      </c>
      <c r="BC56" s="24">
        <f>SUMIFS('1_stopień'!$U$8:$U$964,'1_stopień'!$R$8:$R$964,D56,'1_stopień'!$AA$8:$AA$964,"CKZ Opole")</f>
        <v>0</v>
      </c>
      <c r="BD56" s="24">
        <f>SUMIFS('1_stopień'!$V$8:$V$964,'1_stopień'!$R$8:$R$964,D56,'1_stopień'!$AA$8:$AA$964,"CKZ Opole")</f>
        <v>0</v>
      </c>
      <c r="BE56" s="24">
        <f>SUMIFS('1_stopień'!$U$8:$U$964,'1_stopień'!$R$8:$R$964,D56,'1_stopień'!$AA$8:$AA$964,"CKZ Chojnów")</f>
        <v>0</v>
      </c>
      <c r="BF56" s="24">
        <f>SUMIFS('1_stopień'!$V$8:$V$964,'1_stopień'!$R$8:$R$964,D56,'1_stopień'!$AA$8:$AA$964,"CKZ Chojnów")</f>
        <v>0</v>
      </c>
      <c r="BG56" s="24">
        <f>SUMIFS('1_stopień'!$U$8:$U$964,'1_stopień'!$R$8:$R$964,D56,'1_stopień'!$AA$8:$AA$964,"CKZ Gniezno")</f>
        <v>0</v>
      </c>
      <c r="BH56" s="24">
        <f>SUMIFS('1_stopień'!$V$8:$V$964,'1_stopień'!$R$8:$R$964,D56,'1_stopień'!$AA$8:$AA$964,"CKZ Gniezno")</f>
        <v>0</v>
      </c>
      <c r="BI56" s="24">
        <f>SUMIFS('1_stopień'!$U$8:$U$964,'1_stopień'!$R$8:$R$964,D56,'1_stopień'!$AA$8:$AA$964,"konsultacje szkoła")</f>
        <v>0</v>
      </c>
      <c r="BJ56" s="330">
        <f t="shared" si="0"/>
        <v>0</v>
      </c>
      <c r="BK56" s="327">
        <f t="shared" si="1"/>
        <v>0</v>
      </c>
    </row>
    <row r="57" spans="2:63" ht="16.5" hidden="1" customHeight="1">
      <c r="B57" s="25" t="s">
        <v>518</v>
      </c>
      <c r="C57" s="26">
        <v>932917</v>
      </c>
      <c r="D57" s="26" t="s">
        <v>628</v>
      </c>
      <c r="E57" s="25" t="s">
        <v>627</v>
      </c>
      <c r="F57" s="23">
        <f>SUMIF('1_stopień'!R$8:R$964,D57,'1_stopień'!U$8:U$966)</f>
        <v>0</v>
      </c>
      <c r="G57" s="24">
        <f>SUMIFS('1_stopień'!$U$8:$U$964,'1_stopień'!$R$8:$R$964,D57,'1_stopień'!$AA$8:$AA$964,"CKZ Bielawa")</f>
        <v>0</v>
      </c>
      <c r="H57" s="24">
        <f>SUMIFS('1_stopień'!$V$8:$V$964,'1_stopień'!$R$8:$R$964,D57,'1_stopień'!$AA$8:$AA$964,"CKZ Bielawa")</f>
        <v>0</v>
      </c>
      <c r="I57" s="24">
        <f>SUMIFS('1_stopień'!$U$8:$U$964,'1_stopień'!$R$8:$R$964,D57,'1_stopień'!$AA$8:$AA$964,"GCKZ Głogów")</f>
        <v>0</v>
      </c>
      <c r="J57" s="24">
        <f>SUMIFS('1_stopień'!$V$8:$V$964,'1_stopień'!$R$8:$R$964,D57,'1_stopień'!$AA$8:$AA$964,"GCKZ Głogów")</f>
        <v>0</v>
      </c>
      <c r="K57" s="24">
        <f>SUMIFS('1_stopień'!$U$8:$U$964,'1_stopień'!$R$8:$R$964,D57,'1_stopień'!$AA$8:$AA$964,"CKZ Jawor")</f>
        <v>0</v>
      </c>
      <c r="L57" s="24">
        <f>SUMIFS('1_stopień'!$V$8:$V$964,'1_stopień'!$R$8:$R$964,D57,'1_stopień'!$AA$8:$AA$964,"CKZ Jawor")</f>
        <v>0</v>
      </c>
      <c r="M57" s="24">
        <f>SUMIFS('1_stopień'!$U$8:$U$964,'1_stopień'!$R$8:$R$964,D57,'1_stopień'!$AA$8:$AA$964,"ZSM Głubczyce")</f>
        <v>0</v>
      </c>
      <c r="N57" s="24">
        <f>SUMIFS('1_stopień'!$V$8:$V$964,'1_stopień'!$R$8:$R$964,D57,'1_stopień'!$AA$8:$AA$964,"ZSM Głubczyce")</f>
        <v>0</v>
      </c>
      <c r="O57" s="24">
        <f>SUMIFS('1_stopień'!$U$8:$U$964,'1_stopień'!$R$8:$R$964,D57,'1_stopień'!$AA$8:$AA$964,"CKZ Kłodzko")</f>
        <v>0</v>
      </c>
      <c r="P57" s="24">
        <f>SUMIFS('1_stopień'!$V$8:$V$964,'1_stopień'!$R$8:$R$964,D57,'1_stopień'!$AA$8:$AA$964,"CKZ Kłodzko")</f>
        <v>0</v>
      </c>
      <c r="Q57" s="24">
        <f>SUMIFS('1_stopień'!$U$8:$U$964,'1_stopień'!$R$8:$R$964,D57,'1_stopień'!$AA$8:$AA$964,"CKZ Legnica")</f>
        <v>0</v>
      </c>
      <c r="R57" s="24">
        <f>SUMIFS('1_stopień'!$V$8:$V$964,'1_stopień'!$R$8:$R$964,D57,'1_stopień'!$AA$8:$AA$964,"CKZ Legnica")</f>
        <v>0</v>
      </c>
      <c r="S57" s="24">
        <f>SUMIFS('1_stopień'!$U$8:$U$964,'1_stopień'!$R$8:$R$964,D57,'1_stopień'!$AA$8:$AA$964,"CKZ Oleśnica")</f>
        <v>0</v>
      </c>
      <c r="T57" s="24">
        <f>SUMIFS('1_stopień'!$V$8:$V$964,'1_stopień'!$R$8:$R$964,D57,'1_stopień'!$AA$8:$AA$964,"CKZ Oleśnica")</f>
        <v>0</v>
      </c>
      <c r="U57" s="24">
        <f>SUMIFS('1_stopień'!$U$8:$U$964,'1_stopień'!$R$8:$R$964,D57,'1_stopień'!$AA$8:$AA$964,"CKZ Świdnica")</f>
        <v>0</v>
      </c>
      <c r="V57" s="24">
        <f>SUMIFS('1_stopień'!$V$8:$V$964,'1_stopień'!$R$8:$R$964,D57,'1_stopień'!$AA$8:$AA$964,"CKZ Świdnica")</f>
        <v>0</v>
      </c>
      <c r="W57" s="24">
        <f>SUMIFS('1_stopień'!$U$8:$U$964,'1_stopień'!$R$8:$R$964,D57,'1_stopień'!$AA$8:$AA$964,"CKZ Wołów")</f>
        <v>0</v>
      </c>
      <c r="X57" s="24">
        <f>SUMIFS('1_stopień'!$V$8:$V$964,'1_stopień'!$R$8:$R$964,D57,'1_stopień'!$AA$8:$AA$964,"CKZ Wołów")</f>
        <v>0</v>
      </c>
      <c r="Y57" s="24">
        <f>SUMIFS('1_stopień'!$U$8:$U$964,'1_stopień'!$R$8:$R$964,D57,'1_stopień'!$AA$8:$AA$964,"CKZ Ziębice")</f>
        <v>0</v>
      </c>
      <c r="Z57" s="24">
        <f>SUMIFS('1_stopień'!$V$8:$V$964,'1_stopień'!$R$8:$R$964,D57,'1_stopień'!$AA$8:$AA$964,"CKZ Ziębice")</f>
        <v>0</v>
      </c>
      <c r="AA57" s="24">
        <f>SUMIFS('1_stopień'!$U$8:$U$964,'1_stopień'!$R$8:$R$964,D57,'1_stopień'!$AA$8:$AA$964,"CKZ Dobrodzień")</f>
        <v>0</v>
      </c>
      <c r="AB57" s="24">
        <f>SUMIFS('1_stopień'!$V$8:$V$964,'1_stopień'!$R$8:$R$964,D57,'1_stopień'!$AA$8:$AA$964,"CKZ Dobrodzień")</f>
        <v>0</v>
      </c>
      <c r="AC57" s="24">
        <f>SUMIFS('1_stopień'!$U$8:$U$964,'1_stopień'!$R$8:$R$964,D57,'1_stopień'!$AA$8:$AA$964,"CKZ Kędzierzyn-Koźle")</f>
        <v>0</v>
      </c>
      <c r="AD57" s="24">
        <f>SUMIFS('1_stopień'!$V$8:$V$964,'1_stopień'!$R$8:$R$964,D57,'1_stopień'!$AA$8:$AA$964,"CKZ Kędzierzyn-Koźle")</f>
        <v>0</v>
      </c>
      <c r="AE57" s="24">
        <f>SUMIFS('1_stopień'!$U$8:$U$964,'1_stopień'!$R$8:$R$964,D57,'1_stopień'!$AA$8:$AA$964,"CKZ Dębica")</f>
        <v>0</v>
      </c>
      <c r="AF57" s="24">
        <f>SUMIFS('1_stopień'!$V$8:$V$964,'1_stopień'!$R$8:$R$964,D57,'1_stopień'!$AA$8:$AA$964,"CKZ Dębica")</f>
        <v>0</v>
      </c>
      <c r="AG57" s="24">
        <f>SUMIFS('1_stopień'!$U$8:$U$964,'1_stopień'!$R$8:$R$964,D57,'1_stopień'!$AA$8:$AA$964,"ZSET Rakowice Wielkie")</f>
        <v>0</v>
      </c>
      <c r="AH57" s="24">
        <f>SUMIFS('1_stopień'!$V$8:$V$964,'1_stopień'!$R$8:$R$964,D57,'1_stopień'!$AA$8:$AA$964,"ZSET Rakowice Wielkie")</f>
        <v>0</v>
      </c>
      <c r="AI57" s="24">
        <f>SUMIFS('1_stopień'!$U$8:$U$964,'1_stopień'!$R$8:$R$964,D57,'1_stopień'!$AA$8:$AA$964,"CKZ Krotoszyn")</f>
        <v>0</v>
      </c>
      <c r="AJ57" s="24">
        <f>SUMIFS('1_stopień'!$V$8:$V$964,'1_stopień'!$R$8:$R$964,D57,'1_stopień'!$AA$8:$AA$964,"CKZ Krotoszyn")</f>
        <v>0</v>
      </c>
      <c r="AK57" s="24">
        <f>SUMIFS('1_stopień'!$U$8:$U$964,'1_stopień'!$R$8:$R$964,D57,'1_stopień'!$AA$8:$AA$964,"CKZ Olkusz")</f>
        <v>0</v>
      </c>
      <c r="AL57" s="24">
        <f>SUMIFS('1_stopień'!$V$8:$V$964,'1_stopień'!$R$8:$R$964,D57,'1_stopień'!$AA$8:$AA$964,"CKZ Olkusz")</f>
        <v>0</v>
      </c>
      <c r="AM57" s="24">
        <f>SUMIFS('1_stopień'!$U$8:$U$964,'1_stopień'!$R$8:$R$964,D57,'1_stopień'!$AA$8:$AA$964,"CKZ Wschowa")</f>
        <v>0</v>
      </c>
      <c r="AN57" s="24">
        <f>SUMIFS('1_stopień'!$V$8:$V$964,'1_stopień'!$R$8:$R$964,D57,'1_stopień'!$AA$8:$AA$964,"CKZ Wschowa")</f>
        <v>0</v>
      </c>
      <c r="AO57" s="24">
        <f>SUMIFS('1_stopień'!$U$8:$U$964,'1_stopień'!$R$8:$R$964,D57,'1_stopień'!$AA$8:$AA$964,"CKZ Zielona Góra")</f>
        <v>0</v>
      </c>
      <c r="AP57" s="24">
        <f>SUMIFS('1_stopień'!$V$8:$V$964,'1_stopień'!$R$8:$R$964,D57,'1_stopień'!$AA$8:$AA$964,"CKZ Zielona Góra")</f>
        <v>0</v>
      </c>
      <c r="AQ57" s="24">
        <f>SUMIFS('1_stopień'!$U$8:$U$964,'1_stopień'!$R$8:$R$964,D57,'1_stopień'!$AA$8:$AA$964,"Rzemieślnicza Wałbrzych")</f>
        <v>0</v>
      </c>
      <c r="AR57" s="24">
        <f>SUMIFS('1_stopień'!$V$8:$V$964,'1_stopień'!$R$8:$R$964,D57,'1_stopień'!$AA$8:$AA$964,"Rzemieślnicza Wałbrzych")</f>
        <v>0</v>
      </c>
      <c r="AS57" s="24">
        <f>SUMIFS('1_stopień'!$U$8:$U$964,'1_stopień'!$R$8:$R$964,D57,'1_stopień'!$AA$8:$AA$964,"CKZ Mosina")</f>
        <v>0</v>
      </c>
      <c r="AT57" s="24">
        <f>SUMIFS('1_stopień'!$V$8:$V$964,'1_stopień'!$R$8:$R$964,D57,'1_stopień'!$AA$8:$AA$964,"CKZ Mosina")</f>
        <v>0</v>
      </c>
      <c r="AU57" s="24">
        <f>SUMIFS('1_stopień'!$U$8:$U$964,'1_stopień'!$R$8:$R$964,D57,'1_stopień'!$AA$8:$AA$964,"Cech Opole")</f>
        <v>0</v>
      </c>
      <c r="AV57" s="24">
        <f>SUMIFS('1_stopień'!$V$8:$V$964,'1_stopień'!$R$8:$R$964,D57,'1_stopień'!$AA$8:$AA$964,"Cech Opole")</f>
        <v>0</v>
      </c>
      <c r="AW57" s="24">
        <f>SUMIFS('1_stopień'!$U$8:$U$964,'1_stopień'!$R$8:$R$964,D57,'1_stopień'!$AA$8:$AA$964,"TOYOTA")</f>
        <v>0</v>
      </c>
      <c r="AX57" s="24">
        <f>SUMIFS('1_stopień'!$V$8:$V$964,'1_stopień'!$R$8:$R$964,D57,'1_stopień'!$AA$8:$AA$964,"TOYOTA")</f>
        <v>0</v>
      </c>
      <c r="AY57" s="24">
        <f>SUMIFS('1_stopień'!$U$8:$U$964,'1_stopień'!$R$8:$R$964,D57,'1_stopień'!$AA$8:$AA$964,"CKZ Wrocław")</f>
        <v>0</v>
      </c>
      <c r="AZ57" s="24">
        <f>SUMIFS('1_stopień'!$V$8:$V$964,'1_stopień'!$R$8:$R$964,D57,'1_stopień'!$AA$8:$AA$964,"CKZ Wrocław")</f>
        <v>0</v>
      </c>
      <c r="BA57" s="24">
        <f>SUMIFS('1_stopień'!$U$8:$U$964,'1_stopień'!$R$8:$R$964,D57,'1_stopień'!$AA$8:$AA$964,"CKZ Gliwice")</f>
        <v>0</v>
      </c>
      <c r="BB57" s="24">
        <f>SUMIFS('1_stopień'!$V$8:$V$964,'1_stopień'!$R$8:$R$964,D57,'1_stopień'!$AA$8:$AA$964,"CKZ Gliwice")</f>
        <v>0</v>
      </c>
      <c r="BC57" s="24">
        <f>SUMIFS('1_stopień'!$U$8:$U$964,'1_stopień'!$R$8:$R$964,D57,'1_stopień'!$AA$8:$AA$964,"CKZ Opole")</f>
        <v>0</v>
      </c>
      <c r="BD57" s="24">
        <f>SUMIFS('1_stopień'!$V$8:$V$964,'1_stopień'!$R$8:$R$964,D57,'1_stopień'!$AA$8:$AA$964,"CKZ Opole")</f>
        <v>0</v>
      </c>
      <c r="BE57" s="24">
        <f>SUMIFS('1_stopień'!$U$8:$U$964,'1_stopień'!$R$8:$R$964,D57,'1_stopień'!$AA$8:$AA$964,"CKZ Chojnów")</f>
        <v>0</v>
      </c>
      <c r="BF57" s="24">
        <f>SUMIFS('1_stopień'!$V$8:$V$964,'1_stopień'!$R$8:$R$964,D57,'1_stopień'!$AA$8:$AA$964,"CKZ Chojnów")</f>
        <v>0</v>
      </c>
      <c r="BG57" s="24">
        <f>SUMIFS('1_stopień'!$U$8:$U$964,'1_stopień'!$R$8:$R$964,D57,'1_stopień'!$AA$8:$AA$964,"CKZ Gniezno")</f>
        <v>0</v>
      </c>
      <c r="BH57" s="24">
        <f>SUMIFS('1_stopień'!$V$8:$V$964,'1_stopień'!$R$8:$R$964,D57,'1_stopień'!$AA$8:$AA$964,"CKZ Gniezno")</f>
        <v>0</v>
      </c>
      <c r="BI57" s="24">
        <f>SUMIFS('1_stopień'!$U$8:$U$964,'1_stopień'!$R$8:$R$964,D57,'1_stopień'!$AA$8:$AA$964,"konsultacje szkoła")</f>
        <v>0</v>
      </c>
      <c r="BJ57" s="330">
        <f t="shared" si="0"/>
        <v>0</v>
      </c>
      <c r="BK57" s="327">
        <f t="shared" si="1"/>
        <v>0</v>
      </c>
    </row>
    <row r="58" spans="2:63" hidden="1">
      <c r="B58" s="25" t="s">
        <v>177</v>
      </c>
      <c r="C58" s="26">
        <v>722204</v>
      </c>
      <c r="D58" s="26" t="s">
        <v>164</v>
      </c>
      <c r="E58" s="25" t="s">
        <v>676</v>
      </c>
      <c r="F58" s="23">
        <f>SUMIF('1_stopień'!R$8:R$964,D58,'1_stopień'!U$8:U$966)</f>
        <v>98</v>
      </c>
      <c r="G58" s="24">
        <f>SUMIFS('1_stopień'!$U$8:$U$964,'1_stopień'!$R$8:$R$964,D58,'1_stopień'!$AA$8:$AA$964,"CKZ Bielawa")</f>
        <v>0</v>
      </c>
      <c r="H58" s="24">
        <f>SUMIFS('1_stopień'!$V$8:$V$964,'1_stopień'!$R$8:$R$964,D58,'1_stopień'!$AA$8:$AA$964,"CKZ Bielawa")</f>
        <v>0</v>
      </c>
      <c r="I58" s="24">
        <f>SUMIFS('1_stopień'!$U$8:$U$964,'1_stopień'!$R$8:$R$964,D58,'1_stopień'!$AA$8:$AA$964,"GCKZ Głogów")</f>
        <v>0</v>
      </c>
      <c r="J58" s="24">
        <f>SUMIFS('1_stopień'!$V$8:$V$964,'1_stopień'!$R$8:$R$964,D58,'1_stopień'!$AA$8:$AA$964,"GCKZ Głogów")</f>
        <v>0</v>
      </c>
      <c r="K58" s="24">
        <f>SUMIFS('1_stopień'!$U$8:$U$964,'1_stopień'!$R$8:$R$964,D58,'1_stopień'!$AA$8:$AA$964,"CKZ Jawor")</f>
        <v>0</v>
      </c>
      <c r="L58" s="24">
        <f>SUMIFS('1_stopień'!$V$8:$V$964,'1_stopień'!$R$8:$R$964,D58,'1_stopień'!$AA$8:$AA$964,"CKZ Jawor")</f>
        <v>0</v>
      </c>
      <c r="M58" s="24">
        <f>SUMIFS('1_stopień'!$U$8:$U$964,'1_stopień'!$R$8:$R$964,D58,'1_stopień'!$AA$8:$AA$964,"ZSM Głubczyce")</f>
        <v>0</v>
      </c>
      <c r="N58" s="24">
        <f>SUMIFS('1_stopień'!$V$8:$V$964,'1_stopień'!$R$8:$R$964,D58,'1_stopień'!$AA$8:$AA$964,"ZSM Głubczyce")</f>
        <v>0</v>
      </c>
      <c r="O58" s="24">
        <f>SUMIFS('1_stopień'!$U$8:$U$964,'1_stopień'!$R$8:$R$964,D58,'1_stopień'!$AA$8:$AA$964,"CKZ Kłodzko")</f>
        <v>0</v>
      </c>
      <c r="P58" s="24">
        <f>SUMIFS('1_stopień'!$V$8:$V$964,'1_stopień'!$R$8:$R$964,D58,'1_stopień'!$AA$8:$AA$964,"CKZ Kłodzko")</f>
        <v>0</v>
      </c>
      <c r="Q58" s="24">
        <f>SUMIFS('1_stopień'!$U$8:$U$964,'1_stopień'!$R$8:$R$964,D58,'1_stopień'!$AA$8:$AA$964,"CKZ Legnica")</f>
        <v>0</v>
      </c>
      <c r="R58" s="24">
        <f>SUMIFS('1_stopień'!$V$8:$V$964,'1_stopień'!$R$8:$R$964,D58,'1_stopień'!$AA$8:$AA$964,"CKZ Legnica")</f>
        <v>0</v>
      </c>
      <c r="S58" s="24">
        <f>SUMIFS('1_stopień'!$U$8:$U$964,'1_stopień'!$R$8:$R$964,D58,'1_stopień'!$AA$8:$AA$964,"CKZ Oleśnica")</f>
        <v>0</v>
      </c>
      <c r="T58" s="24">
        <f>SUMIFS('1_stopień'!$V$8:$V$964,'1_stopień'!$R$8:$R$964,D58,'1_stopień'!$AA$8:$AA$964,"CKZ Oleśnica")</f>
        <v>0</v>
      </c>
      <c r="U58" s="24">
        <f>SUMIFS('1_stopień'!$U$8:$U$964,'1_stopień'!$R$8:$R$964,D58,'1_stopień'!$AA$8:$AA$964,"CKZ Świdnica")</f>
        <v>40</v>
      </c>
      <c r="V58" s="24">
        <f>SUMIFS('1_stopień'!$V$8:$V$964,'1_stopień'!$R$8:$R$964,D58,'1_stopień'!$AA$8:$AA$964,"CKZ Świdnica")</f>
        <v>0</v>
      </c>
      <c r="W58" s="24">
        <f>SUMIFS('1_stopień'!$U$8:$U$964,'1_stopień'!$R$8:$R$964,D58,'1_stopień'!$AA$8:$AA$964,"CKZ Wołów")</f>
        <v>31</v>
      </c>
      <c r="X58" s="24">
        <f>SUMIFS('1_stopień'!$V$8:$V$964,'1_stopień'!$R$8:$R$964,D58,'1_stopień'!$AA$8:$AA$964,"CKZ Wołów")</f>
        <v>0</v>
      </c>
      <c r="Y58" s="24">
        <f>SUMIFS('1_stopień'!$U$8:$U$964,'1_stopień'!$R$8:$R$964,D58,'1_stopień'!$AA$8:$AA$964,"CKZ Ziębice")</f>
        <v>0</v>
      </c>
      <c r="Z58" s="24">
        <f>SUMIFS('1_stopień'!$V$8:$V$964,'1_stopień'!$R$8:$R$964,D58,'1_stopień'!$AA$8:$AA$964,"CKZ Ziębice")</f>
        <v>0</v>
      </c>
      <c r="AA58" s="24">
        <f>SUMIFS('1_stopień'!$U$8:$U$964,'1_stopień'!$R$8:$R$964,D58,'1_stopień'!$AA$8:$AA$964,"CKZ Dobrodzień")</f>
        <v>0</v>
      </c>
      <c r="AB58" s="24">
        <f>SUMIFS('1_stopień'!$V$8:$V$964,'1_stopień'!$R$8:$R$964,D58,'1_stopień'!$AA$8:$AA$964,"CKZ Dobrodzień")</f>
        <v>0</v>
      </c>
      <c r="AC58" s="24">
        <f>SUMIFS('1_stopień'!$U$8:$U$964,'1_stopień'!$R$8:$R$964,D58,'1_stopień'!$AA$8:$AA$964,"CKZ Kędzierzyn-Koźle")</f>
        <v>0</v>
      </c>
      <c r="AD58" s="24">
        <f>SUMIFS('1_stopień'!$V$8:$V$964,'1_stopień'!$R$8:$R$964,D58,'1_stopień'!$AA$8:$AA$964,"CKZ Kędzierzyn-Koźle")</f>
        <v>0</v>
      </c>
      <c r="AE58" s="24">
        <f>SUMIFS('1_stopień'!$U$8:$U$964,'1_stopień'!$R$8:$R$964,D58,'1_stopień'!$AA$8:$AA$964,"CKZ Dębica")</f>
        <v>0</v>
      </c>
      <c r="AF58" s="24">
        <f>SUMIFS('1_stopień'!$V$8:$V$964,'1_stopień'!$R$8:$R$964,D58,'1_stopień'!$AA$8:$AA$964,"CKZ Dębica")</f>
        <v>0</v>
      </c>
      <c r="AG58" s="24">
        <f>SUMIFS('1_stopień'!$U$8:$U$964,'1_stopień'!$R$8:$R$964,D58,'1_stopień'!$AA$8:$AA$964,"ZSET Rakowice Wielkie")</f>
        <v>0</v>
      </c>
      <c r="AH58" s="24">
        <f>SUMIFS('1_stopień'!$V$8:$V$964,'1_stopień'!$R$8:$R$964,D58,'1_stopień'!$AA$8:$AA$964,"ZSET Rakowice Wielkie")</f>
        <v>0</v>
      </c>
      <c r="AI58" s="24">
        <f>SUMIFS('1_stopień'!$U$8:$U$964,'1_stopień'!$R$8:$R$964,D58,'1_stopień'!$AA$8:$AA$964,"CKZ Krotoszyn")</f>
        <v>12</v>
      </c>
      <c r="AJ58" s="24">
        <f>SUMIFS('1_stopień'!$V$8:$V$964,'1_stopień'!$R$8:$R$964,D58,'1_stopień'!$AA$8:$AA$964,"CKZ Krotoszyn")</f>
        <v>0</v>
      </c>
      <c r="AK58" s="24">
        <f>SUMIFS('1_stopień'!$U$8:$U$964,'1_stopień'!$R$8:$R$964,D58,'1_stopień'!$AA$8:$AA$964,"CKZ Olkusz")</f>
        <v>0</v>
      </c>
      <c r="AL58" s="24">
        <f>SUMIFS('1_stopień'!$V$8:$V$964,'1_stopień'!$R$8:$R$964,D58,'1_stopień'!$AA$8:$AA$964,"CKZ Olkusz")</f>
        <v>0</v>
      </c>
      <c r="AM58" s="24">
        <f>SUMIFS('1_stopień'!$U$8:$U$964,'1_stopień'!$R$8:$R$964,D58,'1_stopień'!$AA$8:$AA$964,"CKZ Wschowa")</f>
        <v>15</v>
      </c>
      <c r="AN58" s="24">
        <f>SUMIFS('1_stopień'!$V$8:$V$964,'1_stopień'!$R$8:$R$964,D58,'1_stopień'!$AA$8:$AA$964,"CKZ Wschowa")</f>
        <v>0</v>
      </c>
      <c r="AO58" s="24">
        <f>SUMIFS('1_stopień'!$U$8:$U$964,'1_stopień'!$R$8:$R$964,D58,'1_stopień'!$AA$8:$AA$964,"CKZ Zielona Góra")</f>
        <v>0</v>
      </c>
      <c r="AP58" s="24">
        <f>SUMIFS('1_stopień'!$V$8:$V$964,'1_stopień'!$R$8:$R$964,D58,'1_stopień'!$AA$8:$AA$964,"CKZ Zielona Góra")</f>
        <v>0</v>
      </c>
      <c r="AQ58" s="24">
        <f>SUMIFS('1_stopień'!$U$8:$U$964,'1_stopień'!$R$8:$R$964,D58,'1_stopień'!$AA$8:$AA$964,"Rzemieślnicza Wałbrzych")</f>
        <v>0</v>
      </c>
      <c r="AR58" s="24">
        <f>SUMIFS('1_stopień'!$V$8:$V$964,'1_stopień'!$R$8:$R$964,D58,'1_stopień'!$AA$8:$AA$964,"Rzemieślnicza Wałbrzych")</f>
        <v>0</v>
      </c>
      <c r="AS58" s="24">
        <f>SUMIFS('1_stopień'!$U$8:$U$964,'1_stopień'!$R$8:$R$964,D58,'1_stopień'!$AA$8:$AA$964,"CKZ Mosina")</f>
        <v>0</v>
      </c>
      <c r="AT58" s="24">
        <f>SUMIFS('1_stopień'!$V$8:$V$964,'1_stopień'!$R$8:$R$964,D58,'1_stopień'!$AA$8:$AA$964,"CKZ Mosina")</f>
        <v>0</v>
      </c>
      <c r="AU58" s="24">
        <f>SUMIFS('1_stopień'!$U$8:$U$964,'1_stopień'!$R$8:$R$964,D58,'1_stopień'!$AA$8:$AA$964,"Cech Opole")</f>
        <v>0</v>
      </c>
      <c r="AV58" s="24">
        <f>SUMIFS('1_stopień'!$V$8:$V$964,'1_stopień'!$R$8:$R$964,D58,'1_stopień'!$AA$8:$AA$964,"Cech Opole")</f>
        <v>0</v>
      </c>
      <c r="AW58" s="24">
        <f>SUMIFS('1_stopień'!$U$8:$U$964,'1_stopień'!$R$8:$R$964,D58,'1_stopień'!$AA$8:$AA$964,"TOYOTA")</f>
        <v>0</v>
      </c>
      <c r="AX58" s="24">
        <f>SUMIFS('1_stopień'!$V$8:$V$964,'1_stopień'!$R$8:$R$964,D58,'1_stopień'!$AA$8:$AA$964,"TOYOTA")</f>
        <v>0</v>
      </c>
      <c r="AY58" s="24">
        <f>SUMIFS('1_stopień'!$U$8:$U$964,'1_stopień'!$R$8:$R$964,D58,'1_stopień'!$AA$8:$AA$964,"CKZ Wrocław")</f>
        <v>0</v>
      </c>
      <c r="AZ58" s="24">
        <f>SUMIFS('1_stopień'!$V$8:$V$964,'1_stopień'!$R$8:$R$964,D58,'1_stopień'!$AA$8:$AA$964,"CKZ Wrocław")</f>
        <v>0</v>
      </c>
      <c r="BA58" s="24">
        <f>SUMIFS('1_stopień'!$U$8:$U$964,'1_stopień'!$R$8:$R$964,D58,'1_stopień'!$AA$8:$AA$964,"CKZ Gliwice")</f>
        <v>0</v>
      </c>
      <c r="BB58" s="24">
        <f>SUMIFS('1_stopień'!$V$8:$V$964,'1_stopień'!$R$8:$R$964,D58,'1_stopień'!$AA$8:$AA$964,"CKZ Gliwice")</f>
        <v>0</v>
      </c>
      <c r="BC58" s="24">
        <f>SUMIFS('1_stopień'!$U$8:$U$964,'1_stopień'!$R$8:$R$964,D58,'1_stopień'!$AA$8:$AA$964,"CKZ Opole")</f>
        <v>0</v>
      </c>
      <c r="BD58" s="24">
        <f>SUMIFS('1_stopień'!$V$8:$V$964,'1_stopień'!$R$8:$R$964,D58,'1_stopień'!$AA$8:$AA$964,"CKZ Opole")</f>
        <v>0</v>
      </c>
      <c r="BE58" s="24">
        <f>SUMIFS('1_stopień'!$U$8:$U$964,'1_stopień'!$R$8:$R$964,D58,'1_stopień'!$AA$8:$AA$964,"CKZ Chojnów")</f>
        <v>0</v>
      </c>
      <c r="BF58" s="24">
        <f>SUMIFS('1_stopień'!$V$8:$V$964,'1_stopień'!$R$8:$R$964,D58,'1_stopień'!$AA$8:$AA$964,"CKZ Chojnów")</f>
        <v>0</v>
      </c>
      <c r="BG58" s="24">
        <f>SUMIFS('1_stopień'!$U$8:$U$964,'1_stopień'!$R$8:$R$964,D58,'1_stopień'!$AA$8:$AA$964,"CKZ Gniezno")</f>
        <v>0</v>
      </c>
      <c r="BH58" s="24">
        <f>SUMIFS('1_stopień'!$V$8:$V$964,'1_stopień'!$R$8:$R$964,D58,'1_stopień'!$AA$8:$AA$964,"CKZ Gniezno")</f>
        <v>0</v>
      </c>
      <c r="BI58" s="24">
        <f>SUMIFS('1_stopień'!$U$8:$U$964,'1_stopień'!$R$8:$R$964,D58,'1_stopień'!$AA$8:$AA$964,"konsultacje szkoła")</f>
        <v>0</v>
      </c>
      <c r="BJ58" s="330">
        <f t="shared" si="0"/>
        <v>98</v>
      </c>
      <c r="BK58" s="327">
        <f t="shared" si="1"/>
        <v>0</v>
      </c>
    </row>
    <row r="59" spans="2:63" hidden="1">
      <c r="B59" s="25" t="s">
        <v>519</v>
      </c>
      <c r="C59" s="26">
        <v>731103</v>
      </c>
      <c r="D59" s="26" t="s">
        <v>1017</v>
      </c>
      <c r="E59" s="25" t="s">
        <v>675</v>
      </c>
      <c r="F59" s="23">
        <f>SUMIF('1_stopień'!R$8:R$964,D59,'1_stopień'!U$8:U$966)</f>
        <v>3</v>
      </c>
      <c r="G59" s="24">
        <f>SUMIFS('1_stopień'!$U$8:$U$964,'1_stopień'!$R$8:$R$964,D59,'1_stopień'!$AA$8:$AA$964,"CKZ Bielawa")</f>
        <v>0</v>
      </c>
      <c r="H59" s="24">
        <f>SUMIFS('1_stopień'!$V$8:$V$964,'1_stopień'!$R$8:$R$964,D59,'1_stopień'!$AA$8:$AA$964,"CKZ Bielawa")</f>
        <v>0</v>
      </c>
      <c r="I59" s="24">
        <f>SUMIFS('1_stopień'!$U$8:$U$964,'1_stopień'!$R$8:$R$964,D59,'1_stopień'!$AA$8:$AA$964,"GCKZ Głogów")</f>
        <v>0</v>
      </c>
      <c r="J59" s="24">
        <f>SUMIFS('1_stopień'!$V$8:$V$964,'1_stopień'!$R$8:$R$964,D59,'1_stopień'!$AA$8:$AA$964,"GCKZ Głogów")</f>
        <v>0</v>
      </c>
      <c r="K59" s="24">
        <f>SUMIFS('1_stopień'!$U$8:$U$964,'1_stopień'!$R$8:$R$964,D59,'1_stopień'!$AA$8:$AA$964,"CKZ Jawor")</f>
        <v>0</v>
      </c>
      <c r="L59" s="24">
        <f>SUMIFS('1_stopień'!$V$8:$V$964,'1_stopień'!$R$8:$R$964,D59,'1_stopień'!$AA$8:$AA$964,"CKZ Jawor")</f>
        <v>0</v>
      </c>
      <c r="M59" s="24">
        <f>SUMIFS('1_stopień'!$U$8:$U$964,'1_stopień'!$R$8:$R$964,D59,'1_stopień'!$AA$8:$AA$964,"ZSM Głubczyce")</f>
        <v>0</v>
      </c>
      <c r="N59" s="24">
        <f>SUMIFS('1_stopień'!$V$8:$V$964,'1_stopień'!$R$8:$R$964,D59,'1_stopień'!$AA$8:$AA$964,"ZSM Głubczyce")</f>
        <v>0</v>
      </c>
      <c r="O59" s="24">
        <f>SUMIFS('1_stopień'!$U$8:$U$964,'1_stopień'!$R$8:$R$964,D59,'1_stopień'!$AA$8:$AA$964,"CKZ Kłodzko")</f>
        <v>0</v>
      </c>
      <c r="P59" s="24">
        <f>SUMIFS('1_stopień'!$V$8:$V$964,'1_stopień'!$R$8:$R$964,D59,'1_stopień'!$AA$8:$AA$964,"CKZ Kłodzko")</f>
        <v>0</v>
      </c>
      <c r="Q59" s="24">
        <f>SUMIFS('1_stopień'!$U$8:$U$964,'1_stopień'!$R$8:$R$964,D59,'1_stopień'!$AA$8:$AA$964,"CKZ Legnica")</f>
        <v>0</v>
      </c>
      <c r="R59" s="24">
        <f>SUMIFS('1_stopień'!$V$8:$V$964,'1_stopień'!$R$8:$R$964,D59,'1_stopień'!$AA$8:$AA$964,"CKZ Legnica")</f>
        <v>0</v>
      </c>
      <c r="S59" s="24">
        <f>SUMIFS('1_stopień'!$U$8:$U$964,'1_stopień'!$R$8:$R$964,D59,'1_stopień'!$AA$8:$AA$964,"CKZ Oleśnica")</f>
        <v>0</v>
      </c>
      <c r="T59" s="24">
        <f>SUMIFS('1_stopień'!$V$8:$V$964,'1_stopień'!$R$8:$R$964,D59,'1_stopień'!$AA$8:$AA$964,"CKZ Oleśnica")</f>
        <v>0</v>
      </c>
      <c r="U59" s="24">
        <f>SUMIFS('1_stopień'!$U$8:$U$964,'1_stopień'!$R$8:$R$964,D59,'1_stopień'!$AA$8:$AA$964,"CKZ Świdnica")</f>
        <v>0</v>
      </c>
      <c r="V59" s="24">
        <f>SUMIFS('1_stopień'!$V$8:$V$964,'1_stopień'!$R$8:$R$964,D59,'1_stopień'!$AA$8:$AA$964,"CKZ Świdnica")</f>
        <v>0</v>
      </c>
      <c r="W59" s="24">
        <f>SUMIFS('1_stopień'!$U$8:$U$964,'1_stopień'!$R$8:$R$964,D59,'1_stopień'!$AA$8:$AA$964,"CKZ Wołów")</f>
        <v>0</v>
      </c>
      <c r="X59" s="24">
        <f>SUMIFS('1_stopień'!$V$8:$V$964,'1_stopień'!$R$8:$R$964,D59,'1_stopień'!$AA$8:$AA$964,"CKZ Wołów")</f>
        <v>0</v>
      </c>
      <c r="Y59" s="24">
        <f>SUMIFS('1_stopień'!$U$8:$U$964,'1_stopień'!$R$8:$R$964,D59,'1_stopień'!$AA$8:$AA$964,"CKZ Ziębice")</f>
        <v>0</v>
      </c>
      <c r="Z59" s="24">
        <f>SUMIFS('1_stopień'!$V$8:$V$964,'1_stopień'!$R$8:$R$964,D59,'1_stopień'!$AA$8:$AA$964,"CKZ Ziębice")</f>
        <v>0</v>
      </c>
      <c r="AA59" s="24">
        <f>SUMIFS('1_stopień'!$U$8:$U$964,'1_stopień'!$R$8:$R$964,D59,'1_stopień'!$AA$8:$AA$964,"CKZ Dobrodzień")</f>
        <v>0</v>
      </c>
      <c r="AB59" s="24">
        <f>SUMIFS('1_stopień'!$V$8:$V$964,'1_stopień'!$R$8:$R$964,D59,'1_stopień'!$AA$8:$AA$964,"CKZ Dobrodzień")</f>
        <v>0</v>
      </c>
      <c r="AC59" s="24">
        <f>SUMIFS('1_stopień'!$U$8:$U$964,'1_stopień'!$R$8:$R$964,D59,'1_stopień'!$AA$8:$AA$964,"CKZ Kędzierzyn-Koźle")</f>
        <v>0</v>
      </c>
      <c r="AD59" s="24">
        <f>SUMIFS('1_stopień'!$V$8:$V$964,'1_stopień'!$R$8:$R$964,D59,'1_stopień'!$AA$8:$AA$964,"CKZ Kędzierzyn-Koźle")</f>
        <v>0</v>
      </c>
      <c r="AE59" s="24">
        <f>SUMIFS('1_stopień'!$U$8:$U$964,'1_stopień'!$R$8:$R$964,D59,'1_stopień'!$AA$8:$AA$964,"CKZ Dębica")</f>
        <v>0</v>
      </c>
      <c r="AF59" s="24">
        <f>SUMIFS('1_stopień'!$V$8:$V$964,'1_stopień'!$R$8:$R$964,D59,'1_stopień'!$AA$8:$AA$964,"CKZ Dębica")</f>
        <v>0</v>
      </c>
      <c r="AG59" s="24">
        <f>SUMIFS('1_stopień'!$U$8:$U$964,'1_stopień'!$R$8:$R$964,D59,'1_stopień'!$AA$8:$AA$964,"ZSET Rakowice Wielkie")</f>
        <v>0</v>
      </c>
      <c r="AH59" s="24">
        <f>SUMIFS('1_stopień'!$V$8:$V$964,'1_stopień'!$R$8:$R$964,D59,'1_stopień'!$AA$8:$AA$964,"ZSET Rakowice Wielkie")</f>
        <v>0</v>
      </c>
      <c r="AI59" s="24">
        <f>SUMIFS('1_stopień'!$U$8:$U$964,'1_stopień'!$R$8:$R$964,D59,'1_stopień'!$AA$8:$AA$964,"CKZ Krotoszyn")</f>
        <v>0</v>
      </c>
      <c r="AJ59" s="24">
        <f>SUMIFS('1_stopień'!$V$8:$V$964,'1_stopień'!$R$8:$R$964,D59,'1_stopień'!$AA$8:$AA$964,"CKZ Krotoszyn")</f>
        <v>0</v>
      </c>
      <c r="AK59" s="24">
        <f>SUMIFS('1_stopień'!$U$8:$U$964,'1_stopień'!$R$8:$R$964,D59,'1_stopień'!$AA$8:$AA$964,"CKZ Olkusz")</f>
        <v>0</v>
      </c>
      <c r="AL59" s="24">
        <f>SUMIFS('1_stopień'!$V$8:$V$964,'1_stopień'!$R$8:$R$964,D59,'1_stopień'!$AA$8:$AA$964,"CKZ Olkusz")</f>
        <v>0</v>
      </c>
      <c r="AM59" s="24">
        <f>SUMIFS('1_stopień'!$U$8:$U$964,'1_stopień'!$R$8:$R$964,D59,'1_stopień'!$AA$8:$AA$964,"CKZ Wschowa")</f>
        <v>3</v>
      </c>
      <c r="AN59" s="24">
        <f>SUMIFS('1_stopień'!$V$8:$V$964,'1_stopień'!$R$8:$R$964,D59,'1_stopień'!$AA$8:$AA$964,"CKZ Wschowa")</f>
        <v>0</v>
      </c>
      <c r="AO59" s="24">
        <f>SUMIFS('1_stopień'!$U$8:$U$964,'1_stopień'!$R$8:$R$964,D59,'1_stopień'!$AA$8:$AA$964,"CKZ Zielona Góra")</f>
        <v>0</v>
      </c>
      <c r="AP59" s="24">
        <f>SUMIFS('1_stopień'!$V$8:$V$964,'1_stopień'!$R$8:$R$964,D59,'1_stopień'!$AA$8:$AA$964,"CKZ Zielona Góra")</f>
        <v>0</v>
      </c>
      <c r="AQ59" s="24">
        <f>SUMIFS('1_stopień'!$U$8:$U$964,'1_stopień'!$R$8:$R$964,D59,'1_stopień'!$AA$8:$AA$964,"Rzemieślnicza Wałbrzych")</f>
        <v>0</v>
      </c>
      <c r="AR59" s="24">
        <f>SUMIFS('1_stopień'!$V$8:$V$964,'1_stopień'!$R$8:$R$964,D59,'1_stopień'!$AA$8:$AA$964,"Rzemieślnicza Wałbrzych")</f>
        <v>0</v>
      </c>
      <c r="AS59" s="24">
        <f>SUMIFS('1_stopień'!$U$8:$U$964,'1_stopień'!$R$8:$R$964,D59,'1_stopień'!$AA$8:$AA$964,"CKZ Mosina")</f>
        <v>0</v>
      </c>
      <c r="AT59" s="24">
        <f>SUMIFS('1_stopień'!$V$8:$V$964,'1_stopień'!$R$8:$R$964,D59,'1_stopień'!$AA$8:$AA$964,"CKZ Mosina")</f>
        <v>0</v>
      </c>
      <c r="AU59" s="24">
        <f>SUMIFS('1_stopień'!$U$8:$U$964,'1_stopień'!$R$8:$R$964,D59,'1_stopień'!$AA$8:$AA$964,"Cech Opole")</f>
        <v>0</v>
      </c>
      <c r="AV59" s="24">
        <f>SUMIFS('1_stopień'!$V$8:$V$964,'1_stopień'!$R$8:$R$964,D59,'1_stopień'!$AA$8:$AA$964,"Cech Opole")</f>
        <v>0</v>
      </c>
      <c r="AW59" s="24">
        <f>SUMIFS('1_stopień'!$U$8:$U$964,'1_stopień'!$R$8:$R$964,D59,'1_stopień'!$AA$8:$AA$964,"TOYOTA")</f>
        <v>0</v>
      </c>
      <c r="AX59" s="24">
        <f>SUMIFS('1_stopień'!$V$8:$V$964,'1_stopień'!$R$8:$R$964,D59,'1_stopień'!$AA$8:$AA$964,"TOYOTA")</f>
        <v>0</v>
      </c>
      <c r="AY59" s="24">
        <f>SUMIFS('1_stopień'!$U$8:$U$964,'1_stopień'!$R$8:$R$964,D59,'1_stopień'!$AA$8:$AA$964,"CKZ Wrocław")</f>
        <v>0</v>
      </c>
      <c r="AZ59" s="24">
        <f>SUMIFS('1_stopień'!$V$8:$V$964,'1_stopień'!$R$8:$R$964,D59,'1_stopień'!$AA$8:$AA$964,"CKZ Wrocław")</f>
        <v>0</v>
      </c>
      <c r="BA59" s="24">
        <f>SUMIFS('1_stopień'!$U$8:$U$964,'1_stopień'!$R$8:$R$964,D59,'1_stopień'!$AA$8:$AA$964,"CKZ Gliwice")</f>
        <v>0</v>
      </c>
      <c r="BB59" s="24">
        <f>SUMIFS('1_stopień'!$V$8:$V$964,'1_stopień'!$R$8:$R$964,D59,'1_stopień'!$AA$8:$AA$964,"CKZ Gliwice")</f>
        <v>0</v>
      </c>
      <c r="BC59" s="24">
        <f>SUMIFS('1_stopień'!$U$8:$U$964,'1_stopień'!$R$8:$R$964,D59,'1_stopień'!$AA$8:$AA$964,"CKZ Opole")</f>
        <v>0</v>
      </c>
      <c r="BD59" s="24">
        <f>SUMIFS('1_stopień'!$V$8:$V$964,'1_stopień'!$R$8:$R$964,D59,'1_stopień'!$AA$8:$AA$964,"CKZ Opole")</f>
        <v>0</v>
      </c>
      <c r="BE59" s="24">
        <f>SUMIFS('1_stopień'!$U$8:$U$964,'1_stopień'!$R$8:$R$964,D59,'1_stopień'!$AA$8:$AA$964,"CKZ Chojnów")</f>
        <v>0</v>
      </c>
      <c r="BF59" s="24">
        <f>SUMIFS('1_stopień'!$V$8:$V$964,'1_stopień'!$R$8:$R$964,D59,'1_stopień'!$AA$8:$AA$964,"CKZ Chojnów")</f>
        <v>0</v>
      </c>
      <c r="BG59" s="24">
        <f>SUMIFS('1_stopień'!$U$8:$U$964,'1_stopień'!$R$8:$R$964,D59,'1_stopień'!$AA$8:$AA$964,"CKZ Gniezno")</f>
        <v>0</v>
      </c>
      <c r="BH59" s="24">
        <f>SUMIFS('1_stopień'!$V$8:$V$964,'1_stopień'!$R$8:$R$964,D59,'1_stopień'!$AA$8:$AA$964,"CKZ Gniezno")</f>
        <v>0</v>
      </c>
      <c r="BI59" s="24">
        <f>SUMIFS('1_stopień'!$U$8:$U$964,'1_stopień'!$R$8:$R$964,D59,'1_stopień'!$AA$8:$AA$964,"konsultacje szkoła")</f>
        <v>0</v>
      </c>
      <c r="BJ59" s="330">
        <f t="shared" si="0"/>
        <v>3</v>
      </c>
      <c r="BK59" s="327">
        <f t="shared" si="1"/>
        <v>0</v>
      </c>
    </row>
    <row r="60" spans="2:63" hidden="1">
      <c r="B60" s="25" t="s">
        <v>520</v>
      </c>
      <c r="C60" s="26">
        <v>731104</v>
      </c>
      <c r="D60" s="26" t="s">
        <v>674</v>
      </c>
      <c r="E60" s="25" t="s">
        <v>673</v>
      </c>
      <c r="F60" s="23">
        <f>SUMIF('1_stopień'!R$8:R$964,D60,'1_stopień'!U$8:U$966)</f>
        <v>0</v>
      </c>
      <c r="G60" s="24">
        <f>SUMIFS('1_stopień'!$U$8:$U$964,'1_stopień'!$R$8:$R$964,D60,'1_stopień'!$AA$8:$AA$964,"CKZ Bielawa")</f>
        <v>0</v>
      </c>
      <c r="H60" s="24">
        <f>SUMIFS('1_stopień'!$V$8:$V$964,'1_stopień'!$R$8:$R$964,D60,'1_stopień'!$AA$8:$AA$964,"CKZ Bielawa")</f>
        <v>0</v>
      </c>
      <c r="I60" s="24">
        <f>SUMIFS('1_stopień'!$U$8:$U$964,'1_stopień'!$R$8:$R$964,D60,'1_stopień'!$AA$8:$AA$964,"GCKZ Głogów")</f>
        <v>0</v>
      </c>
      <c r="J60" s="24">
        <f>SUMIFS('1_stopień'!$V$8:$V$964,'1_stopień'!$R$8:$R$964,D60,'1_stopień'!$AA$8:$AA$964,"GCKZ Głogów")</f>
        <v>0</v>
      </c>
      <c r="K60" s="24">
        <f>SUMIFS('1_stopień'!$U$8:$U$964,'1_stopień'!$R$8:$R$964,D60,'1_stopień'!$AA$8:$AA$964,"CKZ Jawor")</f>
        <v>0</v>
      </c>
      <c r="L60" s="24">
        <f>SUMIFS('1_stopień'!$V$8:$V$964,'1_stopień'!$R$8:$R$964,D60,'1_stopień'!$AA$8:$AA$964,"CKZ Jawor")</f>
        <v>0</v>
      </c>
      <c r="M60" s="24">
        <f>SUMIFS('1_stopień'!$U$8:$U$964,'1_stopień'!$R$8:$R$964,D60,'1_stopień'!$AA$8:$AA$964,"ZSM Głubczyce")</f>
        <v>0</v>
      </c>
      <c r="N60" s="24">
        <f>SUMIFS('1_stopień'!$V$8:$V$964,'1_stopień'!$R$8:$R$964,D60,'1_stopień'!$AA$8:$AA$964,"ZSM Głubczyce")</f>
        <v>0</v>
      </c>
      <c r="O60" s="24">
        <f>SUMIFS('1_stopień'!$U$8:$U$964,'1_stopień'!$R$8:$R$964,D60,'1_stopień'!$AA$8:$AA$964,"CKZ Kłodzko")</f>
        <v>0</v>
      </c>
      <c r="P60" s="24">
        <f>SUMIFS('1_stopień'!$V$8:$V$964,'1_stopień'!$R$8:$R$964,D60,'1_stopień'!$AA$8:$AA$964,"CKZ Kłodzko")</f>
        <v>0</v>
      </c>
      <c r="Q60" s="24">
        <f>SUMIFS('1_stopień'!$U$8:$U$964,'1_stopień'!$R$8:$R$964,D60,'1_stopień'!$AA$8:$AA$964,"CKZ Legnica")</f>
        <v>0</v>
      </c>
      <c r="R60" s="24">
        <f>SUMIFS('1_stopień'!$V$8:$V$964,'1_stopień'!$R$8:$R$964,D60,'1_stopień'!$AA$8:$AA$964,"CKZ Legnica")</f>
        <v>0</v>
      </c>
      <c r="S60" s="24">
        <f>SUMIFS('1_stopień'!$U$8:$U$964,'1_stopień'!$R$8:$R$964,D60,'1_stopień'!$AA$8:$AA$964,"CKZ Oleśnica")</f>
        <v>0</v>
      </c>
      <c r="T60" s="24">
        <f>SUMIFS('1_stopień'!$V$8:$V$964,'1_stopień'!$R$8:$R$964,D60,'1_stopień'!$AA$8:$AA$964,"CKZ Oleśnica")</f>
        <v>0</v>
      </c>
      <c r="U60" s="24">
        <f>SUMIFS('1_stopień'!$U$8:$U$964,'1_stopień'!$R$8:$R$964,D60,'1_stopień'!$AA$8:$AA$964,"CKZ Świdnica")</f>
        <v>0</v>
      </c>
      <c r="V60" s="24">
        <f>SUMIFS('1_stopień'!$V$8:$V$964,'1_stopień'!$R$8:$R$964,D60,'1_stopień'!$AA$8:$AA$964,"CKZ Świdnica")</f>
        <v>0</v>
      </c>
      <c r="W60" s="24">
        <f>SUMIFS('1_stopień'!$U$8:$U$964,'1_stopień'!$R$8:$R$964,D60,'1_stopień'!$AA$8:$AA$964,"CKZ Wołów")</f>
        <v>0</v>
      </c>
      <c r="X60" s="24">
        <f>SUMIFS('1_stopień'!$V$8:$V$964,'1_stopień'!$R$8:$R$964,D60,'1_stopień'!$AA$8:$AA$964,"CKZ Wołów")</f>
        <v>0</v>
      </c>
      <c r="Y60" s="24">
        <f>SUMIFS('1_stopień'!$U$8:$U$964,'1_stopień'!$R$8:$R$964,D60,'1_stopień'!$AA$8:$AA$964,"CKZ Ziębice")</f>
        <v>0</v>
      </c>
      <c r="Z60" s="24">
        <f>SUMIFS('1_stopień'!$V$8:$V$964,'1_stopień'!$R$8:$R$964,D60,'1_stopień'!$AA$8:$AA$964,"CKZ Ziębice")</f>
        <v>0</v>
      </c>
      <c r="AA60" s="24">
        <f>SUMIFS('1_stopień'!$U$8:$U$964,'1_stopień'!$R$8:$R$964,D60,'1_stopień'!$AA$8:$AA$964,"CKZ Dobrodzień")</f>
        <v>0</v>
      </c>
      <c r="AB60" s="24">
        <f>SUMIFS('1_stopień'!$V$8:$V$964,'1_stopień'!$R$8:$R$964,D60,'1_stopień'!$AA$8:$AA$964,"CKZ Dobrodzień")</f>
        <v>0</v>
      </c>
      <c r="AC60" s="24">
        <f>SUMIFS('1_stopień'!$U$8:$U$964,'1_stopień'!$R$8:$R$964,D60,'1_stopień'!$AA$8:$AA$964,"CKZ Kędzierzyn-Koźle")</f>
        <v>0</v>
      </c>
      <c r="AD60" s="24">
        <f>SUMIFS('1_stopień'!$V$8:$V$964,'1_stopień'!$R$8:$R$964,D60,'1_stopień'!$AA$8:$AA$964,"CKZ Kędzierzyn-Koźle")</f>
        <v>0</v>
      </c>
      <c r="AE60" s="24">
        <f>SUMIFS('1_stopień'!$U$8:$U$964,'1_stopień'!$R$8:$R$964,D60,'1_stopień'!$AA$8:$AA$964,"CKZ Dębica")</f>
        <v>0</v>
      </c>
      <c r="AF60" s="24">
        <f>SUMIFS('1_stopień'!$V$8:$V$964,'1_stopień'!$R$8:$R$964,D60,'1_stopień'!$AA$8:$AA$964,"CKZ Dębica")</f>
        <v>0</v>
      </c>
      <c r="AG60" s="24">
        <f>SUMIFS('1_stopień'!$U$8:$U$964,'1_stopień'!$R$8:$R$964,D60,'1_stopień'!$AA$8:$AA$964,"ZSET Rakowice Wielkie")</f>
        <v>0</v>
      </c>
      <c r="AH60" s="24">
        <f>SUMIFS('1_stopień'!$V$8:$V$964,'1_stopień'!$R$8:$R$964,D60,'1_stopień'!$AA$8:$AA$964,"ZSET Rakowice Wielkie")</f>
        <v>0</v>
      </c>
      <c r="AI60" s="24">
        <f>SUMIFS('1_stopień'!$U$8:$U$964,'1_stopień'!$R$8:$R$964,D60,'1_stopień'!$AA$8:$AA$964,"CKZ Krotoszyn")</f>
        <v>0</v>
      </c>
      <c r="AJ60" s="24">
        <f>SUMIFS('1_stopień'!$V$8:$V$964,'1_stopień'!$R$8:$R$964,D60,'1_stopień'!$AA$8:$AA$964,"CKZ Krotoszyn")</f>
        <v>0</v>
      </c>
      <c r="AK60" s="24">
        <f>SUMIFS('1_stopień'!$U$8:$U$964,'1_stopień'!$R$8:$R$964,D60,'1_stopień'!$AA$8:$AA$964,"CKZ Olkusz")</f>
        <v>0</v>
      </c>
      <c r="AL60" s="24">
        <f>SUMIFS('1_stopień'!$V$8:$V$964,'1_stopień'!$R$8:$R$964,D60,'1_stopień'!$AA$8:$AA$964,"CKZ Olkusz")</f>
        <v>0</v>
      </c>
      <c r="AM60" s="24">
        <f>SUMIFS('1_stopień'!$U$8:$U$964,'1_stopień'!$R$8:$R$964,D60,'1_stopień'!$AA$8:$AA$964,"CKZ Wschowa")</f>
        <v>0</v>
      </c>
      <c r="AN60" s="24">
        <f>SUMIFS('1_stopień'!$V$8:$V$964,'1_stopień'!$R$8:$R$964,D60,'1_stopień'!$AA$8:$AA$964,"CKZ Wschowa")</f>
        <v>0</v>
      </c>
      <c r="AO60" s="24">
        <f>SUMIFS('1_stopień'!$U$8:$U$964,'1_stopień'!$R$8:$R$964,D60,'1_stopień'!$AA$8:$AA$964,"CKZ Zielona Góra")</f>
        <v>0</v>
      </c>
      <c r="AP60" s="24">
        <f>SUMIFS('1_stopień'!$V$8:$V$964,'1_stopień'!$R$8:$R$964,D60,'1_stopień'!$AA$8:$AA$964,"CKZ Zielona Góra")</f>
        <v>0</v>
      </c>
      <c r="AQ60" s="24">
        <f>SUMIFS('1_stopień'!$U$8:$U$964,'1_stopień'!$R$8:$R$964,D60,'1_stopień'!$AA$8:$AA$964,"Rzemieślnicza Wałbrzych")</f>
        <v>0</v>
      </c>
      <c r="AR60" s="24">
        <f>SUMIFS('1_stopień'!$V$8:$V$964,'1_stopień'!$R$8:$R$964,D60,'1_stopień'!$AA$8:$AA$964,"Rzemieślnicza Wałbrzych")</f>
        <v>0</v>
      </c>
      <c r="AS60" s="24">
        <f>SUMIFS('1_stopień'!$U$8:$U$964,'1_stopień'!$R$8:$R$964,D60,'1_stopień'!$AA$8:$AA$964,"CKZ Mosina")</f>
        <v>0</v>
      </c>
      <c r="AT60" s="24">
        <f>SUMIFS('1_stopień'!$V$8:$V$964,'1_stopień'!$R$8:$R$964,D60,'1_stopień'!$AA$8:$AA$964,"CKZ Mosina")</f>
        <v>0</v>
      </c>
      <c r="AU60" s="24">
        <f>SUMIFS('1_stopień'!$U$8:$U$964,'1_stopień'!$R$8:$R$964,D60,'1_stopień'!$AA$8:$AA$964,"Cech Opole")</f>
        <v>0</v>
      </c>
      <c r="AV60" s="24">
        <f>SUMIFS('1_stopień'!$V$8:$V$964,'1_stopień'!$R$8:$R$964,D60,'1_stopień'!$AA$8:$AA$964,"Cech Opole")</f>
        <v>0</v>
      </c>
      <c r="AW60" s="24">
        <f>SUMIFS('1_stopień'!$U$8:$U$964,'1_stopień'!$R$8:$R$964,D60,'1_stopień'!$AA$8:$AA$964,"TOYOTA")</f>
        <v>0</v>
      </c>
      <c r="AX60" s="24">
        <f>SUMIFS('1_stopień'!$V$8:$V$964,'1_stopień'!$R$8:$R$964,D60,'1_stopień'!$AA$8:$AA$964,"TOYOTA")</f>
        <v>0</v>
      </c>
      <c r="AY60" s="24">
        <f>SUMIFS('1_stopień'!$U$8:$U$964,'1_stopień'!$R$8:$R$964,D60,'1_stopień'!$AA$8:$AA$964,"CKZ Wrocław")</f>
        <v>0</v>
      </c>
      <c r="AZ60" s="24">
        <f>SUMIFS('1_stopień'!$V$8:$V$964,'1_stopień'!$R$8:$R$964,D60,'1_stopień'!$AA$8:$AA$964,"CKZ Wrocław")</f>
        <v>0</v>
      </c>
      <c r="BA60" s="24">
        <f>SUMIFS('1_stopień'!$U$8:$U$964,'1_stopień'!$R$8:$R$964,D60,'1_stopień'!$AA$8:$AA$964,"CKZ Gliwice")</f>
        <v>0</v>
      </c>
      <c r="BB60" s="24">
        <f>SUMIFS('1_stopień'!$V$8:$V$964,'1_stopień'!$R$8:$R$964,D60,'1_stopień'!$AA$8:$AA$964,"CKZ Gliwice")</f>
        <v>0</v>
      </c>
      <c r="BC60" s="24">
        <f>SUMIFS('1_stopień'!$U$8:$U$964,'1_stopień'!$R$8:$R$964,D60,'1_stopień'!$AA$8:$AA$964,"CKZ Opole")</f>
        <v>0</v>
      </c>
      <c r="BD60" s="24">
        <f>SUMIFS('1_stopień'!$V$8:$V$964,'1_stopień'!$R$8:$R$964,D60,'1_stopień'!$AA$8:$AA$964,"CKZ Opole")</f>
        <v>0</v>
      </c>
      <c r="BE60" s="24">
        <f>SUMIFS('1_stopień'!$U$8:$U$964,'1_stopień'!$R$8:$R$964,D60,'1_stopień'!$AA$8:$AA$964,"CKZ Chojnów")</f>
        <v>0</v>
      </c>
      <c r="BF60" s="24">
        <f>SUMIFS('1_stopień'!$V$8:$V$964,'1_stopień'!$R$8:$R$964,D60,'1_stopień'!$AA$8:$AA$964,"CKZ Chojnów")</f>
        <v>0</v>
      </c>
      <c r="BG60" s="24">
        <f>SUMIFS('1_stopień'!$U$8:$U$964,'1_stopień'!$R$8:$R$964,D60,'1_stopień'!$AA$8:$AA$964,"CKZ Gniezno")</f>
        <v>0</v>
      </c>
      <c r="BH60" s="24">
        <f>SUMIFS('1_stopień'!$V$8:$V$964,'1_stopień'!$R$8:$R$964,D60,'1_stopień'!$AA$8:$AA$964,"CKZ Gniezno")</f>
        <v>0</v>
      </c>
      <c r="BI60" s="24">
        <f>SUMIFS('1_stopień'!$U$8:$U$964,'1_stopień'!$R$8:$R$964,D60,'1_stopień'!$AA$8:$AA$964,"konsultacje szkoła")</f>
        <v>0</v>
      </c>
      <c r="BJ60" s="330">
        <f t="shared" si="0"/>
        <v>0</v>
      </c>
      <c r="BK60" s="327">
        <f t="shared" si="1"/>
        <v>0</v>
      </c>
    </row>
    <row r="61" spans="2:63" hidden="1">
      <c r="B61" s="25" t="s">
        <v>521</v>
      </c>
      <c r="C61" s="26">
        <v>731106</v>
      </c>
      <c r="D61" s="26" t="s">
        <v>1018</v>
      </c>
      <c r="E61" s="25" t="s">
        <v>672</v>
      </c>
      <c r="F61" s="23">
        <f>SUMIF('1_stopień'!R$8:R$964,D61,'1_stopień'!U$8:U$966)</f>
        <v>0</v>
      </c>
      <c r="G61" s="24">
        <f>SUMIFS('1_stopień'!$U$8:$U$964,'1_stopień'!$R$8:$R$964,D61,'1_stopień'!$AA$8:$AA$964,"CKZ Bielawa")</f>
        <v>0</v>
      </c>
      <c r="H61" s="24">
        <f>SUMIFS('1_stopień'!$V$8:$V$964,'1_stopień'!$R$8:$R$964,D61,'1_stopień'!$AA$8:$AA$964,"CKZ Bielawa")</f>
        <v>0</v>
      </c>
      <c r="I61" s="24">
        <f>SUMIFS('1_stopień'!$U$8:$U$964,'1_stopień'!$R$8:$R$964,D61,'1_stopień'!$AA$8:$AA$964,"GCKZ Głogów")</f>
        <v>0</v>
      </c>
      <c r="J61" s="24">
        <f>SUMIFS('1_stopień'!$V$8:$V$964,'1_stopień'!$R$8:$R$964,D61,'1_stopień'!$AA$8:$AA$964,"GCKZ Głogów")</f>
        <v>0</v>
      </c>
      <c r="K61" s="24">
        <f>SUMIFS('1_stopień'!$U$8:$U$964,'1_stopień'!$R$8:$R$964,D61,'1_stopień'!$AA$8:$AA$964,"CKZ Jawor")</f>
        <v>0</v>
      </c>
      <c r="L61" s="24">
        <f>SUMIFS('1_stopień'!$V$8:$V$964,'1_stopień'!$R$8:$R$964,D61,'1_stopień'!$AA$8:$AA$964,"CKZ Jawor")</f>
        <v>0</v>
      </c>
      <c r="M61" s="24">
        <f>SUMIFS('1_stopień'!$U$8:$U$964,'1_stopień'!$R$8:$R$964,D61,'1_stopień'!$AA$8:$AA$964,"ZSM Głubczyce")</f>
        <v>0</v>
      </c>
      <c r="N61" s="24">
        <f>SUMIFS('1_stopień'!$V$8:$V$964,'1_stopień'!$R$8:$R$964,D61,'1_stopień'!$AA$8:$AA$964,"ZSM Głubczyce")</f>
        <v>0</v>
      </c>
      <c r="O61" s="24">
        <f>SUMIFS('1_stopień'!$U$8:$U$964,'1_stopień'!$R$8:$R$964,D61,'1_stopień'!$AA$8:$AA$964,"CKZ Kłodzko")</f>
        <v>0</v>
      </c>
      <c r="P61" s="24">
        <f>SUMIFS('1_stopień'!$V$8:$V$964,'1_stopień'!$R$8:$R$964,D61,'1_stopień'!$AA$8:$AA$964,"CKZ Kłodzko")</f>
        <v>0</v>
      </c>
      <c r="Q61" s="24">
        <f>SUMIFS('1_stopień'!$U$8:$U$964,'1_stopień'!$R$8:$R$964,D61,'1_stopień'!$AA$8:$AA$964,"CKZ Legnica")</f>
        <v>0</v>
      </c>
      <c r="R61" s="24">
        <f>SUMIFS('1_stopień'!$V$8:$V$964,'1_stopień'!$R$8:$R$964,D61,'1_stopień'!$AA$8:$AA$964,"CKZ Legnica")</f>
        <v>0</v>
      </c>
      <c r="S61" s="24">
        <f>SUMIFS('1_stopień'!$U$8:$U$964,'1_stopień'!$R$8:$R$964,D61,'1_stopień'!$AA$8:$AA$964,"CKZ Oleśnica")</f>
        <v>0</v>
      </c>
      <c r="T61" s="24">
        <f>SUMIFS('1_stopień'!$V$8:$V$964,'1_stopień'!$R$8:$R$964,D61,'1_stopień'!$AA$8:$AA$964,"CKZ Oleśnica")</f>
        <v>0</v>
      </c>
      <c r="U61" s="24">
        <f>SUMIFS('1_stopień'!$U$8:$U$964,'1_stopień'!$R$8:$R$964,D61,'1_stopień'!$AA$8:$AA$964,"CKZ Świdnica")</f>
        <v>0</v>
      </c>
      <c r="V61" s="24">
        <f>SUMIFS('1_stopień'!$V$8:$V$964,'1_stopień'!$R$8:$R$964,D61,'1_stopień'!$AA$8:$AA$964,"CKZ Świdnica")</f>
        <v>0</v>
      </c>
      <c r="W61" s="24">
        <f>SUMIFS('1_stopień'!$U$8:$U$964,'1_stopień'!$R$8:$R$964,D61,'1_stopień'!$AA$8:$AA$964,"CKZ Wołów")</f>
        <v>0</v>
      </c>
      <c r="X61" s="24">
        <f>SUMIFS('1_stopień'!$V$8:$V$964,'1_stopień'!$R$8:$R$964,D61,'1_stopień'!$AA$8:$AA$964,"CKZ Wołów")</f>
        <v>0</v>
      </c>
      <c r="Y61" s="24">
        <f>SUMIFS('1_stopień'!$U$8:$U$964,'1_stopień'!$R$8:$R$964,D61,'1_stopień'!$AA$8:$AA$964,"CKZ Ziębice")</f>
        <v>0</v>
      </c>
      <c r="Z61" s="24">
        <f>SUMIFS('1_stopień'!$V$8:$V$964,'1_stopień'!$R$8:$R$964,D61,'1_stopień'!$AA$8:$AA$964,"CKZ Ziębice")</f>
        <v>0</v>
      </c>
      <c r="AA61" s="24">
        <f>SUMIFS('1_stopień'!$U$8:$U$964,'1_stopień'!$R$8:$R$964,D61,'1_stopień'!$AA$8:$AA$964,"CKZ Dobrodzień")</f>
        <v>0</v>
      </c>
      <c r="AB61" s="24">
        <f>SUMIFS('1_stopień'!$V$8:$V$964,'1_stopień'!$R$8:$R$964,D61,'1_stopień'!$AA$8:$AA$964,"CKZ Dobrodzień")</f>
        <v>0</v>
      </c>
      <c r="AC61" s="24">
        <f>SUMIFS('1_stopień'!$U$8:$U$964,'1_stopień'!$R$8:$R$964,D61,'1_stopień'!$AA$8:$AA$964,"CKZ Kędzierzyn-Koźle")</f>
        <v>0</v>
      </c>
      <c r="AD61" s="24">
        <f>SUMIFS('1_stopień'!$V$8:$V$964,'1_stopień'!$R$8:$R$964,D61,'1_stopień'!$AA$8:$AA$964,"CKZ Kędzierzyn-Koźle")</f>
        <v>0</v>
      </c>
      <c r="AE61" s="24">
        <f>SUMIFS('1_stopień'!$U$8:$U$964,'1_stopień'!$R$8:$R$964,D61,'1_stopień'!$AA$8:$AA$964,"CKZ Dębica")</f>
        <v>0</v>
      </c>
      <c r="AF61" s="24">
        <f>SUMIFS('1_stopień'!$V$8:$V$964,'1_stopień'!$R$8:$R$964,D61,'1_stopień'!$AA$8:$AA$964,"CKZ Dębica")</f>
        <v>0</v>
      </c>
      <c r="AG61" s="24">
        <f>SUMIFS('1_stopień'!$U$8:$U$964,'1_stopień'!$R$8:$R$964,D61,'1_stopień'!$AA$8:$AA$964,"ZSET Rakowice Wielkie")</f>
        <v>0</v>
      </c>
      <c r="AH61" s="24">
        <f>SUMIFS('1_stopień'!$V$8:$V$964,'1_stopień'!$R$8:$R$964,D61,'1_stopień'!$AA$8:$AA$964,"ZSET Rakowice Wielkie")</f>
        <v>0</v>
      </c>
      <c r="AI61" s="24">
        <f>SUMIFS('1_stopień'!$U$8:$U$964,'1_stopień'!$R$8:$R$964,D61,'1_stopień'!$AA$8:$AA$964,"CKZ Krotoszyn")</f>
        <v>0</v>
      </c>
      <c r="AJ61" s="24">
        <f>SUMIFS('1_stopień'!$V$8:$V$964,'1_stopień'!$R$8:$R$964,D61,'1_stopień'!$AA$8:$AA$964,"CKZ Krotoszyn")</f>
        <v>0</v>
      </c>
      <c r="AK61" s="24">
        <f>SUMIFS('1_stopień'!$U$8:$U$964,'1_stopień'!$R$8:$R$964,D61,'1_stopień'!$AA$8:$AA$964,"CKZ Olkusz")</f>
        <v>0</v>
      </c>
      <c r="AL61" s="24">
        <f>SUMIFS('1_stopień'!$V$8:$V$964,'1_stopień'!$R$8:$R$964,D61,'1_stopień'!$AA$8:$AA$964,"CKZ Olkusz")</f>
        <v>0</v>
      </c>
      <c r="AM61" s="24">
        <f>SUMIFS('1_stopień'!$U$8:$U$964,'1_stopień'!$R$8:$R$964,D61,'1_stopień'!$AA$8:$AA$964,"CKZ Wschowa")</f>
        <v>0</v>
      </c>
      <c r="AN61" s="24">
        <f>SUMIFS('1_stopień'!$V$8:$V$964,'1_stopień'!$R$8:$R$964,D61,'1_stopień'!$AA$8:$AA$964,"CKZ Wschowa")</f>
        <v>0</v>
      </c>
      <c r="AO61" s="24">
        <f>SUMIFS('1_stopień'!$U$8:$U$964,'1_stopień'!$R$8:$R$964,D61,'1_stopień'!$AA$8:$AA$964,"CKZ Zielona Góra")</f>
        <v>0</v>
      </c>
      <c r="AP61" s="24">
        <f>SUMIFS('1_stopień'!$V$8:$V$964,'1_stopień'!$R$8:$R$964,D61,'1_stopień'!$AA$8:$AA$964,"CKZ Zielona Góra")</f>
        <v>0</v>
      </c>
      <c r="AQ61" s="24">
        <f>SUMIFS('1_stopień'!$U$8:$U$964,'1_stopień'!$R$8:$R$964,D61,'1_stopień'!$AA$8:$AA$964,"Rzemieślnicza Wałbrzych")</f>
        <v>0</v>
      </c>
      <c r="AR61" s="24">
        <f>SUMIFS('1_stopień'!$V$8:$V$964,'1_stopień'!$R$8:$R$964,D61,'1_stopień'!$AA$8:$AA$964,"Rzemieślnicza Wałbrzych")</f>
        <v>0</v>
      </c>
      <c r="AS61" s="24">
        <f>SUMIFS('1_stopień'!$U$8:$U$964,'1_stopień'!$R$8:$R$964,D61,'1_stopień'!$AA$8:$AA$964,"CKZ Mosina")</f>
        <v>0</v>
      </c>
      <c r="AT61" s="24">
        <f>SUMIFS('1_stopień'!$V$8:$V$964,'1_stopień'!$R$8:$R$964,D61,'1_stopień'!$AA$8:$AA$964,"CKZ Mosina")</f>
        <v>0</v>
      </c>
      <c r="AU61" s="24">
        <f>SUMIFS('1_stopień'!$U$8:$U$964,'1_stopień'!$R$8:$R$964,D61,'1_stopień'!$AA$8:$AA$964,"Cech Opole")</f>
        <v>0</v>
      </c>
      <c r="AV61" s="24">
        <f>SUMIFS('1_stopień'!$V$8:$V$964,'1_stopień'!$R$8:$R$964,D61,'1_stopień'!$AA$8:$AA$964,"Cech Opole")</f>
        <v>0</v>
      </c>
      <c r="AW61" s="24">
        <f>SUMIFS('1_stopień'!$U$8:$U$964,'1_stopień'!$R$8:$R$964,D61,'1_stopień'!$AA$8:$AA$964,"TOYOTA")</f>
        <v>0</v>
      </c>
      <c r="AX61" s="24">
        <f>SUMIFS('1_stopień'!$V$8:$V$964,'1_stopień'!$R$8:$R$964,D61,'1_stopień'!$AA$8:$AA$964,"TOYOTA")</f>
        <v>0</v>
      </c>
      <c r="AY61" s="24">
        <f>SUMIFS('1_stopień'!$U$8:$U$964,'1_stopień'!$R$8:$R$964,D61,'1_stopień'!$AA$8:$AA$964,"CKZ Wrocław")</f>
        <v>0</v>
      </c>
      <c r="AZ61" s="24">
        <f>SUMIFS('1_stopień'!$V$8:$V$964,'1_stopień'!$R$8:$R$964,D61,'1_stopień'!$AA$8:$AA$964,"CKZ Wrocław")</f>
        <v>0</v>
      </c>
      <c r="BA61" s="24">
        <f>SUMIFS('1_stopień'!$U$8:$U$964,'1_stopień'!$R$8:$R$964,D61,'1_stopień'!$AA$8:$AA$964,"CKZ Gliwice")</f>
        <v>0</v>
      </c>
      <c r="BB61" s="24">
        <f>SUMIFS('1_stopień'!$V$8:$V$964,'1_stopień'!$R$8:$R$964,D61,'1_stopień'!$AA$8:$AA$964,"CKZ Gliwice")</f>
        <v>0</v>
      </c>
      <c r="BC61" s="24">
        <f>SUMIFS('1_stopień'!$U$8:$U$964,'1_stopień'!$R$8:$R$964,D61,'1_stopień'!$AA$8:$AA$964,"CKZ Opole")</f>
        <v>0</v>
      </c>
      <c r="BD61" s="24">
        <f>SUMIFS('1_stopień'!$V$8:$V$964,'1_stopień'!$R$8:$R$964,D61,'1_stopień'!$AA$8:$AA$964,"CKZ Opole")</f>
        <v>0</v>
      </c>
      <c r="BE61" s="24">
        <f>SUMIFS('1_stopień'!$U$8:$U$964,'1_stopień'!$R$8:$R$964,D61,'1_stopień'!$AA$8:$AA$964,"CKZ Chojnów")</f>
        <v>0</v>
      </c>
      <c r="BF61" s="24">
        <f>SUMIFS('1_stopień'!$V$8:$V$964,'1_stopień'!$R$8:$R$964,D61,'1_stopień'!$AA$8:$AA$964,"CKZ Chojnów")</f>
        <v>0</v>
      </c>
      <c r="BG61" s="24">
        <f>SUMIFS('1_stopień'!$U$8:$U$964,'1_stopień'!$R$8:$R$964,D61,'1_stopień'!$AA$8:$AA$964,"CKZ Gniezno")</f>
        <v>0</v>
      </c>
      <c r="BH61" s="24">
        <f>SUMIFS('1_stopień'!$V$8:$V$964,'1_stopień'!$R$8:$R$964,D61,'1_stopień'!$AA$8:$AA$964,"CKZ Gniezno")</f>
        <v>0</v>
      </c>
      <c r="BI61" s="24">
        <f>SUMIFS('1_stopień'!$U$8:$U$964,'1_stopień'!$R$8:$R$964,D61,'1_stopień'!$AA$8:$AA$964,"konsultacje szkoła")</f>
        <v>0</v>
      </c>
      <c r="BJ61" s="330">
        <f t="shared" si="0"/>
        <v>0</v>
      </c>
      <c r="BK61" s="327">
        <f t="shared" si="1"/>
        <v>0</v>
      </c>
    </row>
    <row r="62" spans="2:63" hidden="1">
      <c r="B62" s="25" t="s">
        <v>522</v>
      </c>
      <c r="C62" s="26">
        <v>731305</v>
      </c>
      <c r="D62" s="26" t="s">
        <v>182</v>
      </c>
      <c r="E62" s="25" t="s">
        <v>671</v>
      </c>
      <c r="F62" s="23">
        <f>SUMIF('1_stopień'!R$8:R$964,D62,'1_stopień'!U$8:U$966)</f>
        <v>1</v>
      </c>
      <c r="G62" s="24">
        <f>SUMIFS('1_stopień'!$U$8:$U$964,'1_stopień'!$R$8:$R$964,D62,'1_stopień'!$AA$8:$AA$964,"CKZ Bielawa")</f>
        <v>0</v>
      </c>
      <c r="H62" s="24">
        <f>SUMIFS('1_stopień'!$V$8:$V$964,'1_stopień'!$R$8:$R$964,D62,'1_stopień'!$AA$8:$AA$964,"CKZ Bielawa")</f>
        <v>0</v>
      </c>
      <c r="I62" s="24">
        <f>SUMIFS('1_stopień'!$U$8:$U$964,'1_stopień'!$R$8:$R$964,D62,'1_stopień'!$AA$8:$AA$964,"GCKZ Głogów")</f>
        <v>0</v>
      </c>
      <c r="J62" s="24">
        <f>SUMIFS('1_stopień'!$V$8:$V$964,'1_stopień'!$R$8:$R$964,D62,'1_stopień'!$AA$8:$AA$964,"GCKZ Głogów")</f>
        <v>0</v>
      </c>
      <c r="K62" s="24">
        <f>SUMIFS('1_stopień'!$U$8:$U$964,'1_stopień'!$R$8:$R$964,D62,'1_stopień'!$AA$8:$AA$964,"CKZ Jawor")</f>
        <v>0</v>
      </c>
      <c r="L62" s="24">
        <f>SUMIFS('1_stopień'!$V$8:$V$964,'1_stopień'!$R$8:$R$964,D62,'1_stopień'!$AA$8:$AA$964,"CKZ Jawor")</f>
        <v>0</v>
      </c>
      <c r="M62" s="24">
        <f>SUMIFS('1_stopień'!$U$8:$U$964,'1_stopień'!$R$8:$R$964,D62,'1_stopień'!$AA$8:$AA$964,"ZSM Głubczyce")</f>
        <v>0</v>
      </c>
      <c r="N62" s="24">
        <f>SUMIFS('1_stopień'!$V$8:$V$964,'1_stopień'!$R$8:$R$964,D62,'1_stopień'!$AA$8:$AA$964,"ZSM Głubczyce")</f>
        <v>0</v>
      </c>
      <c r="O62" s="24">
        <f>SUMIFS('1_stopień'!$U$8:$U$964,'1_stopień'!$R$8:$R$964,D62,'1_stopień'!$AA$8:$AA$964,"CKZ Kłodzko")</f>
        <v>0</v>
      </c>
      <c r="P62" s="24">
        <f>SUMIFS('1_stopień'!$V$8:$V$964,'1_stopień'!$R$8:$R$964,D62,'1_stopień'!$AA$8:$AA$964,"CKZ Kłodzko")</f>
        <v>0</v>
      </c>
      <c r="Q62" s="24">
        <f>SUMIFS('1_stopień'!$U$8:$U$964,'1_stopień'!$R$8:$R$964,D62,'1_stopień'!$AA$8:$AA$964,"CKZ Legnica")</f>
        <v>0</v>
      </c>
      <c r="R62" s="24">
        <f>SUMIFS('1_stopień'!$V$8:$V$964,'1_stopień'!$R$8:$R$964,D62,'1_stopień'!$AA$8:$AA$964,"CKZ Legnica")</f>
        <v>0</v>
      </c>
      <c r="S62" s="24">
        <f>SUMIFS('1_stopień'!$U$8:$U$964,'1_stopień'!$R$8:$R$964,D62,'1_stopień'!$AA$8:$AA$964,"CKZ Oleśnica")</f>
        <v>0</v>
      </c>
      <c r="T62" s="24">
        <f>SUMIFS('1_stopień'!$V$8:$V$964,'1_stopień'!$R$8:$R$964,D62,'1_stopień'!$AA$8:$AA$964,"CKZ Oleśnica")</f>
        <v>0</v>
      </c>
      <c r="U62" s="24">
        <f>SUMIFS('1_stopień'!$U$8:$U$964,'1_stopień'!$R$8:$R$964,D62,'1_stopień'!$AA$8:$AA$964,"CKZ Świdnica")</f>
        <v>0</v>
      </c>
      <c r="V62" s="24">
        <f>SUMIFS('1_stopień'!$V$8:$V$964,'1_stopień'!$R$8:$R$964,D62,'1_stopień'!$AA$8:$AA$964,"CKZ Świdnica")</f>
        <v>0</v>
      </c>
      <c r="W62" s="24">
        <f>SUMIFS('1_stopień'!$U$8:$U$964,'1_stopień'!$R$8:$R$964,D62,'1_stopień'!$AA$8:$AA$964,"CKZ Wołów")</f>
        <v>0</v>
      </c>
      <c r="X62" s="24">
        <f>SUMIFS('1_stopień'!$V$8:$V$964,'1_stopień'!$R$8:$R$964,D62,'1_stopień'!$AA$8:$AA$964,"CKZ Wołów")</f>
        <v>0</v>
      </c>
      <c r="Y62" s="24">
        <f>SUMIFS('1_stopień'!$U$8:$U$964,'1_stopień'!$R$8:$R$964,D62,'1_stopień'!$AA$8:$AA$964,"CKZ Ziębice")</f>
        <v>0</v>
      </c>
      <c r="Z62" s="24">
        <f>SUMIFS('1_stopień'!$V$8:$V$964,'1_stopień'!$R$8:$R$964,D62,'1_stopień'!$AA$8:$AA$964,"CKZ Ziębice")</f>
        <v>0</v>
      </c>
      <c r="AA62" s="24">
        <f>SUMIFS('1_stopień'!$U$8:$U$964,'1_stopień'!$R$8:$R$964,D62,'1_stopień'!$AA$8:$AA$964,"CKZ Dobrodzień")</f>
        <v>0</v>
      </c>
      <c r="AB62" s="24">
        <f>SUMIFS('1_stopień'!$V$8:$V$964,'1_stopień'!$R$8:$R$964,D62,'1_stopień'!$AA$8:$AA$964,"CKZ Dobrodzień")</f>
        <v>0</v>
      </c>
      <c r="AC62" s="24">
        <f>SUMIFS('1_stopień'!$U$8:$U$964,'1_stopień'!$R$8:$R$964,D62,'1_stopień'!$AA$8:$AA$964,"CKZ Kędzierzyn-Koźle")</f>
        <v>0</v>
      </c>
      <c r="AD62" s="24">
        <f>SUMIFS('1_stopień'!$V$8:$V$964,'1_stopień'!$R$8:$R$964,D62,'1_stopień'!$AA$8:$AA$964,"CKZ Kędzierzyn-Koźle")</f>
        <v>0</v>
      </c>
      <c r="AE62" s="24">
        <f>SUMIFS('1_stopień'!$U$8:$U$964,'1_stopień'!$R$8:$R$964,D62,'1_stopień'!$AA$8:$AA$964,"CKZ Dębica")</f>
        <v>0</v>
      </c>
      <c r="AF62" s="24">
        <f>SUMIFS('1_stopień'!$V$8:$V$964,'1_stopień'!$R$8:$R$964,D62,'1_stopień'!$AA$8:$AA$964,"CKZ Dębica")</f>
        <v>0</v>
      </c>
      <c r="AG62" s="24">
        <f>SUMIFS('1_stopień'!$U$8:$U$964,'1_stopień'!$R$8:$R$964,D62,'1_stopień'!$AA$8:$AA$964,"ZSET Rakowice Wielkie")</f>
        <v>0</v>
      </c>
      <c r="AH62" s="24">
        <f>SUMIFS('1_stopień'!$V$8:$V$964,'1_stopień'!$R$8:$R$964,D62,'1_stopień'!$AA$8:$AA$964,"ZSET Rakowice Wielkie")</f>
        <v>0</v>
      </c>
      <c r="AI62" s="24">
        <f>SUMIFS('1_stopień'!$U$8:$U$964,'1_stopień'!$R$8:$R$964,D62,'1_stopień'!$AA$8:$AA$964,"CKZ Krotoszyn")</f>
        <v>0</v>
      </c>
      <c r="AJ62" s="24">
        <f>SUMIFS('1_stopień'!$V$8:$V$964,'1_stopień'!$R$8:$R$964,D62,'1_stopień'!$AA$8:$AA$964,"CKZ Krotoszyn")</f>
        <v>0</v>
      </c>
      <c r="AK62" s="24">
        <f>SUMIFS('1_stopień'!$U$8:$U$964,'1_stopień'!$R$8:$R$964,D62,'1_stopień'!$AA$8:$AA$964,"CKZ Olkusz")</f>
        <v>0</v>
      </c>
      <c r="AL62" s="24">
        <f>SUMIFS('1_stopień'!$V$8:$V$964,'1_stopień'!$R$8:$R$964,D62,'1_stopień'!$AA$8:$AA$964,"CKZ Olkusz")</f>
        <v>0</v>
      </c>
      <c r="AM62" s="24">
        <f>SUMIFS('1_stopień'!$U$8:$U$964,'1_stopień'!$R$8:$R$964,D62,'1_stopień'!$AA$8:$AA$964,"CKZ Wschowa")</f>
        <v>0</v>
      </c>
      <c r="AN62" s="24">
        <f>SUMIFS('1_stopień'!$V$8:$V$964,'1_stopień'!$R$8:$R$964,D62,'1_stopień'!$AA$8:$AA$964,"CKZ Wschowa")</f>
        <v>0</v>
      </c>
      <c r="AO62" s="24">
        <f>SUMIFS('1_stopień'!$U$8:$U$964,'1_stopień'!$R$8:$R$964,D62,'1_stopień'!$AA$8:$AA$964,"CKZ Zielona Góra")</f>
        <v>0</v>
      </c>
      <c r="AP62" s="24">
        <f>SUMIFS('1_stopień'!$V$8:$V$964,'1_stopień'!$R$8:$R$964,D62,'1_stopień'!$AA$8:$AA$964,"CKZ Zielona Góra")</f>
        <v>0</v>
      </c>
      <c r="AQ62" s="24">
        <f>SUMIFS('1_stopień'!$U$8:$U$964,'1_stopień'!$R$8:$R$964,D62,'1_stopień'!$AA$8:$AA$964,"Rzemieślnicza Wałbrzych")</f>
        <v>0</v>
      </c>
      <c r="AR62" s="24">
        <f>SUMIFS('1_stopień'!$V$8:$V$964,'1_stopień'!$R$8:$R$964,D62,'1_stopień'!$AA$8:$AA$964,"Rzemieślnicza Wałbrzych")</f>
        <v>0</v>
      </c>
      <c r="AS62" s="24">
        <f>SUMIFS('1_stopień'!$U$8:$U$964,'1_stopień'!$R$8:$R$964,D62,'1_stopień'!$AA$8:$AA$964,"CKZ Mosina")</f>
        <v>0</v>
      </c>
      <c r="AT62" s="24">
        <f>SUMIFS('1_stopień'!$V$8:$V$964,'1_stopień'!$R$8:$R$964,D62,'1_stopień'!$AA$8:$AA$964,"CKZ Mosina")</f>
        <v>0</v>
      </c>
      <c r="AU62" s="24">
        <f>SUMIFS('1_stopień'!$U$8:$U$964,'1_stopień'!$R$8:$R$964,D62,'1_stopień'!$AA$8:$AA$964,"Cech Opole")</f>
        <v>0</v>
      </c>
      <c r="AV62" s="24">
        <f>SUMIFS('1_stopień'!$V$8:$V$964,'1_stopień'!$R$8:$R$964,D62,'1_stopień'!$AA$8:$AA$964,"Cech Opole")</f>
        <v>0</v>
      </c>
      <c r="AW62" s="24">
        <f>SUMIFS('1_stopień'!$U$8:$U$964,'1_stopień'!$R$8:$R$964,D62,'1_stopień'!$AA$8:$AA$964,"TOYOTA")</f>
        <v>0</v>
      </c>
      <c r="AX62" s="24">
        <f>SUMIFS('1_stopień'!$V$8:$V$964,'1_stopień'!$R$8:$R$964,D62,'1_stopień'!$AA$8:$AA$964,"TOYOTA")</f>
        <v>0</v>
      </c>
      <c r="AY62" s="24">
        <f>SUMIFS('1_stopień'!$U$8:$U$964,'1_stopień'!$R$8:$R$964,D62,'1_stopień'!$AA$8:$AA$964,"CKZ Wrocław")</f>
        <v>0</v>
      </c>
      <c r="AZ62" s="24">
        <f>SUMIFS('1_stopień'!$V$8:$V$964,'1_stopień'!$R$8:$R$964,D62,'1_stopień'!$AA$8:$AA$964,"CKZ Wrocław")</f>
        <v>0</v>
      </c>
      <c r="BA62" s="24">
        <f>SUMIFS('1_stopień'!$U$8:$U$964,'1_stopień'!$R$8:$R$964,D62,'1_stopień'!$AA$8:$AA$964,"CKZ Gliwice")</f>
        <v>0</v>
      </c>
      <c r="BB62" s="24">
        <f>SUMIFS('1_stopień'!$V$8:$V$964,'1_stopień'!$R$8:$R$964,D62,'1_stopień'!$AA$8:$AA$964,"CKZ Gliwice")</f>
        <v>0</v>
      </c>
      <c r="BC62" s="24">
        <f>SUMIFS('1_stopień'!$U$8:$U$964,'1_stopień'!$R$8:$R$964,D62,'1_stopień'!$AA$8:$AA$964,"CKZ Opole")</f>
        <v>0</v>
      </c>
      <c r="BD62" s="24">
        <f>SUMIFS('1_stopień'!$V$8:$V$964,'1_stopień'!$R$8:$R$964,D62,'1_stopień'!$AA$8:$AA$964,"CKZ Opole")</f>
        <v>0</v>
      </c>
      <c r="BE62" s="24">
        <f>SUMIFS('1_stopień'!$U$8:$U$964,'1_stopień'!$R$8:$R$964,D62,'1_stopień'!$AA$8:$AA$964,"CKZ Chojnów")</f>
        <v>0</v>
      </c>
      <c r="BF62" s="24">
        <f>SUMIFS('1_stopień'!$V$8:$V$964,'1_stopień'!$R$8:$R$964,D62,'1_stopień'!$AA$8:$AA$964,"CKZ Chojnów")</f>
        <v>0</v>
      </c>
      <c r="BG62" s="24">
        <f>SUMIFS('1_stopień'!$U$8:$U$964,'1_stopień'!$R$8:$R$964,D62,'1_stopień'!$AA$8:$AA$964,"CKZ Gniezno")</f>
        <v>0</v>
      </c>
      <c r="BH62" s="24">
        <f>SUMIFS('1_stopień'!$V$8:$V$964,'1_stopień'!$R$8:$R$964,D62,'1_stopień'!$AA$8:$AA$964,"CKZ Gniezno")</f>
        <v>0</v>
      </c>
      <c r="BI62" s="24">
        <f>SUMIFS('1_stopień'!$U$8:$U$964,'1_stopień'!$R$8:$R$964,D62,'1_stopień'!$AA$8:$AA$964,"konsultacje szkoła")</f>
        <v>1</v>
      </c>
      <c r="BJ62" s="330">
        <f t="shared" si="0"/>
        <v>1</v>
      </c>
      <c r="BK62" s="327">
        <f t="shared" si="1"/>
        <v>0</v>
      </c>
    </row>
    <row r="63" spans="2:63" hidden="1">
      <c r="B63" s="25" t="s">
        <v>523</v>
      </c>
      <c r="C63" s="26">
        <v>721104</v>
      </c>
      <c r="D63" s="26" t="s">
        <v>1019</v>
      </c>
      <c r="E63" s="25" t="s">
        <v>670</v>
      </c>
      <c r="F63" s="23">
        <f>SUMIF('1_stopień'!R$8:R$964,D63,'1_stopień'!U$8:U$966)</f>
        <v>0</v>
      </c>
      <c r="G63" s="24">
        <f>SUMIFS('1_stopień'!$U$8:$U$964,'1_stopień'!$R$8:$R$964,D63,'1_stopień'!$AA$8:$AA$964,"CKZ Bielawa")</f>
        <v>0</v>
      </c>
      <c r="H63" s="24">
        <f>SUMIFS('1_stopień'!$V$8:$V$964,'1_stopień'!$R$8:$R$964,D63,'1_stopień'!$AA$8:$AA$964,"CKZ Bielawa")</f>
        <v>0</v>
      </c>
      <c r="I63" s="24">
        <f>SUMIFS('1_stopień'!$U$8:$U$964,'1_stopień'!$R$8:$R$964,D63,'1_stopień'!$AA$8:$AA$964,"GCKZ Głogów")</f>
        <v>0</v>
      </c>
      <c r="J63" s="24">
        <f>SUMIFS('1_stopień'!$V$8:$V$964,'1_stopień'!$R$8:$R$964,D63,'1_stopień'!$AA$8:$AA$964,"GCKZ Głogów")</f>
        <v>0</v>
      </c>
      <c r="K63" s="24">
        <f>SUMIFS('1_stopień'!$U$8:$U$964,'1_stopień'!$R$8:$R$964,D63,'1_stopień'!$AA$8:$AA$964,"CKZ Jawor")</f>
        <v>0</v>
      </c>
      <c r="L63" s="24">
        <f>SUMIFS('1_stopień'!$V$8:$V$964,'1_stopień'!$R$8:$R$964,D63,'1_stopień'!$AA$8:$AA$964,"CKZ Jawor")</f>
        <v>0</v>
      </c>
      <c r="M63" s="24">
        <f>SUMIFS('1_stopień'!$U$8:$U$964,'1_stopień'!$R$8:$R$964,D63,'1_stopień'!$AA$8:$AA$964,"ZSM Głubczyce")</f>
        <v>0</v>
      </c>
      <c r="N63" s="24">
        <f>SUMIFS('1_stopień'!$V$8:$V$964,'1_stopień'!$R$8:$R$964,D63,'1_stopień'!$AA$8:$AA$964,"ZSM Głubczyce")</f>
        <v>0</v>
      </c>
      <c r="O63" s="24">
        <f>SUMIFS('1_stopień'!$U$8:$U$964,'1_stopień'!$R$8:$R$964,D63,'1_stopień'!$AA$8:$AA$964,"CKZ Kłodzko")</f>
        <v>0</v>
      </c>
      <c r="P63" s="24">
        <f>SUMIFS('1_stopień'!$V$8:$V$964,'1_stopień'!$R$8:$R$964,D63,'1_stopień'!$AA$8:$AA$964,"CKZ Kłodzko")</f>
        <v>0</v>
      </c>
      <c r="Q63" s="24">
        <f>SUMIFS('1_stopień'!$U$8:$U$964,'1_stopień'!$R$8:$R$964,D63,'1_stopień'!$AA$8:$AA$964,"CKZ Legnica")</f>
        <v>0</v>
      </c>
      <c r="R63" s="24">
        <f>SUMIFS('1_stopień'!$V$8:$V$964,'1_stopień'!$R$8:$R$964,D63,'1_stopień'!$AA$8:$AA$964,"CKZ Legnica")</f>
        <v>0</v>
      </c>
      <c r="S63" s="24">
        <f>SUMIFS('1_stopień'!$U$8:$U$964,'1_stopień'!$R$8:$R$964,D63,'1_stopień'!$AA$8:$AA$964,"CKZ Oleśnica")</f>
        <v>0</v>
      </c>
      <c r="T63" s="24">
        <f>SUMIFS('1_stopień'!$V$8:$V$964,'1_stopień'!$R$8:$R$964,D63,'1_stopień'!$AA$8:$AA$964,"CKZ Oleśnica")</f>
        <v>0</v>
      </c>
      <c r="U63" s="24">
        <f>SUMIFS('1_stopień'!$U$8:$U$964,'1_stopień'!$R$8:$R$964,D63,'1_stopień'!$AA$8:$AA$964,"CKZ Świdnica")</f>
        <v>0</v>
      </c>
      <c r="V63" s="24">
        <f>SUMIFS('1_stopień'!$V$8:$V$964,'1_stopień'!$R$8:$R$964,D63,'1_stopień'!$AA$8:$AA$964,"CKZ Świdnica")</f>
        <v>0</v>
      </c>
      <c r="W63" s="24">
        <f>SUMIFS('1_stopień'!$U$8:$U$964,'1_stopień'!$R$8:$R$964,D63,'1_stopień'!$AA$8:$AA$964,"CKZ Wołów")</f>
        <v>0</v>
      </c>
      <c r="X63" s="24">
        <f>SUMIFS('1_stopień'!$V$8:$V$964,'1_stopień'!$R$8:$R$964,D63,'1_stopień'!$AA$8:$AA$964,"CKZ Wołów")</f>
        <v>0</v>
      </c>
      <c r="Y63" s="24">
        <f>SUMIFS('1_stopień'!$U$8:$U$964,'1_stopień'!$R$8:$R$964,D63,'1_stopień'!$AA$8:$AA$964,"CKZ Ziębice")</f>
        <v>0</v>
      </c>
      <c r="Z63" s="24">
        <f>SUMIFS('1_stopień'!$V$8:$V$964,'1_stopień'!$R$8:$R$964,D63,'1_stopień'!$AA$8:$AA$964,"CKZ Ziębice")</f>
        <v>0</v>
      </c>
      <c r="AA63" s="24">
        <f>SUMIFS('1_stopień'!$U$8:$U$964,'1_stopień'!$R$8:$R$964,D63,'1_stopień'!$AA$8:$AA$964,"CKZ Dobrodzień")</f>
        <v>0</v>
      </c>
      <c r="AB63" s="24">
        <f>SUMIFS('1_stopień'!$V$8:$V$964,'1_stopień'!$R$8:$R$964,D63,'1_stopień'!$AA$8:$AA$964,"CKZ Dobrodzień")</f>
        <v>0</v>
      </c>
      <c r="AC63" s="24">
        <f>SUMIFS('1_stopień'!$U$8:$U$964,'1_stopień'!$R$8:$R$964,D63,'1_stopień'!$AA$8:$AA$964,"CKZ Kędzierzyn-Koźle")</f>
        <v>0</v>
      </c>
      <c r="AD63" s="24">
        <f>SUMIFS('1_stopień'!$V$8:$V$964,'1_stopień'!$R$8:$R$964,D63,'1_stopień'!$AA$8:$AA$964,"CKZ Kędzierzyn-Koźle")</f>
        <v>0</v>
      </c>
      <c r="AE63" s="24">
        <f>SUMIFS('1_stopień'!$U$8:$U$964,'1_stopień'!$R$8:$R$964,D63,'1_stopień'!$AA$8:$AA$964,"CKZ Dębica")</f>
        <v>0</v>
      </c>
      <c r="AF63" s="24">
        <f>SUMIFS('1_stopień'!$V$8:$V$964,'1_stopień'!$R$8:$R$964,D63,'1_stopień'!$AA$8:$AA$964,"CKZ Dębica")</f>
        <v>0</v>
      </c>
      <c r="AG63" s="24">
        <f>SUMIFS('1_stopień'!$U$8:$U$964,'1_stopień'!$R$8:$R$964,D63,'1_stopień'!$AA$8:$AA$964,"ZSET Rakowice Wielkie")</f>
        <v>0</v>
      </c>
      <c r="AH63" s="24">
        <f>SUMIFS('1_stopień'!$V$8:$V$964,'1_stopień'!$R$8:$R$964,D63,'1_stopień'!$AA$8:$AA$964,"ZSET Rakowice Wielkie")</f>
        <v>0</v>
      </c>
      <c r="AI63" s="24">
        <f>SUMIFS('1_stopień'!$U$8:$U$964,'1_stopień'!$R$8:$R$964,D63,'1_stopień'!$AA$8:$AA$964,"CKZ Krotoszyn")</f>
        <v>0</v>
      </c>
      <c r="AJ63" s="24">
        <f>SUMIFS('1_stopień'!$V$8:$V$964,'1_stopień'!$R$8:$R$964,D63,'1_stopień'!$AA$8:$AA$964,"CKZ Krotoszyn")</f>
        <v>0</v>
      </c>
      <c r="AK63" s="24">
        <f>SUMIFS('1_stopień'!$U$8:$U$964,'1_stopień'!$R$8:$R$964,D63,'1_stopień'!$AA$8:$AA$964,"CKZ Olkusz")</f>
        <v>0</v>
      </c>
      <c r="AL63" s="24">
        <f>SUMIFS('1_stopień'!$V$8:$V$964,'1_stopień'!$R$8:$R$964,D63,'1_stopień'!$AA$8:$AA$964,"CKZ Olkusz")</f>
        <v>0</v>
      </c>
      <c r="AM63" s="24">
        <f>SUMIFS('1_stopień'!$U$8:$U$964,'1_stopień'!$R$8:$R$964,D63,'1_stopień'!$AA$8:$AA$964,"CKZ Wschowa")</f>
        <v>0</v>
      </c>
      <c r="AN63" s="24">
        <f>SUMIFS('1_stopień'!$V$8:$V$964,'1_stopień'!$R$8:$R$964,D63,'1_stopień'!$AA$8:$AA$964,"CKZ Wschowa")</f>
        <v>0</v>
      </c>
      <c r="AO63" s="24">
        <f>SUMIFS('1_stopień'!$U$8:$U$964,'1_stopień'!$R$8:$R$964,D63,'1_stopień'!$AA$8:$AA$964,"CKZ Zielona Góra")</f>
        <v>0</v>
      </c>
      <c r="AP63" s="24">
        <f>SUMIFS('1_stopień'!$V$8:$V$964,'1_stopień'!$R$8:$R$964,D63,'1_stopień'!$AA$8:$AA$964,"CKZ Zielona Góra")</f>
        <v>0</v>
      </c>
      <c r="AQ63" s="24">
        <f>SUMIFS('1_stopień'!$U$8:$U$964,'1_stopień'!$R$8:$R$964,D63,'1_stopień'!$AA$8:$AA$964,"Rzemieślnicza Wałbrzych")</f>
        <v>0</v>
      </c>
      <c r="AR63" s="24">
        <f>SUMIFS('1_stopień'!$V$8:$V$964,'1_stopień'!$R$8:$R$964,D63,'1_stopień'!$AA$8:$AA$964,"Rzemieślnicza Wałbrzych")</f>
        <v>0</v>
      </c>
      <c r="AS63" s="24">
        <f>SUMIFS('1_stopień'!$U$8:$U$964,'1_stopień'!$R$8:$R$964,D63,'1_stopień'!$AA$8:$AA$964,"CKZ Mosina")</f>
        <v>0</v>
      </c>
      <c r="AT63" s="24">
        <f>SUMIFS('1_stopień'!$V$8:$V$964,'1_stopień'!$R$8:$R$964,D63,'1_stopień'!$AA$8:$AA$964,"CKZ Mosina")</f>
        <v>0</v>
      </c>
      <c r="AU63" s="24">
        <f>SUMIFS('1_stopień'!$U$8:$U$964,'1_stopień'!$R$8:$R$964,D63,'1_stopień'!$AA$8:$AA$964,"Cech Opole")</f>
        <v>0</v>
      </c>
      <c r="AV63" s="24">
        <f>SUMIFS('1_stopień'!$V$8:$V$964,'1_stopień'!$R$8:$R$964,D63,'1_stopień'!$AA$8:$AA$964,"Cech Opole")</f>
        <v>0</v>
      </c>
      <c r="AW63" s="24">
        <f>SUMIFS('1_stopień'!$U$8:$U$964,'1_stopień'!$R$8:$R$964,D63,'1_stopień'!$AA$8:$AA$964,"TOYOTA")</f>
        <v>0</v>
      </c>
      <c r="AX63" s="24">
        <f>SUMIFS('1_stopień'!$V$8:$V$964,'1_stopień'!$R$8:$R$964,D63,'1_stopień'!$AA$8:$AA$964,"TOYOTA")</f>
        <v>0</v>
      </c>
      <c r="AY63" s="24">
        <f>SUMIFS('1_stopień'!$U$8:$U$964,'1_stopień'!$R$8:$R$964,D63,'1_stopień'!$AA$8:$AA$964,"CKZ Wrocław")</f>
        <v>0</v>
      </c>
      <c r="AZ63" s="24">
        <f>SUMIFS('1_stopień'!$V$8:$V$964,'1_stopień'!$R$8:$R$964,D63,'1_stopień'!$AA$8:$AA$964,"CKZ Wrocław")</f>
        <v>0</v>
      </c>
      <c r="BA63" s="24">
        <f>SUMIFS('1_stopień'!$U$8:$U$964,'1_stopień'!$R$8:$R$964,D63,'1_stopień'!$AA$8:$AA$964,"CKZ Gliwice")</f>
        <v>0</v>
      </c>
      <c r="BB63" s="24">
        <f>SUMIFS('1_stopień'!$V$8:$V$964,'1_stopień'!$R$8:$R$964,D63,'1_stopień'!$AA$8:$AA$964,"CKZ Gliwice")</f>
        <v>0</v>
      </c>
      <c r="BC63" s="24">
        <f>SUMIFS('1_stopień'!$U$8:$U$964,'1_stopień'!$R$8:$R$964,D63,'1_stopień'!$AA$8:$AA$964,"CKZ Opole")</f>
        <v>0</v>
      </c>
      <c r="BD63" s="24">
        <f>SUMIFS('1_stopień'!$V$8:$V$964,'1_stopień'!$R$8:$R$964,D63,'1_stopień'!$AA$8:$AA$964,"CKZ Opole")</f>
        <v>0</v>
      </c>
      <c r="BE63" s="24">
        <f>SUMIFS('1_stopień'!$U$8:$U$964,'1_stopień'!$R$8:$R$964,D63,'1_stopień'!$AA$8:$AA$964,"CKZ Chojnów")</f>
        <v>0</v>
      </c>
      <c r="BF63" s="24">
        <f>SUMIFS('1_stopień'!$V$8:$V$964,'1_stopień'!$R$8:$R$964,D63,'1_stopień'!$AA$8:$AA$964,"CKZ Chojnów")</f>
        <v>0</v>
      </c>
      <c r="BG63" s="24">
        <f>SUMIFS('1_stopień'!$U$8:$U$964,'1_stopień'!$R$8:$R$964,D63,'1_stopień'!$AA$8:$AA$964,"CKZ Gniezno")</f>
        <v>0</v>
      </c>
      <c r="BH63" s="24">
        <f>SUMIFS('1_stopień'!$V$8:$V$964,'1_stopień'!$R$8:$R$964,D63,'1_stopień'!$AA$8:$AA$964,"CKZ Gniezno")</f>
        <v>0</v>
      </c>
      <c r="BI63" s="24">
        <f>SUMIFS('1_stopień'!$U$8:$U$964,'1_stopień'!$R$8:$R$964,D63,'1_stopień'!$AA$8:$AA$964,"konsultacje szkoła")</f>
        <v>0</v>
      </c>
      <c r="BJ63" s="330">
        <f t="shared" si="0"/>
        <v>0</v>
      </c>
      <c r="BK63" s="327">
        <f t="shared" si="1"/>
        <v>0</v>
      </c>
    </row>
    <row r="64" spans="2:63" hidden="1">
      <c r="B64" s="25" t="s">
        <v>524</v>
      </c>
      <c r="C64" s="26">
        <v>812107</v>
      </c>
      <c r="D64" s="26" t="s">
        <v>1020</v>
      </c>
      <c r="E64" s="25" t="s">
        <v>669</v>
      </c>
      <c r="F64" s="23">
        <f>SUMIF('1_stopień'!R$8:R$964,D64,'1_stopień'!U$8:U$966)</f>
        <v>0</v>
      </c>
      <c r="G64" s="24">
        <f>SUMIFS('1_stopień'!$U$8:$U$964,'1_stopień'!$R$8:$R$964,D64,'1_stopień'!$AA$8:$AA$964,"CKZ Bielawa")</f>
        <v>0</v>
      </c>
      <c r="H64" s="24">
        <f>SUMIFS('1_stopień'!$V$8:$V$964,'1_stopień'!$R$8:$R$964,D64,'1_stopień'!$AA$8:$AA$964,"CKZ Bielawa")</f>
        <v>0</v>
      </c>
      <c r="I64" s="24">
        <f>SUMIFS('1_stopień'!$U$8:$U$964,'1_stopień'!$R$8:$R$964,D64,'1_stopień'!$AA$8:$AA$964,"GCKZ Głogów")</f>
        <v>0</v>
      </c>
      <c r="J64" s="24">
        <f>SUMIFS('1_stopień'!$V$8:$V$964,'1_stopień'!$R$8:$R$964,D64,'1_stopień'!$AA$8:$AA$964,"GCKZ Głogów")</f>
        <v>0</v>
      </c>
      <c r="K64" s="24">
        <f>SUMIFS('1_stopień'!$U$8:$U$964,'1_stopień'!$R$8:$R$964,D64,'1_stopień'!$AA$8:$AA$964,"CKZ Jawor")</f>
        <v>0</v>
      </c>
      <c r="L64" s="24">
        <f>SUMIFS('1_stopień'!$V$8:$V$964,'1_stopień'!$R$8:$R$964,D64,'1_stopień'!$AA$8:$AA$964,"CKZ Jawor")</f>
        <v>0</v>
      </c>
      <c r="M64" s="24">
        <f>SUMIFS('1_stopień'!$U$8:$U$964,'1_stopień'!$R$8:$R$964,D64,'1_stopień'!$AA$8:$AA$964,"ZSM Głubczyce")</f>
        <v>0</v>
      </c>
      <c r="N64" s="24">
        <f>SUMIFS('1_stopień'!$V$8:$V$964,'1_stopień'!$R$8:$R$964,D64,'1_stopień'!$AA$8:$AA$964,"ZSM Głubczyce")</f>
        <v>0</v>
      </c>
      <c r="O64" s="24">
        <f>SUMIFS('1_stopień'!$U$8:$U$964,'1_stopień'!$R$8:$R$964,D64,'1_stopień'!$AA$8:$AA$964,"CKZ Kłodzko")</f>
        <v>0</v>
      </c>
      <c r="P64" s="24">
        <f>SUMIFS('1_stopień'!$V$8:$V$964,'1_stopień'!$R$8:$R$964,D64,'1_stopień'!$AA$8:$AA$964,"CKZ Kłodzko")</f>
        <v>0</v>
      </c>
      <c r="Q64" s="24">
        <f>SUMIFS('1_stopień'!$U$8:$U$964,'1_stopień'!$R$8:$R$964,D64,'1_stopień'!$AA$8:$AA$964,"CKZ Legnica")</f>
        <v>0</v>
      </c>
      <c r="R64" s="24">
        <f>SUMIFS('1_stopień'!$V$8:$V$964,'1_stopień'!$R$8:$R$964,D64,'1_stopień'!$AA$8:$AA$964,"CKZ Legnica")</f>
        <v>0</v>
      </c>
      <c r="S64" s="24">
        <f>SUMIFS('1_stopień'!$U$8:$U$964,'1_stopień'!$R$8:$R$964,D64,'1_stopień'!$AA$8:$AA$964,"CKZ Oleśnica")</f>
        <v>0</v>
      </c>
      <c r="T64" s="24">
        <f>SUMIFS('1_stopień'!$V$8:$V$964,'1_stopień'!$R$8:$R$964,D64,'1_stopień'!$AA$8:$AA$964,"CKZ Oleśnica")</f>
        <v>0</v>
      </c>
      <c r="U64" s="24">
        <f>SUMIFS('1_stopień'!$U$8:$U$964,'1_stopień'!$R$8:$R$964,D64,'1_stopień'!$AA$8:$AA$964,"CKZ Świdnica")</f>
        <v>0</v>
      </c>
      <c r="V64" s="24">
        <f>SUMIFS('1_stopień'!$V$8:$V$964,'1_stopień'!$R$8:$R$964,D64,'1_stopień'!$AA$8:$AA$964,"CKZ Świdnica")</f>
        <v>0</v>
      </c>
      <c r="W64" s="24">
        <f>SUMIFS('1_stopień'!$U$8:$U$964,'1_stopień'!$R$8:$R$964,D64,'1_stopień'!$AA$8:$AA$964,"CKZ Wołów")</f>
        <v>0</v>
      </c>
      <c r="X64" s="24">
        <f>SUMIFS('1_stopień'!$V$8:$V$964,'1_stopień'!$R$8:$R$964,D64,'1_stopień'!$AA$8:$AA$964,"CKZ Wołów")</f>
        <v>0</v>
      </c>
      <c r="Y64" s="24">
        <f>SUMIFS('1_stopień'!$U$8:$U$964,'1_stopień'!$R$8:$R$964,D64,'1_stopień'!$AA$8:$AA$964,"CKZ Ziębice")</f>
        <v>0</v>
      </c>
      <c r="Z64" s="24">
        <f>SUMIFS('1_stopień'!$V$8:$V$964,'1_stopień'!$R$8:$R$964,D64,'1_stopień'!$AA$8:$AA$964,"CKZ Ziębice")</f>
        <v>0</v>
      </c>
      <c r="AA64" s="24">
        <f>SUMIFS('1_stopień'!$U$8:$U$964,'1_stopień'!$R$8:$R$964,D64,'1_stopień'!$AA$8:$AA$964,"CKZ Dobrodzień")</f>
        <v>0</v>
      </c>
      <c r="AB64" s="24">
        <f>SUMIFS('1_stopień'!$V$8:$V$964,'1_stopień'!$R$8:$R$964,D64,'1_stopień'!$AA$8:$AA$964,"CKZ Dobrodzień")</f>
        <v>0</v>
      </c>
      <c r="AC64" s="24">
        <f>SUMIFS('1_stopień'!$U$8:$U$964,'1_stopień'!$R$8:$R$964,D64,'1_stopień'!$AA$8:$AA$964,"CKZ Kędzierzyn-Koźle")</f>
        <v>0</v>
      </c>
      <c r="AD64" s="24">
        <f>SUMIFS('1_stopień'!$V$8:$V$964,'1_stopień'!$R$8:$R$964,D64,'1_stopień'!$AA$8:$AA$964,"CKZ Kędzierzyn-Koźle")</f>
        <v>0</v>
      </c>
      <c r="AE64" s="24">
        <f>SUMIFS('1_stopień'!$U$8:$U$964,'1_stopień'!$R$8:$R$964,D64,'1_stopień'!$AA$8:$AA$964,"CKZ Dębica")</f>
        <v>0</v>
      </c>
      <c r="AF64" s="24">
        <f>SUMIFS('1_stopień'!$V$8:$V$964,'1_stopień'!$R$8:$R$964,D64,'1_stopień'!$AA$8:$AA$964,"CKZ Dębica")</f>
        <v>0</v>
      </c>
      <c r="AG64" s="24">
        <f>SUMIFS('1_stopień'!$U$8:$U$964,'1_stopień'!$R$8:$R$964,D64,'1_stopień'!$AA$8:$AA$964,"ZSET Rakowice Wielkie")</f>
        <v>0</v>
      </c>
      <c r="AH64" s="24">
        <f>SUMIFS('1_stopień'!$V$8:$V$964,'1_stopień'!$R$8:$R$964,D64,'1_stopień'!$AA$8:$AA$964,"ZSET Rakowice Wielkie")</f>
        <v>0</v>
      </c>
      <c r="AI64" s="24">
        <f>SUMIFS('1_stopień'!$U$8:$U$964,'1_stopień'!$R$8:$R$964,D64,'1_stopień'!$AA$8:$AA$964,"CKZ Krotoszyn")</f>
        <v>0</v>
      </c>
      <c r="AJ64" s="24">
        <f>SUMIFS('1_stopień'!$V$8:$V$964,'1_stopień'!$R$8:$R$964,D64,'1_stopień'!$AA$8:$AA$964,"CKZ Krotoszyn")</f>
        <v>0</v>
      </c>
      <c r="AK64" s="24">
        <f>SUMIFS('1_stopień'!$U$8:$U$964,'1_stopień'!$R$8:$R$964,D64,'1_stopień'!$AA$8:$AA$964,"CKZ Olkusz")</f>
        <v>0</v>
      </c>
      <c r="AL64" s="24">
        <f>SUMIFS('1_stopień'!$V$8:$V$964,'1_stopień'!$R$8:$R$964,D64,'1_stopień'!$AA$8:$AA$964,"CKZ Olkusz")</f>
        <v>0</v>
      </c>
      <c r="AM64" s="24">
        <f>SUMIFS('1_stopień'!$U$8:$U$964,'1_stopień'!$R$8:$R$964,D64,'1_stopień'!$AA$8:$AA$964,"CKZ Wschowa")</f>
        <v>0</v>
      </c>
      <c r="AN64" s="24">
        <f>SUMIFS('1_stopień'!$V$8:$V$964,'1_stopień'!$R$8:$R$964,D64,'1_stopień'!$AA$8:$AA$964,"CKZ Wschowa")</f>
        <v>0</v>
      </c>
      <c r="AO64" s="24">
        <f>SUMIFS('1_stopień'!$U$8:$U$964,'1_stopień'!$R$8:$R$964,D64,'1_stopień'!$AA$8:$AA$964,"CKZ Zielona Góra")</f>
        <v>0</v>
      </c>
      <c r="AP64" s="24">
        <f>SUMIFS('1_stopień'!$V$8:$V$964,'1_stopień'!$R$8:$R$964,D64,'1_stopień'!$AA$8:$AA$964,"CKZ Zielona Góra")</f>
        <v>0</v>
      </c>
      <c r="AQ64" s="24">
        <f>SUMIFS('1_stopień'!$U$8:$U$964,'1_stopień'!$R$8:$R$964,D64,'1_stopień'!$AA$8:$AA$964,"Rzemieślnicza Wałbrzych")</f>
        <v>0</v>
      </c>
      <c r="AR64" s="24">
        <f>SUMIFS('1_stopień'!$V$8:$V$964,'1_stopień'!$R$8:$R$964,D64,'1_stopień'!$AA$8:$AA$964,"Rzemieślnicza Wałbrzych")</f>
        <v>0</v>
      </c>
      <c r="AS64" s="24">
        <f>SUMIFS('1_stopień'!$U$8:$U$964,'1_stopień'!$R$8:$R$964,D64,'1_stopień'!$AA$8:$AA$964,"CKZ Mosina")</f>
        <v>0</v>
      </c>
      <c r="AT64" s="24">
        <f>SUMIFS('1_stopień'!$V$8:$V$964,'1_stopień'!$R$8:$R$964,D64,'1_stopień'!$AA$8:$AA$964,"CKZ Mosina")</f>
        <v>0</v>
      </c>
      <c r="AU64" s="24">
        <f>SUMIFS('1_stopień'!$U$8:$U$964,'1_stopień'!$R$8:$R$964,D64,'1_stopień'!$AA$8:$AA$964,"Cech Opole")</f>
        <v>0</v>
      </c>
      <c r="AV64" s="24">
        <f>SUMIFS('1_stopień'!$V$8:$V$964,'1_stopień'!$R$8:$R$964,D64,'1_stopień'!$AA$8:$AA$964,"Cech Opole")</f>
        <v>0</v>
      </c>
      <c r="AW64" s="24">
        <f>SUMIFS('1_stopień'!$U$8:$U$964,'1_stopień'!$R$8:$R$964,D64,'1_stopień'!$AA$8:$AA$964,"TOYOTA")</f>
        <v>0</v>
      </c>
      <c r="AX64" s="24">
        <f>SUMIFS('1_stopień'!$V$8:$V$964,'1_stopień'!$R$8:$R$964,D64,'1_stopień'!$AA$8:$AA$964,"TOYOTA")</f>
        <v>0</v>
      </c>
      <c r="AY64" s="24">
        <f>SUMIFS('1_stopień'!$U$8:$U$964,'1_stopień'!$R$8:$R$964,D64,'1_stopień'!$AA$8:$AA$964,"CKZ Wrocław")</f>
        <v>0</v>
      </c>
      <c r="AZ64" s="24">
        <f>SUMIFS('1_stopień'!$V$8:$V$964,'1_stopień'!$R$8:$R$964,D64,'1_stopień'!$AA$8:$AA$964,"CKZ Wrocław")</f>
        <v>0</v>
      </c>
      <c r="BA64" s="24">
        <f>SUMIFS('1_stopień'!$U$8:$U$964,'1_stopień'!$R$8:$R$964,D64,'1_stopień'!$AA$8:$AA$964,"CKZ Gliwice")</f>
        <v>0</v>
      </c>
      <c r="BB64" s="24">
        <f>SUMIFS('1_stopień'!$V$8:$V$964,'1_stopień'!$R$8:$R$964,D64,'1_stopień'!$AA$8:$AA$964,"CKZ Gliwice")</f>
        <v>0</v>
      </c>
      <c r="BC64" s="24">
        <f>SUMIFS('1_stopień'!$U$8:$U$964,'1_stopień'!$R$8:$R$964,D64,'1_stopień'!$AA$8:$AA$964,"CKZ Opole")</f>
        <v>0</v>
      </c>
      <c r="BD64" s="24">
        <f>SUMIFS('1_stopień'!$V$8:$V$964,'1_stopień'!$R$8:$R$964,D64,'1_stopień'!$AA$8:$AA$964,"CKZ Opole")</f>
        <v>0</v>
      </c>
      <c r="BE64" s="24">
        <f>SUMIFS('1_stopień'!$U$8:$U$964,'1_stopień'!$R$8:$R$964,D64,'1_stopień'!$AA$8:$AA$964,"CKZ Chojnów")</f>
        <v>0</v>
      </c>
      <c r="BF64" s="24">
        <f>SUMIFS('1_stopień'!$V$8:$V$964,'1_stopień'!$R$8:$R$964,D64,'1_stopień'!$AA$8:$AA$964,"CKZ Chojnów")</f>
        <v>0</v>
      </c>
      <c r="BG64" s="24">
        <f>SUMIFS('1_stopień'!$U$8:$U$964,'1_stopień'!$R$8:$R$964,D64,'1_stopień'!$AA$8:$AA$964,"CKZ Gniezno")</f>
        <v>0</v>
      </c>
      <c r="BH64" s="24">
        <f>SUMIFS('1_stopień'!$V$8:$V$964,'1_stopień'!$R$8:$R$964,D64,'1_stopień'!$AA$8:$AA$964,"CKZ Gniezno")</f>
        <v>0</v>
      </c>
      <c r="BI64" s="24">
        <f>SUMIFS('1_stopień'!$U$8:$U$964,'1_stopień'!$R$8:$R$964,D64,'1_stopień'!$AA$8:$AA$964,"konsultacje szkoła")</f>
        <v>0</v>
      </c>
      <c r="BJ64" s="330">
        <f t="shared" si="0"/>
        <v>0</v>
      </c>
      <c r="BK64" s="327">
        <f t="shared" si="1"/>
        <v>0</v>
      </c>
    </row>
    <row r="65" spans="2:63" hidden="1">
      <c r="B65" s="25" t="s">
        <v>525</v>
      </c>
      <c r="C65" s="26">
        <v>812122</v>
      </c>
      <c r="D65" s="26" t="s">
        <v>1021</v>
      </c>
      <c r="E65" s="25" t="s">
        <v>668</v>
      </c>
      <c r="F65" s="23">
        <f>SUMIF('1_stopień'!R$8:R$964,D65,'1_stopień'!U$8:U$966)</f>
        <v>0</v>
      </c>
      <c r="G65" s="24">
        <f>SUMIFS('1_stopień'!$U$8:$U$964,'1_stopień'!$R$8:$R$964,D65,'1_stopień'!$AA$8:$AA$964,"CKZ Bielawa")</f>
        <v>0</v>
      </c>
      <c r="H65" s="24">
        <f>SUMIFS('1_stopień'!$V$8:$V$964,'1_stopień'!$R$8:$R$964,D65,'1_stopień'!$AA$8:$AA$964,"CKZ Bielawa")</f>
        <v>0</v>
      </c>
      <c r="I65" s="24">
        <f>SUMIFS('1_stopień'!$U$8:$U$964,'1_stopień'!$R$8:$R$964,D65,'1_stopień'!$AA$8:$AA$964,"GCKZ Głogów")</f>
        <v>0</v>
      </c>
      <c r="J65" s="24">
        <f>SUMIFS('1_stopień'!$V$8:$V$964,'1_stopień'!$R$8:$R$964,D65,'1_stopień'!$AA$8:$AA$964,"GCKZ Głogów")</f>
        <v>0</v>
      </c>
      <c r="K65" s="24">
        <f>SUMIFS('1_stopień'!$U$8:$U$964,'1_stopień'!$R$8:$R$964,D65,'1_stopień'!$AA$8:$AA$964,"CKZ Jawor")</f>
        <v>0</v>
      </c>
      <c r="L65" s="24">
        <f>SUMIFS('1_stopień'!$V$8:$V$964,'1_stopień'!$R$8:$R$964,D65,'1_stopień'!$AA$8:$AA$964,"CKZ Jawor")</f>
        <v>0</v>
      </c>
      <c r="M65" s="24">
        <f>SUMIFS('1_stopień'!$U$8:$U$964,'1_stopień'!$R$8:$R$964,D65,'1_stopień'!$AA$8:$AA$964,"ZSM Głubczyce")</f>
        <v>0</v>
      </c>
      <c r="N65" s="24">
        <f>SUMIFS('1_stopień'!$V$8:$V$964,'1_stopień'!$R$8:$R$964,D65,'1_stopień'!$AA$8:$AA$964,"ZSM Głubczyce")</f>
        <v>0</v>
      </c>
      <c r="O65" s="24">
        <f>SUMIFS('1_stopień'!$U$8:$U$964,'1_stopień'!$R$8:$R$964,D65,'1_stopień'!$AA$8:$AA$964,"CKZ Kłodzko")</f>
        <v>0</v>
      </c>
      <c r="P65" s="24">
        <f>SUMIFS('1_stopień'!$V$8:$V$964,'1_stopień'!$R$8:$R$964,D65,'1_stopień'!$AA$8:$AA$964,"CKZ Kłodzko")</f>
        <v>0</v>
      </c>
      <c r="Q65" s="24">
        <f>SUMIFS('1_stopień'!$U$8:$U$964,'1_stopień'!$R$8:$R$964,D65,'1_stopień'!$AA$8:$AA$964,"CKZ Legnica")</f>
        <v>0</v>
      </c>
      <c r="R65" s="24">
        <f>SUMIFS('1_stopień'!$V$8:$V$964,'1_stopień'!$R$8:$R$964,D65,'1_stopień'!$AA$8:$AA$964,"CKZ Legnica")</f>
        <v>0</v>
      </c>
      <c r="S65" s="24">
        <f>SUMIFS('1_stopień'!$U$8:$U$964,'1_stopień'!$R$8:$R$964,D65,'1_stopień'!$AA$8:$AA$964,"CKZ Oleśnica")</f>
        <v>0</v>
      </c>
      <c r="T65" s="24">
        <f>SUMIFS('1_stopień'!$V$8:$V$964,'1_stopień'!$R$8:$R$964,D65,'1_stopień'!$AA$8:$AA$964,"CKZ Oleśnica")</f>
        <v>0</v>
      </c>
      <c r="U65" s="24">
        <f>SUMIFS('1_stopień'!$U$8:$U$964,'1_stopień'!$R$8:$R$964,D65,'1_stopień'!$AA$8:$AA$964,"CKZ Świdnica")</f>
        <v>0</v>
      </c>
      <c r="V65" s="24">
        <f>SUMIFS('1_stopień'!$V$8:$V$964,'1_stopień'!$R$8:$R$964,D65,'1_stopień'!$AA$8:$AA$964,"CKZ Świdnica")</f>
        <v>0</v>
      </c>
      <c r="W65" s="24">
        <f>SUMIFS('1_stopień'!$U$8:$U$964,'1_stopień'!$R$8:$R$964,D65,'1_stopień'!$AA$8:$AA$964,"CKZ Wołów")</f>
        <v>0</v>
      </c>
      <c r="X65" s="24">
        <f>SUMIFS('1_stopień'!$V$8:$V$964,'1_stopień'!$R$8:$R$964,D65,'1_stopień'!$AA$8:$AA$964,"CKZ Wołów")</f>
        <v>0</v>
      </c>
      <c r="Y65" s="24">
        <f>SUMIFS('1_stopień'!$U$8:$U$964,'1_stopień'!$R$8:$R$964,D65,'1_stopień'!$AA$8:$AA$964,"CKZ Ziębice")</f>
        <v>0</v>
      </c>
      <c r="Z65" s="24">
        <f>SUMIFS('1_stopień'!$V$8:$V$964,'1_stopień'!$R$8:$R$964,D65,'1_stopień'!$AA$8:$AA$964,"CKZ Ziębice")</f>
        <v>0</v>
      </c>
      <c r="AA65" s="24">
        <f>SUMIFS('1_stopień'!$U$8:$U$964,'1_stopień'!$R$8:$R$964,D65,'1_stopień'!$AA$8:$AA$964,"CKZ Dobrodzień")</f>
        <v>0</v>
      </c>
      <c r="AB65" s="24">
        <f>SUMIFS('1_stopień'!$V$8:$V$964,'1_stopień'!$R$8:$R$964,D65,'1_stopień'!$AA$8:$AA$964,"CKZ Dobrodzień")</f>
        <v>0</v>
      </c>
      <c r="AC65" s="24">
        <f>SUMIFS('1_stopień'!$U$8:$U$964,'1_stopień'!$R$8:$R$964,D65,'1_stopień'!$AA$8:$AA$964,"CKZ Kędzierzyn-Koźle")</f>
        <v>0</v>
      </c>
      <c r="AD65" s="24">
        <f>SUMIFS('1_stopień'!$V$8:$V$964,'1_stopień'!$R$8:$R$964,D65,'1_stopień'!$AA$8:$AA$964,"CKZ Kędzierzyn-Koźle")</f>
        <v>0</v>
      </c>
      <c r="AE65" s="24">
        <f>SUMIFS('1_stopień'!$U$8:$U$964,'1_stopień'!$R$8:$R$964,D65,'1_stopień'!$AA$8:$AA$964,"CKZ Dębica")</f>
        <v>0</v>
      </c>
      <c r="AF65" s="24">
        <f>SUMIFS('1_stopień'!$V$8:$V$964,'1_stopień'!$R$8:$R$964,D65,'1_stopień'!$AA$8:$AA$964,"CKZ Dębica")</f>
        <v>0</v>
      </c>
      <c r="AG65" s="24">
        <f>SUMIFS('1_stopień'!$U$8:$U$964,'1_stopień'!$R$8:$R$964,D65,'1_stopień'!$AA$8:$AA$964,"ZSET Rakowice Wielkie")</f>
        <v>0</v>
      </c>
      <c r="AH65" s="24">
        <f>SUMIFS('1_stopień'!$V$8:$V$964,'1_stopień'!$R$8:$R$964,D65,'1_stopień'!$AA$8:$AA$964,"ZSET Rakowice Wielkie")</f>
        <v>0</v>
      </c>
      <c r="AI65" s="24">
        <f>SUMIFS('1_stopień'!$U$8:$U$964,'1_stopień'!$R$8:$R$964,D65,'1_stopień'!$AA$8:$AA$964,"CKZ Krotoszyn")</f>
        <v>0</v>
      </c>
      <c r="AJ65" s="24">
        <f>SUMIFS('1_stopień'!$V$8:$V$964,'1_stopień'!$R$8:$R$964,D65,'1_stopień'!$AA$8:$AA$964,"CKZ Krotoszyn")</f>
        <v>0</v>
      </c>
      <c r="AK65" s="24">
        <f>SUMIFS('1_stopień'!$U$8:$U$964,'1_stopień'!$R$8:$R$964,D65,'1_stopień'!$AA$8:$AA$964,"CKZ Olkusz")</f>
        <v>0</v>
      </c>
      <c r="AL65" s="24">
        <f>SUMIFS('1_stopień'!$V$8:$V$964,'1_stopień'!$R$8:$R$964,D65,'1_stopień'!$AA$8:$AA$964,"CKZ Olkusz")</f>
        <v>0</v>
      </c>
      <c r="AM65" s="24">
        <f>SUMIFS('1_stopień'!$U$8:$U$964,'1_stopień'!$R$8:$R$964,D65,'1_stopień'!$AA$8:$AA$964,"CKZ Wschowa")</f>
        <v>0</v>
      </c>
      <c r="AN65" s="24">
        <f>SUMIFS('1_stopień'!$V$8:$V$964,'1_stopień'!$R$8:$R$964,D65,'1_stopień'!$AA$8:$AA$964,"CKZ Wschowa")</f>
        <v>0</v>
      </c>
      <c r="AO65" s="24">
        <f>SUMIFS('1_stopień'!$U$8:$U$964,'1_stopień'!$R$8:$R$964,D65,'1_stopień'!$AA$8:$AA$964,"CKZ Zielona Góra")</f>
        <v>0</v>
      </c>
      <c r="AP65" s="24">
        <f>SUMIFS('1_stopień'!$V$8:$V$964,'1_stopień'!$R$8:$R$964,D65,'1_stopień'!$AA$8:$AA$964,"CKZ Zielona Góra")</f>
        <v>0</v>
      </c>
      <c r="AQ65" s="24">
        <f>SUMIFS('1_stopień'!$U$8:$U$964,'1_stopień'!$R$8:$R$964,D65,'1_stopień'!$AA$8:$AA$964,"Rzemieślnicza Wałbrzych")</f>
        <v>0</v>
      </c>
      <c r="AR65" s="24">
        <f>SUMIFS('1_stopień'!$V$8:$V$964,'1_stopień'!$R$8:$R$964,D65,'1_stopień'!$AA$8:$AA$964,"Rzemieślnicza Wałbrzych")</f>
        <v>0</v>
      </c>
      <c r="AS65" s="24">
        <f>SUMIFS('1_stopień'!$U$8:$U$964,'1_stopień'!$R$8:$R$964,D65,'1_stopień'!$AA$8:$AA$964,"CKZ Mosina")</f>
        <v>0</v>
      </c>
      <c r="AT65" s="24">
        <f>SUMIFS('1_stopień'!$V$8:$V$964,'1_stopień'!$R$8:$R$964,D65,'1_stopień'!$AA$8:$AA$964,"CKZ Mosina")</f>
        <v>0</v>
      </c>
      <c r="AU65" s="24">
        <f>SUMIFS('1_stopień'!$U$8:$U$964,'1_stopień'!$R$8:$R$964,D65,'1_stopień'!$AA$8:$AA$964,"Cech Opole")</f>
        <v>0</v>
      </c>
      <c r="AV65" s="24">
        <f>SUMIFS('1_stopień'!$V$8:$V$964,'1_stopień'!$R$8:$R$964,D65,'1_stopień'!$AA$8:$AA$964,"Cech Opole")</f>
        <v>0</v>
      </c>
      <c r="AW65" s="24">
        <f>SUMIFS('1_stopień'!$U$8:$U$964,'1_stopień'!$R$8:$R$964,D65,'1_stopień'!$AA$8:$AA$964,"TOYOTA")</f>
        <v>0</v>
      </c>
      <c r="AX65" s="24">
        <f>SUMIFS('1_stopień'!$V$8:$V$964,'1_stopień'!$R$8:$R$964,D65,'1_stopień'!$AA$8:$AA$964,"TOYOTA")</f>
        <v>0</v>
      </c>
      <c r="AY65" s="24">
        <f>SUMIFS('1_stopień'!$U$8:$U$964,'1_stopień'!$R$8:$R$964,D65,'1_stopień'!$AA$8:$AA$964,"CKZ Wrocław")</f>
        <v>0</v>
      </c>
      <c r="AZ65" s="24">
        <f>SUMIFS('1_stopień'!$V$8:$V$964,'1_stopień'!$R$8:$R$964,D65,'1_stopień'!$AA$8:$AA$964,"CKZ Wrocław")</f>
        <v>0</v>
      </c>
      <c r="BA65" s="24">
        <f>SUMIFS('1_stopień'!$U$8:$U$964,'1_stopień'!$R$8:$R$964,D65,'1_stopień'!$AA$8:$AA$964,"CKZ Gliwice")</f>
        <v>0</v>
      </c>
      <c r="BB65" s="24">
        <f>SUMIFS('1_stopień'!$V$8:$V$964,'1_stopień'!$R$8:$R$964,D65,'1_stopień'!$AA$8:$AA$964,"CKZ Gliwice")</f>
        <v>0</v>
      </c>
      <c r="BC65" s="24">
        <f>SUMIFS('1_stopień'!$U$8:$U$964,'1_stopień'!$R$8:$R$964,D65,'1_stopień'!$AA$8:$AA$964,"CKZ Opole")</f>
        <v>0</v>
      </c>
      <c r="BD65" s="24">
        <f>SUMIFS('1_stopień'!$V$8:$V$964,'1_stopień'!$R$8:$R$964,D65,'1_stopień'!$AA$8:$AA$964,"CKZ Opole")</f>
        <v>0</v>
      </c>
      <c r="BE65" s="24">
        <f>SUMIFS('1_stopień'!$U$8:$U$964,'1_stopień'!$R$8:$R$964,D65,'1_stopień'!$AA$8:$AA$964,"CKZ Chojnów")</f>
        <v>0</v>
      </c>
      <c r="BF65" s="24">
        <f>SUMIFS('1_stopień'!$V$8:$V$964,'1_stopień'!$R$8:$R$964,D65,'1_stopień'!$AA$8:$AA$964,"CKZ Chojnów")</f>
        <v>0</v>
      </c>
      <c r="BG65" s="24">
        <f>SUMIFS('1_stopień'!$U$8:$U$964,'1_stopień'!$R$8:$R$964,D65,'1_stopień'!$AA$8:$AA$964,"CKZ Gniezno")</f>
        <v>0</v>
      </c>
      <c r="BH65" s="24">
        <f>SUMIFS('1_stopień'!$V$8:$V$964,'1_stopień'!$R$8:$R$964,D65,'1_stopień'!$AA$8:$AA$964,"CKZ Gniezno")</f>
        <v>0</v>
      </c>
      <c r="BI65" s="24">
        <f>SUMIFS('1_stopień'!$U$8:$U$964,'1_stopień'!$R$8:$R$964,D65,'1_stopień'!$AA$8:$AA$964,"konsultacje szkoła")</f>
        <v>0</v>
      </c>
      <c r="BJ65" s="330">
        <f t="shared" si="0"/>
        <v>0</v>
      </c>
      <c r="BK65" s="327">
        <f t="shared" si="1"/>
        <v>0</v>
      </c>
    </row>
    <row r="66" spans="2:63" hidden="1">
      <c r="B66" s="25" t="s">
        <v>76</v>
      </c>
      <c r="C66" s="26">
        <v>721306</v>
      </c>
      <c r="D66" s="559" t="s">
        <v>56</v>
      </c>
      <c r="E66" s="25" t="s">
        <v>667</v>
      </c>
      <c r="F66" s="23">
        <f>SUMIF('1_stopień'!R$8:R$964,D66,'1_stopień'!U$8:U$966)</f>
        <v>33</v>
      </c>
      <c r="G66" s="24">
        <f>SUMIFS('1_stopień'!$U$8:$U$964,'1_stopień'!$R$8:$R$964,D66,'1_stopień'!$AA$8:$AA$964,"CKZ Bielawa")</f>
        <v>0</v>
      </c>
      <c r="H66" s="24">
        <f>SUMIFS('1_stopień'!$V$8:$V$964,'1_stopień'!$R$8:$R$964,D66,'1_stopień'!$AA$8:$AA$964,"CKZ Bielawa")</f>
        <v>0</v>
      </c>
      <c r="I66" s="24">
        <f>SUMIFS('1_stopień'!$U$8:$U$964,'1_stopień'!$R$8:$R$964,D66,'1_stopień'!$AA$8:$AA$964,"GCKZ Głogów")</f>
        <v>0</v>
      </c>
      <c r="J66" s="24">
        <f>SUMIFS('1_stopień'!$V$8:$V$964,'1_stopień'!$R$8:$R$964,D66,'1_stopień'!$AA$8:$AA$964,"GCKZ Głogów")</f>
        <v>0</v>
      </c>
      <c r="K66" s="24">
        <f>SUMIFS('1_stopień'!$U$8:$U$964,'1_stopień'!$R$8:$R$964,D66,'1_stopień'!$AA$8:$AA$964,"CKZ Jawor")</f>
        <v>0</v>
      </c>
      <c r="L66" s="24">
        <f>SUMIFS('1_stopień'!$V$8:$V$964,'1_stopień'!$R$8:$R$964,D66,'1_stopień'!$AA$8:$AA$964,"CKZ Jawor")</f>
        <v>0</v>
      </c>
      <c r="M66" s="24">
        <f>SUMIFS('1_stopień'!$U$8:$U$964,'1_stopień'!$R$8:$R$964,D66,'1_stopień'!$AA$8:$AA$964,"ZSM Głubczyce")</f>
        <v>0</v>
      </c>
      <c r="N66" s="24">
        <f>SUMIFS('1_stopień'!$V$8:$V$964,'1_stopień'!$R$8:$R$964,D66,'1_stopień'!$AA$8:$AA$964,"ZSM Głubczyce")</f>
        <v>0</v>
      </c>
      <c r="O66" s="24">
        <f>SUMIFS('1_stopień'!$U$8:$U$964,'1_stopień'!$R$8:$R$964,D66,'1_stopień'!$AA$8:$AA$964,"CKZ Kłodzko")</f>
        <v>0</v>
      </c>
      <c r="P66" s="24">
        <f>SUMIFS('1_stopień'!$V$8:$V$964,'1_stopień'!$R$8:$R$964,D66,'1_stopień'!$AA$8:$AA$964,"CKZ Kłodzko")</f>
        <v>0</v>
      </c>
      <c r="Q66" s="24">
        <f>SUMIFS('1_stopień'!$U$8:$U$964,'1_stopień'!$R$8:$R$964,D66,'1_stopień'!$AA$8:$AA$964,"CKZ Legnica")</f>
        <v>0</v>
      </c>
      <c r="R66" s="24">
        <f>SUMIFS('1_stopień'!$V$8:$V$964,'1_stopień'!$R$8:$R$964,D66,'1_stopień'!$AA$8:$AA$964,"CKZ Legnica")</f>
        <v>0</v>
      </c>
      <c r="S66" s="24">
        <f>SUMIFS('1_stopień'!$U$8:$U$964,'1_stopień'!$R$8:$R$964,D66,'1_stopień'!$AA$8:$AA$964,"CKZ Oleśnica")</f>
        <v>0</v>
      </c>
      <c r="T66" s="24">
        <f>SUMIFS('1_stopień'!$V$8:$V$964,'1_stopień'!$R$8:$R$964,D66,'1_stopień'!$AA$8:$AA$964,"CKZ Oleśnica")</f>
        <v>0</v>
      </c>
      <c r="U66" s="24">
        <f>SUMIFS('1_stopień'!$U$8:$U$964,'1_stopień'!$R$8:$R$964,D66,'1_stopień'!$AA$8:$AA$964,"CKZ Świdnica")</f>
        <v>25</v>
      </c>
      <c r="V66" s="24">
        <f>SUMIFS('1_stopień'!$V$8:$V$964,'1_stopień'!$R$8:$R$964,D66,'1_stopień'!$AA$8:$AA$964,"CKZ Świdnica")</f>
        <v>0</v>
      </c>
      <c r="W66" s="24">
        <f>SUMIFS('1_stopień'!$U$8:$U$964,'1_stopień'!$R$8:$R$964,D66,'1_stopień'!$AA$8:$AA$964,"CKZ Wołów")</f>
        <v>0</v>
      </c>
      <c r="X66" s="24">
        <f>SUMIFS('1_stopień'!$V$8:$V$964,'1_stopień'!$R$8:$R$964,D66,'1_stopień'!$AA$8:$AA$964,"CKZ Wołów")</f>
        <v>0</v>
      </c>
      <c r="Y66" s="24">
        <f>SUMIFS('1_stopień'!$U$8:$U$964,'1_stopień'!$R$8:$R$964,D66,'1_stopień'!$AA$8:$AA$964,"CKZ Ziębice")</f>
        <v>0</v>
      </c>
      <c r="Z66" s="24">
        <f>SUMIFS('1_stopień'!$V$8:$V$964,'1_stopień'!$R$8:$R$964,D66,'1_stopień'!$AA$8:$AA$964,"CKZ Ziębice")</f>
        <v>0</v>
      </c>
      <c r="AA66" s="24">
        <f>SUMIFS('1_stopień'!$U$8:$U$964,'1_stopień'!$R$8:$R$964,D66,'1_stopień'!$AA$8:$AA$964,"CKZ Dobrodzień")</f>
        <v>0</v>
      </c>
      <c r="AB66" s="24">
        <f>SUMIFS('1_stopień'!$V$8:$V$964,'1_stopień'!$R$8:$R$964,D66,'1_stopień'!$AA$8:$AA$964,"CKZ Dobrodzień")</f>
        <v>0</v>
      </c>
      <c r="AC66" s="24">
        <f>SUMIFS('1_stopień'!$U$8:$U$964,'1_stopień'!$R$8:$R$964,D66,'1_stopień'!$AA$8:$AA$964,"CKZ Kędzierzyn-Koźle")</f>
        <v>0</v>
      </c>
      <c r="AD66" s="24">
        <f>SUMIFS('1_stopień'!$V$8:$V$964,'1_stopień'!$R$8:$R$964,D66,'1_stopień'!$AA$8:$AA$964,"CKZ Kędzierzyn-Koźle")</f>
        <v>0</v>
      </c>
      <c r="AE66" s="24">
        <f>SUMIFS('1_stopień'!$U$8:$U$964,'1_stopień'!$R$8:$R$964,D66,'1_stopień'!$AA$8:$AA$964,"CKZ Dębica")</f>
        <v>0</v>
      </c>
      <c r="AF66" s="24">
        <f>SUMIFS('1_stopień'!$V$8:$V$964,'1_stopień'!$R$8:$R$964,D66,'1_stopień'!$AA$8:$AA$964,"CKZ Dębica")</f>
        <v>0</v>
      </c>
      <c r="AG66" s="24">
        <f>SUMIFS('1_stopień'!$U$8:$U$964,'1_stopień'!$R$8:$R$964,D66,'1_stopień'!$AA$8:$AA$964,"ZSET Rakowice Wielkie")</f>
        <v>0</v>
      </c>
      <c r="AH66" s="24">
        <f>SUMIFS('1_stopień'!$V$8:$V$964,'1_stopień'!$R$8:$R$964,D66,'1_stopień'!$AA$8:$AA$964,"ZSET Rakowice Wielkie")</f>
        <v>0</v>
      </c>
      <c r="AI66" s="24">
        <f>SUMIFS('1_stopień'!$U$8:$U$964,'1_stopień'!$R$8:$R$964,D66,'1_stopień'!$AA$8:$AA$964,"CKZ Krotoszyn")</f>
        <v>0</v>
      </c>
      <c r="AJ66" s="24">
        <f>SUMIFS('1_stopień'!$V$8:$V$964,'1_stopień'!$R$8:$R$964,D66,'1_stopień'!$AA$8:$AA$964,"CKZ Krotoszyn")</f>
        <v>0</v>
      </c>
      <c r="AK66" s="24">
        <f>SUMIFS('1_stopień'!$U$8:$U$964,'1_stopień'!$R$8:$R$964,D66,'1_stopień'!$AA$8:$AA$964,"CKZ Olkusz")</f>
        <v>0</v>
      </c>
      <c r="AL66" s="24">
        <f>SUMIFS('1_stopień'!$V$8:$V$964,'1_stopień'!$R$8:$R$964,D66,'1_stopień'!$AA$8:$AA$964,"CKZ Olkusz")</f>
        <v>0</v>
      </c>
      <c r="AM66" s="24">
        <f>SUMIFS('1_stopień'!$U$8:$U$964,'1_stopień'!$R$8:$R$964,D66,'1_stopień'!$AA$8:$AA$964,"CKZ Wschowa")</f>
        <v>5</v>
      </c>
      <c r="AN66" s="24">
        <f>SUMIFS('1_stopień'!$V$8:$V$964,'1_stopień'!$R$8:$R$964,D66,'1_stopień'!$AA$8:$AA$964,"CKZ Wschowa")</f>
        <v>0</v>
      </c>
      <c r="AO66" s="24">
        <f>SUMIFS('1_stopień'!$U$8:$U$964,'1_stopień'!$R$8:$R$964,D66,'1_stopień'!$AA$8:$AA$964,"CKZ Zielona Góra")</f>
        <v>0</v>
      </c>
      <c r="AP66" s="24">
        <f>SUMIFS('1_stopień'!$V$8:$V$964,'1_stopień'!$R$8:$R$964,D66,'1_stopień'!$AA$8:$AA$964,"CKZ Zielona Góra")</f>
        <v>0</v>
      </c>
      <c r="AQ66" s="24">
        <f>SUMIFS('1_stopień'!$U$8:$U$964,'1_stopień'!$R$8:$R$964,D66,'1_stopień'!$AA$8:$AA$964,"Rzemieślnicza Wałbrzych")</f>
        <v>0</v>
      </c>
      <c r="AR66" s="24">
        <f>SUMIFS('1_stopień'!$V$8:$V$964,'1_stopień'!$R$8:$R$964,D66,'1_stopień'!$AA$8:$AA$964,"Rzemieślnicza Wałbrzych")</f>
        <v>0</v>
      </c>
      <c r="AS66" s="24">
        <f>SUMIFS('1_stopień'!$U$8:$U$964,'1_stopień'!$R$8:$R$964,D66,'1_stopień'!$AA$8:$AA$964,"CKZ Mosina")</f>
        <v>0</v>
      </c>
      <c r="AT66" s="24">
        <f>SUMIFS('1_stopień'!$V$8:$V$964,'1_stopień'!$R$8:$R$964,D66,'1_stopień'!$AA$8:$AA$964,"CKZ Mosina")</f>
        <v>0</v>
      </c>
      <c r="AU66" s="24">
        <f>SUMIFS('1_stopień'!$U$8:$U$964,'1_stopień'!$R$8:$R$964,D66,'1_stopień'!$AA$8:$AA$964,"Cech Opole")</f>
        <v>0</v>
      </c>
      <c r="AV66" s="24">
        <f>SUMIFS('1_stopień'!$V$8:$V$964,'1_stopień'!$R$8:$R$964,D66,'1_stopień'!$AA$8:$AA$964,"Cech Opole")</f>
        <v>0</v>
      </c>
      <c r="AW66" s="24">
        <f>SUMIFS('1_stopień'!$U$8:$U$964,'1_stopień'!$R$8:$R$964,D66,'1_stopień'!$AA$8:$AA$964,"TOYOTA")</f>
        <v>0</v>
      </c>
      <c r="AX66" s="24">
        <f>SUMIFS('1_stopień'!$V$8:$V$964,'1_stopień'!$R$8:$R$964,D66,'1_stopień'!$AA$8:$AA$964,"TOYOTA")</f>
        <v>0</v>
      </c>
      <c r="AY66" s="24">
        <f>SUMIFS('1_stopień'!$U$8:$U$964,'1_stopień'!$R$8:$R$964,D66,'1_stopień'!$AA$8:$AA$964,"CKZ Wrocław")</f>
        <v>0</v>
      </c>
      <c r="AZ66" s="24">
        <f>SUMIFS('1_stopień'!$V$8:$V$964,'1_stopień'!$R$8:$R$964,D66,'1_stopień'!$AA$8:$AA$964,"CKZ Wrocław")</f>
        <v>0</v>
      </c>
      <c r="BA66" s="24">
        <f>SUMIFS('1_stopień'!$U$8:$U$964,'1_stopień'!$R$8:$R$964,D66,'1_stopień'!$AA$8:$AA$964,"CKZ Gliwice")</f>
        <v>0</v>
      </c>
      <c r="BB66" s="24">
        <f>SUMIFS('1_stopień'!$V$8:$V$964,'1_stopień'!$R$8:$R$964,D66,'1_stopień'!$AA$8:$AA$964,"CKZ Gliwice")</f>
        <v>0</v>
      </c>
      <c r="BC66" s="24">
        <f>SUMIFS('1_stopień'!$U$8:$U$964,'1_stopień'!$R$8:$R$964,D66,'1_stopień'!$AA$8:$AA$964,"CKZ Opole")</f>
        <v>0</v>
      </c>
      <c r="BD66" s="24">
        <f>SUMIFS('1_stopień'!$V$8:$V$964,'1_stopień'!$R$8:$R$964,D66,'1_stopień'!$AA$8:$AA$964,"CKZ Opole")</f>
        <v>0</v>
      </c>
      <c r="BE66" s="24">
        <f>SUMIFS('1_stopień'!$U$8:$U$964,'1_stopień'!$R$8:$R$964,D66,'1_stopień'!$AA$8:$AA$964,"CKZ Chojnów")</f>
        <v>0</v>
      </c>
      <c r="BF66" s="24">
        <f>SUMIFS('1_stopień'!$V$8:$V$964,'1_stopień'!$R$8:$R$964,D66,'1_stopień'!$AA$8:$AA$964,"CKZ Chojnów")</f>
        <v>0</v>
      </c>
      <c r="BG66" s="24">
        <f>SUMIFS('1_stopień'!$U$8:$U$964,'1_stopień'!$R$8:$R$964,D66,'1_stopień'!$AA$8:$AA$964,"CKZ Gniezno")</f>
        <v>0</v>
      </c>
      <c r="BH66" s="24">
        <f>SUMIFS('1_stopień'!$V$8:$V$964,'1_stopień'!$R$8:$R$964,D66,'1_stopień'!$AA$8:$AA$964,"CKZ Gniezno")</f>
        <v>0</v>
      </c>
      <c r="BI66" s="24">
        <f>SUMIFS('1_stopień'!$U$8:$U$964,'1_stopień'!$R$8:$R$964,D66,'1_stopień'!$AA$8:$AA$964,"konsultacje szkoła")</f>
        <v>3</v>
      </c>
      <c r="BJ66" s="330">
        <f t="shared" si="0"/>
        <v>33</v>
      </c>
      <c r="BK66" s="327">
        <f t="shared" si="1"/>
        <v>0</v>
      </c>
    </row>
    <row r="67" spans="2:63" ht="13.5" customHeight="1">
      <c r="B67" s="25" t="s">
        <v>69</v>
      </c>
      <c r="C67" s="26">
        <v>741203</v>
      </c>
      <c r="D67" s="26" t="s">
        <v>57</v>
      </c>
      <c r="E67" s="25" t="s">
        <v>666</v>
      </c>
      <c r="F67" s="23">
        <f>SUMIF('1_stopień'!R$8:R$964,D67,'1_stopień'!U$8:U$966)</f>
        <v>57</v>
      </c>
      <c r="G67" s="24">
        <f>SUMIFS('1_stopień'!$U$8:$U$964,'1_stopień'!$R$8:$R$964,D67,'1_stopień'!$AA$8:$AA$964,"CKZ Bielawa")</f>
        <v>0</v>
      </c>
      <c r="H67" s="24">
        <f>SUMIFS('1_stopień'!$V$8:$V$964,'1_stopień'!$R$8:$R$964,D67,'1_stopień'!$AA$8:$AA$964,"CKZ Bielawa")</f>
        <v>0</v>
      </c>
      <c r="I67" s="24">
        <f>SUMIFS('1_stopień'!$U$8:$U$964,'1_stopień'!$R$8:$R$964,D67,'1_stopień'!$AA$8:$AA$964,"GCKZ Głogów")</f>
        <v>0</v>
      </c>
      <c r="J67" s="24">
        <f>SUMIFS('1_stopień'!$V$8:$V$964,'1_stopień'!$R$8:$R$964,D67,'1_stopień'!$AA$8:$AA$964,"GCKZ Głogów")</f>
        <v>0</v>
      </c>
      <c r="K67" s="24">
        <f>SUMIFS('1_stopień'!$U$8:$U$964,'1_stopień'!$R$8:$R$964,D67,'1_stopień'!$AA$8:$AA$964,"CKZ Jawor")</f>
        <v>0</v>
      </c>
      <c r="L67" s="24">
        <f>SUMIFS('1_stopień'!$V$8:$V$964,'1_stopień'!$R$8:$R$964,D67,'1_stopień'!$AA$8:$AA$964,"CKZ Jawor")</f>
        <v>0</v>
      </c>
      <c r="M67" s="24">
        <f>SUMIFS('1_stopień'!$U$8:$U$964,'1_stopień'!$R$8:$R$964,D67,'1_stopień'!$AA$8:$AA$964,"ZSM Głubczyce")</f>
        <v>0</v>
      </c>
      <c r="N67" s="24">
        <f>SUMIFS('1_stopień'!$V$8:$V$964,'1_stopień'!$R$8:$R$964,D67,'1_stopień'!$AA$8:$AA$964,"ZSM Głubczyce")</f>
        <v>0</v>
      </c>
      <c r="O67" s="24">
        <f>SUMIFS('1_stopień'!$U$8:$U$964,'1_stopień'!$R$8:$R$964,D67,'1_stopień'!$AA$8:$AA$964,"CKZ Kłodzko")</f>
        <v>0</v>
      </c>
      <c r="P67" s="24">
        <f>SUMIFS('1_stopień'!$V$8:$V$964,'1_stopień'!$R$8:$R$964,D67,'1_stopień'!$AA$8:$AA$964,"CKZ Kłodzko")</f>
        <v>0</v>
      </c>
      <c r="Q67" s="24">
        <f>SUMIFS('1_stopień'!$U$8:$U$964,'1_stopień'!$R$8:$R$964,D67,'1_stopień'!$AA$8:$AA$964,"CKZ Legnica")</f>
        <v>0</v>
      </c>
      <c r="R67" s="24">
        <f>SUMIFS('1_stopień'!$V$8:$V$964,'1_stopień'!$R$8:$R$964,D67,'1_stopień'!$AA$8:$AA$964,"CKZ Legnica")</f>
        <v>0</v>
      </c>
      <c r="S67" s="24">
        <f>SUMIFS('1_stopień'!$U$8:$U$964,'1_stopień'!$R$8:$R$964,D67,'1_stopień'!$AA$8:$AA$964,"CKZ Oleśnica")</f>
        <v>0</v>
      </c>
      <c r="T67" s="24">
        <f>SUMIFS('1_stopień'!$V$8:$V$964,'1_stopień'!$R$8:$R$964,D67,'1_stopień'!$AA$8:$AA$964,"CKZ Oleśnica")</f>
        <v>0</v>
      </c>
      <c r="U67" s="24">
        <f>SUMIFS('1_stopień'!$U$8:$U$964,'1_stopień'!$R$8:$R$964,D67,'1_stopień'!$AA$8:$AA$964,"CKZ Świdnica")</f>
        <v>34</v>
      </c>
      <c r="V67" s="24">
        <f>SUMIFS('1_stopień'!$V$8:$V$964,'1_stopień'!$R$8:$R$964,D67,'1_stopień'!$AA$8:$AA$964,"CKZ Świdnica")</f>
        <v>0</v>
      </c>
      <c r="W67" s="24">
        <f>SUMIFS('1_stopień'!$U$8:$U$964,'1_stopień'!$R$8:$R$964,D67,'1_stopień'!$AA$8:$AA$964,"CKZ Wołów")</f>
        <v>0</v>
      </c>
      <c r="X67" s="24">
        <f>SUMIFS('1_stopień'!$V$8:$V$964,'1_stopień'!$R$8:$R$964,D67,'1_stopień'!$AA$8:$AA$964,"CKZ Wołów")</f>
        <v>0</v>
      </c>
      <c r="Y67" s="24">
        <f>SUMIFS('1_stopień'!$U$8:$U$964,'1_stopień'!$R$8:$R$964,D67,'1_stopień'!$AA$8:$AA$964,"CKZ Ziębice")</f>
        <v>0</v>
      </c>
      <c r="Z67" s="24">
        <f>SUMIFS('1_stopień'!$V$8:$V$964,'1_stopień'!$R$8:$R$964,D67,'1_stopień'!$AA$8:$AA$964,"CKZ Ziębice")</f>
        <v>0</v>
      </c>
      <c r="AA67" s="24">
        <f>SUMIFS('1_stopień'!$U$8:$U$964,'1_stopień'!$R$8:$R$964,D67,'1_stopień'!$AA$8:$AA$964,"CKZ Dobrodzień")</f>
        <v>0</v>
      </c>
      <c r="AB67" s="24">
        <f>SUMIFS('1_stopień'!$V$8:$V$964,'1_stopień'!$R$8:$R$964,D67,'1_stopień'!$AA$8:$AA$964,"CKZ Dobrodzień")</f>
        <v>0</v>
      </c>
      <c r="AC67" s="24">
        <f>SUMIFS('1_stopień'!$U$8:$U$964,'1_stopień'!$R$8:$R$964,D67,'1_stopień'!$AA$8:$AA$964,"CKZ Kędzierzyn-Koźle")</f>
        <v>0</v>
      </c>
      <c r="AD67" s="24">
        <f>SUMIFS('1_stopień'!$V$8:$V$964,'1_stopień'!$R$8:$R$964,D67,'1_stopień'!$AA$8:$AA$964,"CKZ Kędzierzyn-Koźle")</f>
        <v>0</v>
      </c>
      <c r="AE67" s="24">
        <f>SUMIFS('1_stopień'!$U$8:$U$964,'1_stopień'!$R$8:$R$964,D67,'1_stopień'!$AA$8:$AA$964,"CKZ Dębica")</f>
        <v>0</v>
      </c>
      <c r="AF67" s="24">
        <f>SUMIFS('1_stopień'!$V$8:$V$964,'1_stopień'!$R$8:$R$964,D67,'1_stopień'!$AA$8:$AA$964,"CKZ Dębica")</f>
        <v>0</v>
      </c>
      <c r="AG67" s="24">
        <f>SUMIFS('1_stopień'!$U$8:$U$964,'1_stopień'!$R$8:$R$964,D67,'1_stopień'!$AA$8:$AA$964,"ZSET Rakowice Wielkie")</f>
        <v>0</v>
      </c>
      <c r="AH67" s="24">
        <f>SUMIFS('1_stopień'!$V$8:$V$964,'1_stopień'!$R$8:$R$964,D67,'1_stopień'!$AA$8:$AA$964,"ZSET Rakowice Wielkie")</f>
        <v>0</v>
      </c>
      <c r="AI67" s="24">
        <f>SUMIFS('1_stopień'!$U$8:$U$964,'1_stopień'!$R$8:$R$964,D67,'1_stopień'!$AA$8:$AA$964,"CKZ Krotoszyn")</f>
        <v>0</v>
      </c>
      <c r="AJ67" s="24">
        <f>SUMIFS('1_stopień'!$V$8:$V$964,'1_stopień'!$R$8:$R$964,D67,'1_stopień'!$AA$8:$AA$964,"CKZ Krotoszyn")</f>
        <v>0</v>
      </c>
      <c r="AK67" s="24">
        <f>SUMIFS('1_stopień'!$U$8:$U$964,'1_stopień'!$R$8:$R$964,D67,'1_stopień'!$AA$8:$AA$964,"CKZ Olkusz")</f>
        <v>0</v>
      </c>
      <c r="AL67" s="24">
        <f>SUMIFS('1_stopień'!$V$8:$V$964,'1_stopień'!$R$8:$R$964,D67,'1_stopień'!$AA$8:$AA$964,"CKZ Olkusz")</f>
        <v>0</v>
      </c>
      <c r="AM67" s="24">
        <f>SUMIFS('1_stopień'!$U$8:$U$964,'1_stopień'!$R$8:$R$964,D67,'1_stopień'!$AA$8:$AA$964,"CKZ Wschowa")</f>
        <v>19</v>
      </c>
      <c r="AN67" s="24">
        <f>SUMIFS('1_stopień'!$V$8:$V$964,'1_stopień'!$R$8:$R$964,D67,'1_stopień'!$AA$8:$AA$964,"CKZ Wschowa")</f>
        <v>0</v>
      </c>
      <c r="AO67" s="24">
        <f>SUMIFS('1_stopień'!$U$8:$U$964,'1_stopień'!$R$8:$R$964,D67,'1_stopień'!$AA$8:$AA$964,"CKZ Zielona Góra")</f>
        <v>4</v>
      </c>
      <c r="AP67" s="24">
        <f>SUMIFS('1_stopień'!$V$8:$V$964,'1_stopień'!$R$8:$R$964,D67,'1_stopień'!$AA$8:$AA$964,"CKZ Zielona Góra")</f>
        <v>0</v>
      </c>
      <c r="AQ67" s="24">
        <f>SUMIFS('1_stopień'!$U$8:$U$964,'1_stopień'!$R$8:$R$964,D67,'1_stopień'!$AA$8:$AA$964,"Rzemieślnicza Wałbrzych")</f>
        <v>0</v>
      </c>
      <c r="AR67" s="24">
        <f>SUMIFS('1_stopień'!$V$8:$V$964,'1_stopień'!$R$8:$R$964,D67,'1_stopień'!$AA$8:$AA$964,"Rzemieślnicza Wałbrzych")</f>
        <v>0</v>
      </c>
      <c r="AS67" s="24">
        <f>SUMIFS('1_stopień'!$U$8:$U$964,'1_stopień'!$R$8:$R$964,D67,'1_stopień'!$AA$8:$AA$964,"CKZ Mosina")</f>
        <v>0</v>
      </c>
      <c r="AT67" s="24">
        <f>SUMIFS('1_stopień'!$V$8:$V$964,'1_stopień'!$R$8:$R$964,D67,'1_stopień'!$AA$8:$AA$964,"CKZ Mosina")</f>
        <v>0</v>
      </c>
      <c r="AU67" s="24">
        <f>SUMIFS('1_stopień'!$U$8:$U$964,'1_stopień'!$R$8:$R$964,D67,'1_stopień'!$AA$8:$AA$964,"Cech Opole")</f>
        <v>0</v>
      </c>
      <c r="AV67" s="24">
        <f>SUMIFS('1_stopień'!$V$8:$V$964,'1_stopień'!$R$8:$R$964,D67,'1_stopień'!$AA$8:$AA$964,"Cech Opole")</f>
        <v>0</v>
      </c>
      <c r="AW67" s="24">
        <f>SUMIFS('1_stopień'!$U$8:$U$964,'1_stopień'!$R$8:$R$964,D67,'1_stopień'!$AA$8:$AA$964,"TOYOTA")</f>
        <v>0</v>
      </c>
      <c r="AX67" s="24">
        <f>SUMIFS('1_stopień'!$V$8:$V$964,'1_stopień'!$R$8:$R$964,D67,'1_stopień'!$AA$8:$AA$964,"TOYOTA")</f>
        <v>0</v>
      </c>
      <c r="AY67" s="24">
        <f>SUMIFS('1_stopień'!$U$8:$U$964,'1_stopień'!$R$8:$R$964,D67,'1_stopień'!$AA$8:$AA$964,"CKZ Wrocław")</f>
        <v>0</v>
      </c>
      <c r="AZ67" s="24">
        <f>SUMIFS('1_stopień'!$V$8:$V$964,'1_stopień'!$R$8:$R$964,D67,'1_stopień'!$AA$8:$AA$964,"CKZ Wrocław")</f>
        <v>0</v>
      </c>
      <c r="BA67" s="24">
        <f>SUMIFS('1_stopień'!$U$8:$U$964,'1_stopień'!$R$8:$R$964,D67,'1_stopień'!$AA$8:$AA$964,"CKZ Gliwice")</f>
        <v>0</v>
      </c>
      <c r="BB67" s="24">
        <f>SUMIFS('1_stopień'!$V$8:$V$964,'1_stopień'!$R$8:$R$964,D67,'1_stopień'!$AA$8:$AA$964,"CKZ Gliwice")</f>
        <v>0</v>
      </c>
      <c r="BC67" s="24">
        <f>SUMIFS('1_stopień'!$U$8:$U$964,'1_stopień'!$R$8:$R$964,D67,'1_stopień'!$AA$8:$AA$964,"CKZ Opole")</f>
        <v>0</v>
      </c>
      <c r="BD67" s="24">
        <f>SUMIFS('1_stopień'!$V$8:$V$964,'1_stopień'!$R$8:$R$964,D67,'1_stopień'!$AA$8:$AA$964,"CKZ Opole")</f>
        <v>0</v>
      </c>
      <c r="BE67" s="24">
        <f>SUMIFS('1_stopień'!$U$8:$U$964,'1_stopień'!$R$8:$R$964,D67,'1_stopień'!$AA$8:$AA$964,"CKZ Chojnów")</f>
        <v>0</v>
      </c>
      <c r="BF67" s="24">
        <f>SUMIFS('1_stopień'!$V$8:$V$964,'1_stopień'!$R$8:$R$964,D67,'1_stopień'!$AA$8:$AA$964,"CKZ Chojnów")</f>
        <v>0</v>
      </c>
      <c r="BG67" s="24">
        <f>SUMIFS('1_stopień'!$U$8:$U$964,'1_stopień'!$R$8:$R$964,D67,'1_stopień'!$AA$8:$AA$964,"CKZ Gniezno")</f>
        <v>0</v>
      </c>
      <c r="BH67" s="24">
        <f>SUMIFS('1_stopień'!$V$8:$V$964,'1_stopień'!$R$8:$R$964,D67,'1_stopień'!$AA$8:$AA$964,"CKZ Gniezno")</f>
        <v>0</v>
      </c>
      <c r="BI67" s="24">
        <f>SUMIFS('1_stopień'!$U$8:$U$964,'1_stopień'!$R$8:$R$964,D67,'1_stopień'!$AA$8:$AA$964,"konsultacje szkoła")</f>
        <v>0</v>
      </c>
      <c r="BJ67" s="330">
        <f t="shared" si="0"/>
        <v>57</v>
      </c>
      <c r="BK67" s="327">
        <f t="shared" si="1"/>
        <v>0</v>
      </c>
    </row>
    <row r="68" spans="2:63" hidden="1">
      <c r="B68" s="25" t="s">
        <v>192</v>
      </c>
      <c r="C68" s="26">
        <v>713203</v>
      </c>
      <c r="D68" s="26" t="s">
        <v>59</v>
      </c>
      <c r="E68" s="25" t="s">
        <v>665</v>
      </c>
      <c r="F68" s="23">
        <f>SUMIF('1_stopień'!R$8:R$964,D68,'1_stopień'!U$8:U$966)</f>
        <v>55</v>
      </c>
      <c r="G68" s="24">
        <f>SUMIFS('1_stopień'!$U$8:$U$964,'1_stopień'!$R$8:$R$964,D68,'1_stopień'!$AA$8:$AA$964,"CKZ Bielawa")</f>
        <v>0</v>
      </c>
      <c r="H68" s="24">
        <f>SUMIFS('1_stopień'!$V$8:$V$964,'1_stopień'!$R$8:$R$964,D68,'1_stopień'!$AA$8:$AA$964,"CKZ Bielawa")</f>
        <v>0</v>
      </c>
      <c r="I68" s="24">
        <f>SUMIFS('1_stopień'!$U$8:$U$964,'1_stopień'!$R$8:$R$964,D68,'1_stopień'!$AA$8:$AA$964,"GCKZ Głogów")</f>
        <v>0</v>
      </c>
      <c r="J68" s="24">
        <f>SUMIFS('1_stopień'!$V$8:$V$964,'1_stopień'!$R$8:$R$964,D68,'1_stopień'!$AA$8:$AA$964,"GCKZ Głogów")</f>
        <v>0</v>
      </c>
      <c r="K68" s="24">
        <f>SUMIFS('1_stopień'!$U$8:$U$964,'1_stopień'!$R$8:$R$964,D68,'1_stopień'!$AA$8:$AA$964,"CKZ Jawor")</f>
        <v>0</v>
      </c>
      <c r="L68" s="24">
        <f>SUMIFS('1_stopień'!$V$8:$V$964,'1_stopień'!$R$8:$R$964,D68,'1_stopień'!$AA$8:$AA$964,"CKZ Jawor")</f>
        <v>0</v>
      </c>
      <c r="M68" s="24">
        <f>SUMIFS('1_stopień'!$U$8:$U$964,'1_stopień'!$R$8:$R$964,D68,'1_stopień'!$AA$8:$AA$964,"ZSM Głubczyce")</f>
        <v>0</v>
      </c>
      <c r="N68" s="24">
        <f>SUMIFS('1_stopień'!$V$8:$V$964,'1_stopień'!$R$8:$R$964,D68,'1_stopień'!$AA$8:$AA$964,"ZSM Głubczyce")</f>
        <v>0</v>
      </c>
      <c r="O68" s="24">
        <f>SUMIFS('1_stopień'!$U$8:$U$964,'1_stopień'!$R$8:$R$964,D68,'1_stopień'!$AA$8:$AA$964,"CKZ Kłodzko")</f>
        <v>0</v>
      </c>
      <c r="P68" s="24">
        <f>SUMIFS('1_stopień'!$V$8:$V$964,'1_stopień'!$R$8:$R$964,D68,'1_stopień'!$AA$8:$AA$964,"CKZ Kłodzko")</f>
        <v>0</v>
      </c>
      <c r="Q68" s="24">
        <f>SUMIFS('1_stopień'!$U$8:$U$964,'1_stopień'!$R$8:$R$964,D68,'1_stopień'!$AA$8:$AA$964,"CKZ Legnica")</f>
        <v>0</v>
      </c>
      <c r="R68" s="24">
        <f>SUMIFS('1_stopień'!$V$8:$V$964,'1_stopień'!$R$8:$R$964,D68,'1_stopień'!$AA$8:$AA$964,"CKZ Legnica")</f>
        <v>0</v>
      </c>
      <c r="S68" s="24">
        <f>SUMIFS('1_stopień'!$U$8:$U$964,'1_stopień'!$R$8:$R$964,D68,'1_stopień'!$AA$8:$AA$964,"CKZ Oleśnica")</f>
        <v>21</v>
      </c>
      <c r="T68" s="24">
        <f>SUMIFS('1_stopień'!$V$8:$V$964,'1_stopień'!$R$8:$R$964,D68,'1_stopień'!$AA$8:$AA$964,"CKZ Oleśnica")</f>
        <v>0</v>
      </c>
      <c r="U68" s="24">
        <f>SUMIFS('1_stopień'!$U$8:$U$964,'1_stopień'!$R$8:$R$964,D68,'1_stopień'!$AA$8:$AA$964,"CKZ Świdnica")</f>
        <v>23</v>
      </c>
      <c r="V68" s="24">
        <f>SUMIFS('1_stopień'!$V$8:$V$964,'1_stopień'!$R$8:$R$964,D68,'1_stopień'!$AA$8:$AA$964,"CKZ Świdnica")</f>
        <v>0</v>
      </c>
      <c r="W68" s="24">
        <f>SUMIFS('1_stopień'!$U$8:$U$964,'1_stopień'!$R$8:$R$964,D68,'1_stopień'!$AA$8:$AA$964,"CKZ Wołów")</f>
        <v>0</v>
      </c>
      <c r="X68" s="24">
        <f>SUMIFS('1_stopień'!$V$8:$V$964,'1_stopień'!$R$8:$R$964,D68,'1_stopień'!$AA$8:$AA$964,"CKZ Wołów")</f>
        <v>0</v>
      </c>
      <c r="Y68" s="24">
        <f>SUMIFS('1_stopień'!$U$8:$U$964,'1_stopień'!$R$8:$R$964,D68,'1_stopień'!$AA$8:$AA$964,"CKZ Ziębice")</f>
        <v>0</v>
      </c>
      <c r="Z68" s="24">
        <f>SUMIFS('1_stopień'!$V$8:$V$964,'1_stopień'!$R$8:$R$964,D68,'1_stopień'!$AA$8:$AA$964,"CKZ Ziębice")</f>
        <v>0</v>
      </c>
      <c r="AA68" s="24">
        <f>SUMIFS('1_stopień'!$U$8:$U$964,'1_stopień'!$R$8:$R$964,D68,'1_stopień'!$AA$8:$AA$964,"CKZ Dobrodzień")</f>
        <v>0</v>
      </c>
      <c r="AB68" s="24">
        <f>SUMIFS('1_stopień'!$V$8:$V$964,'1_stopień'!$R$8:$R$964,D68,'1_stopień'!$AA$8:$AA$964,"CKZ Dobrodzień")</f>
        <v>0</v>
      </c>
      <c r="AC68" s="24">
        <f>SUMIFS('1_stopień'!$U$8:$U$964,'1_stopień'!$R$8:$R$964,D68,'1_stopień'!$AA$8:$AA$964,"CKZ Kędzierzyn-Koźle")</f>
        <v>0</v>
      </c>
      <c r="AD68" s="24">
        <f>SUMIFS('1_stopień'!$V$8:$V$964,'1_stopień'!$R$8:$R$964,D68,'1_stopień'!$AA$8:$AA$964,"CKZ Kędzierzyn-Koźle")</f>
        <v>0</v>
      </c>
      <c r="AE68" s="24">
        <f>SUMIFS('1_stopień'!$U$8:$U$964,'1_stopień'!$R$8:$R$964,D68,'1_stopień'!$AA$8:$AA$964,"CKZ Dębica")</f>
        <v>0</v>
      </c>
      <c r="AF68" s="24">
        <f>SUMIFS('1_stopień'!$V$8:$V$964,'1_stopień'!$R$8:$R$964,D68,'1_stopień'!$AA$8:$AA$964,"CKZ Dębica")</f>
        <v>0</v>
      </c>
      <c r="AG68" s="24">
        <f>SUMIFS('1_stopień'!$U$8:$U$964,'1_stopień'!$R$8:$R$964,D68,'1_stopień'!$AA$8:$AA$964,"ZSET Rakowice Wielkie")</f>
        <v>0</v>
      </c>
      <c r="AH68" s="24">
        <f>SUMIFS('1_stopień'!$V$8:$V$964,'1_stopień'!$R$8:$R$964,D68,'1_stopień'!$AA$8:$AA$964,"ZSET Rakowice Wielkie")</f>
        <v>0</v>
      </c>
      <c r="AI68" s="24">
        <f>SUMIFS('1_stopień'!$U$8:$U$964,'1_stopień'!$R$8:$R$964,D68,'1_stopień'!$AA$8:$AA$964,"CKZ Krotoszyn")</f>
        <v>0</v>
      </c>
      <c r="AJ68" s="24">
        <f>SUMIFS('1_stopień'!$V$8:$V$964,'1_stopień'!$R$8:$R$964,D68,'1_stopień'!$AA$8:$AA$964,"CKZ Krotoszyn")</f>
        <v>0</v>
      </c>
      <c r="AK68" s="24">
        <f>SUMIFS('1_stopień'!$U$8:$U$964,'1_stopień'!$R$8:$R$964,D68,'1_stopień'!$AA$8:$AA$964,"CKZ Olkusz")</f>
        <v>0</v>
      </c>
      <c r="AL68" s="24">
        <f>SUMIFS('1_stopień'!$V$8:$V$964,'1_stopień'!$R$8:$R$964,D68,'1_stopień'!$AA$8:$AA$964,"CKZ Olkusz")</f>
        <v>0</v>
      </c>
      <c r="AM68" s="24">
        <f>SUMIFS('1_stopień'!$U$8:$U$964,'1_stopień'!$R$8:$R$964,D68,'1_stopień'!$AA$8:$AA$964,"CKZ Wschowa")</f>
        <v>11</v>
      </c>
      <c r="AN68" s="24">
        <f>SUMIFS('1_stopień'!$V$8:$V$964,'1_stopień'!$R$8:$R$964,D68,'1_stopień'!$AA$8:$AA$964,"CKZ Wschowa")</f>
        <v>0</v>
      </c>
      <c r="AO68" s="24">
        <f>SUMIFS('1_stopień'!$U$8:$U$964,'1_stopień'!$R$8:$R$964,D68,'1_stopień'!$AA$8:$AA$964,"CKZ Zielona Góra")</f>
        <v>0</v>
      </c>
      <c r="AP68" s="24">
        <f>SUMIFS('1_stopień'!$V$8:$V$964,'1_stopień'!$R$8:$R$964,D68,'1_stopień'!$AA$8:$AA$964,"CKZ Zielona Góra")</f>
        <v>0</v>
      </c>
      <c r="AQ68" s="24">
        <f>SUMIFS('1_stopień'!$U$8:$U$964,'1_stopień'!$R$8:$R$964,D68,'1_stopień'!$AA$8:$AA$964,"Rzemieślnicza Wałbrzych")</f>
        <v>0</v>
      </c>
      <c r="AR68" s="24">
        <f>SUMIFS('1_stopień'!$V$8:$V$964,'1_stopień'!$R$8:$R$964,D68,'1_stopień'!$AA$8:$AA$964,"Rzemieślnicza Wałbrzych")</f>
        <v>0</v>
      </c>
      <c r="AS68" s="24">
        <f>SUMIFS('1_stopień'!$U$8:$U$964,'1_stopień'!$R$8:$R$964,D68,'1_stopień'!$AA$8:$AA$964,"CKZ Mosina")</f>
        <v>0</v>
      </c>
      <c r="AT68" s="24">
        <f>SUMIFS('1_stopień'!$V$8:$V$964,'1_stopień'!$R$8:$R$964,D68,'1_stopień'!$AA$8:$AA$964,"CKZ Mosina")</f>
        <v>0</v>
      </c>
      <c r="AU68" s="24">
        <f>SUMIFS('1_stopień'!$U$8:$U$964,'1_stopień'!$R$8:$R$964,D68,'1_stopień'!$AA$8:$AA$964,"Cech Opole")</f>
        <v>0</v>
      </c>
      <c r="AV68" s="24">
        <f>SUMIFS('1_stopień'!$V$8:$V$964,'1_stopień'!$R$8:$R$964,D68,'1_stopień'!$AA$8:$AA$964,"Cech Opole")</f>
        <v>0</v>
      </c>
      <c r="AW68" s="24">
        <f>SUMIFS('1_stopień'!$U$8:$U$964,'1_stopień'!$R$8:$R$964,D68,'1_stopień'!$AA$8:$AA$964,"TOYOTA")</f>
        <v>0</v>
      </c>
      <c r="AX68" s="24">
        <f>SUMIFS('1_stopień'!$V$8:$V$964,'1_stopień'!$R$8:$R$964,D68,'1_stopień'!$AA$8:$AA$964,"TOYOTA")</f>
        <v>0</v>
      </c>
      <c r="AY68" s="24">
        <f>SUMIFS('1_stopień'!$U$8:$U$964,'1_stopień'!$R$8:$R$964,D68,'1_stopień'!$AA$8:$AA$964,"CKZ Wrocław")</f>
        <v>0</v>
      </c>
      <c r="AZ68" s="24">
        <f>SUMIFS('1_stopień'!$V$8:$V$964,'1_stopień'!$R$8:$R$964,D68,'1_stopień'!$AA$8:$AA$964,"CKZ Wrocław")</f>
        <v>0</v>
      </c>
      <c r="BA68" s="24">
        <f>SUMIFS('1_stopień'!$U$8:$U$964,'1_stopień'!$R$8:$R$964,D68,'1_stopień'!$AA$8:$AA$964,"CKZ Gliwice")</f>
        <v>0</v>
      </c>
      <c r="BB68" s="24">
        <f>SUMIFS('1_stopień'!$V$8:$V$964,'1_stopień'!$R$8:$R$964,D68,'1_stopień'!$AA$8:$AA$964,"CKZ Gliwice")</f>
        <v>0</v>
      </c>
      <c r="BC68" s="24">
        <f>SUMIFS('1_stopień'!$U$8:$U$964,'1_stopień'!$R$8:$R$964,D68,'1_stopień'!$AA$8:$AA$964,"CKZ Opole")</f>
        <v>0</v>
      </c>
      <c r="BD68" s="24">
        <f>SUMIFS('1_stopień'!$V$8:$V$964,'1_stopień'!$R$8:$R$964,D68,'1_stopień'!$AA$8:$AA$964,"CKZ Opole")</f>
        <v>0</v>
      </c>
      <c r="BE68" s="24">
        <f>SUMIFS('1_stopień'!$U$8:$U$964,'1_stopień'!$R$8:$R$964,D68,'1_stopień'!$AA$8:$AA$964,"CKZ Chojnów")</f>
        <v>0</v>
      </c>
      <c r="BF68" s="24">
        <f>SUMIFS('1_stopień'!$V$8:$V$964,'1_stopień'!$R$8:$R$964,D68,'1_stopień'!$AA$8:$AA$964,"CKZ Chojnów")</f>
        <v>0</v>
      </c>
      <c r="BG68" s="24">
        <f>SUMIFS('1_stopień'!$U$8:$U$964,'1_stopień'!$R$8:$R$964,D68,'1_stopień'!$AA$8:$AA$964,"CKZ Gniezno")</f>
        <v>0</v>
      </c>
      <c r="BH68" s="24">
        <f>SUMIFS('1_stopień'!$V$8:$V$964,'1_stopień'!$R$8:$R$964,D68,'1_stopień'!$AA$8:$AA$964,"CKZ Gniezno")</f>
        <v>0</v>
      </c>
      <c r="BI68" s="24">
        <f>SUMIFS('1_stopień'!$U$8:$U$964,'1_stopień'!$R$8:$R$964,D68,'1_stopień'!$AA$8:$AA$964,"konsultacje szkoła")</f>
        <v>0</v>
      </c>
      <c r="BJ68" s="330">
        <f t="shared" si="0"/>
        <v>55</v>
      </c>
      <c r="BK68" s="327">
        <f t="shared" si="1"/>
        <v>0</v>
      </c>
    </row>
    <row r="69" spans="2:63" hidden="1">
      <c r="B69" s="25" t="s">
        <v>526</v>
      </c>
      <c r="C69" s="26">
        <v>723107</v>
      </c>
      <c r="D69" s="26" t="s">
        <v>1022</v>
      </c>
      <c r="E69" s="25" t="s">
        <v>664</v>
      </c>
      <c r="F69" s="23">
        <f>SUMIF('1_stopień'!R$8:R$964,D69,'1_stopień'!U$8:U$966)</f>
        <v>0</v>
      </c>
      <c r="G69" s="24">
        <f>SUMIFS('1_stopień'!$U$8:$U$964,'1_stopień'!$R$8:$R$964,D69,'1_stopień'!$AA$8:$AA$964,"CKZ Bielawa")</f>
        <v>0</v>
      </c>
      <c r="H69" s="24">
        <f>SUMIFS('1_stopień'!$V$8:$V$964,'1_stopień'!$R$8:$R$964,D69,'1_stopień'!$AA$8:$AA$964,"CKZ Bielawa")</f>
        <v>0</v>
      </c>
      <c r="I69" s="24">
        <f>SUMIFS('1_stopień'!$U$8:$U$964,'1_stopień'!$R$8:$R$964,D69,'1_stopień'!$AA$8:$AA$964,"GCKZ Głogów")</f>
        <v>0</v>
      </c>
      <c r="J69" s="24">
        <f>SUMIFS('1_stopień'!$V$8:$V$964,'1_stopień'!$R$8:$R$964,D69,'1_stopień'!$AA$8:$AA$964,"GCKZ Głogów")</f>
        <v>0</v>
      </c>
      <c r="K69" s="24">
        <f>SUMIFS('1_stopień'!$U$8:$U$964,'1_stopień'!$R$8:$R$964,D69,'1_stopień'!$AA$8:$AA$964,"CKZ Jawor")</f>
        <v>0</v>
      </c>
      <c r="L69" s="24">
        <f>SUMIFS('1_stopień'!$V$8:$V$964,'1_stopień'!$R$8:$R$964,D69,'1_stopień'!$AA$8:$AA$964,"CKZ Jawor")</f>
        <v>0</v>
      </c>
      <c r="M69" s="24">
        <f>SUMIFS('1_stopień'!$U$8:$U$964,'1_stopień'!$R$8:$R$964,D69,'1_stopień'!$AA$8:$AA$964,"ZSM Głubczyce")</f>
        <v>0</v>
      </c>
      <c r="N69" s="24">
        <f>SUMIFS('1_stopień'!$V$8:$V$964,'1_stopień'!$R$8:$R$964,D69,'1_stopień'!$AA$8:$AA$964,"ZSM Głubczyce")</f>
        <v>0</v>
      </c>
      <c r="O69" s="24">
        <f>SUMIFS('1_stopień'!$U$8:$U$964,'1_stopień'!$R$8:$R$964,D69,'1_stopień'!$AA$8:$AA$964,"CKZ Kłodzko")</f>
        <v>0</v>
      </c>
      <c r="P69" s="24">
        <f>SUMIFS('1_stopień'!$V$8:$V$964,'1_stopień'!$R$8:$R$964,D69,'1_stopień'!$AA$8:$AA$964,"CKZ Kłodzko")</f>
        <v>0</v>
      </c>
      <c r="Q69" s="24">
        <f>SUMIFS('1_stopień'!$U$8:$U$964,'1_stopień'!$R$8:$R$964,D69,'1_stopień'!$AA$8:$AA$964,"CKZ Legnica")</f>
        <v>0</v>
      </c>
      <c r="R69" s="24">
        <f>SUMIFS('1_stopień'!$V$8:$V$964,'1_stopień'!$R$8:$R$964,D69,'1_stopień'!$AA$8:$AA$964,"CKZ Legnica")</f>
        <v>0</v>
      </c>
      <c r="S69" s="24">
        <f>SUMIFS('1_stopień'!$U$8:$U$964,'1_stopień'!$R$8:$R$964,D69,'1_stopień'!$AA$8:$AA$964,"CKZ Oleśnica")</f>
        <v>0</v>
      </c>
      <c r="T69" s="24">
        <f>SUMIFS('1_stopień'!$V$8:$V$964,'1_stopień'!$R$8:$R$964,D69,'1_stopień'!$AA$8:$AA$964,"CKZ Oleśnica")</f>
        <v>0</v>
      </c>
      <c r="U69" s="24">
        <f>SUMIFS('1_stopień'!$U$8:$U$964,'1_stopień'!$R$8:$R$964,D69,'1_stopień'!$AA$8:$AA$964,"CKZ Świdnica")</f>
        <v>0</v>
      </c>
      <c r="V69" s="24">
        <f>SUMIFS('1_stopień'!$V$8:$V$964,'1_stopień'!$R$8:$R$964,D69,'1_stopień'!$AA$8:$AA$964,"CKZ Świdnica")</f>
        <v>0</v>
      </c>
      <c r="W69" s="24">
        <f>SUMIFS('1_stopień'!$U$8:$U$964,'1_stopień'!$R$8:$R$964,D69,'1_stopień'!$AA$8:$AA$964,"CKZ Wołów")</f>
        <v>0</v>
      </c>
      <c r="X69" s="24">
        <f>SUMIFS('1_stopień'!$V$8:$V$964,'1_stopień'!$R$8:$R$964,D69,'1_stopień'!$AA$8:$AA$964,"CKZ Wołów")</f>
        <v>0</v>
      </c>
      <c r="Y69" s="24">
        <f>SUMIFS('1_stopień'!$U$8:$U$964,'1_stopień'!$R$8:$R$964,D69,'1_stopień'!$AA$8:$AA$964,"CKZ Ziębice")</f>
        <v>0</v>
      </c>
      <c r="Z69" s="24">
        <f>SUMIFS('1_stopień'!$V$8:$V$964,'1_stopień'!$R$8:$R$964,D69,'1_stopień'!$AA$8:$AA$964,"CKZ Ziębice")</f>
        <v>0</v>
      </c>
      <c r="AA69" s="24">
        <f>SUMIFS('1_stopień'!$U$8:$U$964,'1_stopień'!$R$8:$R$964,D69,'1_stopień'!$AA$8:$AA$964,"CKZ Dobrodzień")</f>
        <v>0</v>
      </c>
      <c r="AB69" s="24">
        <f>SUMIFS('1_stopień'!$V$8:$V$964,'1_stopień'!$R$8:$R$964,D69,'1_stopień'!$AA$8:$AA$964,"CKZ Dobrodzień")</f>
        <v>0</v>
      </c>
      <c r="AC69" s="24">
        <f>SUMIFS('1_stopień'!$U$8:$U$964,'1_stopień'!$R$8:$R$964,D69,'1_stopień'!$AA$8:$AA$964,"CKZ Kędzierzyn-Koźle")</f>
        <v>0</v>
      </c>
      <c r="AD69" s="24">
        <f>SUMIFS('1_stopień'!$V$8:$V$964,'1_stopień'!$R$8:$R$964,D69,'1_stopień'!$AA$8:$AA$964,"CKZ Kędzierzyn-Koźle")</f>
        <v>0</v>
      </c>
      <c r="AE69" s="24">
        <f>SUMIFS('1_stopień'!$U$8:$U$964,'1_stopień'!$R$8:$R$964,D69,'1_stopień'!$AA$8:$AA$964,"CKZ Dębica")</f>
        <v>0</v>
      </c>
      <c r="AF69" s="24">
        <f>SUMIFS('1_stopień'!$V$8:$V$964,'1_stopień'!$R$8:$R$964,D69,'1_stopień'!$AA$8:$AA$964,"CKZ Dębica")</f>
        <v>0</v>
      </c>
      <c r="AG69" s="24">
        <f>SUMIFS('1_stopień'!$U$8:$U$964,'1_stopień'!$R$8:$R$964,D69,'1_stopień'!$AA$8:$AA$964,"ZSET Rakowice Wielkie")</f>
        <v>0</v>
      </c>
      <c r="AH69" s="24">
        <f>SUMIFS('1_stopień'!$V$8:$V$964,'1_stopień'!$R$8:$R$964,D69,'1_stopień'!$AA$8:$AA$964,"ZSET Rakowice Wielkie")</f>
        <v>0</v>
      </c>
      <c r="AI69" s="24">
        <f>SUMIFS('1_stopień'!$U$8:$U$964,'1_stopień'!$R$8:$R$964,D69,'1_stopień'!$AA$8:$AA$964,"CKZ Krotoszyn")</f>
        <v>0</v>
      </c>
      <c r="AJ69" s="24">
        <f>SUMIFS('1_stopień'!$V$8:$V$964,'1_stopień'!$R$8:$R$964,D69,'1_stopień'!$AA$8:$AA$964,"CKZ Krotoszyn")</f>
        <v>0</v>
      </c>
      <c r="AK69" s="24">
        <f>SUMIFS('1_stopień'!$U$8:$U$964,'1_stopień'!$R$8:$R$964,D69,'1_stopień'!$AA$8:$AA$964,"CKZ Olkusz")</f>
        <v>0</v>
      </c>
      <c r="AL69" s="24">
        <f>SUMIFS('1_stopień'!$V$8:$V$964,'1_stopień'!$R$8:$R$964,D69,'1_stopień'!$AA$8:$AA$964,"CKZ Olkusz")</f>
        <v>0</v>
      </c>
      <c r="AM69" s="24">
        <f>SUMIFS('1_stopień'!$U$8:$U$964,'1_stopień'!$R$8:$R$964,D69,'1_stopień'!$AA$8:$AA$964,"CKZ Wschowa")</f>
        <v>0</v>
      </c>
      <c r="AN69" s="24">
        <f>SUMIFS('1_stopień'!$V$8:$V$964,'1_stopień'!$R$8:$R$964,D69,'1_stopień'!$AA$8:$AA$964,"CKZ Wschowa")</f>
        <v>0</v>
      </c>
      <c r="AO69" s="24">
        <f>SUMIFS('1_stopień'!$U$8:$U$964,'1_stopień'!$R$8:$R$964,D69,'1_stopień'!$AA$8:$AA$964,"CKZ Zielona Góra")</f>
        <v>0</v>
      </c>
      <c r="AP69" s="24">
        <f>SUMIFS('1_stopień'!$V$8:$V$964,'1_stopień'!$R$8:$R$964,D69,'1_stopień'!$AA$8:$AA$964,"CKZ Zielona Góra")</f>
        <v>0</v>
      </c>
      <c r="AQ69" s="24">
        <f>SUMIFS('1_stopień'!$U$8:$U$964,'1_stopień'!$R$8:$R$964,D69,'1_stopień'!$AA$8:$AA$964,"Rzemieślnicza Wałbrzych")</f>
        <v>0</v>
      </c>
      <c r="AR69" s="24">
        <f>SUMIFS('1_stopień'!$V$8:$V$964,'1_stopień'!$R$8:$R$964,D69,'1_stopień'!$AA$8:$AA$964,"Rzemieślnicza Wałbrzych")</f>
        <v>0</v>
      </c>
      <c r="AS69" s="24">
        <f>SUMIFS('1_stopień'!$U$8:$U$964,'1_stopień'!$R$8:$R$964,D69,'1_stopień'!$AA$8:$AA$964,"CKZ Mosina")</f>
        <v>0</v>
      </c>
      <c r="AT69" s="24">
        <f>SUMIFS('1_stopień'!$V$8:$V$964,'1_stopień'!$R$8:$R$964,D69,'1_stopień'!$AA$8:$AA$964,"CKZ Mosina")</f>
        <v>0</v>
      </c>
      <c r="AU69" s="24">
        <f>SUMIFS('1_stopień'!$U$8:$U$964,'1_stopień'!$R$8:$R$964,D69,'1_stopień'!$AA$8:$AA$964,"Cech Opole")</f>
        <v>0</v>
      </c>
      <c r="AV69" s="24">
        <f>SUMIFS('1_stopień'!$V$8:$V$964,'1_stopień'!$R$8:$R$964,D69,'1_stopień'!$AA$8:$AA$964,"Cech Opole")</f>
        <v>0</v>
      </c>
      <c r="AW69" s="24">
        <f>SUMIFS('1_stopień'!$U$8:$U$964,'1_stopień'!$R$8:$R$964,D69,'1_stopień'!$AA$8:$AA$964,"TOYOTA")</f>
        <v>0</v>
      </c>
      <c r="AX69" s="24">
        <f>SUMIFS('1_stopień'!$V$8:$V$964,'1_stopień'!$R$8:$R$964,D69,'1_stopień'!$AA$8:$AA$964,"TOYOTA")</f>
        <v>0</v>
      </c>
      <c r="AY69" s="24">
        <f>SUMIFS('1_stopień'!$U$8:$U$964,'1_stopień'!$R$8:$R$964,D69,'1_stopień'!$AA$8:$AA$964,"CKZ Wrocław")</f>
        <v>0</v>
      </c>
      <c r="AZ69" s="24">
        <f>SUMIFS('1_stopień'!$V$8:$V$964,'1_stopień'!$R$8:$R$964,D69,'1_stopień'!$AA$8:$AA$964,"CKZ Wrocław")</f>
        <v>0</v>
      </c>
      <c r="BA69" s="24">
        <f>SUMIFS('1_stopień'!$U$8:$U$964,'1_stopień'!$R$8:$R$964,D69,'1_stopień'!$AA$8:$AA$964,"CKZ Gliwice")</f>
        <v>0</v>
      </c>
      <c r="BB69" s="24">
        <f>SUMIFS('1_stopień'!$V$8:$V$964,'1_stopień'!$R$8:$R$964,D69,'1_stopień'!$AA$8:$AA$964,"CKZ Gliwice")</f>
        <v>0</v>
      </c>
      <c r="BC69" s="24">
        <f>SUMIFS('1_stopień'!$U$8:$U$964,'1_stopień'!$R$8:$R$964,D69,'1_stopień'!$AA$8:$AA$964,"CKZ Opole")</f>
        <v>0</v>
      </c>
      <c r="BD69" s="24">
        <f>SUMIFS('1_stopień'!$V$8:$V$964,'1_stopień'!$R$8:$R$964,D69,'1_stopień'!$AA$8:$AA$964,"CKZ Opole")</f>
        <v>0</v>
      </c>
      <c r="BE69" s="24">
        <f>SUMIFS('1_stopień'!$U$8:$U$964,'1_stopień'!$R$8:$R$964,D69,'1_stopień'!$AA$8:$AA$964,"CKZ Chojnów")</f>
        <v>0</v>
      </c>
      <c r="BF69" s="24">
        <f>SUMIFS('1_stopień'!$V$8:$V$964,'1_stopień'!$R$8:$R$964,D69,'1_stopień'!$AA$8:$AA$964,"CKZ Chojnów")</f>
        <v>0</v>
      </c>
      <c r="BG69" s="24">
        <f>SUMIFS('1_stopień'!$U$8:$U$964,'1_stopień'!$R$8:$R$964,D69,'1_stopień'!$AA$8:$AA$964,"CKZ Gniezno")</f>
        <v>0</v>
      </c>
      <c r="BH69" s="24">
        <f>SUMIFS('1_stopień'!$V$8:$V$964,'1_stopień'!$R$8:$R$964,D69,'1_stopień'!$AA$8:$AA$964,"CKZ Gniezno")</f>
        <v>0</v>
      </c>
      <c r="BI69" s="24">
        <f>SUMIFS('1_stopień'!$U$8:$U$964,'1_stopień'!$R$8:$R$964,D69,'1_stopień'!$AA$8:$AA$964,"konsultacje szkoła")</f>
        <v>0</v>
      </c>
      <c r="BJ69" s="330">
        <f t="shared" si="0"/>
        <v>0</v>
      </c>
      <c r="BK69" s="327">
        <f t="shared" si="1"/>
        <v>0</v>
      </c>
    </row>
    <row r="70" spans="2:63" hidden="1">
      <c r="B70" s="25" t="s">
        <v>66</v>
      </c>
      <c r="C70" s="26">
        <v>723103</v>
      </c>
      <c r="D70" s="26" t="s">
        <v>67</v>
      </c>
      <c r="E70" s="25" t="s">
        <v>663</v>
      </c>
      <c r="F70" s="23">
        <f>SUMIF('1_stopień'!R$8:R$964,D70,'1_stopień'!U$8:U$966)</f>
        <v>544</v>
      </c>
      <c r="G70" s="24">
        <f>SUMIFS('1_stopień'!$U$8:$U$964,'1_stopień'!$R$8:$R$964,D70,'1_stopień'!$AA$8:$AA$964,"CKZ Bielawa")</f>
        <v>50</v>
      </c>
      <c r="H70" s="24">
        <f>SUMIFS('1_stopień'!$V$8:$V$964,'1_stopień'!$R$8:$R$964,D70,'1_stopień'!$AA$8:$AA$964,"CKZ Bielawa")</f>
        <v>0</v>
      </c>
      <c r="I70" s="24">
        <f>SUMIFS('1_stopień'!$U$8:$U$964,'1_stopień'!$R$8:$R$964,D70,'1_stopień'!$AA$8:$AA$964,"GCKZ Głogów")</f>
        <v>38</v>
      </c>
      <c r="J70" s="24">
        <f>SUMIFS('1_stopień'!$V$8:$V$964,'1_stopień'!$R$8:$R$964,D70,'1_stopień'!$AA$8:$AA$964,"GCKZ Głogów")</f>
        <v>1</v>
      </c>
      <c r="K70" s="24">
        <f>SUMIFS('1_stopień'!$U$8:$U$964,'1_stopień'!$R$8:$R$964,D70,'1_stopień'!$AA$8:$AA$964,"CKZ Jawor")</f>
        <v>0</v>
      </c>
      <c r="L70" s="24">
        <f>SUMIFS('1_stopień'!$V$8:$V$964,'1_stopień'!$R$8:$R$964,D70,'1_stopień'!$AA$8:$AA$964,"CKZ Jawor")</f>
        <v>0</v>
      </c>
      <c r="M70" s="24">
        <f>SUMIFS('1_stopień'!$U$8:$U$964,'1_stopień'!$R$8:$R$964,D70,'1_stopień'!$AA$8:$AA$964,"ZSM Głubczyce")</f>
        <v>0</v>
      </c>
      <c r="N70" s="24">
        <f>SUMIFS('1_stopień'!$V$8:$V$964,'1_stopień'!$R$8:$R$964,D70,'1_stopień'!$AA$8:$AA$964,"ZSM Głubczyce")</f>
        <v>0</v>
      </c>
      <c r="O70" s="24">
        <f>SUMIFS('1_stopień'!$U$8:$U$964,'1_stopień'!$R$8:$R$964,D70,'1_stopień'!$AA$8:$AA$964,"CKZ Kłodzko")</f>
        <v>47</v>
      </c>
      <c r="P70" s="24">
        <f>SUMIFS('1_stopień'!$V$8:$V$964,'1_stopień'!$R$8:$R$964,D70,'1_stopień'!$AA$8:$AA$964,"CKZ Kłodzko")</f>
        <v>1</v>
      </c>
      <c r="Q70" s="24">
        <f>SUMIFS('1_stopień'!$U$8:$U$964,'1_stopień'!$R$8:$R$964,D70,'1_stopień'!$AA$8:$AA$964,"CKZ Legnica")</f>
        <v>0</v>
      </c>
      <c r="R70" s="24">
        <f>SUMIFS('1_stopień'!$V$8:$V$964,'1_stopień'!$R$8:$R$964,D70,'1_stopień'!$AA$8:$AA$964,"CKZ Legnica")</f>
        <v>0</v>
      </c>
      <c r="S70" s="24">
        <f>SUMIFS('1_stopień'!$U$8:$U$964,'1_stopień'!$R$8:$R$964,D70,'1_stopień'!$AA$8:$AA$964,"CKZ Oleśnica")</f>
        <v>132</v>
      </c>
      <c r="T70" s="24">
        <f>SUMIFS('1_stopień'!$V$8:$V$964,'1_stopień'!$R$8:$R$964,D70,'1_stopień'!$AA$8:$AA$964,"CKZ Oleśnica")</f>
        <v>3</v>
      </c>
      <c r="U70" s="24">
        <f>SUMIFS('1_stopień'!$U$8:$U$964,'1_stopień'!$R$8:$R$964,D70,'1_stopień'!$AA$8:$AA$964,"CKZ Świdnica")</f>
        <v>79</v>
      </c>
      <c r="V70" s="24">
        <f>SUMIFS('1_stopień'!$V$8:$V$964,'1_stopień'!$R$8:$R$964,D70,'1_stopień'!$AA$8:$AA$964,"CKZ Świdnica")</f>
        <v>1</v>
      </c>
      <c r="W70" s="24">
        <f>SUMIFS('1_stopień'!$U$8:$U$964,'1_stopień'!$R$8:$R$964,D70,'1_stopień'!$AA$8:$AA$964,"CKZ Wołów")</f>
        <v>41</v>
      </c>
      <c r="X70" s="24">
        <f>SUMIFS('1_stopień'!$V$8:$V$964,'1_stopień'!$R$8:$R$964,D70,'1_stopień'!$AA$8:$AA$964,"CKZ Wołów")</f>
        <v>0</v>
      </c>
      <c r="Y70" s="24">
        <f>SUMIFS('1_stopień'!$U$8:$U$964,'1_stopień'!$R$8:$R$964,D70,'1_stopień'!$AA$8:$AA$964,"CKZ Ziębice")</f>
        <v>80</v>
      </c>
      <c r="Z70" s="24">
        <f>SUMIFS('1_stopień'!$V$8:$V$964,'1_stopień'!$R$8:$R$964,D70,'1_stopień'!$AA$8:$AA$964,"CKZ Ziębice")</f>
        <v>1</v>
      </c>
      <c r="AA70" s="24">
        <f>SUMIFS('1_stopień'!$U$8:$U$964,'1_stopień'!$R$8:$R$964,D70,'1_stopień'!$AA$8:$AA$964,"CKZ Dobrodzień")</f>
        <v>0</v>
      </c>
      <c r="AB70" s="24">
        <f>SUMIFS('1_stopień'!$V$8:$V$964,'1_stopień'!$R$8:$R$964,D70,'1_stopień'!$AA$8:$AA$964,"CKZ Dobrodzień")</f>
        <v>0</v>
      </c>
      <c r="AC70" s="24">
        <f>SUMIFS('1_stopień'!$U$8:$U$964,'1_stopień'!$R$8:$R$964,D70,'1_stopień'!$AA$8:$AA$964,"CKZ Kędzierzyn-Koźle")</f>
        <v>0</v>
      </c>
      <c r="AD70" s="24">
        <f>SUMIFS('1_stopień'!$V$8:$V$964,'1_stopień'!$R$8:$R$964,D70,'1_stopień'!$AA$8:$AA$964,"CKZ Kędzierzyn-Koźle")</f>
        <v>0</v>
      </c>
      <c r="AE70" s="24">
        <f>SUMIFS('1_stopień'!$U$8:$U$964,'1_stopień'!$R$8:$R$964,D70,'1_stopień'!$AA$8:$AA$964,"CKZ Dębica")</f>
        <v>0</v>
      </c>
      <c r="AF70" s="24">
        <f>SUMIFS('1_stopień'!$V$8:$V$964,'1_stopień'!$R$8:$R$964,D70,'1_stopień'!$AA$8:$AA$964,"CKZ Dębica")</f>
        <v>0</v>
      </c>
      <c r="AG70" s="24">
        <f>SUMIFS('1_stopień'!$U$8:$U$964,'1_stopień'!$R$8:$R$964,D70,'1_stopień'!$AA$8:$AA$964,"ZSET Rakowice Wielkie")</f>
        <v>0</v>
      </c>
      <c r="AH70" s="24">
        <f>SUMIFS('1_stopień'!$V$8:$V$964,'1_stopień'!$R$8:$R$964,D70,'1_stopień'!$AA$8:$AA$964,"ZSET Rakowice Wielkie")</f>
        <v>0</v>
      </c>
      <c r="AI70" s="24">
        <f>SUMIFS('1_stopień'!$U$8:$U$964,'1_stopień'!$R$8:$R$964,D70,'1_stopień'!$AA$8:$AA$964,"CKZ Krotoszyn")</f>
        <v>17</v>
      </c>
      <c r="AJ70" s="24">
        <f>SUMIFS('1_stopień'!$V$8:$V$964,'1_stopień'!$R$8:$R$964,D70,'1_stopień'!$AA$8:$AA$964,"CKZ Krotoszyn")</f>
        <v>0</v>
      </c>
      <c r="AK70" s="24">
        <f>SUMIFS('1_stopień'!$U$8:$U$964,'1_stopień'!$R$8:$R$964,D70,'1_stopień'!$AA$8:$AA$964,"CKZ Olkusz")</f>
        <v>0</v>
      </c>
      <c r="AL70" s="24">
        <f>SUMIFS('1_stopień'!$V$8:$V$964,'1_stopień'!$R$8:$R$964,D70,'1_stopień'!$AA$8:$AA$964,"CKZ Olkusz")</f>
        <v>0</v>
      </c>
      <c r="AM70" s="24">
        <f>SUMIFS('1_stopień'!$U$8:$U$964,'1_stopień'!$R$8:$R$964,D70,'1_stopień'!$AA$8:$AA$964,"CKZ Wschowa")</f>
        <v>5</v>
      </c>
      <c r="AN70" s="24">
        <f>SUMIFS('1_stopień'!$V$8:$V$964,'1_stopień'!$R$8:$R$964,D70,'1_stopień'!$AA$8:$AA$964,"CKZ Wschowa")</f>
        <v>0</v>
      </c>
      <c r="AO70" s="24">
        <f>SUMIFS('1_stopień'!$U$8:$U$964,'1_stopień'!$R$8:$R$964,D70,'1_stopień'!$AA$8:$AA$964,"CKZ Zielona Góra")</f>
        <v>0</v>
      </c>
      <c r="AP70" s="24">
        <f>SUMIFS('1_stopień'!$V$8:$V$964,'1_stopień'!$R$8:$R$964,D70,'1_stopień'!$AA$8:$AA$964,"CKZ Zielona Góra")</f>
        <v>0</v>
      </c>
      <c r="AQ70" s="24">
        <f>SUMIFS('1_stopień'!$U$8:$U$964,'1_stopień'!$R$8:$R$964,D70,'1_stopień'!$AA$8:$AA$964,"Rzemieślnicza Wałbrzych")</f>
        <v>55</v>
      </c>
      <c r="AR70" s="24">
        <f>SUMIFS('1_stopień'!$V$8:$V$964,'1_stopień'!$R$8:$R$964,D70,'1_stopień'!$AA$8:$AA$964,"Rzemieślnicza Wałbrzych")</f>
        <v>0</v>
      </c>
      <c r="AS70" s="24">
        <f>SUMIFS('1_stopień'!$U$8:$U$964,'1_stopień'!$R$8:$R$964,D70,'1_stopień'!$AA$8:$AA$964,"CKZ Mosina")</f>
        <v>0</v>
      </c>
      <c r="AT70" s="24">
        <f>SUMIFS('1_stopień'!$V$8:$V$964,'1_stopień'!$R$8:$R$964,D70,'1_stopień'!$AA$8:$AA$964,"CKZ Mosina")</f>
        <v>0</v>
      </c>
      <c r="AU70" s="24">
        <f>SUMIFS('1_stopień'!$U$8:$U$964,'1_stopień'!$R$8:$R$964,D70,'1_stopień'!$AA$8:$AA$964,"Cech Opole")</f>
        <v>0</v>
      </c>
      <c r="AV70" s="24">
        <f>SUMIFS('1_stopień'!$V$8:$V$964,'1_stopień'!$R$8:$R$964,D70,'1_stopień'!$AA$8:$AA$964,"Cech Opole")</f>
        <v>0</v>
      </c>
      <c r="AW70" s="24">
        <f>SUMIFS('1_stopień'!$U$8:$U$964,'1_stopień'!$R$8:$R$964,D70,'1_stopień'!$AA$8:$AA$964,"TOYOTA")</f>
        <v>0</v>
      </c>
      <c r="AX70" s="24">
        <f>SUMIFS('1_stopień'!$V$8:$V$964,'1_stopień'!$R$8:$R$964,D70,'1_stopień'!$AA$8:$AA$964,"TOYOTA")</f>
        <v>0</v>
      </c>
      <c r="AY70" s="24">
        <f>SUMIFS('1_stopień'!$U$8:$U$964,'1_stopień'!$R$8:$R$964,D70,'1_stopień'!$AA$8:$AA$964,"CKZ Wrocław")</f>
        <v>0</v>
      </c>
      <c r="AZ70" s="24">
        <f>SUMIFS('1_stopień'!$V$8:$V$964,'1_stopień'!$R$8:$R$964,D70,'1_stopień'!$AA$8:$AA$964,"CKZ Wrocław")</f>
        <v>0</v>
      </c>
      <c r="BA70" s="24">
        <f>SUMIFS('1_stopień'!$U$8:$U$964,'1_stopień'!$R$8:$R$964,D70,'1_stopień'!$AA$8:$AA$964,"CKZ Gliwice")</f>
        <v>0</v>
      </c>
      <c r="BB70" s="24">
        <f>SUMIFS('1_stopień'!$V$8:$V$964,'1_stopień'!$R$8:$R$964,D70,'1_stopień'!$AA$8:$AA$964,"CKZ Gliwice")</f>
        <v>0</v>
      </c>
      <c r="BC70" s="24">
        <f>SUMIFS('1_stopień'!$U$8:$U$964,'1_stopień'!$R$8:$R$964,D70,'1_stopień'!$AA$8:$AA$964,"CKZ Opole")</f>
        <v>0</v>
      </c>
      <c r="BD70" s="24">
        <f>SUMIFS('1_stopień'!$V$8:$V$964,'1_stopień'!$R$8:$R$964,D70,'1_stopień'!$AA$8:$AA$964,"CKZ Opole")</f>
        <v>0</v>
      </c>
      <c r="BE70" s="24">
        <f>SUMIFS('1_stopień'!$U$8:$U$964,'1_stopień'!$R$8:$R$964,D70,'1_stopień'!$AA$8:$AA$964,"CKZ Chojnów")</f>
        <v>0</v>
      </c>
      <c r="BF70" s="24">
        <f>SUMIFS('1_stopień'!$V$8:$V$964,'1_stopień'!$R$8:$R$964,D70,'1_stopień'!$AA$8:$AA$964,"CKZ Chojnów")</f>
        <v>0</v>
      </c>
      <c r="BG70" s="24">
        <f>SUMIFS('1_stopień'!$U$8:$U$964,'1_stopień'!$R$8:$R$964,D70,'1_stopień'!$AA$8:$AA$964,"CKZ Gniezno")</f>
        <v>0</v>
      </c>
      <c r="BH70" s="24">
        <f>SUMIFS('1_stopień'!$V$8:$V$964,'1_stopień'!$R$8:$R$964,D70,'1_stopień'!$AA$8:$AA$964,"CKZ Gniezno")</f>
        <v>0</v>
      </c>
      <c r="BI70" s="24">
        <f>SUMIFS('1_stopień'!$U$8:$U$964,'1_stopień'!$R$8:$R$964,D70,'1_stopień'!$AA$8:$AA$964,"konsultacje szkoła")</f>
        <v>0</v>
      </c>
      <c r="BJ70" s="330">
        <f t="shared" si="0"/>
        <v>544</v>
      </c>
      <c r="BK70" s="327">
        <f t="shared" si="1"/>
        <v>7</v>
      </c>
    </row>
    <row r="71" spans="2:63">
      <c r="B71" s="25" t="s">
        <v>527</v>
      </c>
      <c r="C71" s="26">
        <v>611303</v>
      </c>
      <c r="D71" s="26" t="s">
        <v>464</v>
      </c>
      <c r="E71" s="25" t="s">
        <v>662</v>
      </c>
      <c r="F71" s="23">
        <f>SUMIF('1_stopień'!R$8:R$964,D71,'1_stopień'!U$8:U$966)</f>
        <v>5</v>
      </c>
      <c r="G71" s="24">
        <f>SUMIFS('1_stopień'!$U$8:$U$964,'1_stopień'!$R$8:$R$964,D71,'1_stopień'!$AA$8:$AA$964,"CKZ Bielawa")</f>
        <v>0</v>
      </c>
      <c r="H71" s="24">
        <f>SUMIFS('1_stopień'!$V$8:$V$964,'1_stopień'!$R$8:$R$964,D71,'1_stopień'!$AA$8:$AA$964,"CKZ Bielawa")</f>
        <v>0</v>
      </c>
      <c r="I71" s="24">
        <f>SUMIFS('1_stopień'!$U$8:$U$964,'1_stopień'!$R$8:$R$964,D71,'1_stopień'!$AA$8:$AA$964,"GCKZ Głogów")</f>
        <v>0</v>
      </c>
      <c r="J71" s="24">
        <f>SUMIFS('1_stopień'!$V$8:$V$964,'1_stopień'!$R$8:$R$964,D71,'1_stopień'!$AA$8:$AA$964,"GCKZ Głogów")</f>
        <v>0</v>
      </c>
      <c r="K71" s="24">
        <f>SUMIFS('1_stopień'!$U$8:$U$964,'1_stopień'!$R$8:$R$964,D71,'1_stopień'!$AA$8:$AA$964,"CKZ Jawor")</f>
        <v>0</v>
      </c>
      <c r="L71" s="24">
        <f>SUMIFS('1_stopień'!$V$8:$V$964,'1_stopień'!$R$8:$R$964,D71,'1_stopień'!$AA$8:$AA$964,"CKZ Jawor")</f>
        <v>0</v>
      </c>
      <c r="M71" s="24">
        <f>SUMIFS('1_stopień'!$U$8:$U$964,'1_stopień'!$R$8:$R$964,D71,'1_stopień'!$AA$8:$AA$964,"ZSM Głubczyce")</f>
        <v>0</v>
      </c>
      <c r="N71" s="24">
        <f>SUMIFS('1_stopień'!$V$8:$V$964,'1_stopień'!$R$8:$R$964,D71,'1_stopień'!$AA$8:$AA$964,"ZSM Głubczyce")</f>
        <v>0</v>
      </c>
      <c r="O71" s="24">
        <f>SUMIFS('1_stopień'!$U$8:$U$964,'1_stopień'!$R$8:$R$964,D71,'1_stopień'!$AA$8:$AA$964,"CKZ Kłodzko")</f>
        <v>0</v>
      </c>
      <c r="P71" s="24">
        <f>SUMIFS('1_stopień'!$V$8:$V$964,'1_stopień'!$R$8:$R$964,D71,'1_stopień'!$AA$8:$AA$964,"CKZ Kłodzko")</f>
        <v>0</v>
      </c>
      <c r="Q71" s="24">
        <f>SUMIFS('1_stopień'!$U$8:$U$964,'1_stopień'!$R$8:$R$964,D71,'1_stopień'!$AA$8:$AA$964,"CKZ Legnica")</f>
        <v>0</v>
      </c>
      <c r="R71" s="24">
        <f>SUMIFS('1_stopień'!$V$8:$V$964,'1_stopień'!$R$8:$R$964,D71,'1_stopień'!$AA$8:$AA$964,"CKZ Legnica")</f>
        <v>0</v>
      </c>
      <c r="S71" s="24">
        <f>SUMIFS('1_stopień'!$U$8:$U$964,'1_stopień'!$R$8:$R$964,D71,'1_stopień'!$AA$8:$AA$964,"CKZ Oleśnica")</f>
        <v>0</v>
      </c>
      <c r="T71" s="24">
        <f>SUMIFS('1_stopień'!$V$8:$V$964,'1_stopień'!$R$8:$R$964,D71,'1_stopień'!$AA$8:$AA$964,"CKZ Oleśnica")</f>
        <v>0</v>
      </c>
      <c r="U71" s="24">
        <f>SUMIFS('1_stopień'!$U$8:$U$964,'1_stopień'!$R$8:$R$964,D71,'1_stopień'!$AA$8:$AA$964,"CKZ Świdnica")</f>
        <v>0</v>
      </c>
      <c r="V71" s="24">
        <f>SUMIFS('1_stopień'!$V$8:$V$964,'1_stopień'!$R$8:$R$964,D71,'1_stopień'!$AA$8:$AA$964,"CKZ Świdnica")</f>
        <v>0</v>
      </c>
      <c r="W71" s="24">
        <f>SUMIFS('1_stopień'!$U$8:$U$964,'1_stopień'!$R$8:$R$964,D71,'1_stopień'!$AA$8:$AA$964,"CKZ Wołów")</f>
        <v>0</v>
      </c>
      <c r="X71" s="24">
        <f>SUMIFS('1_stopień'!$V$8:$V$964,'1_stopień'!$R$8:$R$964,D71,'1_stopień'!$AA$8:$AA$964,"CKZ Wołów")</f>
        <v>0</v>
      </c>
      <c r="Y71" s="24">
        <f>SUMIFS('1_stopień'!$U$8:$U$964,'1_stopień'!$R$8:$R$964,D71,'1_stopień'!$AA$8:$AA$964,"CKZ Ziębice")</f>
        <v>0</v>
      </c>
      <c r="Z71" s="24">
        <f>SUMIFS('1_stopień'!$V$8:$V$964,'1_stopień'!$R$8:$R$964,D71,'1_stopień'!$AA$8:$AA$964,"CKZ Ziębice")</f>
        <v>0</v>
      </c>
      <c r="AA71" s="24">
        <f>SUMIFS('1_stopień'!$U$8:$U$964,'1_stopień'!$R$8:$R$964,D71,'1_stopień'!$AA$8:$AA$964,"CKZ Dobrodzień")</f>
        <v>0</v>
      </c>
      <c r="AB71" s="24">
        <f>SUMIFS('1_stopień'!$V$8:$V$964,'1_stopień'!$R$8:$R$964,D71,'1_stopień'!$AA$8:$AA$964,"CKZ Dobrodzień")</f>
        <v>0</v>
      </c>
      <c r="AC71" s="24">
        <f>SUMIFS('1_stopień'!$U$8:$U$964,'1_stopień'!$R$8:$R$964,D71,'1_stopień'!$AA$8:$AA$964,"CKZ Kędzierzyn-Koźle")</f>
        <v>0</v>
      </c>
      <c r="AD71" s="24">
        <f>SUMIFS('1_stopień'!$V$8:$V$964,'1_stopień'!$R$8:$R$964,D71,'1_stopień'!$AA$8:$AA$964,"CKZ Kędzierzyn-Koźle")</f>
        <v>0</v>
      </c>
      <c r="AE71" s="24">
        <f>SUMIFS('1_stopień'!$U$8:$U$964,'1_stopień'!$R$8:$R$964,D71,'1_stopień'!$AA$8:$AA$964,"CKZ Dębica")</f>
        <v>0</v>
      </c>
      <c r="AF71" s="24">
        <f>SUMIFS('1_stopień'!$V$8:$V$964,'1_stopień'!$R$8:$R$964,D71,'1_stopień'!$AA$8:$AA$964,"CKZ Dębica")</f>
        <v>0</v>
      </c>
      <c r="AG71" s="24">
        <f>SUMIFS('1_stopień'!$U$8:$U$964,'1_stopień'!$R$8:$R$964,D71,'1_stopień'!$AA$8:$AA$964,"ZSET Rakowice Wielkie")</f>
        <v>0</v>
      </c>
      <c r="AH71" s="24">
        <f>SUMIFS('1_stopień'!$V$8:$V$964,'1_stopień'!$R$8:$R$964,D71,'1_stopień'!$AA$8:$AA$964,"ZSET Rakowice Wielkie")</f>
        <v>0</v>
      </c>
      <c r="AI71" s="24">
        <f>SUMIFS('1_stopień'!$U$8:$U$964,'1_stopień'!$R$8:$R$964,D71,'1_stopień'!$AA$8:$AA$964,"CKZ Krotoszyn")</f>
        <v>0</v>
      </c>
      <c r="AJ71" s="24">
        <f>SUMIFS('1_stopień'!$V$8:$V$964,'1_stopień'!$R$8:$R$964,D71,'1_stopień'!$AA$8:$AA$964,"CKZ Krotoszyn")</f>
        <v>0</v>
      </c>
      <c r="AK71" s="24">
        <f>SUMIFS('1_stopień'!$U$8:$U$964,'1_stopień'!$R$8:$R$964,D71,'1_stopień'!$AA$8:$AA$964,"CKZ Olkusz")</f>
        <v>0</v>
      </c>
      <c r="AL71" s="24">
        <f>SUMIFS('1_stopień'!$V$8:$V$964,'1_stopień'!$R$8:$R$964,D71,'1_stopień'!$AA$8:$AA$964,"CKZ Olkusz")</f>
        <v>0</v>
      </c>
      <c r="AM71" s="24">
        <f>SUMIFS('1_stopień'!$U$8:$U$964,'1_stopień'!$R$8:$R$964,D71,'1_stopień'!$AA$8:$AA$964,"CKZ Wschowa")</f>
        <v>0</v>
      </c>
      <c r="AN71" s="24">
        <f>SUMIFS('1_stopień'!$V$8:$V$964,'1_stopień'!$R$8:$R$964,D71,'1_stopień'!$AA$8:$AA$964,"CKZ Wschowa")</f>
        <v>0</v>
      </c>
      <c r="AO71" s="24">
        <f>SUMIFS('1_stopień'!$U$8:$U$964,'1_stopień'!$R$8:$R$964,D71,'1_stopień'!$AA$8:$AA$964,"CKZ Zielona Góra")</f>
        <v>5</v>
      </c>
      <c r="AP71" s="24">
        <f>SUMIFS('1_stopień'!$V$8:$V$964,'1_stopień'!$R$8:$R$964,D71,'1_stopień'!$AA$8:$AA$964,"CKZ Zielona Góra")</f>
        <v>4</v>
      </c>
      <c r="AQ71" s="24">
        <f>SUMIFS('1_stopień'!$U$8:$U$964,'1_stopień'!$R$8:$R$964,D71,'1_stopień'!$AA$8:$AA$964,"Rzemieślnicza Wałbrzych")</f>
        <v>0</v>
      </c>
      <c r="AR71" s="24">
        <f>SUMIFS('1_stopień'!$V$8:$V$964,'1_stopień'!$R$8:$R$964,D71,'1_stopień'!$AA$8:$AA$964,"Rzemieślnicza Wałbrzych")</f>
        <v>0</v>
      </c>
      <c r="AS71" s="24">
        <f>SUMIFS('1_stopień'!$U$8:$U$964,'1_stopień'!$R$8:$R$964,D71,'1_stopień'!$AA$8:$AA$964,"CKZ Mosina")</f>
        <v>0</v>
      </c>
      <c r="AT71" s="24">
        <f>SUMIFS('1_stopień'!$V$8:$V$964,'1_stopień'!$R$8:$R$964,D71,'1_stopień'!$AA$8:$AA$964,"CKZ Mosina")</f>
        <v>0</v>
      </c>
      <c r="AU71" s="24">
        <f>SUMIFS('1_stopień'!$U$8:$U$964,'1_stopień'!$R$8:$R$964,D71,'1_stopień'!$AA$8:$AA$964,"Cech Opole")</f>
        <v>0</v>
      </c>
      <c r="AV71" s="24">
        <f>SUMIFS('1_stopień'!$V$8:$V$964,'1_stopień'!$R$8:$R$964,D71,'1_stopień'!$AA$8:$AA$964,"Cech Opole")</f>
        <v>0</v>
      </c>
      <c r="AW71" s="24">
        <f>SUMIFS('1_stopień'!$U$8:$U$964,'1_stopień'!$R$8:$R$964,D71,'1_stopień'!$AA$8:$AA$964,"TOYOTA")</f>
        <v>0</v>
      </c>
      <c r="AX71" s="24">
        <f>SUMIFS('1_stopień'!$V$8:$V$964,'1_stopień'!$R$8:$R$964,D71,'1_stopień'!$AA$8:$AA$964,"TOYOTA")</f>
        <v>0</v>
      </c>
      <c r="AY71" s="24">
        <f>SUMIFS('1_stopień'!$U$8:$U$964,'1_stopień'!$R$8:$R$964,D71,'1_stopień'!$AA$8:$AA$964,"CKZ Wrocław")</f>
        <v>0</v>
      </c>
      <c r="AZ71" s="24">
        <f>SUMIFS('1_stopień'!$V$8:$V$964,'1_stopień'!$R$8:$R$964,D71,'1_stopień'!$AA$8:$AA$964,"CKZ Wrocław")</f>
        <v>0</v>
      </c>
      <c r="BA71" s="24">
        <f>SUMIFS('1_stopień'!$U$8:$U$964,'1_stopień'!$R$8:$R$964,D71,'1_stopień'!$AA$8:$AA$964,"CKZ Gliwice")</f>
        <v>0</v>
      </c>
      <c r="BB71" s="24">
        <f>SUMIFS('1_stopień'!$V$8:$V$964,'1_stopień'!$R$8:$R$964,D71,'1_stopień'!$AA$8:$AA$964,"CKZ Gliwice")</f>
        <v>0</v>
      </c>
      <c r="BC71" s="24">
        <f>SUMIFS('1_stopień'!$U$8:$U$964,'1_stopień'!$R$8:$R$964,D71,'1_stopień'!$AA$8:$AA$964,"CKZ Opole")</f>
        <v>0</v>
      </c>
      <c r="BD71" s="24">
        <f>SUMIFS('1_stopień'!$V$8:$V$964,'1_stopień'!$R$8:$R$964,D71,'1_stopień'!$AA$8:$AA$964,"CKZ Opole")</f>
        <v>0</v>
      </c>
      <c r="BE71" s="24">
        <f>SUMIFS('1_stopień'!$U$8:$U$964,'1_stopień'!$R$8:$R$964,D71,'1_stopień'!$AA$8:$AA$964,"CKZ Chojnów")</f>
        <v>0</v>
      </c>
      <c r="BF71" s="24">
        <f>SUMIFS('1_stopień'!$V$8:$V$964,'1_stopień'!$R$8:$R$964,D71,'1_stopień'!$AA$8:$AA$964,"CKZ Chojnów")</f>
        <v>0</v>
      </c>
      <c r="BG71" s="24">
        <f>SUMIFS('1_stopień'!$U$8:$U$964,'1_stopień'!$R$8:$R$964,D71,'1_stopień'!$AA$8:$AA$964,"CKZ Gniezno")</f>
        <v>0</v>
      </c>
      <c r="BH71" s="24">
        <f>SUMIFS('1_stopień'!$V$8:$V$964,'1_stopień'!$R$8:$R$964,D71,'1_stopień'!$AA$8:$AA$964,"CKZ Gniezno")</f>
        <v>0</v>
      </c>
      <c r="BI71" s="24">
        <f>SUMIFS('1_stopień'!$U$8:$U$964,'1_stopień'!$R$8:$R$964,D71,'1_stopień'!$AA$8:$AA$964,"konsultacje szkoła")</f>
        <v>0</v>
      </c>
      <c r="BJ71" s="330">
        <f t="shared" ref="BJ71:BJ100" si="2">SUM(G71,I71,K71,M71,O71,Q71,S71,U71,W71,Y71,AA71,AC71,AE71,AG71,AI71,AK71,AM71,AO71,AQ71,AS71,AU71,AW71,AY71,BA71,BC71,BE71,BG71,BI71)</f>
        <v>5</v>
      </c>
      <c r="BK71" s="327">
        <f t="shared" ref="BK71:BK100" si="3">SUM(H71,J71,L71,N71,P71,R71,T71,V71,X71,Z71,AB71,AD71,AF71,AH71,AJ71,AL71,AN71,AP71,AR71,AT71,AV71,AX71,AZ71,BB71,BD71,BF71,BH71)</f>
        <v>4</v>
      </c>
    </row>
    <row r="72" spans="2:63" hidden="1">
      <c r="B72" s="25" t="s">
        <v>528</v>
      </c>
      <c r="C72" s="26">
        <v>732209</v>
      </c>
      <c r="D72" s="26" t="s">
        <v>1023</v>
      </c>
      <c r="E72" s="25" t="s">
        <v>661</v>
      </c>
      <c r="F72" s="23">
        <f>SUMIF('1_stopień'!R$8:R$964,D72,'1_stopień'!U$8:U$966)</f>
        <v>0</v>
      </c>
      <c r="G72" s="24">
        <f>SUMIFS('1_stopień'!$U$8:$U$964,'1_stopień'!$R$8:$R$964,D72,'1_stopień'!$AA$8:$AA$964,"CKZ Bielawa")</f>
        <v>0</v>
      </c>
      <c r="H72" s="24">
        <f>SUMIFS('1_stopień'!$V$8:$V$964,'1_stopień'!$R$8:$R$964,D72,'1_stopień'!$AA$8:$AA$964,"CKZ Bielawa")</f>
        <v>0</v>
      </c>
      <c r="I72" s="24">
        <f>SUMIFS('1_stopień'!$U$8:$U$964,'1_stopień'!$R$8:$R$964,D72,'1_stopień'!$AA$8:$AA$964,"GCKZ Głogów")</f>
        <v>0</v>
      </c>
      <c r="J72" s="24">
        <f>SUMIFS('1_stopień'!$V$8:$V$964,'1_stopień'!$R$8:$R$964,D72,'1_stopień'!$AA$8:$AA$964,"GCKZ Głogów")</f>
        <v>0</v>
      </c>
      <c r="K72" s="24">
        <f>SUMIFS('1_stopień'!$U$8:$U$964,'1_stopień'!$R$8:$R$964,D72,'1_stopień'!$AA$8:$AA$964,"CKZ Jawor")</f>
        <v>0</v>
      </c>
      <c r="L72" s="24">
        <f>SUMIFS('1_stopień'!$V$8:$V$964,'1_stopień'!$R$8:$R$964,D72,'1_stopień'!$AA$8:$AA$964,"CKZ Jawor")</f>
        <v>0</v>
      </c>
      <c r="M72" s="24">
        <f>SUMIFS('1_stopień'!$U$8:$U$964,'1_stopień'!$R$8:$R$964,D72,'1_stopień'!$AA$8:$AA$964,"ZSM Głubczyce")</f>
        <v>0</v>
      </c>
      <c r="N72" s="24">
        <f>SUMIFS('1_stopień'!$V$8:$V$964,'1_stopień'!$R$8:$R$964,D72,'1_stopień'!$AA$8:$AA$964,"ZSM Głubczyce")</f>
        <v>0</v>
      </c>
      <c r="O72" s="24">
        <f>SUMIFS('1_stopień'!$U$8:$U$964,'1_stopień'!$R$8:$R$964,D72,'1_stopień'!$AA$8:$AA$964,"CKZ Kłodzko")</f>
        <v>0</v>
      </c>
      <c r="P72" s="24">
        <f>SUMIFS('1_stopień'!$V$8:$V$964,'1_stopień'!$R$8:$R$964,D72,'1_stopień'!$AA$8:$AA$964,"CKZ Kłodzko")</f>
        <v>0</v>
      </c>
      <c r="Q72" s="24">
        <f>SUMIFS('1_stopień'!$U$8:$U$964,'1_stopień'!$R$8:$R$964,D72,'1_stopień'!$AA$8:$AA$964,"CKZ Legnica")</f>
        <v>0</v>
      </c>
      <c r="R72" s="24">
        <f>SUMIFS('1_stopień'!$V$8:$V$964,'1_stopień'!$R$8:$R$964,D72,'1_stopień'!$AA$8:$AA$964,"CKZ Legnica")</f>
        <v>0</v>
      </c>
      <c r="S72" s="24">
        <f>SUMIFS('1_stopień'!$U$8:$U$964,'1_stopień'!$R$8:$R$964,D72,'1_stopień'!$AA$8:$AA$964,"CKZ Oleśnica")</f>
        <v>0</v>
      </c>
      <c r="T72" s="24">
        <f>SUMIFS('1_stopień'!$V$8:$V$964,'1_stopień'!$R$8:$R$964,D72,'1_stopień'!$AA$8:$AA$964,"CKZ Oleśnica")</f>
        <v>0</v>
      </c>
      <c r="U72" s="24">
        <f>SUMIFS('1_stopień'!$U$8:$U$964,'1_stopień'!$R$8:$R$964,D72,'1_stopień'!$AA$8:$AA$964,"CKZ Świdnica")</f>
        <v>0</v>
      </c>
      <c r="V72" s="24">
        <f>SUMIFS('1_stopień'!$V$8:$V$964,'1_stopień'!$R$8:$R$964,D72,'1_stopień'!$AA$8:$AA$964,"CKZ Świdnica")</f>
        <v>0</v>
      </c>
      <c r="W72" s="24">
        <f>SUMIFS('1_stopień'!$U$8:$U$964,'1_stopień'!$R$8:$R$964,D72,'1_stopień'!$AA$8:$AA$964,"CKZ Wołów")</f>
        <v>0</v>
      </c>
      <c r="X72" s="24">
        <f>SUMIFS('1_stopień'!$V$8:$V$964,'1_stopień'!$R$8:$R$964,D72,'1_stopień'!$AA$8:$AA$964,"CKZ Wołów")</f>
        <v>0</v>
      </c>
      <c r="Y72" s="24">
        <f>SUMIFS('1_stopień'!$U$8:$U$964,'1_stopień'!$R$8:$R$964,D72,'1_stopień'!$AA$8:$AA$964,"CKZ Ziębice")</f>
        <v>0</v>
      </c>
      <c r="Z72" s="24">
        <f>SUMIFS('1_stopień'!$V$8:$V$964,'1_stopień'!$R$8:$R$964,D72,'1_stopień'!$AA$8:$AA$964,"CKZ Ziębice")</f>
        <v>0</v>
      </c>
      <c r="AA72" s="24">
        <f>SUMIFS('1_stopień'!$U$8:$U$964,'1_stopień'!$R$8:$R$964,D72,'1_stopień'!$AA$8:$AA$964,"CKZ Dobrodzień")</f>
        <v>0</v>
      </c>
      <c r="AB72" s="24">
        <f>SUMIFS('1_stopień'!$V$8:$V$964,'1_stopień'!$R$8:$R$964,D72,'1_stopień'!$AA$8:$AA$964,"CKZ Dobrodzień")</f>
        <v>0</v>
      </c>
      <c r="AC72" s="24">
        <f>SUMIFS('1_stopień'!$U$8:$U$964,'1_stopień'!$R$8:$R$964,D72,'1_stopień'!$AA$8:$AA$964,"CKZ Kędzierzyn-Koźle")</f>
        <v>0</v>
      </c>
      <c r="AD72" s="24">
        <f>SUMIFS('1_stopień'!$V$8:$V$964,'1_stopień'!$R$8:$R$964,D72,'1_stopień'!$AA$8:$AA$964,"CKZ Kędzierzyn-Koźle")</f>
        <v>0</v>
      </c>
      <c r="AE72" s="24">
        <f>SUMIFS('1_stopień'!$U$8:$U$964,'1_stopień'!$R$8:$R$964,D72,'1_stopień'!$AA$8:$AA$964,"CKZ Dębica")</f>
        <v>0</v>
      </c>
      <c r="AF72" s="24">
        <f>SUMIFS('1_stopień'!$V$8:$V$964,'1_stopień'!$R$8:$R$964,D72,'1_stopień'!$AA$8:$AA$964,"CKZ Dębica")</f>
        <v>0</v>
      </c>
      <c r="AG72" s="24">
        <f>SUMIFS('1_stopień'!$U$8:$U$964,'1_stopień'!$R$8:$R$964,D72,'1_stopień'!$AA$8:$AA$964,"ZSET Rakowice Wielkie")</f>
        <v>0</v>
      </c>
      <c r="AH72" s="24">
        <f>SUMIFS('1_stopień'!$V$8:$V$964,'1_stopień'!$R$8:$R$964,D72,'1_stopień'!$AA$8:$AA$964,"ZSET Rakowice Wielkie")</f>
        <v>0</v>
      </c>
      <c r="AI72" s="24">
        <f>SUMIFS('1_stopień'!$U$8:$U$964,'1_stopień'!$R$8:$R$964,D72,'1_stopień'!$AA$8:$AA$964,"CKZ Krotoszyn")</f>
        <v>0</v>
      </c>
      <c r="AJ72" s="24">
        <f>SUMIFS('1_stopień'!$V$8:$V$964,'1_stopień'!$R$8:$R$964,D72,'1_stopień'!$AA$8:$AA$964,"CKZ Krotoszyn")</f>
        <v>0</v>
      </c>
      <c r="AK72" s="24">
        <f>SUMIFS('1_stopień'!$U$8:$U$964,'1_stopień'!$R$8:$R$964,D72,'1_stopień'!$AA$8:$AA$964,"CKZ Olkusz")</f>
        <v>0</v>
      </c>
      <c r="AL72" s="24">
        <f>SUMIFS('1_stopień'!$V$8:$V$964,'1_stopień'!$R$8:$R$964,D72,'1_stopień'!$AA$8:$AA$964,"CKZ Olkusz")</f>
        <v>0</v>
      </c>
      <c r="AM72" s="24">
        <f>SUMIFS('1_stopień'!$U$8:$U$964,'1_stopień'!$R$8:$R$964,D72,'1_stopień'!$AA$8:$AA$964,"CKZ Wschowa")</f>
        <v>0</v>
      </c>
      <c r="AN72" s="24">
        <f>SUMIFS('1_stopień'!$V$8:$V$964,'1_stopień'!$R$8:$R$964,D72,'1_stopień'!$AA$8:$AA$964,"CKZ Wschowa")</f>
        <v>0</v>
      </c>
      <c r="AO72" s="24">
        <f>SUMIFS('1_stopień'!$U$8:$U$964,'1_stopień'!$R$8:$R$964,D72,'1_stopień'!$AA$8:$AA$964,"CKZ Zielona Góra")</f>
        <v>0</v>
      </c>
      <c r="AP72" s="24">
        <f>SUMIFS('1_stopień'!$V$8:$V$964,'1_stopień'!$R$8:$R$964,D72,'1_stopień'!$AA$8:$AA$964,"CKZ Zielona Góra")</f>
        <v>0</v>
      </c>
      <c r="AQ72" s="24">
        <f>SUMIFS('1_stopień'!$U$8:$U$964,'1_stopień'!$R$8:$R$964,D72,'1_stopień'!$AA$8:$AA$964,"Rzemieślnicza Wałbrzych")</f>
        <v>0</v>
      </c>
      <c r="AR72" s="24">
        <f>SUMIFS('1_stopień'!$V$8:$V$964,'1_stopień'!$R$8:$R$964,D72,'1_stopień'!$AA$8:$AA$964,"Rzemieślnicza Wałbrzych")</f>
        <v>0</v>
      </c>
      <c r="AS72" s="24">
        <f>SUMIFS('1_stopień'!$U$8:$U$964,'1_stopień'!$R$8:$R$964,D72,'1_stopień'!$AA$8:$AA$964,"CKZ Mosina")</f>
        <v>0</v>
      </c>
      <c r="AT72" s="24">
        <f>SUMIFS('1_stopień'!$V$8:$V$964,'1_stopień'!$R$8:$R$964,D72,'1_stopień'!$AA$8:$AA$964,"CKZ Mosina")</f>
        <v>0</v>
      </c>
      <c r="AU72" s="24">
        <f>SUMIFS('1_stopień'!$U$8:$U$964,'1_stopień'!$R$8:$R$964,D72,'1_stopień'!$AA$8:$AA$964,"Cech Opole")</f>
        <v>0</v>
      </c>
      <c r="AV72" s="24">
        <f>SUMIFS('1_stopień'!$V$8:$V$964,'1_stopień'!$R$8:$R$964,D72,'1_stopień'!$AA$8:$AA$964,"Cech Opole")</f>
        <v>0</v>
      </c>
      <c r="AW72" s="24">
        <f>SUMIFS('1_stopień'!$U$8:$U$964,'1_stopień'!$R$8:$R$964,D72,'1_stopień'!$AA$8:$AA$964,"TOYOTA")</f>
        <v>0</v>
      </c>
      <c r="AX72" s="24">
        <f>SUMIFS('1_stopień'!$V$8:$V$964,'1_stopień'!$R$8:$R$964,D72,'1_stopień'!$AA$8:$AA$964,"TOYOTA")</f>
        <v>0</v>
      </c>
      <c r="AY72" s="24">
        <f>SUMIFS('1_stopień'!$U$8:$U$964,'1_stopień'!$R$8:$R$964,D72,'1_stopień'!$AA$8:$AA$964,"CKZ Wrocław")</f>
        <v>0</v>
      </c>
      <c r="AZ72" s="24">
        <f>SUMIFS('1_stopień'!$V$8:$V$964,'1_stopień'!$R$8:$R$964,D72,'1_stopień'!$AA$8:$AA$964,"CKZ Wrocław")</f>
        <v>0</v>
      </c>
      <c r="BA72" s="24">
        <f>SUMIFS('1_stopień'!$U$8:$U$964,'1_stopień'!$R$8:$R$964,D72,'1_stopień'!$AA$8:$AA$964,"CKZ Gliwice")</f>
        <v>0</v>
      </c>
      <c r="BB72" s="24">
        <f>SUMIFS('1_stopień'!$V$8:$V$964,'1_stopień'!$R$8:$R$964,D72,'1_stopień'!$AA$8:$AA$964,"CKZ Gliwice")</f>
        <v>0</v>
      </c>
      <c r="BC72" s="24">
        <f>SUMIFS('1_stopień'!$U$8:$U$964,'1_stopień'!$R$8:$R$964,D72,'1_stopień'!$AA$8:$AA$964,"CKZ Opole")</f>
        <v>0</v>
      </c>
      <c r="BD72" s="24">
        <f>SUMIFS('1_stopień'!$V$8:$V$964,'1_stopień'!$R$8:$R$964,D72,'1_stopień'!$AA$8:$AA$964,"CKZ Opole")</f>
        <v>0</v>
      </c>
      <c r="BE72" s="24">
        <f>SUMIFS('1_stopień'!$U$8:$U$964,'1_stopień'!$R$8:$R$964,D72,'1_stopień'!$AA$8:$AA$964,"CKZ Chojnów")</f>
        <v>0</v>
      </c>
      <c r="BF72" s="24">
        <f>SUMIFS('1_stopień'!$V$8:$V$964,'1_stopień'!$R$8:$R$964,D72,'1_stopień'!$AA$8:$AA$964,"CKZ Chojnów")</f>
        <v>0</v>
      </c>
      <c r="BG72" s="24">
        <f>SUMIFS('1_stopień'!$U$8:$U$964,'1_stopień'!$R$8:$R$964,D72,'1_stopień'!$AA$8:$AA$964,"CKZ Gniezno")</f>
        <v>0</v>
      </c>
      <c r="BH72" s="24">
        <f>SUMIFS('1_stopień'!$V$8:$V$964,'1_stopień'!$R$8:$R$964,D72,'1_stopień'!$AA$8:$AA$964,"CKZ Gniezno")</f>
        <v>0</v>
      </c>
      <c r="BI72" s="24">
        <f>SUMIFS('1_stopień'!$U$8:$U$964,'1_stopień'!$R$8:$R$964,D72,'1_stopień'!$AA$8:$AA$964,"konsultacje szkoła")</f>
        <v>0</v>
      </c>
      <c r="BJ72" s="330">
        <f t="shared" si="2"/>
        <v>0</v>
      </c>
      <c r="BK72" s="327">
        <f t="shared" si="3"/>
        <v>0</v>
      </c>
    </row>
    <row r="73" spans="2:63" hidden="1">
      <c r="B73" s="25" t="s">
        <v>448</v>
      </c>
      <c r="C73" s="26">
        <v>732210</v>
      </c>
      <c r="D73" s="26" t="s">
        <v>685</v>
      </c>
      <c r="E73" s="25" t="s">
        <v>660</v>
      </c>
      <c r="F73" s="23">
        <f>SUMIF('1_stopień'!R$8:R$964,D73,'1_stopień'!U$8:U$966)</f>
        <v>0</v>
      </c>
      <c r="G73" s="24">
        <f>SUMIFS('1_stopień'!$U$8:$U$964,'1_stopień'!$R$8:$R$964,D73,'1_stopień'!$AA$8:$AA$964,"CKZ Bielawa")</f>
        <v>0</v>
      </c>
      <c r="H73" s="24">
        <f>SUMIFS('1_stopień'!$V$8:$V$964,'1_stopień'!$R$8:$R$964,D73,'1_stopień'!$AA$8:$AA$964,"CKZ Bielawa")</f>
        <v>0</v>
      </c>
      <c r="I73" s="24">
        <f>SUMIFS('1_stopień'!$U$8:$U$964,'1_stopień'!$R$8:$R$964,D73,'1_stopień'!$AA$8:$AA$964,"GCKZ Głogów")</f>
        <v>0</v>
      </c>
      <c r="J73" s="24">
        <f>SUMIFS('1_stopień'!$V$8:$V$964,'1_stopień'!$R$8:$R$964,D73,'1_stopień'!$AA$8:$AA$964,"GCKZ Głogów")</f>
        <v>0</v>
      </c>
      <c r="K73" s="24">
        <f>SUMIFS('1_stopień'!$U$8:$U$964,'1_stopień'!$R$8:$R$964,D73,'1_stopień'!$AA$8:$AA$964,"CKZ Jawor")</f>
        <v>0</v>
      </c>
      <c r="L73" s="24">
        <f>SUMIFS('1_stopień'!$V$8:$V$964,'1_stopień'!$R$8:$R$964,D73,'1_stopień'!$AA$8:$AA$964,"CKZ Jawor")</f>
        <v>0</v>
      </c>
      <c r="M73" s="24">
        <f>SUMIFS('1_stopień'!$U$8:$U$964,'1_stopień'!$R$8:$R$964,D73,'1_stopień'!$AA$8:$AA$964,"ZSM Głubczyce")</f>
        <v>0</v>
      </c>
      <c r="N73" s="24">
        <f>SUMIFS('1_stopień'!$V$8:$V$964,'1_stopień'!$R$8:$R$964,D73,'1_stopień'!$AA$8:$AA$964,"ZSM Głubczyce")</f>
        <v>0</v>
      </c>
      <c r="O73" s="24">
        <f>SUMIFS('1_stopień'!$U$8:$U$964,'1_stopień'!$R$8:$R$964,D73,'1_stopień'!$AA$8:$AA$964,"CKZ Kłodzko")</f>
        <v>0</v>
      </c>
      <c r="P73" s="24">
        <f>SUMIFS('1_stopień'!$V$8:$V$964,'1_stopień'!$R$8:$R$964,D73,'1_stopień'!$AA$8:$AA$964,"CKZ Kłodzko")</f>
        <v>0</v>
      </c>
      <c r="Q73" s="24">
        <f>SUMIFS('1_stopień'!$U$8:$U$964,'1_stopień'!$R$8:$R$964,D73,'1_stopień'!$AA$8:$AA$964,"CKZ Legnica")</f>
        <v>0</v>
      </c>
      <c r="R73" s="24">
        <f>SUMIFS('1_stopień'!$V$8:$V$964,'1_stopień'!$R$8:$R$964,D73,'1_stopień'!$AA$8:$AA$964,"CKZ Legnica")</f>
        <v>0</v>
      </c>
      <c r="S73" s="24">
        <f>SUMIFS('1_stopień'!$U$8:$U$964,'1_stopień'!$R$8:$R$964,D73,'1_stopień'!$AA$8:$AA$964,"CKZ Oleśnica")</f>
        <v>0</v>
      </c>
      <c r="T73" s="24">
        <f>SUMIFS('1_stopień'!$V$8:$V$964,'1_stopień'!$R$8:$R$964,D73,'1_stopień'!$AA$8:$AA$964,"CKZ Oleśnica")</f>
        <v>0</v>
      </c>
      <c r="U73" s="24">
        <f>SUMIFS('1_stopień'!$U$8:$U$964,'1_stopień'!$R$8:$R$964,D73,'1_stopień'!$AA$8:$AA$964,"CKZ Świdnica")</f>
        <v>0</v>
      </c>
      <c r="V73" s="24">
        <f>SUMIFS('1_stopień'!$V$8:$V$964,'1_stopień'!$R$8:$R$964,D73,'1_stopień'!$AA$8:$AA$964,"CKZ Świdnica")</f>
        <v>0</v>
      </c>
      <c r="W73" s="24">
        <f>SUMIFS('1_stopień'!$U$8:$U$964,'1_stopień'!$R$8:$R$964,D73,'1_stopień'!$AA$8:$AA$964,"CKZ Wołów")</f>
        <v>0</v>
      </c>
      <c r="X73" s="24">
        <f>SUMIFS('1_stopień'!$V$8:$V$964,'1_stopień'!$R$8:$R$964,D73,'1_stopień'!$AA$8:$AA$964,"CKZ Wołów")</f>
        <v>0</v>
      </c>
      <c r="Y73" s="24">
        <f>SUMIFS('1_stopień'!$U$8:$U$964,'1_stopień'!$R$8:$R$964,D73,'1_stopień'!$AA$8:$AA$964,"CKZ Ziębice")</f>
        <v>0</v>
      </c>
      <c r="Z73" s="24">
        <f>SUMIFS('1_stopień'!$V$8:$V$964,'1_stopień'!$R$8:$R$964,D73,'1_stopień'!$AA$8:$AA$964,"CKZ Ziębice")</f>
        <v>0</v>
      </c>
      <c r="AA73" s="24">
        <f>SUMIFS('1_stopień'!$U$8:$U$964,'1_stopień'!$R$8:$R$964,D73,'1_stopień'!$AA$8:$AA$964,"CKZ Dobrodzień")</f>
        <v>0</v>
      </c>
      <c r="AB73" s="24">
        <f>SUMIFS('1_stopień'!$V$8:$V$964,'1_stopień'!$R$8:$R$964,D73,'1_stopień'!$AA$8:$AA$964,"CKZ Dobrodzień")</f>
        <v>0</v>
      </c>
      <c r="AC73" s="24">
        <f>SUMIFS('1_stopień'!$U$8:$U$964,'1_stopień'!$R$8:$R$964,D73,'1_stopień'!$AA$8:$AA$964,"CKZ Kędzierzyn-Koźle")</f>
        <v>0</v>
      </c>
      <c r="AD73" s="24">
        <f>SUMIFS('1_stopień'!$V$8:$V$964,'1_stopień'!$R$8:$R$964,D73,'1_stopień'!$AA$8:$AA$964,"CKZ Kędzierzyn-Koźle")</f>
        <v>0</v>
      </c>
      <c r="AE73" s="24">
        <f>SUMIFS('1_stopień'!$U$8:$U$964,'1_stopień'!$R$8:$R$964,D73,'1_stopień'!$AA$8:$AA$964,"CKZ Dębica")</f>
        <v>0</v>
      </c>
      <c r="AF73" s="24">
        <f>SUMIFS('1_stopień'!$V$8:$V$964,'1_stopień'!$R$8:$R$964,D73,'1_stopień'!$AA$8:$AA$964,"CKZ Dębica")</f>
        <v>0</v>
      </c>
      <c r="AG73" s="24">
        <f>SUMIFS('1_stopień'!$U$8:$U$964,'1_stopień'!$R$8:$R$964,D73,'1_stopień'!$AA$8:$AA$964,"ZSET Rakowice Wielkie")</f>
        <v>0</v>
      </c>
      <c r="AH73" s="24">
        <f>SUMIFS('1_stopień'!$V$8:$V$964,'1_stopień'!$R$8:$R$964,D73,'1_stopień'!$AA$8:$AA$964,"ZSET Rakowice Wielkie")</f>
        <v>0</v>
      </c>
      <c r="AI73" s="24">
        <f>SUMIFS('1_stopień'!$U$8:$U$964,'1_stopień'!$R$8:$R$964,D73,'1_stopień'!$AA$8:$AA$964,"CKZ Krotoszyn")</f>
        <v>0</v>
      </c>
      <c r="AJ73" s="24">
        <f>SUMIFS('1_stopień'!$V$8:$V$964,'1_stopień'!$R$8:$R$964,D73,'1_stopień'!$AA$8:$AA$964,"CKZ Krotoszyn")</f>
        <v>0</v>
      </c>
      <c r="AK73" s="24">
        <f>SUMIFS('1_stopień'!$U$8:$U$964,'1_stopień'!$R$8:$R$964,D73,'1_stopień'!$AA$8:$AA$964,"CKZ Olkusz")</f>
        <v>0</v>
      </c>
      <c r="AL73" s="24">
        <f>SUMIFS('1_stopień'!$V$8:$V$964,'1_stopień'!$R$8:$R$964,D73,'1_stopień'!$AA$8:$AA$964,"CKZ Olkusz")</f>
        <v>0</v>
      </c>
      <c r="AM73" s="24">
        <f>SUMIFS('1_stopień'!$U$8:$U$964,'1_stopień'!$R$8:$R$964,D73,'1_stopień'!$AA$8:$AA$964,"CKZ Wschowa")</f>
        <v>0</v>
      </c>
      <c r="AN73" s="24">
        <f>SUMIFS('1_stopień'!$V$8:$V$964,'1_stopień'!$R$8:$R$964,D73,'1_stopień'!$AA$8:$AA$964,"CKZ Wschowa")</f>
        <v>0</v>
      </c>
      <c r="AO73" s="24">
        <f>SUMIFS('1_stopień'!$U$8:$U$964,'1_stopień'!$R$8:$R$964,D73,'1_stopień'!$AA$8:$AA$964,"CKZ Zielona Góra")</f>
        <v>0</v>
      </c>
      <c r="AP73" s="24">
        <f>SUMIFS('1_stopień'!$V$8:$V$964,'1_stopień'!$R$8:$R$964,D73,'1_stopień'!$AA$8:$AA$964,"CKZ Zielona Góra")</f>
        <v>0</v>
      </c>
      <c r="AQ73" s="24">
        <f>SUMIFS('1_stopień'!$U$8:$U$964,'1_stopień'!$R$8:$R$964,D73,'1_stopień'!$AA$8:$AA$964,"Rzemieślnicza Wałbrzych")</f>
        <v>0</v>
      </c>
      <c r="AR73" s="24">
        <f>SUMIFS('1_stopień'!$V$8:$V$964,'1_stopień'!$R$8:$R$964,D73,'1_stopień'!$AA$8:$AA$964,"Rzemieślnicza Wałbrzych")</f>
        <v>0</v>
      </c>
      <c r="AS73" s="24">
        <f>SUMIFS('1_stopień'!$U$8:$U$964,'1_stopień'!$R$8:$R$964,D73,'1_stopień'!$AA$8:$AA$964,"CKZ Mosina")</f>
        <v>0</v>
      </c>
      <c r="AT73" s="24">
        <f>SUMIFS('1_stopień'!$V$8:$V$964,'1_stopień'!$R$8:$R$964,D73,'1_stopień'!$AA$8:$AA$964,"CKZ Mosina")</f>
        <v>0</v>
      </c>
      <c r="AU73" s="24">
        <f>SUMIFS('1_stopień'!$U$8:$U$964,'1_stopień'!$R$8:$R$964,D73,'1_stopień'!$AA$8:$AA$964,"Cech Opole")</f>
        <v>0</v>
      </c>
      <c r="AV73" s="24">
        <f>SUMIFS('1_stopień'!$V$8:$V$964,'1_stopień'!$R$8:$R$964,D73,'1_stopień'!$AA$8:$AA$964,"Cech Opole")</f>
        <v>0</v>
      </c>
      <c r="AW73" s="24">
        <f>SUMIFS('1_stopień'!$U$8:$U$964,'1_stopień'!$R$8:$R$964,D73,'1_stopień'!$AA$8:$AA$964,"TOYOTA")</f>
        <v>0</v>
      </c>
      <c r="AX73" s="24">
        <f>SUMIFS('1_stopień'!$V$8:$V$964,'1_stopień'!$R$8:$R$964,D73,'1_stopień'!$AA$8:$AA$964,"TOYOTA")</f>
        <v>0</v>
      </c>
      <c r="AY73" s="24">
        <f>SUMIFS('1_stopień'!$U$8:$U$964,'1_stopień'!$R$8:$R$964,D73,'1_stopień'!$AA$8:$AA$964,"CKZ Wrocław")</f>
        <v>0</v>
      </c>
      <c r="AZ73" s="24">
        <f>SUMIFS('1_stopień'!$V$8:$V$964,'1_stopień'!$R$8:$R$964,D73,'1_stopień'!$AA$8:$AA$964,"CKZ Wrocław")</f>
        <v>0</v>
      </c>
      <c r="BA73" s="24">
        <f>SUMIFS('1_stopień'!$U$8:$U$964,'1_stopień'!$R$8:$R$964,D73,'1_stopień'!$AA$8:$AA$964,"CKZ Gliwice")</f>
        <v>0</v>
      </c>
      <c r="BB73" s="24">
        <f>SUMIFS('1_stopień'!$V$8:$V$964,'1_stopień'!$R$8:$R$964,D73,'1_stopień'!$AA$8:$AA$964,"CKZ Gliwice")</f>
        <v>0</v>
      </c>
      <c r="BC73" s="24">
        <f>SUMIFS('1_stopień'!$U$8:$U$964,'1_stopień'!$R$8:$R$964,D73,'1_stopień'!$AA$8:$AA$964,"CKZ Opole")</f>
        <v>0</v>
      </c>
      <c r="BD73" s="24">
        <f>SUMIFS('1_stopień'!$V$8:$V$964,'1_stopień'!$R$8:$R$964,D73,'1_stopień'!$AA$8:$AA$964,"CKZ Opole")</f>
        <v>0</v>
      </c>
      <c r="BE73" s="24">
        <f>SUMIFS('1_stopień'!$U$8:$U$964,'1_stopień'!$R$8:$R$964,D73,'1_stopień'!$AA$8:$AA$964,"CKZ Chojnów")</f>
        <v>0</v>
      </c>
      <c r="BF73" s="24">
        <f>SUMIFS('1_stopień'!$V$8:$V$964,'1_stopień'!$R$8:$R$964,D73,'1_stopień'!$AA$8:$AA$964,"CKZ Chojnów")</f>
        <v>0</v>
      </c>
      <c r="BG73" s="24">
        <f>SUMIFS('1_stopień'!$U$8:$U$964,'1_stopień'!$R$8:$R$964,D73,'1_stopień'!$AA$8:$AA$964,"CKZ Gniezno")</f>
        <v>0</v>
      </c>
      <c r="BH73" s="24">
        <f>SUMIFS('1_stopień'!$V$8:$V$964,'1_stopień'!$R$8:$R$964,D73,'1_stopień'!$AA$8:$AA$964,"CKZ Gniezno")</f>
        <v>0</v>
      </c>
      <c r="BI73" s="24">
        <f>SUMIFS('1_stopień'!$U$8:$U$964,'1_stopień'!$R$8:$R$964,D73,'1_stopień'!$AA$8:$AA$964,"konsultacje szkoła")</f>
        <v>0</v>
      </c>
      <c r="BJ73" s="330">
        <f t="shared" si="2"/>
        <v>0</v>
      </c>
      <c r="BK73" s="327">
        <f t="shared" si="3"/>
        <v>0</v>
      </c>
    </row>
    <row r="74" spans="2:63" hidden="1">
      <c r="B74" s="25" t="s">
        <v>529</v>
      </c>
      <c r="C74" s="26">
        <v>732305</v>
      </c>
      <c r="D74" s="26" t="s">
        <v>1024</v>
      </c>
      <c r="E74" s="25" t="s">
        <v>659</v>
      </c>
      <c r="F74" s="23">
        <f>SUMIF('1_stopień'!R$8:R$964,D74,'1_stopień'!U$8:U$966)</f>
        <v>0</v>
      </c>
      <c r="G74" s="24">
        <f>SUMIFS('1_stopień'!$U$8:$U$964,'1_stopień'!$R$8:$R$964,D74,'1_stopień'!$AA$8:$AA$964,"CKZ Bielawa")</f>
        <v>0</v>
      </c>
      <c r="H74" s="24">
        <f>SUMIFS('1_stopień'!$V$8:$V$964,'1_stopień'!$R$8:$R$964,D74,'1_stopień'!$AA$8:$AA$964,"CKZ Bielawa")</f>
        <v>0</v>
      </c>
      <c r="I74" s="24">
        <f>SUMIFS('1_stopień'!$U$8:$U$964,'1_stopień'!$R$8:$R$964,D74,'1_stopień'!$AA$8:$AA$964,"GCKZ Głogów")</f>
        <v>0</v>
      </c>
      <c r="J74" s="24">
        <f>SUMIFS('1_stopień'!$V$8:$V$964,'1_stopień'!$R$8:$R$964,D74,'1_stopień'!$AA$8:$AA$964,"GCKZ Głogów")</f>
        <v>0</v>
      </c>
      <c r="K74" s="24">
        <f>SUMIFS('1_stopień'!$U$8:$U$964,'1_stopień'!$R$8:$R$964,D74,'1_stopień'!$AA$8:$AA$964,"CKZ Jawor")</f>
        <v>0</v>
      </c>
      <c r="L74" s="24">
        <f>SUMIFS('1_stopień'!$V$8:$V$964,'1_stopień'!$R$8:$R$964,D74,'1_stopień'!$AA$8:$AA$964,"CKZ Jawor")</f>
        <v>0</v>
      </c>
      <c r="M74" s="24">
        <f>SUMIFS('1_stopień'!$U$8:$U$964,'1_stopień'!$R$8:$R$964,D74,'1_stopień'!$AA$8:$AA$964,"ZSM Głubczyce")</f>
        <v>0</v>
      </c>
      <c r="N74" s="24">
        <f>SUMIFS('1_stopień'!$V$8:$V$964,'1_stopień'!$R$8:$R$964,D74,'1_stopień'!$AA$8:$AA$964,"ZSM Głubczyce")</f>
        <v>0</v>
      </c>
      <c r="O74" s="24">
        <f>SUMIFS('1_stopień'!$U$8:$U$964,'1_stopień'!$R$8:$R$964,D74,'1_stopień'!$AA$8:$AA$964,"CKZ Kłodzko")</f>
        <v>0</v>
      </c>
      <c r="P74" s="24">
        <f>SUMIFS('1_stopień'!$V$8:$V$964,'1_stopień'!$R$8:$R$964,D74,'1_stopień'!$AA$8:$AA$964,"CKZ Kłodzko")</f>
        <v>0</v>
      </c>
      <c r="Q74" s="24">
        <f>SUMIFS('1_stopień'!$U$8:$U$964,'1_stopień'!$R$8:$R$964,D74,'1_stopień'!$AA$8:$AA$964,"CKZ Legnica")</f>
        <v>0</v>
      </c>
      <c r="R74" s="24">
        <f>SUMIFS('1_stopień'!$V$8:$V$964,'1_stopień'!$R$8:$R$964,D74,'1_stopień'!$AA$8:$AA$964,"CKZ Legnica")</f>
        <v>0</v>
      </c>
      <c r="S74" s="24">
        <f>SUMIFS('1_stopień'!$U$8:$U$964,'1_stopień'!$R$8:$R$964,D74,'1_stopień'!$AA$8:$AA$964,"CKZ Oleśnica")</f>
        <v>0</v>
      </c>
      <c r="T74" s="24">
        <f>SUMIFS('1_stopień'!$V$8:$V$964,'1_stopień'!$R$8:$R$964,D74,'1_stopień'!$AA$8:$AA$964,"CKZ Oleśnica")</f>
        <v>0</v>
      </c>
      <c r="U74" s="24">
        <f>SUMIFS('1_stopień'!$U$8:$U$964,'1_stopień'!$R$8:$R$964,D74,'1_stopień'!$AA$8:$AA$964,"CKZ Świdnica")</f>
        <v>0</v>
      </c>
      <c r="V74" s="24">
        <f>SUMIFS('1_stopień'!$V$8:$V$964,'1_stopień'!$R$8:$R$964,D74,'1_stopień'!$AA$8:$AA$964,"CKZ Świdnica")</f>
        <v>0</v>
      </c>
      <c r="W74" s="24">
        <f>SUMIFS('1_stopień'!$U$8:$U$964,'1_stopień'!$R$8:$R$964,D74,'1_stopień'!$AA$8:$AA$964,"CKZ Wołów")</f>
        <v>0</v>
      </c>
      <c r="X74" s="24">
        <f>SUMIFS('1_stopień'!$V$8:$V$964,'1_stopień'!$R$8:$R$964,D74,'1_stopień'!$AA$8:$AA$964,"CKZ Wołów")</f>
        <v>0</v>
      </c>
      <c r="Y74" s="24">
        <f>SUMIFS('1_stopień'!$U$8:$U$964,'1_stopień'!$R$8:$R$964,D74,'1_stopień'!$AA$8:$AA$964,"CKZ Ziębice")</f>
        <v>0</v>
      </c>
      <c r="Z74" s="24">
        <f>SUMIFS('1_stopień'!$V$8:$V$964,'1_stopień'!$R$8:$R$964,D74,'1_stopień'!$AA$8:$AA$964,"CKZ Ziębice")</f>
        <v>0</v>
      </c>
      <c r="AA74" s="24">
        <f>SUMIFS('1_stopień'!$U$8:$U$964,'1_stopień'!$R$8:$R$964,D74,'1_stopień'!$AA$8:$AA$964,"CKZ Dobrodzień")</f>
        <v>0</v>
      </c>
      <c r="AB74" s="24">
        <f>SUMIFS('1_stopień'!$V$8:$V$964,'1_stopień'!$R$8:$R$964,D74,'1_stopień'!$AA$8:$AA$964,"CKZ Dobrodzień")</f>
        <v>0</v>
      </c>
      <c r="AC74" s="24">
        <f>SUMIFS('1_stopień'!$U$8:$U$964,'1_stopień'!$R$8:$R$964,D74,'1_stopień'!$AA$8:$AA$964,"CKZ Kędzierzyn-Koźle")</f>
        <v>0</v>
      </c>
      <c r="AD74" s="24">
        <f>SUMIFS('1_stopień'!$V$8:$V$964,'1_stopień'!$R$8:$R$964,D74,'1_stopień'!$AA$8:$AA$964,"CKZ Kędzierzyn-Koźle")</f>
        <v>0</v>
      </c>
      <c r="AE74" s="24">
        <f>SUMIFS('1_stopień'!$U$8:$U$964,'1_stopień'!$R$8:$R$964,D74,'1_stopień'!$AA$8:$AA$964,"CKZ Dębica")</f>
        <v>0</v>
      </c>
      <c r="AF74" s="24">
        <f>SUMIFS('1_stopień'!$V$8:$V$964,'1_stopień'!$R$8:$R$964,D74,'1_stopień'!$AA$8:$AA$964,"CKZ Dębica")</f>
        <v>0</v>
      </c>
      <c r="AG74" s="24">
        <f>SUMIFS('1_stopień'!$U$8:$U$964,'1_stopień'!$R$8:$R$964,D74,'1_stopień'!$AA$8:$AA$964,"ZSET Rakowice Wielkie")</f>
        <v>0</v>
      </c>
      <c r="AH74" s="24">
        <f>SUMIFS('1_stopień'!$V$8:$V$964,'1_stopień'!$R$8:$R$964,D74,'1_stopień'!$AA$8:$AA$964,"ZSET Rakowice Wielkie")</f>
        <v>0</v>
      </c>
      <c r="AI74" s="24">
        <f>SUMIFS('1_stopień'!$U$8:$U$964,'1_stopień'!$R$8:$R$964,D74,'1_stopień'!$AA$8:$AA$964,"CKZ Krotoszyn")</f>
        <v>0</v>
      </c>
      <c r="AJ74" s="24">
        <f>SUMIFS('1_stopień'!$V$8:$V$964,'1_stopień'!$R$8:$R$964,D74,'1_stopień'!$AA$8:$AA$964,"CKZ Krotoszyn")</f>
        <v>0</v>
      </c>
      <c r="AK74" s="24">
        <f>SUMIFS('1_stopień'!$U$8:$U$964,'1_stopień'!$R$8:$R$964,D74,'1_stopień'!$AA$8:$AA$964,"CKZ Olkusz")</f>
        <v>0</v>
      </c>
      <c r="AL74" s="24">
        <f>SUMIFS('1_stopień'!$V$8:$V$964,'1_stopień'!$R$8:$R$964,D74,'1_stopień'!$AA$8:$AA$964,"CKZ Olkusz")</f>
        <v>0</v>
      </c>
      <c r="AM74" s="24">
        <f>SUMIFS('1_stopień'!$U$8:$U$964,'1_stopień'!$R$8:$R$964,D74,'1_stopień'!$AA$8:$AA$964,"CKZ Wschowa")</f>
        <v>0</v>
      </c>
      <c r="AN74" s="24">
        <f>SUMIFS('1_stopień'!$V$8:$V$964,'1_stopień'!$R$8:$R$964,D74,'1_stopień'!$AA$8:$AA$964,"CKZ Wschowa")</f>
        <v>0</v>
      </c>
      <c r="AO74" s="24">
        <f>SUMIFS('1_stopień'!$U$8:$U$964,'1_stopień'!$R$8:$R$964,D74,'1_stopień'!$AA$8:$AA$964,"CKZ Zielona Góra")</f>
        <v>0</v>
      </c>
      <c r="AP74" s="24">
        <f>SUMIFS('1_stopień'!$V$8:$V$964,'1_stopień'!$R$8:$R$964,D74,'1_stopień'!$AA$8:$AA$964,"CKZ Zielona Góra")</f>
        <v>0</v>
      </c>
      <c r="AQ74" s="24">
        <f>SUMIFS('1_stopień'!$U$8:$U$964,'1_stopień'!$R$8:$R$964,D74,'1_stopień'!$AA$8:$AA$964,"Rzemieślnicza Wałbrzych")</f>
        <v>0</v>
      </c>
      <c r="AR74" s="24">
        <f>SUMIFS('1_stopień'!$V$8:$V$964,'1_stopień'!$R$8:$R$964,D74,'1_stopień'!$AA$8:$AA$964,"Rzemieślnicza Wałbrzych")</f>
        <v>0</v>
      </c>
      <c r="AS74" s="24">
        <f>SUMIFS('1_stopień'!$U$8:$U$964,'1_stopień'!$R$8:$R$964,D74,'1_stopień'!$AA$8:$AA$964,"CKZ Mosina")</f>
        <v>0</v>
      </c>
      <c r="AT74" s="24">
        <f>SUMIFS('1_stopień'!$V$8:$V$964,'1_stopień'!$R$8:$R$964,D74,'1_stopień'!$AA$8:$AA$964,"CKZ Mosina")</f>
        <v>0</v>
      </c>
      <c r="AU74" s="24">
        <f>SUMIFS('1_stopień'!$U$8:$U$964,'1_stopień'!$R$8:$R$964,D74,'1_stopień'!$AA$8:$AA$964,"Cech Opole")</f>
        <v>0</v>
      </c>
      <c r="AV74" s="24">
        <f>SUMIFS('1_stopień'!$V$8:$V$964,'1_stopień'!$R$8:$R$964,D74,'1_stopień'!$AA$8:$AA$964,"Cech Opole")</f>
        <v>0</v>
      </c>
      <c r="AW74" s="24">
        <f>SUMIFS('1_stopień'!$U$8:$U$964,'1_stopień'!$R$8:$R$964,D74,'1_stopień'!$AA$8:$AA$964,"TOYOTA")</f>
        <v>0</v>
      </c>
      <c r="AX74" s="24">
        <f>SUMIFS('1_stopień'!$V$8:$V$964,'1_stopień'!$R$8:$R$964,D74,'1_stopień'!$AA$8:$AA$964,"TOYOTA")</f>
        <v>0</v>
      </c>
      <c r="AY74" s="24">
        <f>SUMIFS('1_stopień'!$U$8:$U$964,'1_stopień'!$R$8:$R$964,D74,'1_stopień'!$AA$8:$AA$964,"CKZ Wrocław")</f>
        <v>0</v>
      </c>
      <c r="AZ74" s="24">
        <f>SUMIFS('1_stopień'!$V$8:$V$964,'1_stopień'!$R$8:$R$964,D74,'1_stopień'!$AA$8:$AA$964,"CKZ Wrocław")</f>
        <v>0</v>
      </c>
      <c r="BA74" s="24">
        <f>SUMIFS('1_stopień'!$U$8:$U$964,'1_stopień'!$R$8:$R$964,D74,'1_stopień'!$AA$8:$AA$964,"CKZ Gliwice")</f>
        <v>0</v>
      </c>
      <c r="BB74" s="24">
        <f>SUMIFS('1_stopień'!$V$8:$V$964,'1_stopień'!$R$8:$R$964,D74,'1_stopień'!$AA$8:$AA$964,"CKZ Gliwice")</f>
        <v>0</v>
      </c>
      <c r="BC74" s="24">
        <f>SUMIFS('1_stopień'!$U$8:$U$964,'1_stopień'!$R$8:$R$964,D74,'1_stopień'!$AA$8:$AA$964,"CKZ Opole")</f>
        <v>0</v>
      </c>
      <c r="BD74" s="24">
        <f>SUMIFS('1_stopień'!$V$8:$V$964,'1_stopień'!$R$8:$R$964,D74,'1_stopień'!$AA$8:$AA$964,"CKZ Opole")</f>
        <v>0</v>
      </c>
      <c r="BE74" s="24">
        <f>SUMIFS('1_stopień'!$U$8:$U$964,'1_stopień'!$R$8:$R$964,D74,'1_stopień'!$AA$8:$AA$964,"CKZ Chojnów")</f>
        <v>0</v>
      </c>
      <c r="BF74" s="24">
        <f>SUMIFS('1_stopień'!$V$8:$V$964,'1_stopień'!$R$8:$R$964,D74,'1_stopień'!$AA$8:$AA$964,"CKZ Chojnów")</f>
        <v>0</v>
      </c>
      <c r="BG74" s="24">
        <f>SUMIFS('1_stopień'!$U$8:$U$964,'1_stopień'!$R$8:$R$964,D74,'1_stopień'!$AA$8:$AA$964,"CKZ Gniezno")</f>
        <v>0</v>
      </c>
      <c r="BH74" s="24">
        <f>SUMIFS('1_stopień'!$V$8:$V$964,'1_stopień'!$R$8:$R$964,D74,'1_stopień'!$AA$8:$AA$964,"CKZ Gniezno")</f>
        <v>0</v>
      </c>
      <c r="BI74" s="24">
        <f>SUMIFS('1_stopień'!$U$8:$U$964,'1_stopień'!$R$8:$R$964,D74,'1_stopień'!$AA$8:$AA$964,"konsultacje szkoła")</f>
        <v>0</v>
      </c>
      <c r="BJ74" s="330">
        <f t="shared" si="2"/>
        <v>0</v>
      </c>
      <c r="BK74" s="327">
        <f t="shared" si="3"/>
        <v>0</v>
      </c>
    </row>
    <row r="75" spans="2:63" hidden="1">
      <c r="B75" s="25" t="s">
        <v>530</v>
      </c>
      <c r="C75" s="26">
        <v>753501</v>
      </c>
      <c r="D75" s="26" t="s">
        <v>1025</v>
      </c>
      <c r="E75" s="25" t="s">
        <v>658</v>
      </c>
      <c r="F75" s="23">
        <f>SUMIF('1_stopień'!R$8:R$964,D75,'1_stopień'!U$8:U$966)</f>
        <v>0</v>
      </c>
      <c r="G75" s="24">
        <f>SUMIFS('1_stopień'!$U$8:$U$964,'1_stopień'!$R$8:$R$964,D75,'1_stopień'!$AA$8:$AA$964,"CKZ Bielawa")</f>
        <v>0</v>
      </c>
      <c r="H75" s="24">
        <f>SUMIFS('1_stopień'!$V$8:$V$964,'1_stopień'!$R$8:$R$964,D75,'1_stopień'!$AA$8:$AA$964,"CKZ Bielawa")</f>
        <v>0</v>
      </c>
      <c r="I75" s="24">
        <f>SUMIFS('1_stopień'!$U$8:$U$964,'1_stopień'!$R$8:$R$964,D75,'1_stopień'!$AA$8:$AA$964,"GCKZ Głogów")</f>
        <v>0</v>
      </c>
      <c r="J75" s="24">
        <f>SUMIFS('1_stopień'!$V$8:$V$964,'1_stopień'!$R$8:$R$964,D75,'1_stopień'!$AA$8:$AA$964,"GCKZ Głogów")</f>
        <v>0</v>
      </c>
      <c r="K75" s="24">
        <f>SUMIFS('1_stopień'!$U$8:$U$964,'1_stopień'!$R$8:$R$964,D75,'1_stopień'!$AA$8:$AA$964,"CKZ Jawor")</f>
        <v>0</v>
      </c>
      <c r="L75" s="24">
        <f>SUMIFS('1_stopień'!$V$8:$V$964,'1_stopień'!$R$8:$R$964,D75,'1_stopień'!$AA$8:$AA$964,"CKZ Jawor")</f>
        <v>0</v>
      </c>
      <c r="M75" s="24">
        <f>SUMIFS('1_stopień'!$U$8:$U$964,'1_stopień'!$R$8:$R$964,D75,'1_stopień'!$AA$8:$AA$964,"ZSM Głubczyce")</f>
        <v>0</v>
      </c>
      <c r="N75" s="24">
        <f>SUMIFS('1_stopień'!$V$8:$V$964,'1_stopień'!$R$8:$R$964,D75,'1_stopień'!$AA$8:$AA$964,"ZSM Głubczyce")</f>
        <v>0</v>
      </c>
      <c r="O75" s="24">
        <f>SUMIFS('1_stopień'!$U$8:$U$964,'1_stopień'!$R$8:$R$964,D75,'1_stopień'!$AA$8:$AA$964,"CKZ Kłodzko")</f>
        <v>0</v>
      </c>
      <c r="P75" s="24">
        <f>SUMIFS('1_stopień'!$V$8:$V$964,'1_stopień'!$R$8:$R$964,D75,'1_stopień'!$AA$8:$AA$964,"CKZ Kłodzko")</f>
        <v>0</v>
      </c>
      <c r="Q75" s="24">
        <f>SUMIFS('1_stopień'!$U$8:$U$964,'1_stopień'!$R$8:$R$964,D75,'1_stopień'!$AA$8:$AA$964,"CKZ Legnica")</f>
        <v>0</v>
      </c>
      <c r="R75" s="24">
        <f>SUMIFS('1_stopień'!$V$8:$V$964,'1_stopień'!$R$8:$R$964,D75,'1_stopień'!$AA$8:$AA$964,"CKZ Legnica")</f>
        <v>0</v>
      </c>
      <c r="S75" s="24">
        <f>SUMIFS('1_stopień'!$U$8:$U$964,'1_stopień'!$R$8:$R$964,D75,'1_stopień'!$AA$8:$AA$964,"CKZ Oleśnica")</f>
        <v>0</v>
      </c>
      <c r="T75" s="24">
        <f>SUMIFS('1_stopień'!$V$8:$V$964,'1_stopień'!$R$8:$R$964,D75,'1_stopień'!$AA$8:$AA$964,"CKZ Oleśnica")</f>
        <v>0</v>
      </c>
      <c r="U75" s="24">
        <f>SUMIFS('1_stopień'!$U$8:$U$964,'1_stopień'!$R$8:$R$964,D75,'1_stopień'!$AA$8:$AA$964,"CKZ Świdnica")</f>
        <v>0</v>
      </c>
      <c r="V75" s="24">
        <f>SUMIFS('1_stopień'!$V$8:$V$964,'1_stopień'!$R$8:$R$964,D75,'1_stopień'!$AA$8:$AA$964,"CKZ Świdnica")</f>
        <v>0</v>
      </c>
      <c r="W75" s="24">
        <f>SUMIFS('1_stopień'!$U$8:$U$964,'1_stopień'!$R$8:$R$964,D75,'1_stopień'!$AA$8:$AA$964,"CKZ Wołów")</f>
        <v>0</v>
      </c>
      <c r="X75" s="24">
        <f>SUMIFS('1_stopień'!$V$8:$V$964,'1_stopień'!$R$8:$R$964,D75,'1_stopień'!$AA$8:$AA$964,"CKZ Wołów")</f>
        <v>0</v>
      </c>
      <c r="Y75" s="24">
        <f>SUMIFS('1_stopień'!$U$8:$U$964,'1_stopień'!$R$8:$R$964,D75,'1_stopień'!$AA$8:$AA$964,"CKZ Ziębice")</f>
        <v>0</v>
      </c>
      <c r="Z75" s="24">
        <f>SUMIFS('1_stopień'!$V$8:$V$964,'1_stopień'!$R$8:$R$964,D75,'1_stopień'!$AA$8:$AA$964,"CKZ Ziębice")</f>
        <v>0</v>
      </c>
      <c r="AA75" s="24">
        <f>SUMIFS('1_stopień'!$U$8:$U$964,'1_stopień'!$R$8:$R$964,D75,'1_stopień'!$AA$8:$AA$964,"CKZ Dobrodzień")</f>
        <v>0</v>
      </c>
      <c r="AB75" s="24">
        <f>SUMIFS('1_stopień'!$V$8:$V$964,'1_stopień'!$R$8:$R$964,D75,'1_stopień'!$AA$8:$AA$964,"CKZ Dobrodzień")</f>
        <v>0</v>
      </c>
      <c r="AC75" s="24">
        <f>SUMIFS('1_stopień'!$U$8:$U$964,'1_stopień'!$R$8:$R$964,D75,'1_stopień'!$AA$8:$AA$964,"CKZ Kędzierzyn-Koźle")</f>
        <v>0</v>
      </c>
      <c r="AD75" s="24">
        <f>SUMIFS('1_stopień'!$V$8:$V$964,'1_stopień'!$R$8:$R$964,D75,'1_stopień'!$AA$8:$AA$964,"CKZ Kędzierzyn-Koźle")</f>
        <v>0</v>
      </c>
      <c r="AE75" s="24">
        <f>SUMIFS('1_stopień'!$U$8:$U$964,'1_stopień'!$R$8:$R$964,D75,'1_stopień'!$AA$8:$AA$964,"CKZ Dębica")</f>
        <v>0</v>
      </c>
      <c r="AF75" s="24">
        <f>SUMIFS('1_stopień'!$V$8:$V$964,'1_stopień'!$R$8:$R$964,D75,'1_stopień'!$AA$8:$AA$964,"CKZ Dębica")</f>
        <v>0</v>
      </c>
      <c r="AG75" s="24">
        <f>SUMIFS('1_stopień'!$U$8:$U$964,'1_stopień'!$R$8:$R$964,D75,'1_stopień'!$AA$8:$AA$964,"ZSET Rakowice Wielkie")</f>
        <v>0</v>
      </c>
      <c r="AH75" s="24">
        <f>SUMIFS('1_stopień'!$V$8:$V$964,'1_stopień'!$R$8:$R$964,D75,'1_stopień'!$AA$8:$AA$964,"ZSET Rakowice Wielkie")</f>
        <v>0</v>
      </c>
      <c r="AI75" s="24">
        <f>SUMIFS('1_stopień'!$U$8:$U$964,'1_stopień'!$R$8:$R$964,D75,'1_stopień'!$AA$8:$AA$964,"CKZ Krotoszyn")</f>
        <v>0</v>
      </c>
      <c r="AJ75" s="24">
        <f>SUMIFS('1_stopień'!$V$8:$V$964,'1_stopień'!$R$8:$R$964,D75,'1_stopień'!$AA$8:$AA$964,"CKZ Krotoszyn")</f>
        <v>0</v>
      </c>
      <c r="AK75" s="24">
        <f>SUMIFS('1_stopień'!$U$8:$U$964,'1_stopień'!$R$8:$R$964,D75,'1_stopień'!$AA$8:$AA$964,"CKZ Olkusz")</f>
        <v>0</v>
      </c>
      <c r="AL75" s="24">
        <f>SUMIFS('1_stopień'!$V$8:$V$964,'1_stopień'!$R$8:$R$964,D75,'1_stopień'!$AA$8:$AA$964,"CKZ Olkusz")</f>
        <v>0</v>
      </c>
      <c r="AM75" s="24">
        <f>SUMIFS('1_stopień'!$U$8:$U$964,'1_stopień'!$R$8:$R$964,D75,'1_stopień'!$AA$8:$AA$964,"CKZ Wschowa")</f>
        <v>0</v>
      </c>
      <c r="AN75" s="24">
        <f>SUMIFS('1_stopień'!$V$8:$V$964,'1_stopień'!$R$8:$R$964,D75,'1_stopień'!$AA$8:$AA$964,"CKZ Wschowa")</f>
        <v>0</v>
      </c>
      <c r="AO75" s="24">
        <f>SUMIFS('1_stopień'!$U$8:$U$964,'1_stopień'!$R$8:$R$964,D75,'1_stopień'!$AA$8:$AA$964,"CKZ Zielona Góra")</f>
        <v>0</v>
      </c>
      <c r="AP75" s="24">
        <f>SUMIFS('1_stopień'!$V$8:$V$964,'1_stopień'!$R$8:$R$964,D75,'1_stopień'!$AA$8:$AA$964,"CKZ Zielona Góra")</f>
        <v>0</v>
      </c>
      <c r="AQ75" s="24">
        <f>SUMIFS('1_stopień'!$U$8:$U$964,'1_stopień'!$R$8:$R$964,D75,'1_stopień'!$AA$8:$AA$964,"Rzemieślnicza Wałbrzych")</f>
        <v>0</v>
      </c>
      <c r="AR75" s="24">
        <f>SUMIFS('1_stopień'!$V$8:$V$964,'1_stopień'!$R$8:$R$964,D75,'1_stopień'!$AA$8:$AA$964,"Rzemieślnicza Wałbrzych")</f>
        <v>0</v>
      </c>
      <c r="AS75" s="24">
        <f>SUMIFS('1_stopień'!$U$8:$U$964,'1_stopień'!$R$8:$R$964,D75,'1_stopień'!$AA$8:$AA$964,"CKZ Mosina")</f>
        <v>0</v>
      </c>
      <c r="AT75" s="24">
        <f>SUMIFS('1_stopień'!$V$8:$V$964,'1_stopień'!$R$8:$R$964,D75,'1_stopień'!$AA$8:$AA$964,"CKZ Mosina")</f>
        <v>0</v>
      </c>
      <c r="AU75" s="24">
        <f>SUMIFS('1_stopień'!$U$8:$U$964,'1_stopień'!$R$8:$R$964,D75,'1_stopień'!$AA$8:$AA$964,"Cech Opole")</f>
        <v>0</v>
      </c>
      <c r="AV75" s="24">
        <f>SUMIFS('1_stopień'!$V$8:$V$964,'1_stopień'!$R$8:$R$964,D75,'1_stopień'!$AA$8:$AA$964,"Cech Opole")</f>
        <v>0</v>
      </c>
      <c r="AW75" s="24">
        <f>SUMIFS('1_stopień'!$U$8:$U$964,'1_stopień'!$R$8:$R$964,D75,'1_stopień'!$AA$8:$AA$964,"TOYOTA")</f>
        <v>0</v>
      </c>
      <c r="AX75" s="24">
        <f>SUMIFS('1_stopień'!$V$8:$V$964,'1_stopień'!$R$8:$R$964,D75,'1_stopień'!$AA$8:$AA$964,"TOYOTA")</f>
        <v>0</v>
      </c>
      <c r="AY75" s="24">
        <f>SUMIFS('1_stopień'!$U$8:$U$964,'1_stopień'!$R$8:$R$964,D75,'1_stopień'!$AA$8:$AA$964,"CKZ Wrocław")</f>
        <v>0</v>
      </c>
      <c r="AZ75" s="24">
        <f>SUMIFS('1_stopień'!$V$8:$V$964,'1_stopień'!$R$8:$R$964,D75,'1_stopień'!$AA$8:$AA$964,"CKZ Wrocław")</f>
        <v>0</v>
      </c>
      <c r="BA75" s="24">
        <f>SUMIFS('1_stopień'!$U$8:$U$964,'1_stopień'!$R$8:$R$964,D75,'1_stopień'!$AA$8:$AA$964,"CKZ Gliwice")</f>
        <v>0</v>
      </c>
      <c r="BB75" s="24">
        <f>SUMIFS('1_stopień'!$V$8:$V$964,'1_stopień'!$R$8:$R$964,D75,'1_stopień'!$AA$8:$AA$964,"CKZ Gliwice")</f>
        <v>0</v>
      </c>
      <c r="BC75" s="24">
        <f>SUMIFS('1_stopień'!$U$8:$U$964,'1_stopień'!$R$8:$R$964,D75,'1_stopień'!$AA$8:$AA$964,"CKZ Opole")</f>
        <v>0</v>
      </c>
      <c r="BD75" s="24">
        <f>SUMIFS('1_stopień'!$V$8:$V$964,'1_stopień'!$R$8:$R$964,D75,'1_stopień'!$AA$8:$AA$964,"CKZ Opole")</f>
        <v>0</v>
      </c>
      <c r="BE75" s="24">
        <f>SUMIFS('1_stopień'!$U$8:$U$964,'1_stopień'!$R$8:$R$964,D75,'1_stopień'!$AA$8:$AA$964,"CKZ Chojnów")</f>
        <v>0</v>
      </c>
      <c r="BF75" s="24">
        <f>SUMIFS('1_stopień'!$V$8:$V$964,'1_stopień'!$R$8:$R$964,D75,'1_stopień'!$AA$8:$AA$964,"CKZ Chojnów")</f>
        <v>0</v>
      </c>
      <c r="BG75" s="24">
        <f>SUMIFS('1_stopień'!$U$8:$U$964,'1_stopień'!$R$8:$R$964,D75,'1_stopień'!$AA$8:$AA$964,"CKZ Gniezno")</f>
        <v>0</v>
      </c>
      <c r="BH75" s="24">
        <f>SUMIFS('1_stopień'!$V$8:$V$964,'1_stopień'!$R$8:$R$964,D75,'1_stopień'!$AA$8:$AA$964,"CKZ Gniezno")</f>
        <v>0</v>
      </c>
      <c r="BI75" s="24">
        <f>SUMIFS('1_stopień'!$U$8:$U$964,'1_stopień'!$R$8:$R$964,D75,'1_stopień'!$AA$8:$AA$964,"konsultacje szkoła")</f>
        <v>0</v>
      </c>
      <c r="BJ75" s="330">
        <f t="shared" si="2"/>
        <v>0</v>
      </c>
      <c r="BK75" s="327">
        <f t="shared" si="3"/>
        <v>0</v>
      </c>
    </row>
    <row r="76" spans="2:63" hidden="1">
      <c r="B76" s="25" t="s">
        <v>531</v>
      </c>
      <c r="C76" s="26">
        <v>753702</v>
      </c>
      <c r="D76" s="26" t="s">
        <v>1026</v>
      </c>
      <c r="E76" s="25" t="s">
        <v>657</v>
      </c>
      <c r="F76" s="23">
        <f>SUMIF('1_stopień'!R$8:R$964,D76,'1_stopień'!U$8:U$966)</f>
        <v>0</v>
      </c>
      <c r="G76" s="24">
        <f>SUMIFS('1_stopień'!$U$8:$U$964,'1_stopień'!$R$8:$R$964,D76,'1_stopień'!$AA$8:$AA$964,"CKZ Bielawa")</f>
        <v>0</v>
      </c>
      <c r="H76" s="24">
        <f>SUMIFS('1_stopień'!$V$8:$V$964,'1_stopień'!$R$8:$R$964,D76,'1_stopień'!$AA$8:$AA$964,"CKZ Bielawa")</f>
        <v>0</v>
      </c>
      <c r="I76" s="24">
        <f>SUMIFS('1_stopień'!$U$8:$U$964,'1_stopień'!$R$8:$R$964,D76,'1_stopień'!$AA$8:$AA$964,"GCKZ Głogów")</f>
        <v>0</v>
      </c>
      <c r="J76" s="24">
        <f>SUMIFS('1_stopień'!$V$8:$V$964,'1_stopień'!$R$8:$R$964,D76,'1_stopień'!$AA$8:$AA$964,"GCKZ Głogów")</f>
        <v>0</v>
      </c>
      <c r="K76" s="24">
        <f>SUMIFS('1_stopień'!$U$8:$U$964,'1_stopień'!$R$8:$R$964,D76,'1_stopień'!$AA$8:$AA$964,"CKZ Jawor")</f>
        <v>0</v>
      </c>
      <c r="L76" s="24">
        <f>SUMIFS('1_stopień'!$V$8:$V$964,'1_stopień'!$R$8:$R$964,D76,'1_stopień'!$AA$8:$AA$964,"CKZ Jawor")</f>
        <v>0</v>
      </c>
      <c r="M76" s="24">
        <f>SUMIFS('1_stopień'!$U$8:$U$964,'1_stopień'!$R$8:$R$964,D76,'1_stopień'!$AA$8:$AA$964,"ZSM Głubczyce")</f>
        <v>0</v>
      </c>
      <c r="N76" s="24">
        <f>SUMIFS('1_stopień'!$V$8:$V$964,'1_stopień'!$R$8:$R$964,D76,'1_stopień'!$AA$8:$AA$964,"ZSM Głubczyce")</f>
        <v>0</v>
      </c>
      <c r="O76" s="24">
        <f>SUMIFS('1_stopień'!$U$8:$U$964,'1_stopień'!$R$8:$R$964,D76,'1_stopień'!$AA$8:$AA$964,"CKZ Kłodzko")</f>
        <v>0</v>
      </c>
      <c r="P76" s="24">
        <f>SUMIFS('1_stopień'!$V$8:$V$964,'1_stopień'!$R$8:$R$964,D76,'1_stopień'!$AA$8:$AA$964,"CKZ Kłodzko")</f>
        <v>0</v>
      </c>
      <c r="Q76" s="24">
        <f>SUMIFS('1_stopień'!$U$8:$U$964,'1_stopień'!$R$8:$R$964,D76,'1_stopień'!$AA$8:$AA$964,"CKZ Legnica")</f>
        <v>0</v>
      </c>
      <c r="R76" s="24">
        <f>SUMIFS('1_stopień'!$V$8:$V$964,'1_stopień'!$R$8:$R$964,D76,'1_stopień'!$AA$8:$AA$964,"CKZ Legnica")</f>
        <v>0</v>
      </c>
      <c r="S76" s="24">
        <f>SUMIFS('1_stopień'!$U$8:$U$964,'1_stopień'!$R$8:$R$964,D76,'1_stopień'!$AA$8:$AA$964,"CKZ Oleśnica")</f>
        <v>0</v>
      </c>
      <c r="T76" s="24">
        <f>SUMIFS('1_stopień'!$V$8:$V$964,'1_stopień'!$R$8:$R$964,D76,'1_stopień'!$AA$8:$AA$964,"CKZ Oleśnica")</f>
        <v>0</v>
      </c>
      <c r="U76" s="24">
        <f>SUMIFS('1_stopień'!$U$8:$U$964,'1_stopień'!$R$8:$R$964,D76,'1_stopień'!$AA$8:$AA$964,"CKZ Świdnica")</f>
        <v>0</v>
      </c>
      <c r="V76" s="24">
        <f>SUMIFS('1_stopień'!$V$8:$V$964,'1_stopień'!$R$8:$R$964,D76,'1_stopień'!$AA$8:$AA$964,"CKZ Świdnica")</f>
        <v>0</v>
      </c>
      <c r="W76" s="24">
        <f>SUMIFS('1_stopień'!$U$8:$U$964,'1_stopień'!$R$8:$R$964,D76,'1_stopień'!$AA$8:$AA$964,"CKZ Wołów")</f>
        <v>0</v>
      </c>
      <c r="X76" s="24">
        <f>SUMIFS('1_stopień'!$V$8:$V$964,'1_stopień'!$R$8:$R$964,D76,'1_stopień'!$AA$8:$AA$964,"CKZ Wołów")</f>
        <v>0</v>
      </c>
      <c r="Y76" s="24">
        <f>SUMIFS('1_stopień'!$U$8:$U$964,'1_stopień'!$R$8:$R$964,D76,'1_stopień'!$AA$8:$AA$964,"CKZ Ziębice")</f>
        <v>0</v>
      </c>
      <c r="Z76" s="24">
        <f>SUMIFS('1_stopień'!$V$8:$V$964,'1_stopień'!$R$8:$R$964,D76,'1_stopień'!$AA$8:$AA$964,"CKZ Ziębice")</f>
        <v>0</v>
      </c>
      <c r="AA76" s="24">
        <f>SUMIFS('1_stopień'!$U$8:$U$964,'1_stopień'!$R$8:$R$964,D76,'1_stopień'!$AA$8:$AA$964,"CKZ Dobrodzień")</f>
        <v>0</v>
      </c>
      <c r="AB76" s="24">
        <f>SUMIFS('1_stopień'!$V$8:$V$964,'1_stopień'!$R$8:$R$964,D76,'1_stopień'!$AA$8:$AA$964,"CKZ Dobrodzień")</f>
        <v>0</v>
      </c>
      <c r="AC76" s="24">
        <f>SUMIFS('1_stopień'!$U$8:$U$964,'1_stopień'!$R$8:$R$964,D76,'1_stopień'!$AA$8:$AA$964,"CKZ Kędzierzyn-Koźle")</f>
        <v>0</v>
      </c>
      <c r="AD76" s="24">
        <f>SUMIFS('1_stopień'!$V$8:$V$964,'1_stopień'!$R$8:$R$964,D76,'1_stopień'!$AA$8:$AA$964,"CKZ Kędzierzyn-Koźle")</f>
        <v>0</v>
      </c>
      <c r="AE76" s="24">
        <f>SUMIFS('1_stopień'!$U$8:$U$964,'1_stopień'!$R$8:$R$964,D76,'1_stopień'!$AA$8:$AA$964,"CKZ Dębica")</f>
        <v>0</v>
      </c>
      <c r="AF76" s="24">
        <f>SUMIFS('1_stopień'!$V$8:$V$964,'1_stopień'!$R$8:$R$964,D76,'1_stopień'!$AA$8:$AA$964,"CKZ Dębica")</f>
        <v>0</v>
      </c>
      <c r="AG76" s="24">
        <f>SUMIFS('1_stopień'!$U$8:$U$964,'1_stopień'!$R$8:$R$964,D76,'1_stopień'!$AA$8:$AA$964,"ZSET Rakowice Wielkie")</f>
        <v>0</v>
      </c>
      <c r="AH76" s="24">
        <f>SUMIFS('1_stopień'!$V$8:$V$964,'1_stopień'!$R$8:$R$964,D76,'1_stopień'!$AA$8:$AA$964,"ZSET Rakowice Wielkie")</f>
        <v>0</v>
      </c>
      <c r="AI76" s="24">
        <f>SUMIFS('1_stopień'!$U$8:$U$964,'1_stopień'!$R$8:$R$964,D76,'1_stopień'!$AA$8:$AA$964,"CKZ Krotoszyn")</f>
        <v>0</v>
      </c>
      <c r="AJ76" s="24">
        <f>SUMIFS('1_stopień'!$V$8:$V$964,'1_stopień'!$R$8:$R$964,D76,'1_stopień'!$AA$8:$AA$964,"CKZ Krotoszyn")</f>
        <v>0</v>
      </c>
      <c r="AK76" s="24">
        <f>SUMIFS('1_stopień'!$U$8:$U$964,'1_stopień'!$R$8:$R$964,D76,'1_stopień'!$AA$8:$AA$964,"CKZ Olkusz")</f>
        <v>0</v>
      </c>
      <c r="AL76" s="24">
        <f>SUMIFS('1_stopień'!$V$8:$V$964,'1_stopień'!$R$8:$R$964,D76,'1_stopień'!$AA$8:$AA$964,"CKZ Olkusz")</f>
        <v>0</v>
      </c>
      <c r="AM76" s="24">
        <f>SUMIFS('1_stopień'!$U$8:$U$964,'1_stopień'!$R$8:$R$964,D76,'1_stopień'!$AA$8:$AA$964,"CKZ Wschowa")</f>
        <v>0</v>
      </c>
      <c r="AN76" s="24">
        <f>SUMIFS('1_stopień'!$V$8:$V$964,'1_stopień'!$R$8:$R$964,D76,'1_stopień'!$AA$8:$AA$964,"CKZ Wschowa")</f>
        <v>0</v>
      </c>
      <c r="AO76" s="24">
        <f>SUMIFS('1_stopień'!$U$8:$U$964,'1_stopień'!$R$8:$R$964,D76,'1_stopień'!$AA$8:$AA$964,"CKZ Zielona Góra")</f>
        <v>0</v>
      </c>
      <c r="AP76" s="24">
        <f>SUMIFS('1_stopień'!$V$8:$V$964,'1_stopień'!$R$8:$R$964,D76,'1_stopień'!$AA$8:$AA$964,"CKZ Zielona Góra")</f>
        <v>0</v>
      </c>
      <c r="AQ76" s="24">
        <f>SUMIFS('1_stopień'!$U$8:$U$964,'1_stopień'!$R$8:$R$964,D76,'1_stopień'!$AA$8:$AA$964,"Rzemieślnicza Wałbrzych")</f>
        <v>0</v>
      </c>
      <c r="AR76" s="24">
        <f>SUMIFS('1_stopień'!$V$8:$V$964,'1_stopień'!$R$8:$R$964,D76,'1_stopień'!$AA$8:$AA$964,"Rzemieślnicza Wałbrzych")</f>
        <v>0</v>
      </c>
      <c r="AS76" s="24">
        <f>SUMIFS('1_stopień'!$U$8:$U$964,'1_stopień'!$R$8:$R$964,D76,'1_stopień'!$AA$8:$AA$964,"CKZ Mosina")</f>
        <v>0</v>
      </c>
      <c r="AT76" s="24">
        <f>SUMIFS('1_stopień'!$V$8:$V$964,'1_stopień'!$R$8:$R$964,D76,'1_stopień'!$AA$8:$AA$964,"CKZ Mosina")</f>
        <v>0</v>
      </c>
      <c r="AU76" s="24">
        <f>SUMIFS('1_stopień'!$U$8:$U$964,'1_stopień'!$R$8:$R$964,D76,'1_stopień'!$AA$8:$AA$964,"Cech Opole")</f>
        <v>0</v>
      </c>
      <c r="AV76" s="24">
        <f>SUMIFS('1_stopień'!$V$8:$V$964,'1_stopień'!$R$8:$R$964,D76,'1_stopień'!$AA$8:$AA$964,"Cech Opole")</f>
        <v>0</v>
      </c>
      <c r="AW76" s="24">
        <f>SUMIFS('1_stopień'!$U$8:$U$964,'1_stopień'!$R$8:$R$964,D76,'1_stopień'!$AA$8:$AA$964,"TOYOTA")</f>
        <v>0</v>
      </c>
      <c r="AX76" s="24">
        <f>SUMIFS('1_stopień'!$V$8:$V$964,'1_stopień'!$R$8:$R$964,D76,'1_stopień'!$AA$8:$AA$964,"TOYOTA")</f>
        <v>0</v>
      </c>
      <c r="AY76" s="24">
        <f>SUMIFS('1_stopień'!$U$8:$U$964,'1_stopień'!$R$8:$R$964,D76,'1_stopień'!$AA$8:$AA$964,"CKZ Wrocław")</f>
        <v>0</v>
      </c>
      <c r="AZ76" s="24">
        <f>SUMIFS('1_stopień'!$V$8:$V$964,'1_stopień'!$R$8:$R$964,D76,'1_stopień'!$AA$8:$AA$964,"CKZ Wrocław")</f>
        <v>0</v>
      </c>
      <c r="BA76" s="24">
        <f>SUMIFS('1_stopień'!$U$8:$U$964,'1_stopień'!$R$8:$R$964,D76,'1_stopień'!$AA$8:$AA$964,"CKZ Gliwice")</f>
        <v>0</v>
      </c>
      <c r="BB76" s="24">
        <f>SUMIFS('1_stopień'!$V$8:$V$964,'1_stopień'!$R$8:$R$964,D76,'1_stopień'!$AA$8:$AA$964,"CKZ Gliwice")</f>
        <v>0</v>
      </c>
      <c r="BC76" s="24">
        <f>SUMIFS('1_stopień'!$U$8:$U$964,'1_stopień'!$R$8:$R$964,D76,'1_stopień'!$AA$8:$AA$964,"CKZ Opole")</f>
        <v>0</v>
      </c>
      <c r="BD76" s="24">
        <f>SUMIFS('1_stopień'!$V$8:$V$964,'1_stopień'!$R$8:$R$964,D76,'1_stopień'!$AA$8:$AA$964,"CKZ Opole")</f>
        <v>0</v>
      </c>
      <c r="BE76" s="24">
        <f>SUMIFS('1_stopień'!$U$8:$U$964,'1_stopień'!$R$8:$R$964,D76,'1_stopień'!$AA$8:$AA$964,"CKZ Chojnów")</f>
        <v>0</v>
      </c>
      <c r="BF76" s="24">
        <f>SUMIFS('1_stopień'!$V$8:$V$964,'1_stopień'!$R$8:$R$964,D76,'1_stopień'!$AA$8:$AA$964,"CKZ Chojnów")</f>
        <v>0</v>
      </c>
      <c r="BG76" s="24">
        <f>SUMIFS('1_stopień'!$U$8:$U$964,'1_stopień'!$R$8:$R$964,D76,'1_stopień'!$AA$8:$AA$964,"CKZ Gniezno")</f>
        <v>0</v>
      </c>
      <c r="BH76" s="24">
        <f>SUMIFS('1_stopień'!$V$8:$V$964,'1_stopień'!$R$8:$R$964,D76,'1_stopień'!$AA$8:$AA$964,"CKZ Gniezno")</f>
        <v>0</v>
      </c>
      <c r="BI76" s="24">
        <f>SUMIFS('1_stopień'!$U$8:$U$964,'1_stopień'!$R$8:$R$964,D76,'1_stopień'!$AA$8:$AA$964,"konsultacje szkoła")</f>
        <v>0</v>
      </c>
      <c r="BJ76" s="330">
        <f t="shared" si="2"/>
        <v>0</v>
      </c>
      <c r="BK76" s="327">
        <f t="shared" si="3"/>
        <v>0</v>
      </c>
    </row>
    <row r="77" spans="2:63">
      <c r="B77" s="25" t="s">
        <v>532</v>
      </c>
      <c r="C77" s="26">
        <v>753105</v>
      </c>
      <c r="D77" s="26" t="s">
        <v>457</v>
      </c>
      <c r="E77" s="25" t="s">
        <v>656</v>
      </c>
      <c r="F77" s="23">
        <f>SUMIF('1_stopień'!R$8:R$964,D77,'1_stopień'!U$8:U$966)</f>
        <v>15</v>
      </c>
      <c r="G77" s="24">
        <f>SUMIFS('1_stopień'!$U$8:$U$964,'1_stopień'!$R$8:$R$964,D77,'1_stopień'!$AA$8:$AA$964,"CKZ Bielawa")</f>
        <v>0</v>
      </c>
      <c r="H77" s="24">
        <f>SUMIFS('1_stopień'!$V$8:$V$964,'1_stopień'!$R$8:$R$964,D77,'1_stopień'!$AA$8:$AA$964,"CKZ Bielawa")</f>
        <v>0</v>
      </c>
      <c r="I77" s="24">
        <f>SUMIFS('1_stopień'!$U$8:$U$964,'1_stopień'!$R$8:$R$964,D77,'1_stopień'!$AA$8:$AA$964,"GCKZ Głogów")</f>
        <v>0</v>
      </c>
      <c r="J77" s="24">
        <f>SUMIFS('1_stopień'!$V$8:$V$964,'1_stopień'!$R$8:$R$964,D77,'1_stopień'!$AA$8:$AA$964,"GCKZ Głogów")</f>
        <v>0</v>
      </c>
      <c r="K77" s="24">
        <f>SUMIFS('1_stopień'!$U$8:$U$964,'1_stopień'!$R$8:$R$964,D77,'1_stopień'!$AA$8:$AA$964,"CKZ Jawor")</f>
        <v>0</v>
      </c>
      <c r="L77" s="24">
        <f>SUMIFS('1_stopień'!$V$8:$V$964,'1_stopień'!$R$8:$R$964,D77,'1_stopień'!$AA$8:$AA$964,"CKZ Jawor")</f>
        <v>0</v>
      </c>
      <c r="M77" s="24">
        <f>SUMIFS('1_stopień'!$U$8:$U$964,'1_stopień'!$R$8:$R$964,D77,'1_stopień'!$AA$8:$AA$964,"ZSM Głubczyce")</f>
        <v>0</v>
      </c>
      <c r="N77" s="24">
        <f>SUMIFS('1_stopień'!$V$8:$V$964,'1_stopień'!$R$8:$R$964,D77,'1_stopień'!$AA$8:$AA$964,"ZSM Głubczyce")</f>
        <v>0</v>
      </c>
      <c r="O77" s="24">
        <f>SUMIFS('1_stopień'!$U$8:$U$964,'1_stopień'!$R$8:$R$964,D77,'1_stopień'!$AA$8:$AA$964,"CKZ Kłodzko")</f>
        <v>0</v>
      </c>
      <c r="P77" s="24">
        <f>SUMIFS('1_stopień'!$V$8:$V$964,'1_stopień'!$R$8:$R$964,D77,'1_stopień'!$AA$8:$AA$964,"CKZ Kłodzko")</f>
        <v>0</v>
      </c>
      <c r="Q77" s="24">
        <f>SUMIFS('1_stopień'!$U$8:$U$964,'1_stopień'!$R$8:$R$964,D77,'1_stopień'!$AA$8:$AA$964,"CKZ Legnica")</f>
        <v>0</v>
      </c>
      <c r="R77" s="24">
        <f>SUMIFS('1_stopień'!$V$8:$V$964,'1_stopień'!$R$8:$R$964,D77,'1_stopień'!$AA$8:$AA$964,"CKZ Legnica")</f>
        <v>0</v>
      </c>
      <c r="S77" s="24">
        <f>SUMIFS('1_stopień'!$U$8:$U$964,'1_stopień'!$R$8:$R$964,D77,'1_stopień'!$AA$8:$AA$964,"CKZ Oleśnica")</f>
        <v>0</v>
      </c>
      <c r="T77" s="24">
        <f>SUMIFS('1_stopień'!$V$8:$V$964,'1_stopień'!$R$8:$R$964,D77,'1_stopień'!$AA$8:$AA$964,"CKZ Oleśnica")</f>
        <v>0</v>
      </c>
      <c r="U77" s="24">
        <f>SUMIFS('1_stopień'!$U$8:$U$964,'1_stopień'!$R$8:$R$964,D77,'1_stopień'!$AA$8:$AA$964,"CKZ Świdnica")</f>
        <v>0</v>
      </c>
      <c r="V77" s="24">
        <f>SUMIFS('1_stopień'!$V$8:$V$964,'1_stopień'!$R$8:$R$964,D77,'1_stopień'!$AA$8:$AA$964,"CKZ Świdnica")</f>
        <v>0</v>
      </c>
      <c r="W77" s="24">
        <f>SUMIFS('1_stopień'!$U$8:$U$964,'1_stopień'!$R$8:$R$964,D77,'1_stopień'!$AA$8:$AA$964,"CKZ Wołów")</f>
        <v>0</v>
      </c>
      <c r="X77" s="24">
        <f>SUMIFS('1_stopień'!$V$8:$V$964,'1_stopień'!$R$8:$R$964,D77,'1_stopień'!$AA$8:$AA$964,"CKZ Wołów")</f>
        <v>0</v>
      </c>
      <c r="Y77" s="24">
        <f>SUMIFS('1_stopień'!$U$8:$U$964,'1_stopień'!$R$8:$R$964,D77,'1_stopień'!$AA$8:$AA$964,"CKZ Ziębice")</f>
        <v>0</v>
      </c>
      <c r="Z77" s="24">
        <f>SUMIFS('1_stopień'!$V$8:$V$964,'1_stopień'!$R$8:$R$964,D77,'1_stopień'!$AA$8:$AA$964,"CKZ Ziębice")</f>
        <v>0</v>
      </c>
      <c r="AA77" s="24">
        <f>SUMIFS('1_stopień'!$U$8:$U$964,'1_stopień'!$R$8:$R$964,D77,'1_stopień'!$AA$8:$AA$964,"CKZ Dobrodzień")</f>
        <v>0</v>
      </c>
      <c r="AB77" s="24">
        <f>SUMIFS('1_stopień'!$V$8:$V$964,'1_stopień'!$R$8:$R$964,D77,'1_stopień'!$AA$8:$AA$964,"CKZ Dobrodzień")</f>
        <v>0</v>
      </c>
      <c r="AC77" s="24">
        <f>SUMIFS('1_stopień'!$U$8:$U$964,'1_stopień'!$R$8:$R$964,D77,'1_stopień'!$AA$8:$AA$964,"CKZ Kędzierzyn-Koźle")</f>
        <v>0</v>
      </c>
      <c r="AD77" s="24">
        <f>SUMIFS('1_stopień'!$V$8:$V$964,'1_stopień'!$R$8:$R$964,D77,'1_stopień'!$AA$8:$AA$964,"CKZ Kędzierzyn-Koźle")</f>
        <v>0</v>
      </c>
      <c r="AE77" s="24">
        <f>SUMIFS('1_stopień'!$U$8:$U$964,'1_stopień'!$R$8:$R$964,D77,'1_stopień'!$AA$8:$AA$964,"CKZ Dębica")</f>
        <v>0</v>
      </c>
      <c r="AF77" s="24">
        <f>SUMIFS('1_stopień'!$V$8:$V$964,'1_stopień'!$R$8:$R$964,D77,'1_stopień'!$AA$8:$AA$964,"CKZ Dębica")</f>
        <v>0</v>
      </c>
      <c r="AG77" s="24">
        <f>SUMIFS('1_stopień'!$U$8:$U$964,'1_stopień'!$R$8:$R$964,D77,'1_stopień'!$AA$8:$AA$964,"ZSET Rakowice Wielkie")</f>
        <v>0</v>
      </c>
      <c r="AH77" s="24">
        <f>SUMIFS('1_stopień'!$V$8:$V$964,'1_stopień'!$R$8:$R$964,D77,'1_stopień'!$AA$8:$AA$964,"ZSET Rakowice Wielkie")</f>
        <v>0</v>
      </c>
      <c r="AI77" s="24">
        <f>SUMIFS('1_stopień'!$U$8:$U$964,'1_stopień'!$R$8:$R$964,D77,'1_stopień'!$AA$8:$AA$964,"CKZ Krotoszyn")</f>
        <v>2</v>
      </c>
      <c r="AJ77" s="24">
        <f>SUMIFS('1_stopień'!$V$8:$V$964,'1_stopień'!$R$8:$R$964,D77,'1_stopień'!$AA$8:$AA$964,"CKZ Krotoszyn")</f>
        <v>2</v>
      </c>
      <c r="AK77" s="24">
        <f>SUMIFS('1_stopień'!$U$8:$U$964,'1_stopień'!$R$8:$R$964,D77,'1_stopień'!$AA$8:$AA$964,"CKZ Olkusz")</f>
        <v>0</v>
      </c>
      <c r="AL77" s="24">
        <f>SUMIFS('1_stopień'!$V$8:$V$964,'1_stopień'!$R$8:$R$964,D77,'1_stopień'!$AA$8:$AA$964,"CKZ Olkusz")</f>
        <v>0</v>
      </c>
      <c r="AM77" s="24">
        <f>SUMIFS('1_stopień'!$U$8:$U$964,'1_stopień'!$R$8:$R$964,D77,'1_stopień'!$AA$8:$AA$964,"CKZ Wschowa")</f>
        <v>0</v>
      </c>
      <c r="AN77" s="24">
        <f>SUMIFS('1_stopień'!$V$8:$V$964,'1_stopień'!$R$8:$R$964,D77,'1_stopień'!$AA$8:$AA$964,"CKZ Wschowa")</f>
        <v>0</v>
      </c>
      <c r="AO77" s="24">
        <f>SUMIFS('1_stopień'!$U$8:$U$964,'1_stopień'!$R$8:$R$964,D77,'1_stopień'!$AA$8:$AA$964,"CKZ Zielona Góra")</f>
        <v>13</v>
      </c>
      <c r="AP77" s="24">
        <f>SUMIFS('1_stopień'!$V$8:$V$964,'1_stopień'!$R$8:$R$964,D77,'1_stopień'!$AA$8:$AA$964,"CKZ Zielona Góra")</f>
        <v>11</v>
      </c>
      <c r="AQ77" s="24">
        <f>SUMIFS('1_stopień'!$U$8:$U$964,'1_stopień'!$R$8:$R$964,D77,'1_stopień'!$AA$8:$AA$964,"Rzemieślnicza Wałbrzych")</f>
        <v>0</v>
      </c>
      <c r="AR77" s="24">
        <f>SUMIFS('1_stopień'!$V$8:$V$964,'1_stopień'!$R$8:$R$964,D77,'1_stopień'!$AA$8:$AA$964,"Rzemieślnicza Wałbrzych")</f>
        <v>0</v>
      </c>
      <c r="AS77" s="24">
        <f>SUMIFS('1_stopień'!$U$8:$U$964,'1_stopień'!$R$8:$R$964,D77,'1_stopień'!$AA$8:$AA$964,"CKZ Mosina")</f>
        <v>0</v>
      </c>
      <c r="AT77" s="24">
        <f>SUMIFS('1_stopień'!$V$8:$V$964,'1_stopień'!$R$8:$R$964,D77,'1_stopień'!$AA$8:$AA$964,"CKZ Mosina")</f>
        <v>0</v>
      </c>
      <c r="AU77" s="24">
        <f>SUMIFS('1_stopień'!$U$8:$U$964,'1_stopień'!$R$8:$R$964,D77,'1_stopień'!$AA$8:$AA$964,"Cech Opole")</f>
        <v>0</v>
      </c>
      <c r="AV77" s="24">
        <f>SUMIFS('1_stopień'!$V$8:$V$964,'1_stopień'!$R$8:$R$964,D77,'1_stopień'!$AA$8:$AA$964,"Cech Opole")</f>
        <v>0</v>
      </c>
      <c r="AW77" s="24">
        <f>SUMIFS('1_stopień'!$U$8:$U$964,'1_stopień'!$R$8:$R$964,D77,'1_stopień'!$AA$8:$AA$964,"TOYOTA")</f>
        <v>0</v>
      </c>
      <c r="AX77" s="24">
        <f>SUMIFS('1_stopień'!$V$8:$V$964,'1_stopień'!$R$8:$R$964,D77,'1_stopień'!$AA$8:$AA$964,"TOYOTA")</f>
        <v>0</v>
      </c>
      <c r="AY77" s="24">
        <f>SUMIFS('1_stopień'!$U$8:$U$964,'1_stopień'!$R$8:$R$964,D77,'1_stopień'!$AA$8:$AA$964,"CKZ Wrocław")</f>
        <v>0</v>
      </c>
      <c r="AZ77" s="24">
        <f>SUMIFS('1_stopień'!$V$8:$V$964,'1_stopień'!$R$8:$R$964,D77,'1_stopień'!$AA$8:$AA$964,"CKZ Wrocław")</f>
        <v>0</v>
      </c>
      <c r="BA77" s="24">
        <f>SUMIFS('1_stopień'!$U$8:$U$964,'1_stopień'!$R$8:$R$964,D77,'1_stopień'!$AA$8:$AA$964,"CKZ Gliwice")</f>
        <v>0</v>
      </c>
      <c r="BB77" s="24">
        <f>SUMIFS('1_stopień'!$V$8:$V$964,'1_stopień'!$R$8:$R$964,D77,'1_stopień'!$AA$8:$AA$964,"CKZ Gliwice")</f>
        <v>0</v>
      </c>
      <c r="BC77" s="24">
        <f>SUMIFS('1_stopień'!$U$8:$U$964,'1_stopień'!$R$8:$R$964,D77,'1_stopień'!$AA$8:$AA$964,"CKZ Opole")</f>
        <v>0</v>
      </c>
      <c r="BD77" s="24">
        <f>SUMIFS('1_stopień'!$V$8:$V$964,'1_stopień'!$R$8:$R$964,D77,'1_stopień'!$AA$8:$AA$964,"CKZ Opole")</f>
        <v>0</v>
      </c>
      <c r="BE77" s="24">
        <f>SUMIFS('1_stopień'!$U$8:$U$964,'1_stopień'!$R$8:$R$964,D77,'1_stopień'!$AA$8:$AA$964,"CKZ Chojnów")</f>
        <v>0</v>
      </c>
      <c r="BF77" s="24">
        <f>SUMIFS('1_stopień'!$V$8:$V$964,'1_stopień'!$R$8:$R$964,D77,'1_stopień'!$AA$8:$AA$964,"CKZ Chojnów")</f>
        <v>0</v>
      </c>
      <c r="BG77" s="24">
        <f>SUMIFS('1_stopień'!$U$8:$U$964,'1_stopień'!$R$8:$R$964,D77,'1_stopień'!$AA$8:$AA$964,"CKZ Gniezno")</f>
        <v>0</v>
      </c>
      <c r="BH77" s="24">
        <f>SUMIFS('1_stopień'!$V$8:$V$964,'1_stopień'!$R$8:$R$964,D77,'1_stopień'!$AA$8:$AA$964,"CKZ Gniezno")</f>
        <v>0</v>
      </c>
      <c r="BI77" s="24">
        <f>SUMIFS('1_stopień'!$U$8:$U$964,'1_stopień'!$R$8:$R$964,D77,'1_stopień'!$AA$8:$AA$964,"konsultacje szkoła")</f>
        <v>0</v>
      </c>
      <c r="BJ77" s="330">
        <f t="shared" si="2"/>
        <v>15</v>
      </c>
      <c r="BK77" s="327">
        <f t="shared" si="3"/>
        <v>13</v>
      </c>
    </row>
    <row r="78" spans="2:63" hidden="1">
      <c r="B78" s="25" t="s">
        <v>533</v>
      </c>
      <c r="C78" s="26">
        <v>753106</v>
      </c>
      <c r="D78" s="26" t="s">
        <v>1027</v>
      </c>
      <c r="E78" s="25" t="s">
        <v>655</v>
      </c>
      <c r="F78" s="23">
        <f>SUMIF('1_stopień'!R$8:R$964,D78,'1_stopień'!U$8:U$966)</f>
        <v>0</v>
      </c>
      <c r="G78" s="24">
        <f>SUMIFS('1_stopień'!$U$8:$U$964,'1_stopień'!$R$8:$R$964,D78,'1_stopień'!$AA$8:$AA$964,"CKZ Bielawa")</f>
        <v>0</v>
      </c>
      <c r="H78" s="24">
        <f>SUMIFS('1_stopień'!$V$8:$V$964,'1_stopień'!$R$8:$R$964,D78,'1_stopień'!$AA$8:$AA$964,"CKZ Bielawa")</f>
        <v>0</v>
      </c>
      <c r="I78" s="24">
        <f>SUMIFS('1_stopień'!$U$8:$U$964,'1_stopień'!$R$8:$R$964,D78,'1_stopień'!$AA$8:$AA$964,"GCKZ Głogów")</f>
        <v>0</v>
      </c>
      <c r="J78" s="24">
        <f>SUMIFS('1_stopień'!$V$8:$V$964,'1_stopień'!$R$8:$R$964,D78,'1_stopień'!$AA$8:$AA$964,"GCKZ Głogów")</f>
        <v>0</v>
      </c>
      <c r="K78" s="24">
        <f>SUMIFS('1_stopień'!$U$8:$U$964,'1_stopień'!$R$8:$R$964,D78,'1_stopień'!$AA$8:$AA$964,"CKZ Jawor")</f>
        <v>0</v>
      </c>
      <c r="L78" s="24">
        <f>SUMIFS('1_stopień'!$V$8:$V$964,'1_stopień'!$R$8:$R$964,D78,'1_stopień'!$AA$8:$AA$964,"CKZ Jawor")</f>
        <v>0</v>
      </c>
      <c r="M78" s="24">
        <f>SUMIFS('1_stopień'!$U$8:$U$964,'1_stopień'!$R$8:$R$964,D78,'1_stopień'!$AA$8:$AA$964,"ZSM Głubczyce")</f>
        <v>0</v>
      </c>
      <c r="N78" s="24">
        <f>SUMIFS('1_stopień'!$V$8:$V$964,'1_stopień'!$R$8:$R$964,D78,'1_stopień'!$AA$8:$AA$964,"ZSM Głubczyce")</f>
        <v>0</v>
      </c>
      <c r="O78" s="24">
        <f>SUMIFS('1_stopień'!$U$8:$U$964,'1_stopień'!$R$8:$R$964,D78,'1_stopień'!$AA$8:$AA$964,"CKZ Kłodzko")</f>
        <v>0</v>
      </c>
      <c r="P78" s="24">
        <f>SUMIFS('1_stopień'!$V$8:$V$964,'1_stopień'!$R$8:$R$964,D78,'1_stopień'!$AA$8:$AA$964,"CKZ Kłodzko")</f>
        <v>0</v>
      </c>
      <c r="Q78" s="24">
        <f>SUMIFS('1_stopień'!$U$8:$U$964,'1_stopień'!$R$8:$R$964,D78,'1_stopień'!$AA$8:$AA$964,"CKZ Legnica")</f>
        <v>0</v>
      </c>
      <c r="R78" s="24">
        <f>SUMIFS('1_stopień'!$V$8:$V$964,'1_stopień'!$R$8:$R$964,D78,'1_stopień'!$AA$8:$AA$964,"CKZ Legnica")</f>
        <v>0</v>
      </c>
      <c r="S78" s="24">
        <f>SUMIFS('1_stopień'!$U$8:$U$964,'1_stopień'!$R$8:$R$964,D78,'1_stopień'!$AA$8:$AA$964,"CKZ Oleśnica")</f>
        <v>0</v>
      </c>
      <c r="T78" s="24">
        <f>SUMIFS('1_stopień'!$V$8:$V$964,'1_stopień'!$R$8:$R$964,D78,'1_stopień'!$AA$8:$AA$964,"CKZ Oleśnica")</f>
        <v>0</v>
      </c>
      <c r="U78" s="24">
        <f>SUMIFS('1_stopień'!$U$8:$U$964,'1_stopień'!$R$8:$R$964,D78,'1_stopień'!$AA$8:$AA$964,"CKZ Świdnica")</f>
        <v>0</v>
      </c>
      <c r="V78" s="24">
        <f>SUMIFS('1_stopień'!$V$8:$V$964,'1_stopień'!$R$8:$R$964,D78,'1_stopień'!$AA$8:$AA$964,"CKZ Świdnica")</f>
        <v>0</v>
      </c>
      <c r="W78" s="24">
        <f>SUMIFS('1_stopień'!$U$8:$U$964,'1_stopień'!$R$8:$R$964,D78,'1_stopień'!$AA$8:$AA$964,"CKZ Wołów")</f>
        <v>0</v>
      </c>
      <c r="X78" s="24">
        <f>SUMIFS('1_stopień'!$V$8:$V$964,'1_stopień'!$R$8:$R$964,D78,'1_stopień'!$AA$8:$AA$964,"CKZ Wołów")</f>
        <v>0</v>
      </c>
      <c r="Y78" s="24">
        <f>SUMIFS('1_stopień'!$U$8:$U$964,'1_stopień'!$R$8:$R$964,D78,'1_stopień'!$AA$8:$AA$964,"CKZ Ziębice")</f>
        <v>0</v>
      </c>
      <c r="Z78" s="24">
        <f>SUMIFS('1_stopień'!$V$8:$V$964,'1_stopień'!$R$8:$R$964,D78,'1_stopień'!$AA$8:$AA$964,"CKZ Ziębice")</f>
        <v>0</v>
      </c>
      <c r="AA78" s="24">
        <f>SUMIFS('1_stopień'!$U$8:$U$964,'1_stopień'!$R$8:$R$964,D78,'1_stopień'!$AA$8:$AA$964,"CKZ Dobrodzień")</f>
        <v>0</v>
      </c>
      <c r="AB78" s="24">
        <f>SUMIFS('1_stopień'!$V$8:$V$964,'1_stopień'!$R$8:$R$964,D78,'1_stopień'!$AA$8:$AA$964,"CKZ Dobrodzień")</f>
        <v>0</v>
      </c>
      <c r="AC78" s="24">
        <f>SUMIFS('1_stopień'!$U$8:$U$964,'1_stopień'!$R$8:$R$964,D78,'1_stopień'!$AA$8:$AA$964,"CKZ Kędzierzyn-Koźle")</f>
        <v>0</v>
      </c>
      <c r="AD78" s="24">
        <f>SUMIFS('1_stopień'!$V$8:$V$964,'1_stopień'!$R$8:$R$964,D78,'1_stopień'!$AA$8:$AA$964,"CKZ Kędzierzyn-Koźle")</f>
        <v>0</v>
      </c>
      <c r="AE78" s="24">
        <f>SUMIFS('1_stopień'!$U$8:$U$964,'1_stopień'!$R$8:$R$964,D78,'1_stopień'!$AA$8:$AA$964,"CKZ Dębica")</f>
        <v>0</v>
      </c>
      <c r="AF78" s="24">
        <f>SUMIFS('1_stopień'!$V$8:$V$964,'1_stopień'!$R$8:$R$964,D78,'1_stopień'!$AA$8:$AA$964,"CKZ Dębica")</f>
        <v>0</v>
      </c>
      <c r="AG78" s="24">
        <f>SUMIFS('1_stopień'!$U$8:$U$964,'1_stopień'!$R$8:$R$964,D78,'1_stopień'!$AA$8:$AA$964,"ZSET Rakowice Wielkie")</f>
        <v>0</v>
      </c>
      <c r="AH78" s="24">
        <f>SUMIFS('1_stopień'!$V$8:$V$964,'1_stopień'!$R$8:$R$964,D78,'1_stopień'!$AA$8:$AA$964,"ZSET Rakowice Wielkie")</f>
        <v>0</v>
      </c>
      <c r="AI78" s="24">
        <f>SUMIFS('1_stopień'!$U$8:$U$964,'1_stopień'!$R$8:$R$964,D78,'1_stopień'!$AA$8:$AA$964,"CKZ Krotoszyn")</f>
        <v>0</v>
      </c>
      <c r="AJ78" s="24">
        <f>SUMIFS('1_stopień'!$V$8:$V$964,'1_stopień'!$R$8:$R$964,D78,'1_stopień'!$AA$8:$AA$964,"CKZ Krotoszyn")</f>
        <v>0</v>
      </c>
      <c r="AK78" s="24">
        <f>SUMIFS('1_stopień'!$U$8:$U$964,'1_stopień'!$R$8:$R$964,D78,'1_stopień'!$AA$8:$AA$964,"CKZ Olkusz")</f>
        <v>0</v>
      </c>
      <c r="AL78" s="24">
        <f>SUMIFS('1_stopień'!$V$8:$V$964,'1_stopień'!$R$8:$R$964,D78,'1_stopień'!$AA$8:$AA$964,"CKZ Olkusz")</f>
        <v>0</v>
      </c>
      <c r="AM78" s="24">
        <f>SUMIFS('1_stopień'!$U$8:$U$964,'1_stopień'!$R$8:$R$964,D78,'1_stopień'!$AA$8:$AA$964,"CKZ Wschowa")</f>
        <v>0</v>
      </c>
      <c r="AN78" s="24">
        <f>SUMIFS('1_stopień'!$V$8:$V$964,'1_stopień'!$R$8:$R$964,D78,'1_stopień'!$AA$8:$AA$964,"CKZ Wschowa")</f>
        <v>0</v>
      </c>
      <c r="AO78" s="24">
        <f>SUMIFS('1_stopień'!$U$8:$U$964,'1_stopień'!$R$8:$R$964,D78,'1_stopień'!$AA$8:$AA$964,"CKZ Zielona Góra")</f>
        <v>0</v>
      </c>
      <c r="AP78" s="24">
        <f>SUMIFS('1_stopień'!$V$8:$V$964,'1_stopień'!$R$8:$R$964,D78,'1_stopień'!$AA$8:$AA$964,"CKZ Zielona Góra")</f>
        <v>0</v>
      </c>
      <c r="AQ78" s="24">
        <f>SUMIFS('1_stopień'!$U$8:$U$964,'1_stopień'!$R$8:$R$964,D78,'1_stopień'!$AA$8:$AA$964,"Rzemieślnicza Wałbrzych")</f>
        <v>0</v>
      </c>
      <c r="AR78" s="24">
        <f>SUMIFS('1_stopień'!$V$8:$V$964,'1_stopień'!$R$8:$R$964,D78,'1_stopień'!$AA$8:$AA$964,"Rzemieślnicza Wałbrzych")</f>
        <v>0</v>
      </c>
      <c r="AS78" s="24">
        <f>SUMIFS('1_stopień'!$U$8:$U$964,'1_stopień'!$R$8:$R$964,D78,'1_stopień'!$AA$8:$AA$964,"CKZ Mosina")</f>
        <v>0</v>
      </c>
      <c r="AT78" s="24">
        <f>SUMIFS('1_stopień'!$V$8:$V$964,'1_stopień'!$R$8:$R$964,D78,'1_stopień'!$AA$8:$AA$964,"CKZ Mosina")</f>
        <v>0</v>
      </c>
      <c r="AU78" s="24">
        <f>SUMIFS('1_stopień'!$U$8:$U$964,'1_stopień'!$R$8:$R$964,D78,'1_stopień'!$AA$8:$AA$964,"Cech Opole")</f>
        <v>0</v>
      </c>
      <c r="AV78" s="24">
        <f>SUMIFS('1_stopień'!$V$8:$V$964,'1_stopień'!$R$8:$R$964,D78,'1_stopień'!$AA$8:$AA$964,"Cech Opole")</f>
        <v>0</v>
      </c>
      <c r="AW78" s="24">
        <f>SUMIFS('1_stopień'!$U$8:$U$964,'1_stopień'!$R$8:$R$964,D78,'1_stopień'!$AA$8:$AA$964,"TOYOTA")</f>
        <v>0</v>
      </c>
      <c r="AX78" s="24">
        <f>SUMIFS('1_stopień'!$V$8:$V$964,'1_stopień'!$R$8:$R$964,D78,'1_stopień'!$AA$8:$AA$964,"TOYOTA")</f>
        <v>0</v>
      </c>
      <c r="AY78" s="24">
        <f>SUMIFS('1_stopień'!$U$8:$U$964,'1_stopień'!$R$8:$R$964,D78,'1_stopień'!$AA$8:$AA$964,"CKZ Wrocław")</f>
        <v>0</v>
      </c>
      <c r="AZ78" s="24">
        <f>SUMIFS('1_stopień'!$V$8:$V$964,'1_stopień'!$R$8:$R$964,D78,'1_stopień'!$AA$8:$AA$964,"CKZ Wrocław")</f>
        <v>0</v>
      </c>
      <c r="BA78" s="24">
        <f>SUMIFS('1_stopień'!$U$8:$U$964,'1_stopień'!$R$8:$R$964,D78,'1_stopień'!$AA$8:$AA$964,"CKZ Gliwice")</f>
        <v>0</v>
      </c>
      <c r="BB78" s="24">
        <f>SUMIFS('1_stopień'!$V$8:$V$964,'1_stopień'!$R$8:$R$964,D78,'1_stopień'!$AA$8:$AA$964,"CKZ Gliwice")</f>
        <v>0</v>
      </c>
      <c r="BC78" s="24">
        <f>SUMIFS('1_stopień'!$U$8:$U$964,'1_stopień'!$R$8:$R$964,D78,'1_stopień'!$AA$8:$AA$964,"CKZ Opole")</f>
        <v>0</v>
      </c>
      <c r="BD78" s="24">
        <f>SUMIFS('1_stopień'!$V$8:$V$964,'1_stopień'!$R$8:$R$964,D78,'1_stopień'!$AA$8:$AA$964,"CKZ Opole")</f>
        <v>0</v>
      </c>
      <c r="BE78" s="24">
        <f>SUMIFS('1_stopień'!$U$8:$U$964,'1_stopień'!$R$8:$R$964,D78,'1_stopień'!$AA$8:$AA$964,"CKZ Chojnów")</f>
        <v>0</v>
      </c>
      <c r="BF78" s="24">
        <f>SUMIFS('1_stopień'!$V$8:$V$964,'1_stopień'!$R$8:$R$964,D78,'1_stopień'!$AA$8:$AA$964,"CKZ Chojnów")</f>
        <v>0</v>
      </c>
      <c r="BG78" s="24">
        <f>SUMIFS('1_stopień'!$U$8:$U$964,'1_stopień'!$R$8:$R$964,D78,'1_stopień'!$AA$8:$AA$964,"CKZ Gniezno")</f>
        <v>0</v>
      </c>
      <c r="BH78" s="24">
        <f>SUMIFS('1_stopień'!$V$8:$V$964,'1_stopień'!$R$8:$R$964,D78,'1_stopień'!$AA$8:$AA$964,"CKZ Gniezno")</f>
        <v>0</v>
      </c>
      <c r="BI78" s="24">
        <f>SUMIFS('1_stopień'!$U$8:$U$964,'1_stopień'!$R$8:$R$964,D78,'1_stopień'!$AA$8:$AA$964,"konsultacje szkoła")</f>
        <v>0</v>
      </c>
      <c r="BJ78" s="330">
        <f t="shared" si="2"/>
        <v>0</v>
      </c>
      <c r="BK78" s="327">
        <f t="shared" si="3"/>
        <v>0</v>
      </c>
    </row>
    <row r="79" spans="2:63" ht="15.75" hidden="1" customHeight="1">
      <c r="B79" s="25" t="s">
        <v>534</v>
      </c>
      <c r="C79" s="26">
        <v>753602</v>
      </c>
      <c r="D79" s="26" t="s">
        <v>1028</v>
      </c>
      <c r="E79" s="25" t="s">
        <v>654</v>
      </c>
      <c r="F79" s="23">
        <f>SUMIF('1_stopień'!R$8:R$964,D79,'1_stopień'!U$8:U$966)</f>
        <v>0</v>
      </c>
      <c r="G79" s="24">
        <f>SUMIFS('1_stopień'!$U$8:$U$964,'1_stopień'!$R$8:$R$964,D79,'1_stopień'!$AA$8:$AA$964,"CKZ Bielawa")</f>
        <v>0</v>
      </c>
      <c r="H79" s="24">
        <f>SUMIFS('1_stopień'!$V$8:$V$964,'1_stopień'!$R$8:$R$964,D79,'1_stopień'!$AA$8:$AA$964,"CKZ Bielawa")</f>
        <v>0</v>
      </c>
      <c r="I79" s="24">
        <f>SUMIFS('1_stopień'!$U$8:$U$964,'1_stopień'!$R$8:$R$964,D79,'1_stopień'!$AA$8:$AA$964,"GCKZ Głogów")</f>
        <v>0</v>
      </c>
      <c r="J79" s="24">
        <f>SUMIFS('1_stopień'!$V$8:$V$964,'1_stopień'!$R$8:$R$964,D79,'1_stopień'!$AA$8:$AA$964,"GCKZ Głogów")</f>
        <v>0</v>
      </c>
      <c r="K79" s="24">
        <f>SUMIFS('1_stopień'!$U$8:$U$964,'1_stopień'!$R$8:$R$964,D79,'1_stopień'!$AA$8:$AA$964,"CKZ Jawor")</f>
        <v>0</v>
      </c>
      <c r="L79" s="24">
        <f>SUMIFS('1_stopień'!$V$8:$V$964,'1_stopień'!$R$8:$R$964,D79,'1_stopień'!$AA$8:$AA$964,"CKZ Jawor")</f>
        <v>0</v>
      </c>
      <c r="M79" s="24">
        <f>SUMIFS('1_stopień'!$U$8:$U$964,'1_stopień'!$R$8:$R$964,D79,'1_stopień'!$AA$8:$AA$964,"ZSM Głubczyce")</f>
        <v>0</v>
      </c>
      <c r="N79" s="24">
        <f>SUMIFS('1_stopień'!$V$8:$V$964,'1_stopień'!$R$8:$R$964,D79,'1_stopień'!$AA$8:$AA$964,"ZSM Głubczyce")</f>
        <v>0</v>
      </c>
      <c r="O79" s="24">
        <f>SUMIFS('1_stopień'!$U$8:$U$964,'1_stopień'!$R$8:$R$964,D79,'1_stopień'!$AA$8:$AA$964,"CKZ Kłodzko")</f>
        <v>0</v>
      </c>
      <c r="P79" s="24">
        <f>SUMIFS('1_stopień'!$V$8:$V$964,'1_stopień'!$R$8:$R$964,D79,'1_stopień'!$AA$8:$AA$964,"CKZ Kłodzko")</f>
        <v>0</v>
      </c>
      <c r="Q79" s="24">
        <f>SUMIFS('1_stopień'!$U$8:$U$964,'1_stopień'!$R$8:$R$964,D79,'1_stopień'!$AA$8:$AA$964,"CKZ Legnica")</f>
        <v>0</v>
      </c>
      <c r="R79" s="24">
        <f>SUMIFS('1_stopień'!$V$8:$V$964,'1_stopień'!$R$8:$R$964,D79,'1_stopień'!$AA$8:$AA$964,"CKZ Legnica")</f>
        <v>0</v>
      </c>
      <c r="S79" s="24">
        <f>SUMIFS('1_stopień'!$U$8:$U$964,'1_stopień'!$R$8:$R$964,D79,'1_stopień'!$AA$8:$AA$964,"CKZ Oleśnica")</f>
        <v>0</v>
      </c>
      <c r="T79" s="24">
        <f>SUMIFS('1_stopień'!$V$8:$V$964,'1_stopień'!$R$8:$R$964,D79,'1_stopień'!$AA$8:$AA$964,"CKZ Oleśnica")</f>
        <v>0</v>
      </c>
      <c r="U79" s="24">
        <f>SUMIFS('1_stopień'!$U$8:$U$964,'1_stopień'!$R$8:$R$964,D79,'1_stopień'!$AA$8:$AA$964,"CKZ Świdnica")</f>
        <v>0</v>
      </c>
      <c r="V79" s="24">
        <f>SUMIFS('1_stopień'!$V$8:$V$964,'1_stopień'!$R$8:$R$964,D79,'1_stopień'!$AA$8:$AA$964,"CKZ Świdnica")</f>
        <v>0</v>
      </c>
      <c r="W79" s="24">
        <f>SUMIFS('1_stopień'!$U$8:$U$964,'1_stopień'!$R$8:$R$964,D79,'1_stopień'!$AA$8:$AA$964,"CKZ Wołów")</f>
        <v>0</v>
      </c>
      <c r="X79" s="24">
        <f>SUMIFS('1_stopień'!$V$8:$V$964,'1_stopień'!$R$8:$R$964,D79,'1_stopień'!$AA$8:$AA$964,"CKZ Wołów")</f>
        <v>0</v>
      </c>
      <c r="Y79" s="24">
        <f>SUMIFS('1_stopień'!$U$8:$U$964,'1_stopień'!$R$8:$R$964,D79,'1_stopień'!$AA$8:$AA$964,"CKZ Ziębice")</f>
        <v>0</v>
      </c>
      <c r="Z79" s="24">
        <f>SUMIFS('1_stopień'!$V$8:$V$964,'1_stopień'!$R$8:$R$964,D79,'1_stopień'!$AA$8:$AA$964,"CKZ Ziębice")</f>
        <v>0</v>
      </c>
      <c r="AA79" s="24">
        <f>SUMIFS('1_stopień'!$U$8:$U$964,'1_stopień'!$R$8:$R$964,D79,'1_stopień'!$AA$8:$AA$964,"CKZ Dobrodzień")</f>
        <v>0</v>
      </c>
      <c r="AB79" s="24">
        <f>SUMIFS('1_stopień'!$V$8:$V$964,'1_stopień'!$R$8:$R$964,D79,'1_stopień'!$AA$8:$AA$964,"CKZ Dobrodzień")</f>
        <v>0</v>
      </c>
      <c r="AC79" s="24">
        <f>SUMIFS('1_stopień'!$U$8:$U$964,'1_stopień'!$R$8:$R$964,D79,'1_stopień'!$AA$8:$AA$964,"CKZ Kędzierzyn-Koźle")</f>
        <v>0</v>
      </c>
      <c r="AD79" s="24">
        <f>SUMIFS('1_stopień'!$V$8:$V$964,'1_stopień'!$R$8:$R$964,D79,'1_stopień'!$AA$8:$AA$964,"CKZ Kędzierzyn-Koźle")</f>
        <v>0</v>
      </c>
      <c r="AE79" s="24">
        <f>SUMIFS('1_stopień'!$U$8:$U$964,'1_stopień'!$R$8:$R$964,D79,'1_stopień'!$AA$8:$AA$964,"CKZ Dębica")</f>
        <v>0</v>
      </c>
      <c r="AF79" s="24">
        <f>SUMIFS('1_stopień'!$V$8:$V$964,'1_stopień'!$R$8:$R$964,D79,'1_stopień'!$AA$8:$AA$964,"CKZ Dębica")</f>
        <v>0</v>
      </c>
      <c r="AG79" s="24">
        <f>SUMIFS('1_stopień'!$U$8:$U$964,'1_stopień'!$R$8:$R$964,D79,'1_stopień'!$AA$8:$AA$964,"ZSET Rakowice Wielkie")</f>
        <v>0</v>
      </c>
      <c r="AH79" s="24">
        <f>SUMIFS('1_stopień'!$V$8:$V$964,'1_stopień'!$R$8:$R$964,D79,'1_stopień'!$AA$8:$AA$964,"ZSET Rakowice Wielkie")</f>
        <v>0</v>
      </c>
      <c r="AI79" s="24">
        <f>SUMIFS('1_stopień'!$U$8:$U$964,'1_stopień'!$R$8:$R$964,D79,'1_stopień'!$AA$8:$AA$964,"CKZ Krotoszyn")</f>
        <v>0</v>
      </c>
      <c r="AJ79" s="24">
        <f>SUMIFS('1_stopień'!$V$8:$V$964,'1_stopień'!$R$8:$R$964,D79,'1_stopień'!$AA$8:$AA$964,"CKZ Krotoszyn")</f>
        <v>0</v>
      </c>
      <c r="AK79" s="24">
        <f>SUMIFS('1_stopień'!$U$8:$U$964,'1_stopień'!$R$8:$R$964,D79,'1_stopień'!$AA$8:$AA$964,"CKZ Olkusz")</f>
        <v>0</v>
      </c>
      <c r="AL79" s="24">
        <f>SUMIFS('1_stopień'!$V$8:$V$964,'1_stopień'!$R$8:$R$964,D79,'1_stopień'!$AA$8:$AA$964,"CKZ Olkusz")</f>
        <v>0</v>
      </c>
      <c r="AM79" s="24">
        <f>SUMIFS('1_stopień'!$U$8:$U$964,'1_stopień'!$R$8:$R$964,D79,'1_stopień'!$AA$8:$AA$964,"CKZ Wschowa")</f>
        <v>0</v>
      </c>
      <c r="AN79" s="24">
        <f>SUMIFS('1_stopień'!$V$8:$V$964,'1_stopień'!$R$8:$R$964,D79,'1_stopień'!$AA$8:$AA$964,"CKZ Wschowa")</f>
        <v>0</v>
      </c>
      <c r="AO79" s="24">
        <f>SUMIFS('1_stopień'!$U$8:$U$964,'1_stopień'!$R$8:$R$964,D79,'1_stopień'!$AA$8:$AA$964,"CKZ Zielona Góra")</f>
        <v>0</v>
      </c>
      <c r="AP79" s="24">
        <f>SUMIFS('1_stopień'!$V$8:$V$964,'1_stopień'!$R$8:$R$964,D79,'1_stopień'!$AA$8:$AA$964,"CKZ Zielona Góra")</f>
        <v>0</v>
      </c>
      <c r="AQ79" s="24">
        <f>SUMIFS('1_stopień'!$U$8:$U$964,'1_stopień'!$R$8:$R$964,D79,'1_stopień'!$AA$8:$AA$964,"Rzemieślnicza Wałbrzych")</f>
        <v>0</v>
      </c>
      <c r="AR79" s="24">
        <f>SUMIFS('1_stopień'!$V$8:$V$964,'1_stopień'!$R$8:$R$964,D79,'1_stopień'!$AA$8:$AA$964,"Rzemieślnicza Wałbrzych")</f>
        <v>0</v>
      </c>
      <c r="AS79" s="24">
        <f>SUMIFS('1_stopień'!$U$8:$U$964,'1_stopień'!$R$8:$R$964,D79,'1_stopień'!$AA$8:$AA$964,"CKZ Mosina")</f>
        <v>0</v>
      </c>
      <c r="AT79" s="24">
        <f>SUMIFS('1_stopień'!$V$8:$V$964,'1_stopień'!$R$8:$R$964,D79,'1_stopień'!$AA$8:$AA$964,"CKZ Mosina")</f>
        <v>0</v>
      </c>
      <c r="AU79" s="24">
        <f>SUMIFS('1_stopień'!$U$8:$U$964,'1_stopień'!$R$8:$R$964,D79,'1_stopień'!$AA$8:$AA$964,"Cech Opole")</f>
        <v>0</v>
      </c>
      <c r="AV79" s="24">
        <f>SUMIFS('1_stopień'!$V$8:$V$964,'1_stopień'!$R$8:$R$964,D79,'1_stopień'!$AA$8:$AA$964,"Cech Opole")</f>
        <v>0</v>
      </c>
      <c r="AW79" s="24">
        <f>SUMIFS('1_stopień'!$U$8:$U$964,'1_stopień'!$R$8:$R$964,D79,'1_stopień'!$AA$8:$AA$964,"TOYOTA")</f>
        <v>0</v>
      </c>
      <c r="AX79" s="24">
        <f>SUMIFS('1_stopień'!$V$8:$V$964,'1_stopień'!$R$8:$R$964,D79,'1_stopień'!$AA$8:$AA$964,"TOYOTA")</f>
        <v>0</v>
      </c>
      <c r="AY79" s="24">
        <f>SUMIFS('1_stopień'!$U$8:$U$964,'1_stopień'!$R$8:$R$964,D79,'1_stopień'!$AA$8:$AA$964,"CKZ Wrocław")</f>
        <v>0</v>
      </c>
      <c r="AZ79" s="24">
        <f>SUMIFS('1_stopień'!$V$8:$V$964,'1_stopień'!$R$8:$R$964,D79,'1_stopień'!$AA$8:$AA$964,"CKZ Wrocław")</f>
        <v>0</v>
      </c>
      <c r="BA79" s="24">
        <f>SUMIFS('1_stopień'!$U$8:$U$964,'1_stopień'!$R$8:$R$964,D79,'1_stopień'!$AA$8:$AA$964,"CKZ Gliwice")</f>
        <v>0</v>
      </c>
      <c r="BB79" s="24">
        <f>SUMIFS('1_stopień'!$V$8:$V$964,'1_stopień'!$R$8:$R$964,D79,'1_stopień'!$AA$8:$AA$964,"CKZ Gliwice")</f>
        <v>0</v>
      </c>
      <c r="BC79" s="24">
        <f>SUMIFS('1_stopień'!$U$8:$U$964,'1_stopień'!$R$8:$R$964,D79,'1_stopień'!$AA$8:$AA$964,"CKZ Opole")</f>
        <v>0</v>
      </c>
      <c r="BD79" s="24">
        <f>SUMIFS('1_stopień'!$V$8:$V$964,'1_stopień'!$R$8:$R$964,D79,'1_stopień'!$AA$8:$AA$964,"CKZ Opole")</f>
        <v>0</v>
      </c>
      <c r="BE79" s="24">
        <f>SUMIFS('1_stopień'!$U$8:$U$964,'1_stopień'!$R$8:$R$964,D79,'1_stopień'!$AA$8:$AA$964,"CKZ Chojnów")</f>
        <v>0</v>
      </c>
      <c r="BF79" s="24">
        <f>SUMIFS('1_stopień'!$V$8:$V$964,'1_stopień'!$R$8:$R$964,D79,'1_stopień'!$AA$8:$AA$964,"CKZ Chojnów")</f>
        <v>0</v>
      </c>
      <c r="BG79" s="24">
        <f>SUMIFS('1_stopień'!$U$8:$U$964,'1_stopień'!$R$8:$R$964,D79,'1_stopień'!$AA$8:$AA$964,"CKZ Gniezno")</f>
        <v>0</v>
      </c>
      <c r="BH79" s="24">
        <f>SUMIFS('1_stopień'!$V$8:$V$964,'1_stopień'!$R$8:$R$964,D79,'1_stopień'!$AA$8:$AA$964,"CKZ Gniezno")</f>
        <v>0</v>
      </c>
      <c r="BI79" s="24">
        <f>SUMIFS('1_stopień'!$U$8:$U$964,'1_stopień'!$R$8:$R$964,D79,'1_stopień'!$AA$8:$AA$964,"konsultacje szkoła")</f>
        <v>0</v>
      </c>
      <c r="BJ79" s="330">
        <f t="shared" si="2"/>
        <v>0</v>
      </c>
      <c r="BK79" s="327">
        <f t="shared" si="3"/>
        <v>0</v>
      </c>
    </row>
    <row r="80" spans="2:63" hidden="1">
      <c r="B80" s="25" t="s">
        <v>535</v>
      </c>
      <c r="C80" s="26">
        <v>815204</v>
      </c>
      <c r="D80" s="26" t="s">
        <v>1029</v>
      </c>
      <c r="E80" s="25" t="s">
        <v>653</v>
      </c>
      <c r="F80" s="23">
        <f>SUMIF('1_stopień'!R$8:R$964,D80,'1_stopień'!U$8:U$966)</f>
        <v>0</v>
      </c>
      <c r="G80" s="24">
        <f>SUMIFS('1_stopień'!$U$8:$U$964,'1_stopień'!$R$8:$R$964,D80,'1_stopień'!$AA$8:$AA$964,"CKZ Bielawa")</f>
        <v>0</v>
      </c>
      <c r="H80" s="24">
        <f>SUMIFS('1_stopień'!$V$8:$V$964,'1_stopień'!$R$8:$R$964,D80,'1_stopień'!$AA$8:$AA$964,"CKZ Bielawa")</f>
        <v>0</v>
      </c>
      <c r="I80" s="24">
        <f>SUMIFS('1_stopień'!$U$8:$U$964,'1_stopień'!$R$8:$R$964,D80,'1_stopień'!$AA$8:$AA$964,"GCKZ Głogów")</f>
        <v>0</v>
      </c>
      <c r="J80" s="24">
        <f>SUMIFS('1_stopień'!$V$8:$V$964,'1_stopień'!$R$8:$R$964,D80,'1_stopień'!$AA$8:$AA$964,"GCKZ Głogów")</f>
        <v>0</v>
      </c>
      <c r="K80" s="24">
        <f>SUMIFS('1_stopień'!$U$8:$U$964,'1_stopień'!$R$8:$R$964,D80,'1_stopień'!$AA$8:$AA$964,"CKZ Jawor")</f>
        <v>0</v>
      </c>
      <c r="L80" s="24">
        <f>SUMIFS('1_stopień'!$V$8:$V$964,'1_stopień'!$R$8:$R$964,D80,'1_stopień'!$AA$8:$AA$964,"CKZ Jawor")</f>
        <v>0</v>
      </c>
      <c r="M80" s="24">
        <f>SUMIFS('1_stopień'!$U$8:$U$964,'1_stopień'!$R$8:$R$964,D80,'1_stopień'!$AA$8:$AA$964,"ZSM Głubczyce")</f>
        <v>0</v>
      </c>
      <c r="N80" s="24">
        <f>SUMIFS('1_stopień'!$V$8:$V$964,'1_stopień'!$R$8:$R$964,D80,'1_stopień'!$AA$8:$AA$964,"ZSM Głubczyce")</f>
        <v>0</v>
      </c>
      <c r="O80" s="24">
        <f>SUMIFS('1_stopień'!$U$8:$U$964,'1_stopień'!$R$8:$R$964,D80,'1_stopień'!$AA$8:$AA$964,"CKZ Kłodzko")</f>
        <v>0</v>
      </c>
      <c r="P80" s="24">
        <f>SUMIFS('1_stopień'!$V$8:$V$964,'1_stopień'!$R$8:$R$964,D80,'1_stopień'!$AA$8:$AA$964,"CKZ Kłodzko")</f>
        <v>0</v>
      </c>
      <c r="Q80" s="24">
        <f>SUMIFS('1_stopień'!$U$8:$U$964,'1_stopień'!$R$8:$R$964,D80,'1_stopień'!$AA$8:$AA$964,"CKZ Legnica")</f>
        <v>0</v>
      </c>
      <c r="R80" s="24">
        <f>SUMIFS('1_stopień'!$V$8:$V$964,'1_stopień'!$R$8:$R$964,D80,'1_stopień'!$AA$8:$AA$964,"CKZ Legnica")</f>
        <v>0</v>
      </c>
      <c r="S80" s="24">
        <f>SUMIFS('1_stopień'!$U$8:$U$964,'1_stopień'!$R$8:$R$964,D80,'1_stopień'!$AA$8:$AA$964,"CKZ Oleśnica")</f>
        <v>0</v>
      </c>
      <c r="T80" s="24">
        <f>SUMIFS('1_stopień'!$V$8:$V$964,'1_stopień'!$R$8:$R$964,D80,'1_stopień'!$AA$8:$AA$964,"CKZ Oleśnica")</f>
        <v>0</v>
      </c>
      <c r="U80" s="24">
        <f>SUMIFS('1_stopień'!$U$8:$U$964,'1_stopień'!$R$8:$R$964,D80,'1_stopień'!$AA$8:$AA$964,"CKZ Świdnica")</f>
        <v>0</v>
      </c>
      <c r="V80" s="24">
        <f>SUMIFS('1_stopień'!$V$8:$V$964,'1_stopień'!$R$8:$R$964,D80,'1_stopień'!$AA$8:$AA$964,"CKZ Świdnica")</f>
        <v>0</v>
      </c>
      <c r="W80" s="24">
        <f>SUMIFS('1_stopień'!$U$8:$U$964,'1_stopień'!$R$8:$R$964,D80,'1_stopień'!$AA$8:$AA$964,"CKZ Wołów")</f>
        <v>0</v>
      </c>
      <c r="X80" s="24">
        <f>SUMIFS('1_stopień'!$V$8:$V$964,'1_stopień'!$R$8:$R$964,D80,'1_stopień'!$AA$8:$AA$964,"CKZ Wołów")</f>
        <v>0</v>
      </c>
      <c r="Y80" s="24">
        <f>SUMIFS('1_stopień'!$U$8:$U$964,'1_stopień'!$R$8:$R$964,D80,'1_stopień'!$AA$8:$AA$964,"CKZ Ziębice")</f>
        <v>0</v>
      </c>
      <c r="Z80" s="24">
        <f>SUMIFS('1_stopień'!$V$8:$V$964,'1_stopień'!$R$8:$R$964,D80,'1_stopień'!$AA$8:$AA$964,"CKZ Ziębice")</f>
        <v>0</v>
      </c>
      <c r="AA80" s="24">
        <f>SUMIFS('1_stopień'!$U$8:$U$964,'1_stopień'!$R$8:$R$964,D80,'1_stopień'!$AA$8:$AA$964,"CKZ Dobrodzień")</f>
        <v>0</v>
      </c>
      <c r="AB80" s="24">
        <f>SUMIFS('1_stopień'!$V$8:$V$964,'1_stopień'!$R$8:$R$964,D80,'1_stopień'!$AA$8:$AA$964,"CKZ Dobrodzień")</f>
        <v>0</v>
      </c>
      <c r="AC80" s="24">
        <f>SUMIFS('1_stopień'!$U$8:$U$964,'1_stopień'!$R$8:$R$964,D80,'1_stopień'!$AA$8:$AA$964,"CKZ Kędzierzyn-Koźle")</f>
        <v>0</v>
      </c>
      <c r="AD80" s="24">
        <f>SUMIFS('1_stopień'!$V$8:$V$964,'1_stopień'!$R$8:$R$964,D80,'1_stopień'!$AA$8:$AA$964,"CKZ Kędzierzyn-Koźle")</f>
        <v>0</v>
      </c>
      <c r="AE80" s="24">
        <f>SUMIFS('1_stopień'!$U$8:$U$964,'1_stopień'!$R$8:$R$964,D80,'1_stopień'!$AA$8:$AA$964,"CKZ Dębica")</f>
        <v>0</v>
      </c>
      <c r="AF80" s="24">
        <f>SUMIFS('1_stopień'!$V$8:$V$964,'1_stopień'!$R$8:$R$964,D80,'1_stopień'!$AA$8:$AA$964,"CKZ Dębica")</f>
        <v>0</v>
      </c>
      <c r="AG80" s="24">
        <f>SUMIFS('1_stopień'!$U$8:$U$964,'1_stopień'!$R$8:$R$964,D80,'1_stopień'!$AA$8:$AA$964,"ZSET Rakowice Wielkie")</f>
        <v>0</v>
      </c>
      <c r="AH80" s="24">
        <f>SUMIFS('1_stopień'!$V$8:$V$964,'1_stopień'!$R$8:$R$964,D80,'1_stopień'!$AA$8:$AA$964,"ZSET Rakowice Wielkie")</f>
        <v>0</v>
      </c>
      <c r="AI80" s="24">
        <f>SUMIFS('1_stopień'!$U$8:$U$964,'1_stopień'!$R$8:$R$964,D80,'1_stopień'!$AA$8:$AA$964,"CKZ Krotoszyn")</f>
        <v>0</v>
      </c>
      <c r="AJ80" s="24">
        <f>SUMIFS('1_stopień'!$V$8:$V$964,'1_stopień'!$R$8:$R$964,D80,'1_stopień'!$AA$8:$AA$964,"CKZ Krotoszyn")</f>
        <v>0</v>
      </c>
      <c r="AK80" s="24">
        <f>SUMIFS('1_stopień'!$U$8:$U$964,'1_stopień'!$R$8:$R$964,D80,'1_stopień'!$AA$8:$AA$964,"CKZ Olkusz")</f>
        <v>0</v>
      </c>
      <c r="AL80" s="24">
        <f>SUMIFS('1_stopień'!$V$8:$V$964,'1_stopień'!$R$8:$R$964,D80,'1_stopień'!$AA$8:$AA$964,"CKZ Olkusz")</f>
        <v>0</v>
      </c>
      <c r="AM80" s="24">
        <f>SUMIFS('1_stopień'!$U$8:$U$964,'1_stopień'!$R$8:$R$964,D80,'1_stopień'!$AA$8:$AA$964,"CKZ Wschowa")</f>
        <v>0</v>
      </c>
      <c r="AN80" s="24">
        <f>SUMIFS('1_stopień'!$V$8:$V$964,'1_stopień'!$R$8:$R$964,D80,'1_stopień'!$AA$8:$AA$964,"CKZ Wschowa")</f>
        <v>0</v>
      </c>
      <c r="AO80" s="24">
        <f>SUMIFS('1_stopień'!$U$8:$U$964,'1_stopień'!$R$8:$R$964,D80,'1_stopień'!$AA$8:$AA$964,"CKZ Zielona Góra")</f>
        <v>0</v>
      </c>
      <c r="AP80" s="24">
        <f>SUMIFS('1_stopień'!$V$8:$V$964,'1_stopień'!$R$8:$R$964,D80,'1_stopień'!$AA$8:$AA$964,"CKZ Zielona Góra")</f>
        <v>0</v>
      </c>
      <c r="AQ80" s="24">
        <f>SUMIFS('1_stopień'!$U$8:$U$964,'1_stopień'!$R$8:$R$964,D80,'1_stopień'!$AA$8:$AA$964,"Rzemieślnicza Wałbrzych")</f>
        <v>0</v>
      </c>
      <c r="AR80" s="24">
        <f>SUMIFS('1_stopień'!$V$8:$V$964,'1_stopień'!$R$8:$R$964,D80,'1_stopień'!$AA$8:$AA$964,"Rzemieślnicza Wałbrzych")</f>
        <v>0</v>
      </c>
      <c r="AS80" s="24">
        <f>SUMIFS('1_stopień'!$U$8:$U$964,'1_stopień'!$R$8:$R$964,D80,'1_stopień'!$AA$8:$AA$964,"CKZ Mosina")</f>
        <v>0</v>
      </c>
      <c r="AT80" s="24">
        <f>SUMIFS('1_stopień'!$V$8:$V$964,'1_stopień'!$R$8:$R$964,D80,'1_stopień'!$AA$8:$AA$964,"CKZ Mosina")</f>
        <v>0</v>
      </c>
      <c r="AU80" s="24">
        <f>SUMIFS('1_stopień'!$U$8:$U$964,'1_stopień'!$R$8:$R$964,D80,'1_stopień'!$AA$8:$AA$964,"Cech Opole")</f>
        <v>0</v>
      </c>
      <c r="AV80" s="24">
        <f>SUMIFS('1_stopień'!$V$8:$V$964,'1_stopień'!$R$8:$R$964,D80,'1_stopień'!$AA$8:$AA$964,"Cech Opole")</f>
        <v>0</v>
      </c>
      <c r="AW80" s="24">
        <f>SUMIFS('1_stopień'!$U$8:$U$964,'1_stopień'!$R$8:$R$964,D80,'1_stopień'!$AA$8:$AA$964,"TOYOTA")</f>
        <v>0</v>
      </c>
      <c r="AX80" s="24">
        <f>SUMIFS('1_stopień'!$V$8:$V$964,'1_stopień'!$R$8:$R$964,D80,'1_stopień'!$AA$8:$AA$964,"TOYOTA")</f>
        <v>0</v>
      </c>
      <c r="AY80" s="24">
        <f>SUMIFS('1_stopień'!$U$8:$U$964,'1_stopień'!$R$8:$R$964,D80,'1_stopień'!$AA$8:$AA$964,"CKZ Wrocław")</f>
        <v>0</v>
      </c>
      <c r="AZ80" s="24">
        <f>SUMIFS('1_stopień'!$V$8:$V$964,'1_stopień'!$R$8:$R$964,D80,'1_stopień'!$AA$8:$AA$964,"CKZ Wrocław")</f>
        <v>0</v>
      </c>
      <c r="BA80" s="24">
        <f>SUMIFS('1_stopień'!$U$8:$U$964,'1_stopień'!$R$8:$R$964,D80,'1_stopień'!$AA$8:$AA$964,"CKZ Gliwice")</f>
        <v>0</v>
      </c>
      <c r="BB80" s="24">
        <f>SUMIFS('1_stopień'!$V$8:$V$964,'1_stopień'!$R$8:$R$964,D80,'1_stopień'!$AA$8:$AA$964,"CKZ Gliwice")</f>
        <v>0</v>
      </c>
      <c r="BC80" s="24">
        <f>SUMIFS('1_stopień'!$U$8:$U$964,'1_stopień'!$R$8:$R$964,D80,'1_stopień'!$AA$8:$AA$964,"CKZ Opole")</f>
        <v>0</v>
      </c>
      <c r="BD80" s="24">
        <f>SUMIFS('1_stopień'!$V$8:$V$964,'1_stopień'!$R$8:$R$964,D80,'1_stopień'!$AA$8:$AA$964,"CKZ Opole")</f>
        <v>0</v>
      </c>
      <c r="BE80" s="24">
        <f>SUMIFS('1_stopień'!$U$8:$U$964,'1_stopień'!$R$8:$R$964,D80,'1_stopień'!$AA$8:$AA$964,"CKZ Chojnów")</f>
        <v>0</v>
      </c>
      <c r="BF80" s="24">
        <f>SUMIFS('1_stopień'!$V$8:$V$964,'1_stopień'!$R$8:$R$964,D80,'1_stopień'!$AA$8:$AA$964,"CKZ Chojnów")</f>
        <v>0</v>
      </c>
      <c r="BG80" s="24">
        <f>SUMIFS('1_stopień'!$U$8:$U$964,'1_stopień'!$R$8:$R$964,D80,'1_stopień'!$AA$8:$AA$964,"CKZ Gniezno")</f>
        <v>0</v>
      </c>
      <c r="BH80" s="24">
        <f>SUMIFS('1_stopień'!$V$8:$V$964,'1_stopień'!$R$8:$R$964,D80,'1_stopień'!$AA$8:$AA$964,"CKZ Gniezno")</f>
        <v>0</v>
      </c>
      <c r="BI80" s="24">
        <f>SUMIFS('1_stopień'!$U$8:$U$964,'1_stopień'!$R$8:$R$964,D80,'1_stopień'!$AA$8:$AA$964,"konsultacje szkoła")</f>
        <v>0</v>
      </c>
      <c r="BJ80" s="330">
        <f t="shared" si="2"/>
        <v>0</v>
      </c>
      <c r="BK80" s="327">
        <f t="shared" si="3"/>
        <v>0</v>
      </c>
    </row>
    <row r="81" spans="2:63" hidden="1">
      <c r="B81" s="25" t="s">
        <v>536</v>
      </c>
      <c r="C81" s="26">
        <v>932915</v>
      </c>
      <c r="D81" s="26" t="s">
        <v>1030</v>
      </c>
      <c r="E81" s="25" t="s">
        <v>652</v>
      </c>
      <c r="F81" s="23">
        <f>SUMIF('1_stopień'!R$8:R$964,D81,'1_stopień'!U$8:U$966)</f>
        <v>0</v>
      </c>
      <c r="G81" s="24">
        <f>SUMIFS('1_stopień'!$U$8:$U$964,'1_stopień'!$R$8:$R$964,D81,'1_stopień'!$AA$8:$AA$964,"CKZ Bielawa")</f>
        <v>0</v>
      </c>
      <c r="H81" s="24">
        <f>SUMIFS('1_stopień'!$V$8:$V$964,'1_stopień'!$R$8:$R$964,D81,'1_stopień'!$AA$8:$AA$964,"CKZ Bielawa")</f>
        <v>0</v>
      </c>
      <c r="I81" s="24">
        <f>SUMIFS('1_stopień'!$U$8:$U$964,'1_stopień'!$R$8:$R$964,D81,'1_stopień'!$AA$8:$AA$964,"GCKZ Głogów")</f>
        <v>0</v>
      </c>
      <c r="J81" s="24">
        <f>SUMIFS('1_stopień'!$V$8:$V$964,'1_stopień'!$R$8:$R$964,D81,'1_stopień'!$AA$8:$AA$964,"GCKZ Głogów")</f>
        <v>0</v>
      </c>
      <c r="K81" s="24">
        <f>SUMIFS('1_stopień'!$U$8:$U$964,'1_stopień'!$R$8:$R$964,D81,'1_stopień'!$AA$8:$AA$964,"CKZ Jawor")</f>
        <v>0</v>
      </c>
      <c r="L81" s="24">
        <f>SUMIFS('1_stopień'!$V$8:$V$964,'1_stopień'!$R$8:$R$964,D81,'1_stopień'!$AA$8:$AA$964,"CKZ Jawor")</f>
        <v>0</v>
      </c>
      <c r="M81" s="24">
        <f>SUMIFS('1_stopień'!$U$8:$U$964,'1_stopień'!$R$8:$R$964,D81,'1_stopień'!$AA$8:$AA$964,"ZSM Głubczyce")</f>
        <v>0</v>
      </c>
      <c r="N81" s="24">
        <f>SUMIFS('1_stopień'!$V$8:$V$964,'1_stopień'!$R$8:$R$964,D81,'1_stopień'!$AA$8:$AA$964,"ZSM Głubczyce")</f>
        <v>0</v>
      </c>
      <c r="O81" s="24">
        <f>SUMIFS('1_stopień'!$U$8:$U$964,'1_stopień'!$R$8:$R$964,D81,'1_stopień'!$AA$8:$AA$964,"CKZ Kłodzko")</f>
        <v>0</v>
      </c>
      <c r="P81" s="24">
        <f>SUMIFS('1_stopień'!$V$8:$V$964,'1_stopień'!$R$8:$R$964,D81,'1_stopień'!$AA$8:$AA$964,"CKZ Kłodzko")</f>
        <v>0</v>
      </c>
      <c r="Q81" s="24">
        <f>SUMIFS('1_stopień'!$U$8:$U$964,'1_stopień'!$R$8:$R$964,D81,'1_stopień'!$AA$8:$AA$964,"CKZ Legnica")</f>
        <v>0</v>
      </c>
      <c r="R81" s="24">
        <f>SUMIFS('1_stopień'!$V$8:$V$964,'1_stopień'!$R$8:$R$964,D81,'1_stopień'!$AA$8:$AA$964,"CKZ Legnica")</f>
        <v>0</v>
      </c>
      <c r="S81" s="24">
        <f>SUMIFS('1_stopień'!$U$8:$U$964,'1_stopień'!$R$8:$R$964,D81,'1_stopień'!$AA$8:$AA$964,"CKZ Oleśnica")</f>
        <v>0</v>
      </c>
      <c r="T81" s="24">
        <f>SUMIFS('1_stopień'!$V$8:$V$964,'1_stopień'!$R$8:$R$964,D81,'1_stopień'!$AA$8:$AA$964,"CKZ Oleśnica")</f>
        <v>0</v>
      </c>
      <c r="U81" s="24">
        <f>SUMIFS('1_stopień'!$U$8:$U$964,'1_stopień'!$R$8:$R$964,D81,'1_stopień'!$AA$8:$AA$964,"CKZ Świdnica")</f>
        <v>0</v>
      </c>
      <c r="V81" s="24">
        <f>SUMIFS('1_stopień'!$V$8:$V$964,'1_stopień'!$R$8:$R$964,D81,'1_stopień'!$AA$8:$AA$964,"CKZ Świdnica")</f>
        <v>0</v>
      </c>
      <c r="W81" s="24">
        <f>SUMIFS('1_stopień'!$U$8:$U$964,'1_stopień'!$R$8:$R$964,D81,'1_stopień'!$AA$8:$AA$964,"CKZ Wołów")</f>
        <v>0</v>
      </c>
      <c r="X81" s="24">
        <f>SUMIFS('1_stopień'!$V$8:$V$964,'1_stopień'!$R$8:$R$964,D81,'1_stopień'!$AA$8:$AA$964,"CKZ Wołów")</f>
        <v>0</v>
      </c>
      <c r="Y81" s="24">
        <f>SUMIFS('1_stopień'!$U$8:$U$964,'1_stopień'!$R$8:$R$964,D81,'1_stopień'!$AA$8:$AA$964,"CKZ Ziębice")</f>
        <v>0</v>
      </c>
      <c r="Z81" s="24">
        <f>SUMIFS('1_stopień'!$V$8:$V$964,'1_stopień'!$R$8:$R$964,D81,'1_stopień'!$AA$8:$AA$964,"CKZ Ziębice")</f>
        <v>0</v>
      </c>
      <c r="AA81" s="24">
        <f>SUMIFS('1_stopień'!$U$8:$U$964,'1_stopień'!$R$8:$R$964,D81,'1_stopień'!$AA$8:$AA$964,"CKZ Dobrodzień")</f>
        <v>0</v>
      </c>
      <c r="AB81" s="24">
        <f>SUMIFS('1_stopień'!$V$8:$V$964,'1_stopień'!$R$8:$R$964,D81,'1_stopień'!$AA$8:$AA$964,"CKZ Dobrodzień")</f>
        <v>0</v>
      </c>
      <c r="AC81" s="24">
        <f>SUMIFS('1_stopień'!$U$8:$U$964,'1_stopień'!$R$8:$R$964,D81,'1_stopień'!$AA$8:$AA$964,"CKZ Kędzierzyn-Koźle")</f>
        <v>0</v>
      </c>
      <c r="AD81" s="24">
        <f>SUMIFS('1_stopień'!$V$8:$V$964,'1_stopień'!$R$8:$R$964,D81,'1_stopień'!$AA$8:$AA$964,"CKZ Kędzierzyn-Koźle")</f>
        <v>0</v>
      </c>
      <c r="AE81" s="24">
        <f>SUMIFS('1_stopień'!$U$8:$U$964,'1_stopień'!$R$8:$R$964,D81,'1_stopień'!$AA$8:$AA$964,"CKZ Dębica")</f>
        <v>0</v>
      </c>
      <c r="AF81" s="24">
        <f>SUMIFS('1_stopień'!$V$8:$V$964,'1_stopień'!$R$8:$R$964,D81,'1_stopień'!$AA$8:$AA$964,"CKZ Dębica")</f>
        <v>0</v>
      </c>
      <c r="AG81" s="24">
        <f>SUMIFS('1_stopień'!$U$8:$U$964,'1_stopień'!$R$8:$R$964,D81,'1_stopień'!$AA$8:$AA$964,"ZSET Rakowice Wielkie")</f>
        <v>0</v>
      </c>
      <c r="AH81" s="24">
        <f>SUMIFS('1_stopień'!$V$8:$V$964,'1_stopień'!$R$8:$R$964,D81,'1_stopień'!$AA$8:$AA$964,"ZSET Rakowice Wielkie")</f>
        <v>0</v>
      </c>
      <c r="AI81" s="24">
        <f>SUMIFS('1_stopień'!$U$8:$U$964,'1_stopień'!$R$8:$R$964,D81,'1_stopień'!$AA$8:$AA$964,"CKZ Krotoszyn")</f>
        <v>0</v>
      </c>
      <c r="AJ81" s="24">
        <f>SUMIFS('1_stopień'!$V$8:$V$964,'1_stopień'!$R$8:$R$964,D81,'1_stopień'!$AA$8:$AA$964,"CKZ Krotoszyn")</f>
        <v>0</v>
      </c>
      <c r="AK81" s="24">
        <f>SUMIFS('1_stopień'!$U$8:$U$964,'1_stopień'!$R$8:$R$964,D81,'1_stopień'!$AA$8:$AA$964,"CKZ Olkusz")</f>
        <v>0</v>
      </c>
      <c r="AL81" s="24">
        <f>SUMIFS('1_stopień'!$V$8:$V$964,'1_stopień'!$R$8:$R$964,D81,'1_stopień'!$AA$8:$AA$964,"CKZ Olkusz")</f>
        <v>0</v>
      </c>
      <c r="AM81" s="24">
        <f>SUMIFS('1_stopień'!$U$8:$U$964,'1_stopień'!$R$8:$R$964,D81,'1_stopień'!$AA$8:$AA$964,"CKZ Wschowa")</f>
        <v>0</v>
      </c>
      <c r="AN81" s="24">
        <f>SUMIFS('1_stopień'!$V$8:$V$964,'1_stopień'!$R$8:$R$964,D81,'1_stopień'!$AA$8:$AA$964,"CKZ Wschowa")</f>
        <v>0</v>
      </c>
      <c r="AO81" s="24">
        <f>SUMIFS('1_stopień'!$U$8:$U$964,'1_stopień'!$R$8:$R$964,D81,'1_stopień'!$AA$8:$AA$964,"CKZ Zielona Góra")</f>
        <v>0</v>
      </c>
      <c r="AP81" s="24">
        <f>SUMIFS('1_stopień'!$V$8:$V$964,'1_stopień'!$R$8:$R$964,D81,'1_stopień'!$AA$8:$AA$964,"CKZ Zielona Góra")</f>
        <v>0</v>
      </c>
      <c r="AQ81" s="24">
        <f>SUMIFS('1_stopień'!$U$8:$U$964,'1_stopień'!$R$8:$R$964,D81,'1_stopień'!$AA$8:$AA$964,"Rzemieślnicza Wałbrzych")</f>
        <v>0</v>
      </c>
      <c r="AR81" s="24">
        <f>SUMIFS('1_stopień'!$V$8:$V$964,'1_stopień'!$R$8:$R$964,D81,'1_stopień'!$AA$8:$AA$964,"Rzemieślnicza Wałbrzych")</f>
        <v>0</v>
      </c>
      <c r="AS81" s="24">
        <f>SUMIFS('1_stopień'!$U$8:$U$964,'1_stopień'!$R$8:$R$964,D81,'1_stopień'!$AA$8:$AA$964,"CKZ Mosina")</f>
        <v>0</v>
      </c>
      <c r="AT81" s="24">
        <f>SUMIFS('1_stopień'!$V$8:$V$964,'1_stopień'!$R$8:$R$964,D81,'1_stopień'!$AA$8:$AA$964,"CKZ Mosina")</f>
        <v>0</v>
      </c>
      <c r="AU81" s="24">
        <f>SUMIFS('1_stopień'!$U$8:$U$964,'1_stopień'!$R$8:$R$964,D81,'1_stopień'!$AA$8:$AA$964,"Cech Opole")</f>
        <v>0</v>
      </c>
      <c r="AV81" s="24">
        <f>SUMIFS('1_stopień'!$V$8:$V$964,'1_stopień'!$R$8:$R$964,D81,'1_stopień'!$AA$8:$AA$964,"Cech Opole")</f>
        <v>0</v>
      </c>
      <c r="AW81" s="24">
        <f>SUMIFS('1_stopień'!$U$8:$U$964,'1_stopień'!$R$8:$R$964,D81,'1_stopień'!$AA$8:$AA$964,"TOYOTA")</f>
        <v>0</v>
      </c>
      <c r="AX81" s="24">
        <f>SUMIFS('1_stopień'!$V$8:$V$964,'1_stopień'!$R$8:$R$964,D81,'1_stopień'!$AA$8:$AA$964,"TOYOTA")</f>
        <v>0</v>
      </c>
      <c r="AY81" s="24">
        <f>SUMIFS('1_stopień'!$U$8:$U$964,'1_stopień'!$R$8:$R$964,D81,'1_stopień'!$AA$8:$AA$964,"CKZ Wrocław")</f>
        <v>0</v>
      </c>
      <c r="AZ81" s="24">
        <f>SUMIFS('1_stopień'!$V$8:$V$964,'1_stopień'!$R$8:$R$964,D81,'1_stopień'!$AA$8:$AA$964,"CKZ Wrocław")</f>
        <v>0</v>
      </c>
      <c r="BA81" s="24">
        <f>SUMIFS('1_stopień'!$U$8:$U$964,'1_stopień'!$R$8:$R$964,D81,'1_stopień'!$AA$8:$AA$964,"CKZ Gliwice")</f>
        <v>0</v>
      </c>
      <c r="BB81" s="24">
        <f>SUMIFS('1_stopień'!$V$8:$V$964,'1_stopień'!$R$8:$R$964,D81,'1_stopień'!$AA$8:$AA$964,"CKZ Gliwice")</f>
        <v>0</v>
      </c>
      <c r="BC81" s="24">
        <f>SUMIFS('1_stopień'!$U$8:$U$964,'1_stopień'!$R$8:$R$964,D81,'1_stopień'!$AA$8:$AA$964,"CKZ Opole")</f>
        <v>0</v>
      </c>
      <c r="BD81" s="24">
        <f>SUMIFS('1_stopień'!$V$8:$V$964,'1_stopień'!$R$8:$R$964,D81,'1_stopień'!$AA$8:$AA$964,"CKZ Opole")</f>
        <v>0</v>
      </c>
      <c r="BE81" s="24">
        <f>SUMIFS('1_stopień'!$U$8:$U$964,'1_stopień'!$R$8:$R$964,D81,'1_stopień'!$AA$8:$AA$964,"CKZ Chojnów")</f>
        <v>0</v>
      </c>
      <c r="BF81" s="24">
        <f>SUMIFS('1_stopień'!$V$8:$V$964,'1_stopień'!$R$8:$R$964,D81,'1_stopień'!$AA$8:$AA$964,"CKZ Chojnów")</f>
        <v>0</v>
      </c>
      <c r="BG81" s="24">
        <f>SUMIFS('1_stopień'!$U$8:$U$964,'1_stopień'!$R$8:$R$964,D81,'1_stopień'!$AA$8:$AA$964,"CKZ Gniezno")</f>
        <v>0</v>
      </c>
      <c r="BH81" s="24">
        <f>SUMIFS('1_stopień'!$V$8:$V$964,'1_stopień'!$R$8:$R$964,D81,'1_stopień'!$AA$8:$AA$964,"CKZ Gniezno")</f>
        <v>0</v>
      </c>
      <c r="BI81" s="24">
        <f>SUMIFS('1_stopień'!$U$8:$U$964,'1_stopień'!$R$8:$R$964,D81,'1_stopień'!$AA$8:$AA$964,"konsultacje szkoła")</f>
        <v>0</v>
      </c>
      <c r="BJ81" s="330">
        <f t="shared" si="2"/>
        <v>0</v>
      </c>
      <c r="BK81" s="327">
        <f t="shared" si="3"/>
        <v>0</v>
      </c>
    </row>
    <row r="82" spans="2:63" hidden="1">
      <c r="B82" s="25" t="s">
        <v>537</v>
      </c>
      <c r="C82" s="26">
        <v>731808</v>
      </c>
      <c r="D82" s="26" t="s">
        <v>1031</v>
      </c>
      <c r="E82" s="25" t="s">
        <v>651</v>
      </c>
      <c r="F82" s="23">
        <f>SUMIF('1_stopień'!R$8:R$964,D82,'1_stopień'!U$8:U$966)</f>
        <v>0</v>
      </c>
      <c r="G82" s="24">
        <f>SUMIFS('1_stopień'!$U$8:$U$964,'1_stopień'!$R$8:$R$964,D82,'1_stopień'!$AA$8:$AA$964,"CKZ Bielawa")</f>
        <v>0</v>
      </c>
      <c r="H82" s="24">
        <f>SUMIFS('1_stopień'!$V$8:$V$964,'1_stopień'!$R$8:$R$964,D82,'1_stopień'!$AA$8:$AA$964,"CKZ Bielawa")</f>
        <v>0</v>
      </c>
      <c r="I82" s="24">
        <f>SUMIFS('1_stopień'!$U$8:$U$964,'1_stopień'!$R$8:$R$964,D82,'1_stopień'!$AA$8:$AA$964,"GCKZ Głogów")</f>
        <v>0</v>
      </c>
      <c r="J82" s="24">
        <f>SUMIFS('1_stopień'!$V$8:$V$964,'1_stopień'!$R$8:$R$964,D82,'1_stopień'!$AA$8:$AA$964,"GCKZ Głogów")</f>
        <v>0</v>
      </c>
      <c r="K82" s="24">
        <f>SUMIFS('1_stopień'!$U$8:$U$964,'1_stopień'!$R$8:$R$964,D82,'1_stopień'!$AA$8:$AA$964,"CKZ Jawor")</f>
        <v>0</v>
      </c>
      <c r="L82" s="24">
        <f>SUMIFS('1_stopień'!$V$8:$V$964,'1_stopień'!$R$8:$R$964,D82,'1_stopień'!$AA$8:$AA$964,"CKZ Jawor")</f>
        <v>0</v>
      </c>
      <c r="M82" s="24">
        <f>SUMIFS('1_stopień'!$U$8:$U$964,'1_stopień'!$R$8:$R$964,D82,'1_stopień'!$AA$8:$AA$964,"ZSM Głubczyce")</f>
        <v>0</v>
      </c>
      <c r="N82" s="24">
        <f>SUMIFS('1_stopień'!$V$8:$V$964,'1_stopień'!$R$8:$R$964,D82,'1_stopień'!$AA$8:$AA$964,"ZSM Głubczyce")</f>
        <v>0</v>
      </c>
      <c r="O82" s="24">
        <f>SUMIFS('1_stopień'!$U$8:$U$964,'1_stopień'!$R$8:$R$964,D82,'1_stopień'!$AA$8:$AA$964,"CKZ Kłodzko")</f>
        <v>0</v>
      </c>
      <c r="P82" s="24">
        <f>SUMIFS('1_stopień'!$V$8:$V$964,'1_stopień'!$R$8:$R$964,D82,'1_stopień'!$AA$8:$AA$964,"CKZ Kłodzko")</f>
        <v>0</v>
      </c>
      <c r="Q82" s="24">
        <f>SUMIFS('1_stopień'!$U$8:$U$964,'1_stopień'!$R$8:$R$964,D82,'1_stopień'!$AA$8:$AA$964,"CKZ Legnica")</f>
        <v>0</v>
      </c>
      <c r="R82" s="24">
        <f>SUMIFS('1_stopień'!$V$8:$V$964,'1_stopień'!$R$8:$R$964,D82,'1_stopień'!$AA$8:$AA$964,"CKZ Legnica")</f>
        <v>0</v>
      </c>
      <c r="S82" s="24">
        <f>SUMIFS('1_stopień'!$U$8:$U$964,'1_stopień'!$R$8:$R$964,D82,'1_stopień'!$AA$8:$AA$964,"CKZ Oleśnica")</f>
        <v>0</v>
      </c>
      <c r="T82" s="24">
        <f>SUMIFS('1_stopień'!$V$8:$V$964,'1_stopień'!$R$8:$R$964,D82,'1_stopień'!$AA$8:$AA$964,"CKZ Oleśnica")</f>
        <v>0</v>
      </c>
      <c r="U82" s="24">
        <f>SUMIFS('1_stopień'!$U$8:$U$964,'1_stopień'!$R$8:$R$964,D82,'1_stopień'!$AA$8:$AA$964,"CKZ Świdnica")</f>
        <v>0</v>
      </c>
      <c r="V82" s="24">
        <f>SUMIFS('1_stopień'!$V$8:$V$964,'1_stopień'!$R$8:$R$964,D82,'1_stopień'!$AA$8:$AA$964,"CKZ Świdnica")</f>
        <v>0</v>
      </c>
      <c r="W82" s="24">
        <f>SUMIFS('1_stopień'!$U$8:$U$964,'1_stopień'!$R$8:$R$964,D82,'1_stopień'!$AA$8:$AA$964,"CKZ Wołów")</f>
        <v>0</v>
      </c>
      <c r="X82" s="24">
        <f>SUMIFS('1_stopień'!$V$8:$V$964,'1_stopień'!$R$8:$R$964,D82,'1_stopień'!$AA$8:$AA$964,"CKZ Wołów")</f>
        <v>0</v>
      </c>
      <c r="Y82" s="24">
        <f>SUMIFS('1_stopień'!$U$8:$U$964,'1_stopień'!$R$8:$R$964,D82,'1_stopień'!$AA$8:$AA$964,"CKZ Ziębice")</f>
        <v>0</v>
      </c>
      <c r="Z82" s="24">
        <f>SUMIFS('1_stopień'!$V$8:$V$964,'1_stopień'!$R$8:$R$964,D82,'1_stopień'!$AA$8:$AA$964,"CKZ Ziębice")</f>
        <v>0</v>
      </c>
      <c r="AA82" s="24">
        <f>SUMIFS('1_stopień'!$U$8:$U$964,'1_stopień'!$R$8:$R$964,D82,'1_stopień'!$AA$8:$AA$964,"CKZ Dobrodzień")</f>
        <v>0</v>
      </c>
      <c r="AB82" s="24">
        <f>SUMIFS('1_stopień'!$V$8:$V$964,'1_stopień'!$R$8:$R$964,D82,'1_stopień'!$AA$8:$AA$964,"CKZ Dobrodzień")</f>
        <v>0</v>
      </c>
      <c r="AC82" s="24">
        <f>SUMIFS('1_stopień'!$U$8:$U$964,'1_stopień'!$R$8:$R$964,D82,'1_stopień'!$AA$8:$AA$964,"CKZ Kędzierzyn-Koźle")</f>
        <v>0</v>
      </c>
      <c r="AD82" s="24">
        <f>SUMIFS('1_stopień'!$V$8:$V$964,'1_stopień'!$R$8:$R$964,D82,'1_stopień'!$AA$8:$AA$964,"CKZ Kędzierzyn-Koźle")</f>
        <v>0</v>
      </c>
      <c r="AE82" s="24">
        <f>SUMIFS('1_stopień'!$U$8:$U$964,'1_stopień'!$R$8:$R$964,D82,'1_stopień'!$AA$8:$AA$964,"CKZ Dębica")</f>
        <v>0</v>
      </c>
      <c r="AF82" s="24">
        <f>SUMIFS('1_stopień'!$V$8:$V$964,'1_stopień'!$R$8:$R$964,D82,'1_stopień'!$AA$8:$AA$964,"CKZ Dębica")</f>
        <v>0</v>
      </c>
      <c r="AG82" s="24">
        <f>SUMIFS('1_stopień'!$U$8:$U$964,'1_stopień'!$R$8:$R$964,D82,'1_stopień'!$AA$8:$AA$964,"ZSET Rakowice Wielkie")</f>
        <v>0</v>
      </c>
      <c r="AH82" s="24">
        <f>SUMIFS('1_stopień'!$V$8:$V$964,'1_stopień'!$R$8:$R$964,D82,'1_stopień'!$AA$8:$AA$964,"ZSET Rakowice Wielkie")</f>
        <v>0</v>
      </c>
      <c r="AI82" s="24">
        <f>SUMIFS('1_stopień'!$U$8:$U$964,'1_stopień'!$R$8:$R$964,D82,'1_stopień'!$AA$8:$AA$964,"CKZ Krotoszyn")</f>
        <v>0</v>
      </c>
      <c r="AJ82" s="24">
        <f>SUMIFS('1_stopień'!$V$8:$V$964,'1_stopień'!$R$8:$R$964,D82,'1_stopień'!$AA$8:$AA$964,"CKZ Krotoszyn")</f>
        <v>0</v>
      </c>
      <c r="AK82" s="24">
        <f>SUMIFS('1_stopień'!$U$8:$U$964,'1_stopień'!$R$8:$R$964,D82,'1_stopień'!$AA$8:$AA$964,"CKZ Olkusz")</f>
        <v>0</v>
      </c>
      <c r="AL82" s="24">
        <f>SUMIFS('1_stopień'!$V$8:$V$964,'1_stopień'!$R$8:$R$964,D82,'1_stopień'!$AA$8:$AA$964,"CKZ Olkusz")</f>
        <v>0</v>
      </c>
      <c r="AM82" s="24">
        <f>SUMIFS('1_stopień'!$U$8:$U$964,'1_stopień'!$R$8:$R$964,D82,'1_stopień'!$AA$8:$AA$964,"CKZ Wschowa")</f>
        <v>0</v>
      </c>
      <c r="AN82" s="24">
        <f>SUMIFS('1_stopień'!$V$8:$V$964,'1_stopień'!$R$8:$R$964,D82,'1_stopień'!$AA$8:$AA$964,"CKZ Wschowa")</f>
        <v>0</v>
      </c>
      <c r="AO82" s="24">
        <f>SUMIFS('1_stopień'!$U$8:$U$964,'1_stopień'!$R$8:$R$964,D82,'1_stopień'!$AA$8:$AA$964,"CKZ Zielona Góra")</f>
        <v>0</v>
      </c>
      <c r="AP82" s="24">
        <f>SUMIFS('1_stopień'!$V$8:$V$964,'1_stopień'!$R$8:$R$964,D82,'1_stopień'!$AA$8:$AA$964,"CKZ Zielona Góra")</f>
        <v>0</v>
      </c>
      <c r="AQ82" s="24">
        <f>SUMIFS('1_stopień'!$U$8:$U$964,'1_stopień'!$R$8:$R$964,D82,'1_stopień'!$AA$8:$AA$964,"Rzemieślnicza Wałbrzych")</f>
        <v>0</v>
      </c>
      <c r="AR82" s="24">
        <f>SUMIFS('1_stopień'!$V$8:$V$964,'1_stopień'!$R$8:$R$964,D82,'1_stopień'!$AA$8:$AA$964,"Rzemieślnicza Wałbrzych")</f>
        <v>0</v>
      </c>
      <c r="AS82" s="24">
        <f>SUMIFS('1_stopień'!$U$8:$U$964,'1_stopień'!$R$8:$R$964,D82,'1_stopień'!$AA$8:$AA$964,"CKZ Mosina")</f>
        <v>0</v>
      </c>
      <c r="AT82" s="24">
        <f>SUMIFS('1_stopień'!$V$8:$V$964,'1_stopień'!$R$8:$R$964,D82,'1_stopień'!$AA$8:$AA$964,"CKZ Mosina")</f>
        <v>0</v>
      </c>
      <c r="AU82" s="24">
        <f>SUMIFS('1_stopień'!$U$8:$U$964,'1_stopień'!$R$8:$R$964,D82,'1_stopień'!$AA$8:$AA$964,"Cech Opole")</f>
        <v>0</v>
      </c>
      <c r="AV82" s="24">
        <f>SUMIFS('1_stopień'!$V$8:$V$964,'1_stopień'!$R$8:$R$964,D82,'1_stopień'!$AA$8:$AA$964,"Cech Opole")</f>
        <v>0</v>
      </c>
      <c r="AW82" s="24">
        <f>SUMIFS('1_stopień'!$U$8:$U$964,'1_stopień'!$R$8:$R$964,D82,'1_stopień'!$AA$8:$AA$964,"TOYOTA")</f>
        <v>0</v>
      </c>
      <c r="AX82" s="24">
        <f>SUMIFS('1_stopień'!$V$8:$V$964,'1_stopień'!$R$8:$R$964,D82,'1_stopień'!$AA$8:$AA$964,"TOYOTA")</f>
        <v>0</v>
      </c>
      <c r="AY82" s="24">
        <f>SUMIFS('1_stopień'!$U$8:$U$964,'1_stopień'!$R$8:$R$964,D82,'1_stopień'!$AA$8:$AA$964,"CKZ Wrocław")</f>
        <v>0</v>
      </c>
      <c r="AZ82" s="24">
        <f>SUMIFS('1_stopień'!$V$8:$V$964,'1_stopień'!$R$8:$R$964,D82,'1_stopień'!$AA$8:$AA$964,"CKZ Wrocław")</f>
        <v>0</v>
      </c>
      <c r="BA82" s="24">
        <f>SUMIFS('1_stopień'!$U$8:$U$964,'1_stopień'!$R$8:$R$964,D82,'1_stopień'!$AA$8:$AA$964,"CKZ Gliwice")</f>
        <v>0</v>
      </c>
      <c r="BB82" s="24">
        <f>SUMIFS('1_stopień'!$V$8:$V$964,'1_stopień'!$R$8:$R$964,D82,'1_stopień'!$AA$8:$AA$964,"CKZ Gliwice")</f>
        <v>0</v>
      </c>
      <c r="BC82" s="24">
        <f>SUMIFS('1_stopień'!$U$8:$U$964,'1_stopień'!$R$8:$R$964,D82,'1_stopień'!$AA$8:$AA$964,"CKZ Opole")</f>
        <v>0</v>
      </c>
      <c r="BD82" s="24">
        <f>SUMIFS('1_stopień'!$V$8:$V$964,'1_stopień'!$R$8:$R$964,D82,'1_stopień'!$AA$8:$AA$964,"CKZ Opole")</f>
        <v>0</v>
      </c>
      <c r="BE82" s="24">
        <f>SUMIFS('1_stopień'!$U$8:$U$964,'1_stopień'!$R$8:$R$964,D82,'1_stopień'!$AA$8:$AA$964,"CKZ Chojnów")</f>
        <v>0</v>
      </c>
      <c r="BF82" s="24">
        <f>SUMIFS('1_stopień'!$V$8:$V$964,'1_stopień'!$R$8:$R$964,D82,'1_stopień'!$AA$8:$AA$964,"CKZ Chojnów")</f>
        <v>0</v>
      </c>
      <c r="BG82" s="24">
        <f>SUMIFS('1_stopień'!$U$8:$U$964,'1_stopień'!$R$8:$R$964,D82,'1_stopień'!$AA$8:$AA$964,"CKZ Gniezno")</f>
        <v>0</v>
      </c>
      <c r="BH82" s="24">
        <f>SUMIFS('1_stopień'!$V$8:$V$964,'1_stopień'!$R$8:$R$964,D82,'1_stopień'!$AA$8:$AA$964,"CKZ Gniezno")</f>
        <v>0</v>
      </c>
      <c r="BI82" s="24">
        <f>SUMIFS('1_stopień'!$U$8:$U$964,'1_stopień'!$R$8:$R$964,D82,'1_stopień'!$AA$8:$AA$964,"konsultacje szkoła")</f>
        <v>0</v>
      </c>
      <c r="BJ82" s="330">
        <f t="shared" si="2"/>
        <v>0</v>
      </c>
      <c r="BK82" s="327">
        <f t="shared" si="3"/>
        <v>0</v>
      </c>
    </row>
    <row r="83" spans="2:63" hidden="1">
      <c r="B83" s="25" t="s">
        <v>538</v>
      </c>
      <c r="C83" s="26">
        <v>516408</v>
      </c>
      <c r="D83" s="26" t="s">
        <v>1032</v>
      </c>
      <c r="E83" s="25" t="s">
        <v>650</v>
      </c>
      <c r="F83" s="23">
        <f>SUMIF('1_stopień'!R$8:R$964,D83,'1_stopień'!U$8:U$966)</f>
        <v>0</v>
      </c>
      <c r="G83" s="24">
        <f>SUMIFS('1_stopień'!$U$8:$U$964,'1_stopień'!$R$8:$R$964,D83,'1_stopień'!$AA$8:$AA$964,"CKZ Bielawa")</f>
        <v>0</v>
      </c>
      <c r="H83" s="24">
        <f>SUMIFS('1_stopień'!$V$8:$V$964,'1_stopień'!$R$8:$R$964,D83,'1_stopień'!$AA$8:$AA$964,"CKZ Bielawa")</f>
        <v>0</v>
      </c>
      <c r="I83" s="24">
        <f>SUMIFS('1_stopień'!$U$8:$U$964,'1_stopień'!$R$8:$R$964,D83,'1_stopień'!$AA$8:$AA$964,"GCKZ Głogów")</f>
        <v>0</v>
      </c>
      <c r="J83" s="24">
        <f>SUMIFS('1_stopień'!$V$8:$V$964,'1_stopień'!$R$8:$R$964,D83,'1_stopień'!$AA$8:$AA$964,"GCKZ Głogów")</f>
        <v>0</v>
      </c>
      <c r="K83" s="24">
        <f>SUMIFS('1_stopień'!$U$8:$U$964,'1_stopień'!$R$8:$R$964,D83,'1_stopień'!$AA$8:$AA$964,"CKZ Jawor")</f>
        <v>0</v>
      </c>
      <c r="L83" s="24">
        <f>SUMIFS('1_stopień'!$V$8:$V$964,'1_stopień'!$R$8:$R$964,D83,'1_stopień'!$AA$8:$AA$964,"CKZ Jawor")</f>
        <v>0</v>
      </c>
      <c r="M83" s="24">
        <f>SUMIFS('1_stopień'!$U$8:$U$964,'1_stopień'!$R$8:$R$964,D83,'1_stopień'!$AA$8:$AA$964,"ZSM Głubczyce")</f>
        <v>0</v>
      </c>
      <c r="N83" s="24">
        <f>SUMIFS('1_stopień'!$V$8:$V$964,'1_stopień'!$R$8:$R$964,D83,'1_stopień'!$AA$8:$AA$964,"ZSM Głubczyce")</f>
        <v>0</v>
      </c>
      <c r="O83" s="24">
        <f>SUMIFS('1_stopień'!$U$8:$U$964,'1_stopień'!$R$8:$R$964,D83,'1_stopień'!$AA$8:$AA$964,"CKZ Kłodzko")</f>
        <v>0</v>
      </c>
      <c r="P83" s="24">
        <f>SUMIFS('1_stopień'!$V$8:$V$964,'1_stopień'!$R$8:$R$964,D83,'1_stopień'!$AA$8:$AA$964,"CKZ Kłodzko")</f>
        <v>0</v>
      </c>
      <c r="Q83" s="24">
        <f>SUMIFS('1_stopień'!$U$8:$U$964,'1_stopień'!$R$8:$R$964,D83,'1_stopień'!$AA$8:$AA$964,"CKZ Legnica")</f>
        <v>0</v>
      </c>
      <c r="R83" s="24">
        <f>SUMIFS('1_stopień'!$V$8:$V$964,'1_stopień'!$R$8:$R$964,D83,'1_stopień'!$AA$8:$AA$964,"CKZ Legnica")</f>
        <v>0</v>
      </c>
      <c r="S83" s="24">
        <f>SUMIFS('1_stopień'!$U$8:$U$964,'1_stopień'!$R$8:$R$964,D83,'1_stopień'!$AA$8:$AA$964,"CKZ Oleśnica")</f>
        <v>0</v>
      </c>
      <c r="T83" s="24">
        <f>SUMIFS('1_stopień'!$V$8:$V$964,'1_stopień'!$R$8:$R$964,D83,'1_stopień'!$AA$8:$AA$964,"CKZ Oleśnica")</f>
        <v>0</v>
      </c>
      <c r="U83" s="24">
        <f>SUMIFS('1_stopień'!$U$8:$U$964,'1_stopień'!$R$8:$R$964,D83,'1_stopień'!$AA$8:$AA$964,"CKZ Świdnica")</f>
        <v>0</v>
      </c>
      <c r="V83" s="24">
        <f>SUMIFS('1_stopień'!$V$8:$V$964,'1_stopień'!$R$8:$R$964,D83,'1_stopień'!$AA$8:$AA$964,"CKZ Świdnica")</f>
        <v>0</v>
      </c>
      <c r="W83" s="24">
        <f>SUMIFS('1_stopień'!$U$8:$U$964,'1_stopień'!$R$8:$R$964,D83,'1_stopień'!$AA$8:$AA$964,"CKZ Wołów")</f>
        <v>0</v>
      </c>
      <c r="X83" s="24">
        <f>SUMIFS('1_stopień'!$V$8:$V$964,'1_stopień'!$R$8:$R$964,D83,'1_stopień'!$AA$8:$AA$964,"CKZ Wołów")</f>
        <v>0</v>
      </c>
      <c r="Y83" s="24">
        <f>SUMIFS('1_stopień'!$U$8:$U$964,'1_stopień'!$R$8:$R$964,D83,'1_stopień'!$AA$8:$AA$964,"CKZ Ziębice")</f>
        <v>0</v>
      </c>
      <c r="Z83" s="24">
        <f>SUMIFS('1_stopień'!$V$8:$V$964,'1_stopień'!$R$8:$R$964,D83,'1_stopień'!$AA$8:$AA$964,"CKZ Ziębice")</f>
        <v>0</v>
      </c>
      <c r="AA83" s="24">
        <f>SUMIFS('1_stopień'!$U$8:$U$964,'1_stopień'!$R$8:$R$964,D83,'1_stopień'!$AA$8:$AA$964,"CKZ Dobrodzień")</f>
        <v>0</v>
      </c>
      <c r="AB83" s="24">
        <f>SUMIFS('1_stopień'!$V$8:$V$964,'1_stopień'!$R$8:$R$964,D83,'1_stopień'!$AA$8:$AA$964,"CKZ Dobrodzień")</f>
        <v>0</v>
      </c>
      <c r="AC83" s="24">
        <f>SUMIFS('1_stopień'!$U$8:$U$964,'1_stopień'!$R$8:$R$964,D83,'1_stopień'!$AA$8:$AA$964,"CKZ Kędzierzyn-Koźle")</f>
        <v>0</v>
      </c>
      <c r="AD83" s="24">
        <f>SUMIFS('1_stopień'!$V$8:$V$964,'1_stopień'!$R$8:$R$964,D83,'1_stopień'!$AA$8:$AA$964,"CKZ Kędzierzyn-Koźle")</f>
        <v>0</v>
      </c>
      <c r="AE83" s="24">
        <f>SUMIFS('1_stopień'!$U$8:$U$964,'1_stopień'!$R$8:$R$964,D83,'1_stopień'!$AA$8:$AA$964,"CKZ Dębica")</f>
        <v>0</v>
      </c>
      <c r="AF83" s="24">
        <f>SUMIFS('1_stopień'!$V$8:$V$964,'1_stopień'!$R$8:$R$964,D83,'1_stopień'!$AA$8:$AA$964,"CKZ Dębica")</f>
        <v>0</v>
      </c>
      <c r="AG83" s="24">
        <f>SUMIFS('1_stopień'!$U$8:$U$964,'1_stopień'!$R$8:$R$964,D83,'1_stopień'!$AA$8:$AA$964,"ZSET Rakowice Wielkie")</f>
        <v>0</v>
      </c>
      <c r="AH83" s="24">
        <f>SUMIFS('1_stopień'!$V$8:$V$964,'1_stopień'!$R$8:$R$964,D83,'1_stopień'!$AA$8:$AA$964,"ZSET Rakowice Wielkie")</f>
        <v>0</v>
      </c>
      <c r="AI83" s="24">
        <f>SUMIFS('1_stopień'!$U$8:$U$964,'1_stopień'!$R$8:$R$964,D83,'1_stopień'!$AA$8:$AA$964,"CKZ Krotoszyn")</f>
        <v>0</v>
      </c>
      <c r="AJ83" s="24">
        <f>SUMIFS('1_stopień'!$V$8:$V$964,'1_stopień'!$R$8:$R$964,D83,'1_stopień'!$AA$8:$AA$964,"CKZ Krotoszyn")</f>
        <v>0</v>
      </c>
      <c r="AK83" s="24">
        <f>SUMIFS('1_stopień'!$U$8:$U$964,'1_stopień'!$R$8:$R$964,D83,'1_stopień'!$AA$8:$AA$964,"CKZ Olkusz")</f>
        <v>0</v>
      </c>
      <c r="AL83" s="24">
        <f>SUMIFS('1_stopień'!$V$8:$V$964,'1_stopień'!$R$8:$R$964,D83,'1_stopień'!$AA$8:$AA$964,"CKZ Olkusz")</f>
        <v>0</v>
      </c>
      <c r="AM83" s="24">
        <f>SUMIFS('1_stopień'!$U$8:$U$964,'1_stopień'!$R$8:$R$964,D83,'1_stopień'!$AA$8:$AA$964,"CKZ Wschowa")</f>
        <v>0</v>
      </c>
      <c r="AN83" s="24">
        <f>SUMIFS('1_stopień'!$V$8:$V$964,'1_stopień'!$R$8:$R$964,D83,'1_stopień'!$AA$8:$AA$964,"CKZ Wschowa")</f>
        <v>0</v>
      </c>
      <c r="AO83" s="24">
        <f>SUMIFS('1_stopień'!$U$8:$U$964,'1_stopień'!$R$8:$R$964,D83,'1_stopień'!$AA$8:$AA$964,"CKZ Zielona Góra")</f>
        <v>0</v>
      </c>
      <c r="AP83" s="24">
        <f>SUMIFS('1_stopień'!$V$8:$V$964,'1_stopień'!$R$8:$R$964,D83,'1_stopień'!$AA$8:$AA$964,"CKZ Zielona Góra")</f>
        <v>0</v>
      </c>
      <c r="AQ83" s="24">
        <f>SUMIFS('1_stopień'!$U$8:$U$964,'1_stopień'!$R$8:$R$964,D83,'1_stopień'!$AA$8:$AA$964,"Rzemieślnicza Wałbrzych")</f>
        <v>0</v>
      </c>
      <c r="AR83" s="24">
        <f>SUMIFS('1_stopień'!$V$8:$V$964,'1_stopień'!$R$8:$R$964,D83,'1_stopień'!$AA$8:$AA$964,"Rzemieślnicza Wałbrzych")</f>
        <v>0</v>
      </c>
      <c r="AS83" s="24">
        <f>SUMIFS('1_stopień'!$U$8:$U$964,'1_stopień'!$R$8:$R$964,D83,'1_stopień'!$AA$8:$AA$964,"CKZ Mosina")</f>
        <v>0</v>
      </c>
      <c r="AT83" s="24">
        <f>SUMIFS('1_stopień'!$V$8:$V$964,'1_stopień'!$R$8:$R$964,D83,'1_stopień'!$AA$8:$AA$964,"CKZ Mosina")</f>
        <v>0</v>
      </c>
      <c r="AU83" s="24">
        <f>SUMIFS('1_stopień'!$U$8:$U$964,'1_stopień'!$R$8:$R$964,D83,'1_stopień'!$AA$8:$AA$964,"Cech Opole")</f>
        <v>0</v>
      </c>
      <c r="AV83" s="24">
        <f>SUMIFS('1_stopień'!$V$8:$V$964,'1_stopień'!$R$8:$R$964,D83,'1_stopień'!$AA$8:$AA$964,"Cech Opole")</f>
        <v>0</v>
      </c>
      <c r="AW83" s="24">
        <f>SUMIFS('1_stopień'!$U$8:$U$964,'1_stopień'!$R$8:$R$964,D83,'1_stopień'!$AA$8:$AA$964,"TOYOTA")</f>
        <v>0</v>
      </c>
      <c r="AX83" s="24">
        <f>SUMIFS('1_stopień'!$V$8:$V$964,'1_stopień'!$R$8:$R$964,D83,'1_stopień'!$AA$8:$AA$964,"TOYOTA")</f>
        <v>0</v>
      </c>
      <c r="AY83" s="24">
        <f>SUMIFS('1_stopień'!$U$8:$U$964,'1_stopień'!$R$8:$R$964,D83,'1_stopień'!$AA$8:$AA$964,"CKZ Wrocław")</f>
        <v>0</v>
      </c>
      <c r="AZ83" s="24">
        <f>SUMIFS('1_stopień'!$V$8:$V$964,'1_stopień'!$R$8:$R$964,D83,'1_stopień'!$AA$8:$AA$964,"CKZ Wrocław")</f>
        <v>0</v>
      </c>
      <c r="BA83" s="24">
        <f>SUMIFS('1_stopień'!$U$8:$U$964,'1_stopień'!$R$8:$R$964,D83,'1_stopień'!$AA$8:$AA$964,"CKZ Gliwice")</f>
        <v>0</v>
      </c>
      <c r="BB83" s="24">
        <f>SUMIFS('1_stopień'!$V$8:$V$964,'1_stopień'!$R$8:$R$964,D83,'1_stopień'!$AA$8:$AA$964,"CKZ Gliwice")</f>
        <v>0</v>
      </c>
      <c r="BC83" s="24">
        <f>SUMIFS('1_stopień'!$U$8:$U$964,'1_stopień'!$R$8:$R$964,D83,'1_stopień'!$AA$8:$AA$964,"CKZ Opole")</f>
        <v>0</v>
      </c>
      <c r="BD83" s="24">
        <f>SUMIFS('1_stopień'!$V$8:$V$964,'1_stopień'!$R$8:$R$964,D83,'1_stopień'!$AA$8:$AA$964,"CKZ Opole")</f>
        <v>0</v>
      </c>
      <c r="BE83" s="24">
        <f>SUMIFS('1_stopień'!$U$8:$U$964,'1_stopień'!$R$8:$R$964,D83,'1_stopień'!$AA$8:$AA$964,"CKZ Chojnów")</f>
        <v>0</v>
      </c>
      <c r="BF83" s="24">
        <f>SUMIFS('1_stopień'!$V$8:$V$964,'1_stopień'!$R$8:$R$964,D83,'1_stopień'!$AA$8:$AA$964,"CKZ Chojnów")</f>
        <v>0</v>
      </c>
      <c r="BG83" s="24">
        <f>SUMIFS('1_stopień'!$U$8:$U$964,'1_stopień'!$R$8:$R$964,D83,'1_stopień'!$AA$8:$AA$964,"CKZ Gniezno")</f>
        <v>0</v>
      </c>
      <c r="BH83" s="24">
        <f>SUMIFS('1_stopień'!$V$8:$V$964,'1_stopień'!$R$8:$R$964,D83,'1_stopień'!$AA$8:$AA$964,"CKZ Gniezno")</f>
        <v>0</v>
      </c>
      <c r="BI83" s="24">
        <f>SUMIFS('1_stopień'!$U$8:$U$964,'1_stopień'!$R$8:$R$964,D83,'1_stopień'!$AA$8:$AA$964,"konsultacje szkoła")</f>
        <v>0</v>
      </c>
      <c r="BJ83" s="330">
        <f t="shared" si="2"/>
        <v>0</v>
      </c>
      <c r="BK83" s="327">
        <f t="shared" si="3"/>
        <v>0</v>
      </c>
    </row>
    <row r="84" spans="2:63" hidden="1">
      <c r="B84" s="25" t="s">
        <v>193</v>
      </c>
      <c r="C84" s="26">
        <v>834103</v>
      </c>
      <c r="D84" s="26" t="s">
        <v>165</v>
      </c>
      <c r="E84" s="25" t="s">
        <v>649</v>
      </c>
      <c r="F84" s="23">
        <f>SUMIF('1_stopień'!R$8:R$964,D84,'1_stopień'!U$8:U$966)</f>
        <v>6</v>
      </c>
      <c r="G84" s="24">
        <f>SUMIFS('1_stopień'!$U$8:$U$964,'1_stopień'!$R$8:$R$964,D84,'1_stopień'!$AA$8:$AA$964,"CKZ Bielawa")</f>
        <v>0</v>
      </c>
      <c r="H84" s="24">
        <f>SUMIFS('1_stopień'!$V$8:$V$964,'1_stopień'!$R$8:$R$964,D84,'1_stopień'!$AA$8:$AA$964,"CKZ Bielawa")</f>
        <v>0</v>
      </c>
      <c r="I84" s="24">
        <f>SUMIFS('1_stopień'!$U$8:$U$964,'1_stopień'!$R$8:$R$964,D84,'1_stopień'!$AA$8:$AA$964,"GCKZ Głogów")</f>
        <v>0</v>
      </c>
      <c r="J84" s="24">
        <f>SUMIFS('1_stopień'!$V$8:$V$964,'1_stopień'!$R$8:$R$964,D84,'1_stopień'!$AA$8:$AA$964,"GCKZ Głogów")</f>
        <v>0</v>
      </c>
      <c r="K84" s="24">
        <f>SUMIFS('1_stopień'!$U$8:$U$964,'1_stopień'!$R$8:$R$964,D84,'1_stopień'!$AA$8:$AA$964,"CKZ Jawor")</f>
        <v>0</v>
      </c>
      <c r="L84" s="24">
        <f>SUMIFS('1_stopień'!$V$8:$V$964,'1_stopień'!$R$8:$R$964,D84,'1_stopień'!$AA$8:$AA$964,"CKZ Jawor")</f>
        <v>0</v>
      </c>
      <c r="M84" s="24">
        <f>SUMIFS('1_stopień'!$U$8:$U$964,'1_stopień'!$R$8:$R$964,D84,'1_stopień'!$AA$8:$AA$964,"ZSM Głubczyce")</f>
        <v>0</v>
      </c>
      <c r="N84" s="24">
        <f>SUMIFS('1_stopień'!$V$8:$V$964,'1_stopień'!$R$8:$R$964,D84,'1_stopień'!$AA$8:$AA$964,"ZSM Głubczyce")</f>
        <v>0</v>
      </c>
      <c r="O84" s="24">
        <f>SUMIFS('1_stopień'!$U$8:$U$964,'1_stopień'!$R$8:$R$964,D84,'1_stopień'!$AA$8:$AA$964,"CKZ Kłodzko")</f>
        <v>0</v>
      </c>
      <c r="P84" s="24">
        <f>SUMIFS('1_stopień'!$V$8:$V$964,'1_stopień'!$R$8:$R$964,D84,'1_stopień'!$AA$8:$AA$964,"CKZ Kłodzko")</f>
        <v>0</v>
      </c>
      <c r="Q84" s="24">
        <f>SUMIFS('1_stopień'!$U$8:$U$964,'1_stopień'!$R$8:$R$964,D84,'1_stopień'!$AA$8:$AA$964,"CKZ Legnica")</f>
        <v>0</v>
      </c>
      <c r="R84" s="24">
        <f>SUMIFS('1_stopień'!$V$8:$V$964,'1_stopień'!$R$8:$R$964,D84,'1_stopień'!$AA$8:$AA$964,"CKZ Legnica")</f>
        <v>0</v>
      </c>
      <c r="S84" s="24">
        <f>SUMIFS('1_stopień'!$U$8:$U$964,'1_stopień'!$R$8:$R$964,D84,'1_stopień'!$AA$8:$AA$964,"CKZ Oleśnica")</f>
        <v>0</v>
      </c>
      <c r="T84" s="24">
        <f>SUMIFS('1_stopień'!$V$8:$V$964,'1_stopień'!$R$8:$R$964,D84,'1_stopień'!$AA$8:$AA$964,"CKZ Oleśnica")</f>
        <v>0</v>
      </c>
      <c r="U84" s="24">
        <f>SUMIFS('1_stopień'!$U$8:$U$964,'1_stopień'!$R$8:$R$964,D84,'1_stopień'!$AA$8:$AA$964,"CKZ Świdnica")</f>
        <v>0</v>
      </c>
      <c r="V84" s="24">
        <f>SUMIFS('1_stopień'!$V$8:$V$964,'1_stopień'!$R$8:$R$964,D84,'1_stopień'!$AA$8:$AA$964,"CKZ Świdnica")</f>
        <v>0</v>
      </c>
      <c r="W84" s="24">
        <f>SUMIFS('1_stopień'!$U$8:$U$964,'1_stopień'!$R$8:$R$964,D84,'1_stopień'!$AA$8:$AA$964,"CKZ Wołów")</f>
        <v>0</v>
      </c>
      <c r="X84" s="24">
        <f>SUMIFS('1_stopień'!$V$8:$V$964,'1_stopień'!$R$8:$R$964,D84,'1_stopień'!$AA$8:$AA$964,"CKZ Wołów")</f>
        <v>0</v>
      </c>
      <c r="Y84" s="24">
        <f>SUMIFS('1_stopień'!$U$8:$U$964,'1_stopień'!$R$8:$R$964,D84,'1_stopień'!$AA$8:$AA$964,"CKZ Ziębice")</f>
        <v>0</v>
      </c>
      <c r="Z84" s="24">
        <f>SUMIFS('1_stopień'!$V$8:$V$964,'1_stopień'!$R$8:$R$964,D84,'1_stopień'!$AA$8:$AA$964,"CKZ Ziębice")</f>
        <v>0</v>
      </c>
      <c r="AA84" s="24">
        <f>SUMIFS('1_stopień'!$U$8:$U$964,'1_stopień'!$R$8:$R$964,D84,'1_stopień'!$AA$8:$AA$964,"CKZ Dobrodzień")</f>
        <v>0</v>
      </c>
      <c r="AB84" s="24">
        <f>SUMIFS('1_stopień'!$V$8:$V$964,'1_stopień'!$R$8:$R$964,D84,'1_stopień'!$AA$8:$AA$964,"CKZ Dobrodzień")</f>
        <v>0</v>
      </c>
      <c r="AC84" s="24">
        <f>SUMIFS('1_stopień'!$U$8:$U$964,'1_stopień'!$R$8:$R$964,D84,'1_stopień'!$AA$8:$AA$964,"CKZ Kędzierzyn-Koźle")</f>
        <v>0</v>
      </c>
      <c r="AD84" s="24">
        <f>SUMIFS('1_stopień'!$V$8:$V$964,'1_stopień'!$R$8:$R$964,D84,'1_stopień'!$AA$8:$AA$964,"CKZ Kędzierzyn-Koźle")</f>
        <v>0</v>
      </c>
      <c r="AE84" s="24">
        <f>SUMIFS('1_stopień'!$U$8:$U$964,'1_stopień'!$R$8:$R$964,D84,'1_stopień'!$AA$8:$AA$964,"CKZ Dębica")</f>
        <v>0</v>
      </c>
      <c r="AF84" s="24">
        <f>SUMIFS('1_stopień'!$V$8:$V$964,'1_stopień'!$R$8:$R$964,D84,'1_stopień'!$AA$8:$AA$964,"CKZ Dębica")</f>
        <v>0</v>
      </c>
      <c r="AG84" s="24">
        <f>SUMIFS('1_stopień'!$U$8:$U$964,'1_stopień'!$R$8:$R$964,D84,'1_stopień'!$AA$8:$AA$964,"ZSET Rakowice Wielkie")</f>
        <v>0</v>
      </c>
      <c r="AH84" s="24">
        <f>SUMIFS('1_stopień'!$V$8:$V$964,'1_stopień'!$R$8:$R$964,D84,'1_stopień'!$AA$8:$AA$964,"ZSET Rakowice Wielkie")</f>
        <v>0</v>
      </c>
      <c r="AI84" s="24">
        <f>SUMIFS('1_stopień'!$U$8:$U$964,'1_stopień'!$R$8:$R$964,D84,'1_stopień'!$AA$8:$AA$964,"CKZ Krotoszyn")</f>
        <v>0</v>
      </c>
      <c r="AJ84" s="24">
        <f>SUMIFS('1_stopień'!$V$8:$V$964,'1_stopień'!$R$8:$R$964,D84,'1_stopień'!$AA$8:$AA$964,"CKZ Krotoszyn")</f>
        <v>0</v>
      </c>
      <c r="AK84" s="24">
        <f>SUMIFS('1_stopień'!$U$8:$U$964,'1_stopień'!$R$8:$R$964,D84,'1_stopień'!$AA$8:$AA$964,"CKZ Olkusz")</f>
        <v>0</v>
      </c>
      <c r="AL84" s="24">
        <f>SUMIFS('1_stopień'!$V$8:$V$964,'1_stopień'!$R$8:$R$964,D84,'1_stopień'!$AA$8:$AA$964,"CKZ Olkusz")</f>
        <v>0</v>
      </c>
      <c r="AM84" s="24">
        <f>SUMIFS('1_stopień'!$U$8:$U$964,'1_stopień'!$R$8:$R$964,D84,'1_stopień'!$AA$8:$AA$964,"CKZ Wschowa")</f>
        <v>6</v>
      </c>
      <c r="AN84" s="24">
        <f>SUMIFS('1_stopień'!$V$8:$V$964,'1_stopień'!$R$8:$R$964,D84,'1_stopień'!$AA$8:$AA$964,"CKZ Wschowa")</f>
        <v>0</v>
      </c>
      <c r="AO84" s="24">
        <f>SUMIFS('1_stopień'!$U$8:$U$964,'1_stopień'!$R$8:$R$964,D84,'1_stopień'!$AA$8:$AA$964,"CKZ Zielona Góra")</f>
        <v>0</v>
      </c>
      <c r="AP84" s="24">
        <f>SUMIFS('1_stopień'!$V$8:$V$964,'1_stopień'!$R$8:$R$964,D84,'1_stopień'!$AA$8:$AA$964,"CKZ Zielona Góra")</f>
        <v>0</v>
      </c>
      <c r="AQ84" s="24">
        <f>SUMIFS('1_stopień'!$U$8:$U$964,'1_stopień'!$R$8:$R$964,D84,'1_stopień'!$AA$8:$AA$964,"Rzemieślnicza Wałbrzych")</f>
        <v>0</v>
      </c>
      <c r="AR84" s="24">
        <f>SUMIFS('1_stopień'!$V$8:$V$964,'1_stopień'!$R$8:$R$964,D84,'1_stopień'!$AA$8:$AA$964,"Rzemieślnicza Wałbrzych")</f>
        <v>0</v>
      </c>
      <c r="AS84" s="24">
        <f>SUMIFS('1_stopień'!$U$8:$U$964,'1_stopień'!$R$8:$R$964,D84,'1_stopień'!$AA$8:$AA$964,"CKZ Mosina")</f>
        <v>0</v>
      </c>
      <c r="AT84" s="24">
        <f>SUMIFS('1_stopień'!$V$8:$V$964,'1_stopień'!$R$8:$R$964,D84,'1_stopień'!$AA$8:$AA$964,"CKZ Mosina")</f>
        <v>0</v>
      </c>
      <c r="AU84" s="24">
        <f>SUMIFS('1_stopień'!$U$8:$U$964,'1_stopień'!$R$8:$R$964,D84,'1_stopień'!$AA$8:$AA$964,"Cech Opole")</f>
        <v>0</v>
      </c>
      <c r="AV84" s="24">
        <f>SUMIFS('1_stopień'!$V$8:$V$964,'1_stopień'!$R$8:$R$964,D84,'1_stopień'!$AA$8:$AA$964,"Cech Opole")</f>
        <v>0</v>
      </c>
      <c r="AW84" s="24">
        <f>SUMIFS('1_stopień'!$U$8:$U$964,'1_stopień'!$R$8:$R$964,D84,'1_stopień'!$AA$8:$AA$964,"TOYOTA")</f>
        <v>0</v>
      </c>
      <c r="AX84" s="24">
        <f>SUMIFS('1_stopień'!$V$8:$V$964,'1_stopień'!$R$8:$R$964,D84,'1_stopień'!$AA$8:$AA$964,"TOYOTA")</f>
        <v>0</v>
      </c>
      <c r="AY84" s="24">
        <f>SUMIFS('1_stopień'!$U$8:$U$964,'1_stopień'!$R$8:$R$964,D84,'1_stopień'!$AA$8:$AA$964,"CKZ Wrocław")</f>
        <v>0</v>
      </c>
      <c r="AZ84" s="24">
        <f>SUMIFS('1_stopień'!$V$8:$V$964,'1_stopień'!$R$8:$R$964,D84,'1_stopień'!$AA$8:$AA$964,"CKZ Wrocław")</f>
        <v>0</v>
      </c>
      <c r="BA84" s="24">
        <f>SUMIFS('1_stopień'!$U$8:$U$964,'1_stopień'!$R$8:$R$964,D84,'1_stopień'!$AA$8:$AA$964,"CKZ Gliwice")</f>
        <v>0</v>
      </c>
      <c r="BB84" s="24">
        <f>SUMIFS('1_stopień'!$V$8:$V$964,'1_stopień'!$R$8:$R$964,D84,'1_stopień'!$AA$8:$AA$964,"CKZ Gliwice")</f>
        <v>0</v>
      </c>
      <c r="BC84" s="24">
        <f>SUMIFS('1_stopień'!$U$8:$U$964,'1_stopień'!$R$8:$R$964,D84,'1_stopień'!$AA$8:$AA$964,"CKZ Opole")</f>
        <v>0</v>
      </c>
      <c r="BD84" s="24">
        <f>SUMIFS('1_stopień'!$V$8:$V$964,'1_stopień'!$R$8:$R$964,D84,'1_stopień'!$AA$8:$AA$964,"CKZ Opole")</f>
        <v>0</v>
      </c>
      <c r="BE84" s="24">
        <f>SUMIFS('1_stopień'!$U$8:$U$964,'1_stopień'!$R$8:$R$964,D84,'1_stopień'!$AA$8:$AA$964,"CKZ Chojnów")</f>
        <v>0</v>
      </c>
      <c r="BF84" s="24">
        <f>SUMIFS('1_stopień'!$V$8:$V$964,'1_stopień'!$R$8:$R$964,D84,'1_stopień'!$AA$8:$AA$964,"CKZ Chojnów")</f>
        <v>0</v>
      </c>
      <c r="BG84" s="24">
        <f>SUMIFS('1_stopień'!$U$8:$U$964,'1_stopień'!$R$8:$R$964,D84,'1_stopień'!$AA$8:$AA$964,"CKZ Gniezno")</f>
        <v>0</v>
      </c>
      <c r="BH84" s="24">
        <f>SUMIFS('1_stopień'!$V$8:$V$964,'1_stopień'!$R$8:$R$964,D84,'1_stopień'!$AA$8:$AA$964,"CKZ Gniezno")</f>
        <v>0</v>
      </c>
      <c r="BI84" s="24">
        <f>SUMIFS('1_stopień'!$U$8:$U$964,'1_stopień'!$R$8:$R$964,D84,'1_stopień'!$AA$8:$AA$964,"konsultacje szkoła")</f>
        <v>0</v>
      </c>
      <c r="BJ84" s="330">
        <f t="shared" si="2"/>
        <v>6</v>
      </c>
      <c r="BK84" s="327">
        <f t="shared" si="3"/>
        <v>0</v>
      </c>
    </row>
    <row r="85" spans="2:63" hidden="1">
      <c r="B85" s="25" t="s">
        <v>539</v>
      </c>
      <c r="C85" s="26">
        <v>612302</v>
      </c>
      <c r="D85" s="26" t="s">
        <v>1033</v>
      </c>
      <c r="E85" s="25" t="s">
        <v>648</v>
      </c>
      <c r="F85" s="23">
        <f>SUMIF('1_stopień'!R$8:R$964,D85,'1_stopień'!U$8:U$966)</f>
        <v>0</v>
      </c>
      <c r="G85" s="24">
        <f>SUMIFS('1_stopień'!$U$8:$U$964,'1_stopień'!$R$8:$R$964,D85,'1_stopień'!$AA$8:$AA$964,"CKZ Bielawa")</f>
        <v>0</v>
      </c>
      <c r="H85" s="24">
        <f>SUMIFS('1_stopień'!$V$8:$V$964,'1_stopień'!$R$8:$R$964,D85,'1_stopień'!$AA$8:$AA$964,"CKZ Bielawa")</f>
        <v>0</v>
      </c>
      <c r="I85" s="24">
        <f>SUMIFS('1_stopień'!$U$8:$U$964,'1_stopień'!$R$8:$R$964,D85,'1_stopień'!$AA$8:$AA$964,"GCKZ Głogów")</f>
        <v>0</v>
      </c>
      <c r="J85" s="24">
        <f>SUMIFS('1_stopień'!$V$8:$V$964,'1_stopień'!$R$8:$R$964,D85,'1_stopień'!$AA$8:$AA$964,"GCKZ Głogów")</f>
        <v>0</v>
      </c>
      <c r="K85" s="24">
        <f>SUMIFS('1_stopień'!$U$8:$U$964,'1_stopień'!$R$8:$R$964,D85,'1_stopień'!$AA$8:$AA$964,"CKZ Jawor")</f>
        <v>0</v>
      </c>
      <c r="L85" s="24">
        <f>SUMIFS('1_stopień'!$V$8:$V$964,'1_stopień'!$R$8:$R$964,D85,'1_stopień'!$AA$8:$AA$964,"CKZ Jawor")</f>
        <v>0</v>
      </c>
      <c r="M85" s="24">
        <f>SUMIFS('1_stopień'!$U$8:$U$964,'1_stopień'!$R$8:$R$964,D85,'1_stopień'!$AA$8:$AA$964,"ZSM Głubczyce")</f>
        <v>0</v>
      </c>
      <c r="N85" s="24">
        <f>SUMIFS('1_stopień'!$V$8:$V$964,'1_stopień'!$R$8:$R$964,D85,'1_stopień'!$AA$8:$AA$964,"ZSM Głubczyce")</f>
        <v>0</v>
      </c>
      <c r="O85" s="24">
        <f>SUMIFS('1_stopień'!$U$8:$U$964,'1_stopień'!$R$8:$R$964,D85,'1_stopień'!$AA$8:$AA$964,"CKZ Kłodzko")</f>
        <v>0</v>
      </c>
      <c r="P85" s="24">
        <f>SUMIFS('1_stopień'!$V$8:$V$964,'1_stopień'!$R$8:$R$964,D85,'1_stopień'!$AA$8:$AA$964,"CKZ Kłodzko")</f>
        <v>0</v>
      </c>
      <c r="Q85" s="24">
        <f>SUMIFS('1_stopień'!$U$8:$U$964,'1_stopień'!$R$8:$R$964,D85,'1_stopień'!$AA$8:$AA$964,"CKZ Legnica")</f>
        <v>0</v>
      </c>
      <c r="R85" s="24">
        <f>SUMIFS('1_stopień'!$V$8:$V$964,'1_stopień'!$R$8:$R$964,D85,'1_stopień'!$AA$8:$AA$964,"CKZ Legnica")</f>
        <v>0</v>
      </c>
      <c r="S85" s="24">
        <f>SUMIFS('1_stopień'!$U$8:$U$964,'1_stopień'!$R$8:$R$964,D85,'1_stopień'!$AA$8:$AA$964,"CKZ Oleśnica")</f>
        <v>0</v>
      </c>
      <c r="T85" s="24">
        <f>SUMIFS('1_stopień'!$V$8:$V$964,'1_stopień'!$R$8:$R$964,D85,'1_stopień'!$AA$8:$AA$964,"CKZ Oleśnica")</f>
        <v>0</v>
      </c>
      <c r="U85" s="24">
        <f>SUMIFS('1_stopień'!$U$8:$U$964,'1_stopień'!$R$8:$R$964,D85,'1_stopień'!$AA$8:$AA$964,"CKZ Świdnica")</f>
        <v>0</v>
      </c>
      <c r="V85" s="24">
        <f>SUMIFS('1_stopień'!$V$8:$V$964,'1_stopień'!$R$8:$R$964,D85,'1_stopień'!$AA$8:$AA$964,"CKZ Świdnica")</f>
        <v>0</v>
      </c>
      <c r="W85" s="24">
        <f>SUMIFS('1_stopień'!$U$8:$U$964,'1_stopień'!$R$8:$R$964,D85,'1_stopień'!$AA$8:$AA$964,"CKZ Wołów")</f>
        <v>0</v>
      </c>
      <c r="X85" s="24">
        <f>SUMIFS('1_stopień'!$V$8:$V$964,'1_stopień'!$R$8:$R$964,D85,'1_stopień'!$AA$8:$AA$964,"CKZ Wołów")</f>
        <v>0</v>
      </c>
      <c r="Y85" s="24">
        <f>SUMIFS('1_stopień'!$U$8:$U$964,'1_stopień'!$R$8:$R$964,D85,'1_stopień'!$AA$8:$AA$964,"CKZ Ziębice")</f>
        <v>0</v>
      </c>
      <c r="Z85" s="24">
        <f>SUMIFS('1_stopień'!$V$8:$V$964,'1_stopień'!$R$8:$R$964,D85,'1_stopień'!$AA$8:$AA$964,"CKZ Ziębice")</f>
        <v>0</v>
      </c>
      <c r="AA85" s="24">
        <f>SUMIFS('1_stopień'!$U$8:$U$964,'1_stopień'!$R$8:$R$964,D85,'1_stopień'!$AA$8:$AA$964,"CKZ Dobrodzień")</f>
        <v>0</v>
      </c>
      <c r="AB85" s="24">
        <f>SUMIFS('1_stopień'!$V$8:$V$964,'1_stopień'!$R$8:$R$964,D85,'1_stopień'!$AA$8:$AA$964,"CKZ Dobrodzień")</f>
        <v>0</v>
      </c>
      <c r="AC85" s="24">
        <f>SUMIFS('1_stopień'!$U$8:$U$964,'1_stopień'!$R$8:$R$964,D85,'1_stopień'!$AA$8:$AA$964,"CKZ Kędzierzyn-Koźle")</f>
        <v>0</v>
      </c>
      <c r="AD85" s="24">
        <f>SUMIFS('1_stopień'!$V$8:$V$964,'1_stopień'!$R$8:$R$964,D85,'1_stopień'!$AA$8:$AA$964,"CKZ Kędzierzyn-Koźle")</f>
        <v>0</v>
      </c>
      <c r="AE85" s="24">
        <f>SUMIFS('1_stopień'!$U$8:$U$964,'1_stopień'!$R$8:$R$964,D85,'1_stopień'!$AA$8:$AA$964,"CKZ Dębica")</f>
        <v>0</v>
      </c>
      <c r="AF85" s="24">
        <f>SUMIFS('1_stopień'!$V$8:$V$964,'1_stopień'!$R$8:$R$964,D85,'1_stopień'!$AA$8:$AA$964,"CKZ Dębica")</f>
        <v>0</v>
      </c>
      <c r="AG85" s="24">
        <f>SUMIFS('1_stopień'!$U$8:$U$964,'1_stopień'!$R$8:$R$964,D85,'1_stopień'!$AA$8:$AA$964,"ZSET Rakowice Wielkie")</f>
        <v>0</v>
      </c>
      <c r="AH85" s="24">
        <f>SUMIFS('1_stopień'!$V$8:$V$964,'1_stopień'!$R$8:$R$964,D85,'1_stopień'!$AA$8:$AA$964,"ZSET Rakowice Wielkie")</f>
        <v>0</v>
      </c>
      <c r="AI85" s="24">
        <f>SUMIFS('1_stopień'!$U$8:$U$964,'1_stopień'!$R$8:$R$964,D85,'1_stopień'!$AA$8:$AA$964,"CKZ Krotoszyn")</f>
        <v>0</v>
      </c>
      <c r="AJ85" s="24">
        <f>SUMIFS('1_stopień'!$V$8:$V$964,'1_stopień'!$R$8:$R$964,D85,'1_stopień'!$AA$8:$AA$964,"CKZ Krotoszyn")</f>
        <v>0</v>
      </c>
      <c r="AK85" s="24">
        <f>SUMIFS('1_stopień'!$U$8:$U$964,'1_stopień'!$R$8:$R$964,D85,'1_stopień'!$AA$8:$AA$964,"CKZ Olkusz")</f>
        <v>0</v>
      </c>
      <c r="AL85" s="24">
        <f>SUMIFS('1_stopień'!$V$8:$V$964,'1_stopień'!$R$8:$R$964,D85,'1_stopień'!$AA$8:$AA$964,"CKZ Olkusz")</f>
        <v>0</v>
      </c>
      <c r="AM85" s="24">
        <f>SUMIFS('1_stopień'!$U$8:$U$964,'1_stopień'!$R$8:$R$964,D85,'1_stopień'!$AA$8:$AA$964,"CKZ Wschowa")</f>
        <v>0</v>
      </c>
      <c r="AN85" s="24">
        <f>SUMIFS('1_stopień'!$V$8:$V$964,'1_stopień'!$R$8:$R$964,D85,'1_stopień'!$AA$8:$AA$964,"CKZ Wschowa")</f>
        <v>0</v>
      </c>
      <c r="AO85" s="24">
        <f>SUMIFS('1_stopień'!$U$8:$U$964,'1_stopień'!$R$8:$R$964,D85,'1_stopień'!$AA$8:$AA$964,"CKZ Zielona Góra")</f>
        <v>0</v>
      </c>
      <c r="AP85" s="24">
        <f>SUMIFS('1_stopień'!$V$8:$V$964,'1_stopień'!$R$8:$R$964,D85,'1_stopień'!$AA$8:$AA$964,"CKZ Zielona Góra")</f>
        <v>0</v>
      </c>
      <c r="AQ85" s="24">
        <f>SUMIFS('1_stopień'!$U$8:$U$964,'1_stopień'!$R$8:$R$964,D85,'1_stopień'!$AA$8:$AA$964,"Rzemieślnicza Wałbrzych")</f>
        <v>0</v>
      </c>
      <c r="AR85" s="24">
        <f>SUMIFS('1_stopień'!$V$8:$V$964,'1_stopień'!$R$8:$R$964,D85,'1_stopień'!$AA$8:$AA$964,"Rzemieślnicza Wałbrzych")</f>
        <v>0</v>
      </c>
      <c r="AS85" s="24">
        <f>SUMIFS('1_stopień'!$U$8:$U$964,'1_stopień'!$R$8:$R$964,D85,'1_stopień'!$AA$8:$AA$964,"CKZ Mosina")</f>
        <v>0</v>
      </c>
      <c r="AT85" s="24">
        <f>SUMIFS('1_stopień'!$V$8:$V$964,'1_stopień'!$R$8:$R$964,D85,'1_stopień'!$AA$8:$AA$964,"CKZ Mosina")</f>
        <v>0</v>
      </c>
      <c r="AU85" s="24">
        <f>SUMIFS('1_stopień'!$U$8:$U$964,'1_stopień'!$R$8:$R$964,D85,'1_stopień'!$AA$8:$AA$964,"Cech Opole")</f>
        <v>0</v>
      </c>
      <c r="AV85" s="24">
        <f>SUMIFS('1_stopień'!$V$8:$V$964,'1_stopień'!$R$8:$R$964,D85,'1_stopień'!$AA$8:$AA$964,"Cech Opole")</f>
        <v>0</v>
      </c>
      <c r="AW85" s="24">
        <f>SUMIFS('1_stopień'!$U$8:$U$964,'1_stopień'!$R$8:$R$964,D85,'1_stopień'!$AA$8:$AA$964,"TOYOTA")</f>
        <v>0</v>
      </c>
      <c r="AX85" s="24">
        <f>SUMIFS('1_stopień'!$V$8:$V$964,'1_stopień'!$R$8:$R$964,D85,'1_stopień'!$AA$8:$AA$964,"TOYOTA")</f>
        <v>0</v>
      </c>
      <c r="AY85" s="24">
        <f>SUMIFS('1_stopień'!$U$8:$U$964,'1_stopień'!$R$8:$R$964,D85,'1_stopień'!$AA$8:$AA$964,"CKZ Wrocław")</f>
        <v>0</v>
      </c>
      <c r="AZ85" s="24">
        <f>SUMIFS('1_stopień'!$V$8:$V$964,'1_stopień'!$R$8:$R$964,D85,'1_stopień'!$AA$8:$AA$964,"CKZ Wrocław")</f>
        <v>0</v>
      </c>
      <c r="BA85" s="24">
        <f>SUMIFS('1_stopień'!$U$8:$U$964,'1_stopień'!$R$8:$R$964,D85,'1_stopień'!$AA$8:$AA$964,"CKZ Gliwice")</f>
        <v>0</v>
      </c>
      <c r="BB85" s="24">
        <f>SUMIFS('1_stopień'!$V$8:$V$964,'1_stopień'!$R$8:$R$964,D85,'1_stopień'!$AA$8:$AA$964,"CKZ Gliwice")</f>
        <v>0</v>
      </c>
      <c r="BC85" s="24">
        <f>SUMIFS('1_stopień'!$U$8:$U$964,'1_stopień'!$R$8:$R$964,D85,'1_stopień'!$AA$8:$AA$964,"CKZ Opole")</f>
        <v>0</v>
      </c>
      <c r="BD85" s="24">
        <f>SUMIFS('1_stopień'!$V$8:$V$964,'1_stopień'!$R$8:$R$964,D85,'1_stopień'!$AA$8:$AA$964,"CKZ Opole")</f>
        <v>0</v>
      </c>
      <c r="BE85" s="24">
        <f>SUMIFS('1_stopień'!$U$8:$U$964,'1_stopień'!$R$8:$R$964,D85,'1_stopień'!$AA$8:$AA$964,"CKZ Chojnów")</f>
        <v>0</v>
      </c>
      <c r="BF85" s="24">
        <f>SUMIFS('1_stopień'!$V$8:$V$964,'1_stopień'!$R$8:$R$964,D85,'1_stopień'!$AA$8:$AA$964,"CKZ Chojnów")</f>
        <v>0</v>
      </c>
      <c r="BG85" s="24">
        <f>SUMIFS('1_stopień'!$U$8:$U$964,'1_stopień'!$R$8:$R$964,D85,'1_stopień'!$AA$8:$AA$964,"CKZ Gniezno")</f>
        <v>0</v>
      </c>
      <c r="BH85" s="24">
        <f>SUMIFS('1_stopień'!$V$8:$V$964,'1_stopień'!$R$8:$R$964,D85,'1_stopień'!$AA$8:$AA$964,"CKZ Gniezno")</f>
        <v>0</v>
      </c>
      <c r="BI85" s="24">
        <f>SUMIFS('1_stopień'!$U$8:$U$964,'1_stopień'!$R$8:$R$964,D85,'1_stopień'!$AA$8:$AA$964,"konsultacje szkoła")</f>
        <v>0</v>
      </c>
      <c r="BJ85" s="330">
        <f t="shared" si="2"/>
        <v>0</v>
      </c>
      <c r="BK85" s="327">
        <f t="shared" si="3"/>
        <v>0</v>
      </c>
    </row>
    <row r="86" spans="2:63" hidden="1">
      <c r="B86" s="25" t="s">
        <v>196</v>
      </c>
      <c r="C86" s="26">
        <v>613003</v>
      </c>
      <c r="D86" s="26" t="s">
        <v>456</v>
      </c>
      <c r="E86" s="25" t="s">
        <v>647</v>
      </c>
      <c r="F86" s="23">
        <f>SUMIF('1_stopień'!R$8:R$964,D86,'1_stopień'!U$8:U$966)</f>
        <v>24</v>
      </c>
      <c r="G86" s="24">
        <f>SUMIFS('1_stopień'!$U$8:$U$964,'1_stopień'!$R$8:$R$964,D86,'1_stopień'!$AA$8:$AA$964,"CKZ Bielawa")</f>
        <v>0</v>
      </c>
      <c r="H86" s="24">
        <f>SUMIFS('1_stopień'!$V$8:$V$964,'1_stopień'!$R$8:$R$964,D86,'1_stopień'!$AA$8:$AA$964,"CKZ Bielawa")</f>
        <v>0</v>
      </c>
      <c r="I86" s="24">
        <f>SUMIFS('1_stopień'!$U$8:$U$964,'1_stopień'!$R$8:$R$964,D86,'1_stopień'!$AA$8:$AA$964,"GCKZ Głogów")</f>
        <v>0</v>
      </c>
      <c r="J86" s="24">
        <f>SUMIFS('1_stopień'!$V$8:$V$964,'1_stopień'!$R$8:$R$964,D86,'1_stopień'!$AA$8:$AA$964,"GCKZ Głogów")</f>
        <v>0</v>
      </c>
      <c r="K86" s="24">
        <f>SUMIFS('1_stopień'!$U$8:$U$964,'1_stopień'!$R$8:$R$964,D86,'1_stopień'!$AA$8:$AA$964,"CKZ Jawor")</f>
        <v>0</v>
      </c>
      <c r="L86" s="24">
        <f>SUMIFS('1_stopień'!$V$8:$V$964,'1_stopień'!$R$8:$R$964,D86,'1_stopień'!$AA$8:$AA$964,"CKZ Jawor")</f>
        <v>0</v>
      </c>
      <c r="M86" s="24">
        <f>SUMIFS('1_stopień'!$U$8:$U$964,'1_stopień'!$R$8:$R$964,D86,'1_stopień'!$AA$8:$AA$964,"ZSM Głubczyce")</f>
        <v>0</v>
      </c>
      <c r="N86" s="24">
        <f>SUMIFS('1_stopień'!$V$8:$V$964,'1_stopień'!$R$8:$R$964,D86,'1_stopień'!$AA$8:$AA$964,"ZSM Głubczyce")</f>
        <v>0</v>
      </c>
      <c r="O86" s="24">
        <f>SUMIFS('1_stopień'!$U$8:$U$964,'1_stopień'!$R$8:$R$964,D86,'1_stopień'!$AA$8:$AA$964,"CKZ Kłodzko")</f>
        <v>0</v>
      </c>
      <c r="P86" s="24">
        <f>SUMIFS('1_stopień'!$V$8:$V$964,'1_stopień'!$R$8:$R$964,D86,'1_stopień'!$AA$8:$AA$964,"CKZ Kłodzko")</f>
        <v>0</v>
      </c>
      <c r="Q86" s="24">
        <f>SUMIFS('1_stopień'!$U$8:$U$964,'1_stopień'!$R$8:$R$964,D86,'1_stopień'!$AA$8:$AA$964,"CKZ Legnica")</f>
        <v>0</v>
      </c>
      <c r="R86" s="24">
        <f>SUMIFS('1_stopień'!$V$8:$V$964,'1_stopień'!$R$8:$R$964,D86,'1_stopień'!$AA$8:$AA$964,"CKZ Legnica")</f>
        <v>0</v>
      </c>
      <c r="S86" s="24">
        <f>SUMIFS('1_stopień'!$U$8:$U$964,'1_stopień'!$R$8:$R$964,D86,'1_stopień'!$AA$8:$AA$964,"CKZ Oleśnica")</f>
        <v>0</v>
      </c>
      <c r="T86" s="24">
        <f>SUMIFS('1_stopień'!$V$8:$V$964,'1_stopień'!$R$8:$R$964,D86,'1_stopień'!$AA$8:$AA$964,"CKZ Oleśnica")</f>
        <v>0</v>
      </c>
      <c r="U86" s="24">
        <f>SUMIFS('1_stopień'!$U$8:$U$964,'1_stopień'!$R$8:$R$964,D86,'1_stopień'!$AA$8:$AA$964,"CKZ Świdnica")</f>
        <v>0</v>
      </c>
      <c r="V86" s="24">
        <f>SUMIFS('1_stopień'!$V$8:$V$964,'1_stopień'!$R$8:$R$964,D86,'1_stopień'!$AA$8:$AA$964,"CKZ Świdnica")</f>
        <v>0</v>
      </c>
      <c r="W86" s="24">
        <f>SUMIFS('1_stopień'!$U$8:$U$964,'1_stopień'!$R$8:$R$964,D86,'1_stopień'!$AA$8:$AA$964,"CKZ Wołów")</f>
        <v>0</v>
      </c>
      <c r="X86" s="24">
        <f>SUMIFS('1_stopień'!$V$8:$V$964,'1_stopień'!$R$8:$R$964,D86,'1_stopień'!$AA$8:$AA$964,"CKZ Wołów")</f>
        <v>0</v>
      </c>
      <c r="Y86" s="24">
        <f>SUMIFS('1_stopień'!$U$8:$U$964,'1_stopień'!$R$8:$R$964,D86,'1_stopień'!$AA$8:$AA$964,"CKZ Ziębice")</f>
        <v>0</v>
      </c>
      <c r="Z86" s="24">
        <f>SUMIFS('1_stopień'!$V$8:$V$964,'1_stopień'!$R$8:$R$964,D86,'1_stopień'!$AA$8:$AA$964,"CKZ Ziębice")</f>
        <v>0</v>
      </c>
      <c r="AA86" s="24">
        <f>SUMIFS('1_stopień'!$U$8:$U$964,'1_stopień'!$R$8:$R$964,D86,'1_stopień'!$AA$8:$AA$964,"CKZ Dobrodzień")</f>
        <v>0</v>
      </c>
      <c r="AB86" s="24">
        <f>SUMIFS('1_stopień'!$V$8:$V$964,'1_stopień'!$R$8:$R$964,D86,'1_stopień'!$AA$8:$AA$964,"CKZ Dobrodzień")</f>
        <v>0</v>
      </c>
      <c r="AC86" s="24">
        <f>SUMIFS('1_stopień'!$U$8:$U$964,'1_stopień'!$R$8:$R$964,D86,'1_stopień'!$AA$8:$AA$964,"CKZ Kędzierzyn-Koźle")</f>
        <v>0</v>
      </c>
      <c r="AD86" s="24">
        <f>SUMIFS('1_stopień'!$V$8:$V$964,'1_stopień'!$R$8:$R$964,D86,'1_stopień'!$AA$8:$AA$964,"CKZ Kędzierzyn-Koźle")</f>
        <v>0</v>
      </c>
      <c r="AE86" s="24">
        <f>SUMIFS('1_stopień'!$U$8:$U$964,'1_stopień'!$R$8:$R$964,D86,'1_stopień'!$AA$8:$AA$964,"CKZ Dębica")</f>
        <v>0</v>
      </c>
      <c r="AF86" s="24">
        <f>SUMIFS('1_stopień'!$V$8:$V$964,'1_stopień'!$R$8:$R$964,D86,'1_stopień'!$AA$8:$AA$964,"CKZ Dębica")</f>
        <v>0</v>
      </c>
      <c r="AG86" s="24">
        <f>SUMIFS('1_stopień'!$U$8:$U$964,'1_stopień'!$R$8:$R$964,D86,'1_stopień'!$AA$8:$AA$964,"ZSET Rakowice Wielkie")</f>
        <v>0</v>
      </c>
      <c r="AH86" s="24">
        <f>SUMIFS('1_stopień'!$V$8:$V$964,'1_stopień'!$R$8:$R$964,D86,'1_stopień'!$AA$8:$AA$964,"ZSET Rakowice Wielkie")</f>
        <v>0</v>
      </c>
      <c r="AI86" s="24">
        <f>SUMIFS('1_stopień'!$U$8:$U$964,'1_stopień'!$R$8:$R$964,D86,'1_stopień'!$AA$8:$AA$964,"CKZ Krotoszyn")</f>
        <v>10</v>
      </c>
      <c r="AJ86" s="24">
        <f>SUMIFS('1_stopień'!$V$8:$V$964,'1_stopień'!$R$8:$R$964,D86,'1_stopień'!$AA$8:$AA$964,"CKZ Krotoszyn")</f>
        <v>1</v>
      </c>
      <c r="AK86" s="24">
        <f>SUMIFS('1_stopień'!$U$8:$U$964,'1_stopień'!$R$8:$R$964,D86,'1_stopień'!$AA$8:$AA$964,"CKZ Olkusz")</f>
        <v>0</v>
      </c>
      <c r="AL86" s="24">
        <f>SUMIFS('1_stopień'!$V$8:$V$964,'1_stopień'!$R$8:$R$964,D86,'1_stopień'!$AA$8:$AA$964,"CKZ Olkusz")</f>
        <v>0</v>
      </c>
      <c r="AM86" s="24">
        <f>SUMIFS('1_stopień'!$U$8:$U$964,'1_stopień'!$R$8:$R$964,D86,'1_stopień'!$AA$8:$AA$964,"CKZ Wschowa")</f>
        <v>14</v>
      </c>
      <c r="AN86" s="24">
        <f>SUMIFS('1_stopień'!$V$8:$V$964,'1_stopień'!$R$8:$R$964,D86,'1_stopień'!$AA$8:$AA$964,"CKZ Wschowa")</f>
        <v>2</v>
      </c>
      <c r="AO86" s="24">
        <f>SUMIFS('1_stopień'!$U$8:$U$964,'1_stopień'!$R$8:$R$964,D86,'1_stopień'!$AA$8:$AA$964,"CKZ Zielona Góra")</f>
        <v>0</v>
      </c>
      <c r="AP86" s="24">
        <f>SUMIFS('1_stopień'!$V$8:$V$964,'1_stopień'!$R$8:$R$964,D86,'1_stopień'!$AA$8:$AA$964,"CKZ Zielona Góra")</f>
        <v>0</v>
      </c>
      <c r="AQ86" s="24">
        <f>SUMIFS('1_stopień'!$U$8:$U$964,'1_stopień'!$R$8:$R$964,D86,'1_stopień'!$AA$8:$AA$964,"Rzemieślnicza Wałbrzych")</f>
        <v>0</v>
      </c>
      <c r="AR86" s="24">
        <f>SUMIFS('1_stopień'!$V$8:$V$964,'1_stopień'!$R$8:$R$964,D86,'1_stopień'!$AA$8:$AA$964,"Rzemieślnicza Wałbrzych")</f>
        <v>0</v>
      </c>
      <c r="AS86" s="24">
        <f>SUMIFS('1_stopień'!$U$8:$U$964,'1_stopień'!$R$8:$R$964,D86,'1_stopień'!$AA$8:$AA$964,"CKZ Mosina")</f>
        <v>0</v>
      </c>
      <c r="AT86" s="24">
        <f>SUMIFS('1_stopień'!$V$8:$V$964,'1_stopień'!$R$8:$R$964,D86,'1_stopień'!$AA$8:$AA$964,"CKZ Mosina")</f>
        <v>0</v>
      </c>
      <c r="AU86" s="24">
        <f>SUMIFS('1_stopień'!$U$8:$U$964,'1_stopień'!$R$8:$R$964,D86,'1_stopień'!$AA$8:$AA$964,"Cech Opole")</f>
        <v>0</v>
      </c>
      <c r="AV86" s="24">
        <f>SUMIFS('1_stopień'!$V$8:$V$964,'1_stopień'!$R$8:$R$964,D86,'1_stopień'!$AA$8:$AA$964,"Cech Opole")</f>
        <v>0</v>
      </c>
      <c r="AW86" s="24">
        <f>SUMIFS('1_stopień'!$U$8:$U$964,'1_stopień'!$R$8:$R$964,D86,'1_stopień'!$AA$8:$AA$964,"TOYOTA")</f>
        <v>0</v>
      </c>
      <c r="AX86" s="24">
        <f>SUMIFS('1_stopień'!$V$8:$V$964,'1_stopień'!$R$8:$R$964,D86,'1_stopień'!$AA$8:$AA$964,"TOYOTA")</f>
        <v>0</v>
      </c>
      <c r="AY86" s="24">
        <f>SUMIFS('1_stopień'!$U$8:$U$964,'1_stopień'!$R$8:$R$964,D86,'1_stopień'!$AA$8:$AA$964,"CKZ Wrocław")</f>
        <v>0</v>
      </c>
      <c r="AZ86" s="24">
        <f>SUMIFS('1_stopień'!$V$8:$V$964,'1_stopień'!$R$8:$R$964,D86,'1_stopień'!$AA$8:$AA$964,"CKZ Wrocław")</f>
        <v>0</v>
      </c>
      <c r="BA86" s="24">
        <f>SUMIFS('1_stopień'!$U$8:$U$964,'1_stopień'!$R$8:$R$964,D86,'1_stopień'!$AA$8:$AA$964,"CKZ Gliwice")</f>
        <v>0</v>
      </c>
      <c r="BB86" s="24">
        <f>SUMIFS('1_stopień'!$V$8:$V$964,'1_stopień'!$R$8:$R$964,D86,'1_stopień'!$AA$8:$AA$964,"CKZ Gliwice")</f>
        <v>0</v>
      </c>
      <c r="BC86" s="24">
        <f>SUMIFS('1_stopień'!$U$8:$U$964,'1_stopień'!$R$8:$R$964,D86,'1_stopień'!$AA$8:$AA$964,"CKZ Opole")</f>
        <v>0</v>
      </c>
      <c r="BD86" s="24">
        <f>SUMIFS('1_stopień'!$V$8:$V$964,'1_stopień'!$R$8:$R$964,D86,'1_stopień'!$AA$8:$AA$964,"CKZ Opole")</f>
        <v>0</v>
      </c>
      <c r="BE86" s="24">
        <f>SUMIFS('1_stopień'!$U$8:$U$964,'1_stopień'!$R$8:$R$964,D86,'1_stopień'!$AA$8:$AA$964,"CKZ Chojnów")</f>
        <v>0</v>
      </c>
      <c r="BF86" s="24">
        <f>SUMIFS('1_stopień'!$V$8:$V$964,'1_stopień'!$R$8:$R$964,D86,'1_stopień'!$AA$8:$AA$964,"CKZ Chojnów")</f>
        <v>0</v>
      </c>
      <c r="BG86" s="24">
        <f>SUMIFS('1_stopień'!$U$8:$U$964,'1_stopień'!$R$8:$R$964,D86,'1_stopień'!$AA$8:$AA$964,"CKZ Gniezno")</f>
        <v>0</v>
      </c>
      <c r="BH86" s="24">
        <f>SUMIFS('1_stopień'!$V$8:$V$964,'1_stopień'!$R$8:$R$964,D86,'1_stopień'!$AA$8:$AA$964,"CKZ Gniezno")</f>
        <v>0</v>
      </c>
      <c r="BI86" s="24">
        <f>SUMIFS('1_stopień'!$U$8:$U$964,'1_stopień'!$R$8:$R$964,D86,'1_stopień'!$AA$8:$AA$964,"konsultacje szkoła")</f>
        <v>0</v>
      </c>
      <c r="BJ86" s="330">
        <f t="shared" si="2"/>
        <v>24</v>
      </c>
      <c r="BK86" s="327">
        <f t="shared" si="3"/>
        <v>3</v>
      </c>
    </row>
    <row r="87" spans="2:63" hidden="1">
      <c r="B87" s="25" t="s">
        <v>540</v>
      </c>
      <c r="C87" s="26">
        <v>622201</v>
      </c>
      <c r="D87" s="26" t="s">
        <v>868</v>
      </c>
      <c r="E87" s="25" t="s">
        <v>646</v>
      </c>
      <c r="F87" s="23">
        <f>SUMIF('1_stopień'!R$8:R$964,D87,'1_stopień'!U$8:U$966)</f>
        <v>0</v>
      </c>
      <c r="G87" s="24">
        <f>SUMIFS('1_stopień'!$U$8:$U$964,'1_stopień'!$R$8:$R$964,D87,'1_stopień'!$AA$8:$AA$964,"CKZ Bielawa")</f>
        <v>0</v>
      </c>
      <c r="H87" s="24">
        <f>SUMIFS('1_stopień'!$V$8:$V$964,'1_stopień'!$R$8:$R$964,D87,'1_stopień'!$AA$8:$AA$964,"CKZ Bielawa")</f>
        <v>0</v>
      </c>
      <c r="I87" s="24">
        <f>SUMIFS('1_stopień'!$U$8:$U$964,'1_stopień'!$R$8:$R$964,D87,'1_stopień'!$AA$8:$AA$964,"GCKZ Głogów")</f>
        <v>0</v>
      </c>
      <c r="J87" s="24">
        <f>SUMIFS('1_stopień'!$V$8:$V$964,'1_stopień'!$R$8:$R$964,D87,'1_stopień'!$AA$8:$AA$964,"GCKZ Głogów")</f>
        <v>0</v>
      </c>
      <c r="K87" s="24">
        <f>SUMIFS('1_stopień'!$U$8:$U$964,'1_stopień'!$R$8:$R$964,D87,'1_stopień'!$AA$8:$AA$964,"CKZ Jawor")</f>
        <v>0</v>
      </c>
      <c r="L87" s="24">
        <f>SUMIFS('1_stopień'!$V$8:$V$964,'1_stopień'!$R$8:$R$964,D87,'1_stopień'!$AA$8:$AA$964,"CKZ Jawor")</f>
        <v>0</v>
      </c>
      <c r="M87" s="24">
        <f>SUMIFS('1_stopień'!$U$8:$U$964,'1_stopień'!$R$8:$R$964,D87,'1_stopień'!$AA$8:$AA$964,"ZSM Głubczyce")</f>
        <v>0</v>
      </c>
      <c r="N87" s="24">
        <f>SUMIFS('1_stopień'!$V$8:$V$964,'1_stopień'!$R$8:$R$964,D87,'1_stopień'!$AA$8:$AA$964,"ZSM Głubczyce")</f>
        <v>0</v>
      </c>
      <c r="O87" s="24">
        <f>SUMIFS('1_stopień'!$U$8:$U$964,'1_stopień'!$R$8:$R$964,D87,'1_stopień'!$AA$8:$AA$964,"CKZ Kłodzko")</f>
        <v>0</v>
      </c>
      <c r="P87" s="24">
        <f>SUMIFS('1_stopień'!$V$8:$V$964,'1_stopień'!$R$8:$R$964,D87,'1_stopień'!$AA$8:$AA$964,"CKZ Kłodzko")</f>
        <v>0</v>
      </c>
      <c r="Q87" s="24">
        <f>SUMIFS('1_stopień'!$U$8:$U$964,'1_stopień'!$R$8:$R$964,D87,'1_stopień'!$AA$8:$AA$964,"CKZ Legnica")</f>
        <v>0</v>
      </c>
      <c r="R87" s="24">
        <f>SUMIFS('1_stopień'!$V$8:$V$964,'1_stopień'!$R$8:$R$964,D87,'1_stopień'!$AA$8:$AA$964,"CKZ Legnica")</f>
        <v>0</v>
      </c>
      <c r="S87" s="24">
        <f>SUMIFS('1_stopień'!$U$8:$U$964,'1_stopień'!$R$8:$R$964,D87,'1_stopień'!$AA$8:$AA$964,"CKZ Oleśnica")</f>
        <v>0</v>
      </c>
      <c r="T87" s="24">
        <f>SUMIFS('1_stopień'!$V$8:$V$964,'1_stopień'!$R$8:$R$964,D87,'1_stopień'!$AA$8:$AA$964,"CKZ Oleśnica")</f>
        <v>0</v>
      </c>
      <c r="U87" s="24">
        <f>SUMIFS('1_stopień'!$U$8:$U$964,'1_stopień'!$R$8:$R$964,D87,'1_stopień'!$AA$8:$AA$964,"CKZ Świdnica")</f>
        <v>0</v>
      </c>
      <c r="V87" s="24">
        <f>SUMIFS('1_stopień'!$V$8:$V$964,'1_stopień'!$R$8:$R$964,D87,'1_stopień'!$AA$8:$AA$964,"CKZ Świdnica")</f>
        <v>0</v>
      </c>
      <c r="W87" s="24">
        <f>SUMIFS('1_stopień'!$U$8:$U$964,'1_stopień'!$R$8:$R$964,D87,'1_stopień'!$AA$8:$AA$964,"CKZ Wołów")</f>
        <v>0</v>
      </c>
      <c r="X87" s="24">
        <f>SUMIFS('1_stopień'!$V$8:$V$964,'1_stopień'!$R$8:$R$964,D87,'1_stopień'!$AA$8:$AA$964,"CKZ Wołów")</f>
        <v>0</v>
      </c>
      <c r="Y87" s="24">
        <f>SUMIFS('1_stopień'!$U$8:$U$964,'1_stopień'!$R$8:$R$964,D87,'1_stopień'!$AA$8:$AA$964,"CKZ Ziębice")</f>
        <v>0</v>
      </c>
      <c r="Z87" s="24">
        <f>SUMIFS('1_stopień'!$V$8:$V$964,'1_stopień'!$R$8:$R$964,D87,'1_stopień'!$AA$8:$AA$964,"CKZ Ziębice")</f>
        <v>0</v>
      </c>
      <c r="AA87" s="24">
        <f>SUMIFS('1_stopień'!$U$8:$U$964,'1_stopień'!$R$8:$R$964,D87,'1_stopień'!$AA$8:$AA$964,"CKZ Dobrodzień")</f>
        <v>0</v>
      </c>
      <c r="AB87" s="24">
        <f>SUMIFS('1_stopień'!$V$8:$V$964,'1_stopień'!$R$8:$R$964,D87,'1_stopień'!$AA$8:$AA$964,"CKZ Dobrodzień")</f>
        <v>0</v>
      </c>
      <c r="AC87" s="24">
        <f>SUMIFS('1_stopień'!$U$8:$U$964,'1_stopień'!$R$8:$R$964,D87,'1_stopień'!$AA$8:$AA$964,"CKZ Kędzierzyn-Koźle")</f>
        <v>0</v>
      </c>
      <c r="AD87" s="24">
        <f>SUMIFS('1_stopień'!$V$8:$V$964,'1_stopień'!$R$8:$R$964,D87,'1_stopień'!$AA$8:$AA$964,"CKZ Kędzierzyn-Koźle")</f>
        <v>0</v>
      </c>
      <c r="AE87" s="24">
        <f>SUMIFS('1_stopień'!$U$8:$U$964,'1_stopień'!$R$8:$R$964,D87,'1_stopień'!$AA$8:$AA$964,"CKZ Dębica")</f>
        <v>0</v>
      </c>
      <c r="AF87" s="24">
        <f>SUMIFS('1_stopień'!$V$8:$V$964,'1_stopień'!$R$8:$R$964,D87,'1_stopień'!$AA$8:$AA$964,"CKZ Dębica")</f>
        <v>0</v>
      </c>
      <c r="AG87" s="24">
        <f>SUMIFS('1_stopień'!$U$8:$U$964,'1_stopień'!$R$8:$R$964,D87,'1_stopień'!$AA$8:$AA$964,"ZSET Rakowice Wielkie")</f>
        <v>0</v>
      </c>
      <c r="AH87" s="24">
        <f>SUMIFS('1_stopień'!$V$8:$V$964,'1_stopień'!$R$8:$R$964,D87,'1_stopień'!$AA$8:$AA$964,"ZSET Rakowice Wielkie")</f>
        <v>0</v>
      </c>
      <c r="AI87" s="24">
        <f>SUMIFS('1_stopień'!$U$8:$U$964,'1_stopień'!$R$8:$R$964,D87,'1_stopień'!$AA$8:$AA$964,"CKZ Krotoszyn")</f>
        <v>0</v>
      </c>
      <c r="AJ87" s="24">
        <f>SUMIFS('1_stopień'!$V$8:$V$964,'1_stopień'!$R$8:$R$964,D87,'1_stopień'!$AA$8:$AA$964,"CKZ Krotoszyn")</f>
        <v>0</v>
      </c>
      <c r="AK87" s="24">
        <f>SUMIFS('1_stopień'!$U$8:$U$964,'1_stopień'!$R$8:$R$964,D87,'1_stopień'!$AA$8:$AA$964,"CKZ Olkusz")</f>
        <v>0</v>
      </c>
      <c r="AL87" s="24">
        <f>SUMIFS('1_stopień'!$V$8:$V$964,'1_stopień'!$R$8:$R$964,D87,'1_stopień'!$AA$8:$AA$964,"CKZ Olkusz")</f>
        <v>0</v>
      </c>
      <c r="AM87" s="24">
        <f>SUMIFS('1_stopień'!$U$8:$U$964,'1_stopień'!$R$8:$R$964,D87,'1_stopień'!$AA$8:$AA$964,"CKZ Wschowa")</f>
        <v>0</v>
      </c>
      <c r="AN87" s="24">
        <f>SUMIFS('1_stopień'!$V$8:$V$964,'1_stopień'!$R$8:$R$964,D87,'1_stopień'!$AA$8:$AA$964,"CKZ Wschowa")</f>
        <v>0</v>
      </c>
      <c r="AO87" s="24">
        <f>SUMIFS('1_stopień'!$U$8:$U$964,'1_stopień'!$R$8:$R$964,D87,'1_stopień'!$AA$8:$AA$964,"CKZ Zielona Góra")</f>
        <v>0</v>
      </c>
      <c r="AP87" s="24">
        <f>SUMIFS('1_stopień'!$V$8:$V$964,'1_stopień'!$R$8:$R$964,D87,'1_stopień'!$AA$8:$AA$964,"CKZ Zielona Góra")</f>
        <v>0</v>
      </c>
      <c r="AQ87" s="24">
        <f>SUMIFS('1_stopień'!$U$8:$U$964,'1_stopień'!$R$8:$R$964,D87,'1_stopień'!$AA$8:$AA$964,"Rzemieślnicza Wałbrzych")</f>
        <v>0</v>
      </c>
      <c r="AR87" s="24">
        <f>SUMIFS('1_stopień'!$V$8:$V$964,'1_stopień'!$R$8:$R$964,D87,'1_stopień'!$AA$8:$AA$964,"Rzemieślnicza Wałbrzych")</f>
        <v>0</v>
      </c>
      <c r="AS87" s="24">
        <f>SUMIFS('1_stopień'!$U$8:$U$964,'1_stopień'!$R$8:$R$964,D87,'1_stopień'!$AA$8:$AA$964,"CKZ Mosina")</f>
        <v>0</v>
      </c>
      <c r="AT87" s="24">
        <f>SUMIFS('1_stopień'!$V$8:$V$964,'1_stopień'!$R$8:$R$964,D87,'1_stopień'!$AA$8:$AA$964,"CKZ Mosina")</f>
        <v>0</v>
      </c>
      <c r="AU87" s="24">
        <f>SUMIFS('1_stopień'!$U$8:$U$964,'1_stopień'!$R$8:$R$964,D87,'1_stopień'!$AA$8:$AA$964,"Cech Opole")</f>
        <v>0</v>
      </c>
      <c r="AV87" s="24">
        <f>SUMIFS('1_stopień'!$V$8:$V$964,'1_stopień'!$R$8:$R$964,D87,'1_stopień'!$AA$8:$AA$964,"Cech Opole")</f>
        <v>0</v>
      </c>
      <c r="AW87" s="24">
        <f>SUMIFS('1_stopień'!$U$8:$U$964,'1_stopień'!$R$8:$R$964,D87,'1_stopień'!$AA$8:$AA$964,"TOYOTA")</f>
        <v>0</v>
      </c>
      <c r="AX87" s="24">
        <f>SUMIFS('1_stopień'!$V$8:$V$964,'1_stopień'!$R$8:$R$964,D87,'1_stopień'!$AA$8:$AA$964,"TOYOTA")</f>
        <v>0</v>
      </c>
      <c r="AY87" s="24">
        <f>SUMIFS('1_stopień'!$U$8:$U$964,'1_stopień'!$R$8:$R$964,D87,'1_stopień'!$AA$8:$AA$964,"CKZ Wrocław")</f>
        <v>0</v>
      </c>
      <c r="AZ87" s="24">
        <f>SUMIFS('1_stopień'!$V$8:$V$964,'1_stopień'!$R$8:$R$964,D87,'1_stopień'!$AA$8:$AA$964,"CKZ Wrocław")</f>
        <v>0</v>
      </c>
      <c r="BA87" s="24">
        <f>SUMIFS('1_stopień'!$U$8:$U$964,'1_stopień'!$R$8:$R$964,D87,'1_stopień'!$AA$8:$AA$964,"CKZ Gliwice")</f>
        <v>0</v>
      </c>
      <c r="BB87" s="24">
        <f>SUMIFS('1_stopień'!$V$8:$V$964,'1_stopień'!$R$8:$R$964,D87,'1_stopień'!$AA$8:$AA$964,"CKZ Gliwice")</f>
        <v>0</v>
      </c>
      <c r="BC87" s="24">
        <f>SUMIFS('1_stopień'!$U$8:$U$964,'1_stopień'!$R$8:$R$964,D87,'1_stopień'!$AA$8:$AA$964,"CKZ Opole")</f>
        <v>0</v>
      </c>
      <c r="BD87" s="24">
        <f>SUMIFS('1_stopień'!$V$8:$V$964,'1_stopień'!$R$8:$R$964,D87,'1_stopień'!$AA$8:$AA$964,"CKZ Opole")</f>
        <v>0</v>
      </c>
      <c r="BE87" s="24">
        <f>SUMIFS('1_stopień'!$U$8:$U$964,'1_stopień'!$R$8:$R$964,D87,'1_stopień'!$AA$8:$AA$964,"CKZ Chojnów")</f>
        <v>0</v>
      </c>
      <c r="BF87" s="24">
        <f>SUMIFS('1_stopień'!$V$8:$V$964,'1_stopień'!$R$8:$R$964,D87,'1_stopień'!$AA$8:$AA$964,"CKZ Chojnów")</f>
        <v>0</v>
      </c>
      <c r="BG87" s="24">
        <f>SUMIFS('1_stopień'!$U$8:$U$964,'1_stopień'!$R$8:$R$964,D87,'1_stopień'!$AA$8:$AA$964,"CKZ Gniezno")</f>
        <v>0</v>
      </c>
      <c r="BH87" s="24">
        <f>SUMIFS('1_stopień'!$V$8:$V$964,'1_stopień'!$R$8:$R$964,D87,'1_stopień'!$AA$8:$AA$964,"CKZ Gniezno")</f>
        <v>0</v>
      </c>
      <c r="BI87" s="24">
        <f>SUMIFS('1_stopień'!$U$8:$U$964,'1_stopień'!$R$8:$R$964,D87,'1_stopień'!$AA$8:$AA$964,"konsultacje szkoła")</f>
        <v>0</v>
      </c>
      <c r="BJ87" s="330">
        <f t="shared" si="2"/>
        <v>0</v>
      </c>
      <c r="BK87" s="327">
        <f t="shared" si="3"/>
        <v>0</v>
      </c>
    </row>
    <row r="88" spans="2:63">
      <c r="B88" s="25" t="s">
        <v>211</v>
      </c>
      <c r="C88" s="26">
        <v>432106</v>
      </c>
      <c r="D88" s="26" t="s">
        <v>217</v>
      </c>
      <c r="E88" s="25" t="s">
        <v>645</v>
      </c>
      <c r="F88" s="23">
        <f>SUMIF('1_stopień'!R$8:R$964,D88,'1_stopień'!U$8:U$966)</f>
        <v>23</v>
      </c>
      <c r="G88" s="24">
        <f>SUMIFS('1_stopień'!$U$8:$U$964,'1_stopień'!$R$8:$R$964,D88,'1_stopień'!$AA$8:$AA$964,"CKZ Bielawa")</f>
        <v>0</v>
      </c>
      <c r="H88" s="24">
        <f>SUMIFS('1_stopień'!$V$8:$V$964,'1_stopień'!$R$8:$R$964,D88,'1_stopień'!$AA$8:$AA$964,"CKZ Bielawa")</f>
        <v>0</v>
      </c>
      <c r="I88" s="24">
        <f>SUMIFS('1_stopień'!$U$8:$U$964,'1_stopień'!$R$8:$R$964,D88,'1_stopień'!$AA$8:$AA$964,"GCKZ Głogów")</f>
        <v>0</v>
      </c>
      <c r="J88" s="24">
        <f>SUMIFS('1_stopień'!$V$8:$V$964,'1_stopień'!$R$8:$R$964,D88,'1_stopień'!$AA$8:$AA$964,"GCKZ Głogów")</f>
        <v>0</v>
      </c>
      <c r="K88" s="24">
        <f>SUMIFS('1_stopień'!$U$8:$U$964,'1_stopień'!$R$8:$R$964,D88,'1_stopień'!$AA$8:$AA$964,"CKZ Jawor")</f>
        <v>0</v>
      </c>
      <c r="L88" s="24">
        <f>SUMIFS('1_stopień'!$V$8:$V$964,'1_stopień'!$R$8:$R$964,D88,'1_stopień'!$AA$8:$AA$964,"CKZ Jawor")</f>
        <v>0</v>
      </c>
      <c r="M88" s="24">
        <f>SUMIFS('1_stopień'!$U$8:$U$964,'1_stopień'!$R$8:$R$964,D88,'1_stopień'!$AA$8:$AA$964,"ZSM Głubczyce")</f>
        <v>0</v>
      </c>
      <c r="N88" s="24">
        <f>SUMIFS('1_stopień'!$V$8:$V$964,'1_stopień'!$R$8:$R$964,D88,'1_stopień'!$AA$8:$AA$964,"ZSM Głubczyce")</f>
        <v>0</v>
      </c>
      <c r="O88" s="24">
        <f>SUMIFS('1_stopień'!$U$8:$U$964,'1_stopień'!$R$8:$R$964,D88,'1_stopień'!$AA$8:$AA$964,"CKZ Kłodzko")</f>
        <v>0</v>
      </c>
      <c r="P88" s="24">
        <f>SUMIFS('1_stopień'!$V$8:$V$964,'1_stopień'!$R$8:$R$964,D88,'1_stopień'!$AA$8:$AA$964,"CKZ Kłodzko")</f>
        <v>0</v>
      </c>
      <c r="Q88" s="24">
        <f>SUMIFS('1_stopień'!$U$8:$U$964,'1_stopień'!$R$8:$R$964,D88,'1_stopień'!$AA$8:$AA$964,"CKZ Legnica")</f>
        <v>0</v>
      </c>
      <c r="R88" s="24">
        <f>SUMIFS('1_stopień'!$V$8:$V$964,'1_stopień'!$R$8:$R$964,D88,'1_stopień'!$AA$8:$AA$964,"CKZ Legnica")</f>
        <v>0</v>
      </c>
      <c r="S88" s="24">
        <f>SUMIFS('1_stopień'!$U$8:$U$964,'1_stopień'!$R$8:$R$964,D88,'1_stopień'!$AA$8:$AA$964,"CKZ Oleśnica")</f>
        <v>0</v>
      </c>
      <c r="T88" s="24">
        <f>SUMIFS('1_stopień'!$V$8:$V$964,'1_stopień'!$R$8:$R$964,D88,'1_stopień'!$AA$8:$AA$964,"CKZ Oleśnica")</f>
        <v>0</v>
      </c>
      <c r="U88" s="24">
        <f>SUMIFS('1_stopień'!$U$8:$U$964,'1_stopień'!$R$8:$R$964,D88,'1_stopień'!$AA$8:$AA$964,"CKZ Świdnica")</f>
        <v>0</v>
      </c>
      <c r="V88" s="24">
        <f>SUMIFS('1_stopień'!$V$8:$V$964,'1_stopień'!$R$8:$R$964,D88,'1_stopień'!$AA$8:$AA$964,"CKZ Świdnica")</f>
        <v>0</v>
      </c>
      <c r="W88" s="24">
        <f>SUMIFS('1_stopień'!$U$8:$U$964,'1_stopień'!$R$8:$R$964,D88,'1_stopień'!$AA$8:$AA$964,"CKZ Wołów")</f>
        <v>0</v>
      </c>
      <c r="X88" s="24">
        <f>SUMIFS('1_stopień'!$V$8:$V$964,'1_stopień'!$R$8:$R$964,D88,'1_stopień'!$AA$8:$AA$964,"CKZ Wołów")</f>
        <v>0</v>
      </c>
      <c r="Y88" s="24">
        <f>SUMIFS('1_stopień'!$U$8:$U$964,'1_stopień'!$R$8:$R$964,D88,'1_stopień'!$AA$8:$AA$964,"CKZ Ziębice")</f>
        <v>17</v>
      </c>
      <c r="Z88" s="24">
        <f>SUMIFS('1_stopień'!$V$8:$V$964,'1_stopień'!$R$8:$R$964,D88,'1_stopień'!$AA$8:$AA$964,"CKZ Ziębice")</f>
        <v>5</v>
      </c>
      <c r="AA88" s="24">
        <f>SUMIFS('1_stopień'!$U$8:$U$964,'1_stopień'!$R$8:$R$964,D88,'1_stopień'!$AA$8:$AA$964,"CKZ Dobrodzień")</f>
        <v>0</v>
      </c>
      <c r="AB88" s="24">
        <f>SUMIFS('1_stopień'!$V$8:$V$964,'1_stopień'!$R$8:$R$964,D88,'1_stopień'!$AA$8:$AA$964,"CKZ Dobrodzień")</f>
        <v>0</v>
      </c>
      <c r="AC88" s="24">
        <f>SUMIFS('1_stopień'!$U$8:$U$964,'1_stopień'!$R$8:$R$964,D88,'1_stopień'!$AA$8:$AA$964,"CKZ Kędzierzyn-Koźle")</f>
        <v>0</v>
      </c>
      <c r="AD88" s="24">
        <f>SUMIFS('1_stopień'!$V$8:$V$964,'1_stopień'!$R$8:$R$964,D88,'1_stopień'!$AA$8:$AA$964,"CKZ Kędzierzyn-Koźle")</f>
        <v>0</v>
      </c>
      <c r="AE88" s="24">
        <f>SUMIFS('1_stopień'!$U$8:$U$964,'1_stopień'!$R$8:$R$964,D88,'1_stopień'!$AA$8:$AA$964,"CKZ Dębica")</f>
        <v>0</v>
      </c>
      <c r="AF88" s="24">
        <f>SUMIFS('1_stopień'!$V$8:$V$964,'1_stopień'!$R$8:$R$964,D88,'1_stopień'!$AA$8:$AA$964,"CKZ Dębica")</f>
        <v>0</v>
      </c>
      <c r="AG88" s="24">
        <f>SUMIFS('1_stopień'!$U$8:$U$964,'1_stopień'!$R$8:$R$964,D88,'1_stopień'!$AA$8:$AA$964,"ZSET Rakowice Wielkie")</f>
        <v>0</v>
      </c>
      <c r="AH88" s="24">
        <f>SUMIFS('1_stopień'!$V$8:$V$964,'1_stopień'!$R$8:$R$964,D88,'1_stopień'!$AA$8:$AA$964,"ZSET Rakowice Wielkie")</f>
        <v>0</v>
      </c>
      <c r="AI88" s="24">
        <f>SUMIFS('1_stopień'!$U$8:$U$964,'1_stopień'!$R$8:$R$964,D88,'1_stopień'!$AA$8:$AA$964,"CKZ Krotoszyn")</f>
        <v>0</v>
      </c>
      <c r="AJ88" s="24">
        <f>SUMIFS('1_stopień'!$V$8:$V$964,'1_stopień'!$R$8:$R$964,D88,'1_stopień'!$AA$8:$AA$964,"CKZ Krotoszyn")</f>
        <v>0</v>
      </c>
      <c r="AK88" s="24">
        <f>SUMIFS('1_stopień'!$U$8:$U$964,'1_stopień'!$R$8:$R$964,D88,'1_stopień'!$AA$8:$AA$964,"CKZ Olkusz")</f>
        <v>0</v>
      </c>
      <c r="AL88" s="24">
        <f>SUMIFS('1_stopień'!$V$8:$V$964,'1_stopień'!$R$8:$R$964,D88,'1_stopień'!$AA$8:$AA$964,"CKZ Olkusz")</f>
        <v>0</v>
      </c>
      <c r="AM88" s="24">
        <f>SUMIFS('1_stopień'!$U$8:$U$964,'1_stopień'!$R$8:$R$964,D88,'1_stopień'!$AA$8:$AA$964,"CKZ Wschowa")</f>
        <v>0</v>
      </c>
      <c r="AN88" s="24">
        <f>SUMIFS('1_stopień'!$V$8:$V$964,'1_stopień'!$R$8:$R$964,D88,'1_stopień'!$AA$8:$AA$964,"CKZ Wschowa")</f>
        <v>0</v>
      </c>
      <c r="AO88" s="24">
        <f>SUMIFS('1_stopień'!$U$8:$U$964,'1_stopień'!$R$8:$R$964,D88,'1_stopień'!$AA$8:$AA$964,"CKZ Zielona Góra")</f>
        <v>6</v>
      </c>
      <c r="AP88" s="24">
        <f>SUMIFS('1_stopień'!$V$8:$V$964,'1_stopień'!$R$8:$R$964,D88,'1_stopień'!$AA$8:$AA$964,"CKZ Zielona Góra")</f>
        <v>1</v>
      </c>
      <c r="AQ88" s="24">
        <f>SUMIFS('1_stopień'!$U$8:$U$964,'1_stopień'!$R$8:$R$964,D88,'1_stopień'!$AA$8:$AA$964,"Rzemieślnicza Wałbrzych")</f>
        <v>0</v>
      </c>
      <c r="AR88" s="24">
        <f>SUMIFS('1_stopień'!$V$8:$V$964,'1_stopień'!$R$8:$R$964,D88,'1_stopień'!$AA$8:$AA$964,"Rzemieślnicza Wałbrzych")</f>
        <v>0</v>
      </c>
      <c r="AS88" s="24">
        <f>SUMIFS('1_stopień'!$U$8:$U$964,'1_stopień'!$R$8:$R$964,D88,'1_stopień'!$AA$8:$AA$964,"CKZ Mosina")</f>
        <v>0</v>
      </c>
      <c r="AT88" s="24">
        <f>SUMIFS('1_stopień'!$V$8:$V$964,'1_stopień'!$R$8:$R$964,D88,'1_stopień'!$AA$8:$AA$964,"CKZ Mosina")</f>
        <v>0</v>
      </c>
      <c r="AU88" s="24">
        <f>SUMIFS('1_stopień'!$U$8:$U$964,'1_stopień'!$R$8:$R$964,D88,'1_stopień'!$AA$8:$AA$964,"Cech Opole")</f>
        <v>0</v>
      </c>
      <c r="AV88" s="24">
        <f>SUMIFS('1_stopień'!$V$8:$V$964,'1_stopień'!$R$8:$R$964,D88,'1_stopień'!$AA$8:$AA$964,"Cech Opole")</f>
        <v>0</v>
      </c>
      <c r="AW88" s="24">
        <f>SUMIFS('1_stopień'!$U$8:$U$964,'1_stopień'!$R$8:$R$964,D88,'1_stopień'!$AA$8:$AA$964,"TOYOTA")</f>
        <v>0</v>
      </c>
      <c r="AX88" s="24">
        <f>SUMIFS('1_stopień'!$V$8:$V$964,'1_stopień'!$R$8:$R$964,D88,'1_stopień'!$AA$8:$AA$964,"TOYOTA")</f>
        <v>0</v>
      </c>
      <c r="AY88" s="24">
        <f>SUMIFS('1_stopień'!$U$8:$U$964,'1_stopień'!$R$8:$R$964,D88,'1_stopień'!$AA$8:$AA$964,"CKZ Wrocław")</f>
        <v>0</v>
      </c>
      <c r="AZ88" s="24">
        <f>SUMIFS('1_stopień'!$V$8:$V$964,'1_stopień'!$R$8:$R$964,D88,'1_stopień'!$AA$8:$AA$964,"CKZ Wrocław")</f>
        <v>0</v>
      </c>
      <c r="BA88" s="24">
        <f>SUMIFS('1_stopień'!$U$8:$U$964,'1_stopień'!$R$8:$R$964,D88,'1_stopień'!$AA$8:$AA$964,"CKZ Gliwice")</f>
        <v>0</v>
      </c>
      <c r="BB88" s="24">
        <f>SUMIFS('1_stopień'!$V$8:$V$964,'1_stopień'!$R$8:$R$964,D88,'1_stopień'!$AA$8:$AA$964,"CKZ Gliwice")</f>
        <v>0</v>
      </c>
      <c r="BC88" s="24">
        <f>SUMIFS('1_stopień'!$U$8:$U$964,'1_stopień'!$R$8:$R$964,D88,'1_stopień'!$AA$8:$AA$964,"CKZ Opole")</f>
        <v>0</v>
      </c>
      <c r="BD88" s="24">
        <f>SUMIFS('1_stopień'!$V$8:$V$964,'1_stopień'!$R$8:$R$964,D88,'1_stopień'!$AA$8:$AA$964,"CKZ Opole")</f>
        <v>0</v>
      </c>
      <c r="BE88" s="24">
        <f>SUMIFS('1_stopień'!$U$8:$U$964,'1_stopień'!$R$8:$R$964,D88,'1_stopień'!$AA$8:$AA$964,"CKZ Chojnów")</f>
        <v>0</v>
      </c>
      <c r="BF88" s="24">
        <f>SUMIFS('1_stopień'!$V$8:$V$964,'1_stopień'!$R$8:$R$964,D88,'1_stopień'!$AA$8:$AA$964,"CKZ Chojnów")</f>
        <v>0</v>
      </c>
      <c r="BG88" s="24">
        <f>SUMIFS('1_stopień'!$U$8:$U$964,'1_stopień'!$R$8:$R$964,D88,'1_stopień'!$AA$8:$AA$964,"CKZ Gniezno")</f>
        <v>0</v>
      </c>
      <c r="BH88" s="24">
        <f>SUMIFS('1_stopień'!$V$8:$V$964,'1_stopień'!$R$8:$R$964,D88,'1_stopień'!$AA$8:$AA$964,"CKZ Gniezno")</f>
        <v>0</v>
      </c>
      <c r="BI88" s="24">
        <f>SUMIFS('1_stopień'!$U$8:$U$964,'1_stopień'!$R$8:$R$964,D88,'1_stopień'!$AA$8:$AA$964,"konsultacje szkoła")</f>
        <v>0</v>
      </c>
      <c r="BJ88" s="330">
        <f t="shared" si="2"/>
        <v>23</v>
      </c>
      <c r="BK88" s="327">
        <f t="shared" si="3"/>
        <v>6</v>
      </c>
    </row>
    <row r="89" spans="2:63">
      <c r="B89" s="25" t="s">
        <v>175</v>
      </c>
      <c r="C89" s="26">
        <v>751201</v>
      </c>
      <c r="D89" s="26" t="s">
        <v>162</v>
      </c>
      <c r="E89" s="25" t="s">
        <v>644</v>
      </c>
      <c r="F89" s="23">
        <f>SUMIF('1_stopień'!R$8:R$964,D89,'1_stopień'!U$8:U$966)</f>
        <v>206</v>
      </c>
      <c r="G89" s="24">
        <f>SUMIFS('1_stopień'!$U$8:$U$964,'1_stopień'!$R$8:$R$964,D89,'1_stopień'!$AA$8:$AA$964,"CKZ Bielawa")</f>
        <v>0</v>
      </c>
      <c r="H89" s="24">
        <f>SUMIFS('1_stopień'!$V$8:$V$964,'1_stopień'!$R$8:$R$964,D89,'1_stopień'!$AA$8:$AA$964,"CKZ Bielawa")</f>
        <v>0</v>
      </c>
      <c r="I89" s="24">
        <f>SUMIFS('1_stopień'!$U$8:$U$964,'1_stopień'!$R$8:$R$964,D89,'1_stopień'!$AA$8:$AA$964,"GCKZ Głogów")</f>
        <v>0</v>
      </c>
      <c r="J89" s="24">
        <f>SUMIFS('1_stopień'!$V$8:$V$964,'1_stopień'!$R$8:$R$964,D89,'1_stopień'!$AA$8:$AA$964,"GCKZ Głogów")</f>
        <v>0</v>
      </c>
      <c r="K89" s="24">
        <f>SUMIFS('1_stopień'!$U$8:$U$964,'1_stopień'!$R$8:$R$964,D89,'1_stopień'!$AA$8:$AA$964,"CKZ Jawor")</f>
        <v>0</v>
      </c>
      <c r="L89" s="24">
        <f>SUMIFS('1_stopień'!$V$8:$V$964,'1_stopień'!$R$8:$R$964,D89,'1_stopień'!$AA$8:$AA$964,"CKZ Jawor")</f>
        <v>0</v>
      </c>
      <c r="M89" s="24">
        <f>SUMIFS('1_stopień'!$U$8:$U$964,'1_stopień'!$R$8:$R$964,D89,'1_stopień'!$AA$8:$AA$964,"ZSM Głubczyce")</f>
        <v>0</v>
      </c>
      <c r="N89" s="24">
        <f>SUMIFS('1_stopień'!$V$8:$V$964,'1_stopień'!$R$8:$R$964,D89,'1_stopień'!$AA$8:$AA$964,"ZSM Głubczyce")</f>
        <v>0</v>
      </c>
      <c r="O89" s="24">
        <f>SUMIFS('1_stopień'!$U$8:$U$964,'1_stopień'!$R$8:$R$964,D89,'1_stopień'!$AA$8:$AA$964,"CKZ Kłodzko")</f>
        <v>17</v>
      </c>
      <c r="P89" s="24">
        <f>SUMIFS('1_stopień'!$V$8:$V$964,'1_stopień'!$R$8:$R$964,D89,'1_stopień'!$AA$8:$AA$964,"CKZ Kłodzko")</f>
        <v>9</v>
      </c>
      <c r="Q89" s="24">
        <f>SUMIFS('1_stopień'!$U$8:$U$964,'1_stopień'!$R$8:$R$964,D89,'1_stopień'!$AA$8:$AA$964,"CKZ Legnica")</f>
        <v>76</v>
      </c>
      <c r="R89" s="24">
        <f>SUMIFS('1_stopień'!$V$8:$V$964,'1_stopień'!$R$8:$R$964,D89,'1_stopień'!$AA$8:$AA$964,"CKZ Legnica")</f>
        <v>63</v>
      </c>
      <c r="S89" s="24">
        <f>SUMIFS('1_stopień'!$U$8:$U$964,'1_stopień'!$R$8:$R$964,D89,'1_stopień'!$AA$8:$AA$964,"CKZ Oleśnica")</f>
        <v>52</v>
      </c>
      <c r="T89" s="24">
        <f>SUMIFS('1_stopień'!$V$8:$V$964,'1_stopień'!$R$8:$R$964,D89,'1_stopień'!$AA$8:$AA$964,"CKZ Oleśnica")</f>
        <v>39</v>
      </c>
      <c r="U89" s="24">
        <f>SUMIFS('1_stopień'!$U$8:$U$964,'1_stopień'!$R$8:$R$964,D89,'1_stopień'!$AA$8:$AA$964,"CKZ Świdnica")</f>
        <v>24</v>
      </c>
      <c r="V89" s="24">
        <f>SUMIFS('1_stopień'!$V$8:$V$964,'1_stopień'!$R$8:$R$964,D89,'1_stopień'!$AA$8:$AA$964,"CKZ Świdnica")</f>
        <v>18</v>
      </c>
      <c r="W89" s="24">
        <f>SUMIFS('1_stopień'!$U$8:$U$964,'1_stopień'!$R$8:$R$964,D89,'1_stopień'!$AA$8:$AA$964,"CKZ Wołów")</f>
        <v>0</v>
      </c>
      <c r="X89" s="24">
        <f>SUMIFS('1_stopień'!$V$8:$V$964,'1_stopień'!$R$8:$R$964,D89,'1_stopień'!$AA$8:$AA$964,"CKZ Wołów")</f>
        <v>0</v>
      </c>
      <c r="Y89" s="24">
        <f>SUMIFS('1_stopień'!$U$8:$U$964,'1_stopień'!$R$8:$R$964,D89,'1_stopień'!$AA$8:$AA$964,"CKZ Ziębice")</f>
        <v>0</v>
      </c>
      <c r="Z89" s="24">
        <f>SUMIFS('1_stopień'!$V$8:$V$964,'1_stopień'!$R$8:$R$964,D89,'1_stopień'!$AA$8:$AA$964,"CKZ Ziębice")</f>
        <v>0</v>
      </c>
      <c r="AA89" s="24">
        <f>SUMIFS('1_stopień'!$U$8:$U$964,'1_stopień'!$R$8:$R$964,D89,'1_stopień'!$AA$8:$AA$964,"CKZ Dobrodzień")</f>
        <v>0</v>
      </c>
      <c r="AB89" s="24">
        <f>SUMIFS('1_stopień'!$V$8:$V$964,'1_stopień'!$R$8:$R$964,D89,'1_stopień'!$AA$8:$AA$964,"CKZ Dobrodzień")</f>
        <v>0</v>
      </c>
      <c r="AC89" s="24">
        <f>SUMIFS('1_stopień'!$U$8:$U$964,'1_stopień'!$R$8:$R$964,D89,'1_stopień'!$AA$8:$AA$964,"CKZ Kędzierzyn-Koźle")</f>
        <v>0</v>
      </c>
      <c r="AD89" s="24">
        <f>SUMIFS('1_stopień'!$V$8:$V$964,'1_stopień'!$R$8:$R$964,D89,'1_stopień'!$AA$8:$AA$964,"CKZ Kędzierzyn-Koźle")</f>
        <v>0</v>
      </c>
      <c r="AE89" s="24">
        <f>SUMIFS('1_stopień'!$U$8:$U$964,'1_stopień'!$R$8:$R$964,D89,'1_stopień'!$AA$8:$AA$964,"CKZ Dębica")</f>
        <v>0</v>
      </c>
      <c r="AF89" s="24">
        <f>SUMIFS('1_stopień'!$V$8:$V$964,'1_stopień'!$R$8:$R$964,D89,'1_stopień'!$AA$8:$AA$964,"CKZ Dębica")</f>
        <v>0</v>
      </c>
      <c r="AG89" s="24">
        <f>SUMIFS('1_stopień'!$U$8:$U$964,'1_stopień'!$R$8:$R$964,D89,'1_stopień'!$AA$8:$AA$964,"ZSET Rakowice Wielkie")</f>
        <v>0</v>
      </c>
      <c r="AH89" s="24">
        <f>SUMIFS('1_stopień'!$V$8:$V$964,'1_stopień'!$R$8:$R$964,D89,'1_stopień'!$AA$8:$AA$964,"ZSET Rakowice Wielkie")</f>
        <v>0</v>
      </c>
      <c r="AI89" s="24">
        <f>SUMIFS('1_stopień'!$U$8:$U$964,'1_stopień'!$R$8:$R$964,D89,'1_stopień'!$AA$8:$AA$964,"CKZ Krotoszyn")</f>
        <v>5</v>
      </c>
      <c r="AJ89" s="24">
        <f>SUMIFS('1_stopień'!$V$8:$V$964,'1_stopień'!$R$8:$R$964,D89,'1_stopień'!$AA$8:$AA$964,"CKZ Krotoszyn")</f>
        <v>5</v>
      </c>
      <c r="AK89" s="24">
        <f>SUMIFS('1_stopień'!$U$8:$U$964,'1_stopień'!$R$8:$R$964,D89,'1_stopień'!$AA$8:$AA$964,"CKZ Olkusz")</f>
        <v>0</v>
      </c>
      <c r="AL89" s="24">
        <f>SUMIFS('1_stopień'!$V$8:$V$964,'1_stopień'!$R$8:$R$964,D89,'1_stopień'!$AA$8:$AA$964,"CKZ Olkusz")</f>
        <v>0</v>
      </c>
      <c r="AM89" s="24">
        <f>SUMIFS('1_stopień'!$U$8:$U$964,'1_stopień'!$R$8:$R$964,D89,'1_stopień'!$AA$8:$AA$964,"CKZ Wschowa")</f>
        <v>12</v>
      </c>
      <c r="AN89" s="24">
        <f>SUMIFS('1_stopień'!$V$8:$V$964,'1_stopień'!$R$8:$R$964,D89,'1_stopień'!$AA$8:$AA$964,"CKZ Wschowa")</f>
        <v>9</v>
      </c>
      <c r="AO89" s="24">
        <f>SUMIFS('1_stopień'!$U$8:$U$964,'1_stopień'!$R$8:$R$964,D89,'1_stopień'!$AA$8:$AA$964,"CKZ Zielona Góra")</f>
        <v>2</v>
      </c>
      <c r="AP89" s="24">
        <f>SUMIFS('1_stopień'!$V$8:$V$964,'1_stopień'!$R$8:$R$964,D89,'1_stopień'!$AA$8:$AA$964,"CKZ Zielona Góra")</f>
        <v>2</v>
      </c>
      <c r="AQ89" s="24">
        <f>SUMIFS('1_stopień'!$U$8:$U$964,'1_stopień'!$R$8:$R$964,D89,'1_stopień'!$AA$8:$AA$964,"Rzemieślnicza Wałbrzych")</f>
        <v>17</v>
      </c>
      <c r="AR89" s="24">
        <f>SUMIFS('1_stopień'!$V$8:$V$964,'1_stopień'!$R$8:$R$964,D89,'1_stopień'!$AA$8:$AA$964,"Rzemieślnicza Wałbrzych")</f>
        <v>12</v>
      </c>
      <c r="AS89" s="24">
        <f>SUMIFS('1_stopień'!$U$8:$U$964,'1_stopień'!$R$8:$R$964,D89,'1_stopień'!$AA$8:$AA$964,"CKZ Mosina")</f>
        <v>0</v>
      </c>
      <c r="AT89" s="24">
        <f>SUMIFS('1_stopień'!$V$8:$V$964,'1_stopień'!$R$8:$R$964,D89,'1_stopień'!$AA$8:$AA$964,"CKZ Mosina")</f>
        <v>0</v>
      </c>
      <c r="AU89" s="24">
        <f>SUMIFS('1_stopień'!$U$8:$U$964,'1_stopień'!$R$8:$R$964,D89,'1_stopień'!$AA$8:$AA$964,"Cech Opole")</f>
        <v>0</v>
      </c>
      <c r="AV89" s="24">
        <f>SUMIFS('1_stopień'!$V$8:$V$964,'1_stopień'!$R$8:$R$964,D89,'1_stopień'!$AA$8:$AA$964,"Cech Opole")</f>
        <v>0</v>
      </c>
      <c r="AW89" s="24">
        <f>SUMIFS('1_stopień'!$U$8:$U$964,'1_stopień'!$R$8:$R$964,D89,'1_stopień'!$AA$8:$AA$964,"TOYOTA")</f>
        <v>0</v>
      </c>
      <c r="AX89" s="24">
        <f>SUMIFS('1_stopień'!$V$8:$V$964,'1_stopień'!$R$8:$R$964,D89,'1_stopień'!$AA$8:$AA$964,"TOYOTA")</f>
        <v>0</v>
      </c>
      <c r="AY89" s="24">
        <f>SUMIFS('1_stopień'!$U$8:$U$964,'1_stopień'!$R$8:$R$964,D89,'1_stopień'!$AA$8:$AA$964,"CKZ Wrocław")</f>
        <v>0</v>
      </c>
      <c r="AZ89" s="24">
        <f>SUMIFS('1_stopień'!$V$8:$V$964,'1_stopień'!$R$8:$R$964,D89,'1_stopień'!$AA$8:$AA$964,"CKZ Wrocław")</f>
        <v>0</v>
      </c>
      <c r="BA89" s="24">
        <f>SUMIFS('1_stopień'!$U$8:$U$964,'1_stopień'!$R$8:$R$964,D89,'1_stopień'!$AA$8:$AA$964,"CKZ Gliwice")</f>
        <v>0</v>
      </c>
      <c r="BB89" s="24">
        <f>SUMIFS('1_stopień'!$V$8:$V$964,'1_stopień'!$R$8:$R$964,D89,'1_stopień'!$AA$8:$AA$964,"CKZ Gliwice")</f>
        <v>0</v>
      </c>
      <c r="BC89" s="24">
        <f>SUMIFS('1_stopień'!$U$8:$U$964,'1_stopień'!$R$8:$R$964,D89,'1_stopień'!$AA$8:$AA$964,"CKZ Opole")</f>
        <v>1</v>
      </c>
      <c r="BD89" s="24">
        <f>SUMIFS('1_stopień'!$V$8:$V$964,'1_stopień'!$R$8:$R$964,D89,'1_stopień'!$AA$8:$AA$964,"CKZ Opole")</f>
        <v>0</v>
      </c>
      <c r="BE89" s="24">
        <f>SUMIFS('1_stopień'!$U$8:$U$964,'1_stopień'!$R$8:$R$964,D89,'1_stopień'!$AA$8:$AA$964,"CKZ Chojnów")</f>
        <v>0</v>
      </c>
      <c r="BF89" s="24">
        <f>SUMIFS('1_stopień'!$V$8:$V$964,'1_stopień'!$R$8:$R$964,D89,'1_stopień'!$AA$8:$AA$964,"CKZ Chojnów")</f>
        <v>0</v>
      </c>
      <c r="BG89" s="24">
        <f>SUMIFS('1_stopień'!$U$8:$U$964,'1_stopień'!$R$8:$R$964,D89,'1_stopień'!$AA$8:$AA$964,"CKZ Gniezno")</f>
        <v>0</v>
      </c>
      <c r="BH89" s="24">
        <f>SUMIFS('1_stopień'!$V$8:$V$964,'1_stopień'!$R$8:$R$964,D89,'1_stopień'!$AA$8:$AA$964,"CKZ Gniezno")</f>
        <v>0</v>
      </c>
      <c r="BI89" s="24">
        <f>SUMIFS('1_stopień'!$U$8:$U$964,'1_stopień'!$R$8:$R$964,D89,'1_stopień'!$AA$8:$AA$964,"konsultacje szkoła")</f>
        <v>0</v>
      </c>
      <c r="BJ89" s="330">
        <f t="shared" si="2"/>
        <v>206</v>
      </c>
      <c r="BK89" s="327">
        <f t="shared" si="3"/>
        <v>157</v>
      </c>
    </row>
    <row r="90" spans="2:63">
      <c r="B90" s="25" t="s">
        <v>541</v>
      </c>
      <c r="C90" s="26">
        <v>816003</v>
      </c>
      <c r="D90" s="26" t="s">
        <v>1034</v>
      </c>
      <c r="E90" s="25" t="s">
        <v>643</v>
      </c>
      <c r="F90" s="23">
        <f>SUMIF('1_stopień'!R$8:R$964,D90,'1_stopień'!U$8:U$966)</f>
        <v>1</v>
      </c>
      <c r="G90" s="24">
        <f>SUMIFS('1_stopień'!$U$8:$U$964,'1_stopień'!$R$8:$R$964,D90,'1_stopień'!$AA$8:$AA$964,"CKZ Bielawa")</f>
        <v>0</v>
      </c>
      <c r="H90" s="24">
        <f>SUMIFS('1_stopień'!$V$8:$V$964,'1_stopień'!$R$8:$R$964,D90,'1_stopień'!$AA$8:$AA$964,"CKZ Bielawa")</f>
        <v>0</v>
      </c>
      <c r="I90" s="24">
        <f>SUMIFS('1_stopień'!$U$8:$U$964,'1_stopień'!$R$8:$R$964,D90,'1_stopień'!$AA$8:$AA$964,"GCKZ Głogów")</f>
        <v>0</v>
      </c>
      <c r="J90" s="24">
        <f>SUMIFS('1_stopień'!$V$8:$V$964,'1_stopień'!$R$8:$R$964,D90,'1_stopień'!$AA$8:$AA$964,"GCKZ Głogów")</f>
        <v>0</v>
      </c>
      <c r="K90" s="24">
        <f>SUMIFS('1_stopień'!$U$8:$U$964,'1_stopień'!$R$8:$R$964,D90,'1_stopień'!$AA$8:$AA$964,"CKZ Jawor")</f>
        <v>0</v>
      </c>
      <c r="L90" s="24">
        <f>SUMIFS('1_stopień'!$V$8:$V$964,'1_stopień'!$R$8:$R$964,D90,'1_stopień'!$AA$8:$AA$964,"CKZ Jawor")</f>
        <v>0</v>
      </c>
      <c r="M90" s="24">
        <f>SUMIFS('1_stopień'!$U$8:$U$964,'1_stopień'!$R$8:$R$964,D90,'1_stopień'!$AA$8:$AA$964,"ZSM Głubczyce")</f>
        <v>0</v>
      </c>
      <c r="N90" s="24">
        <f>SUMIFS('1_stopień'!$V$8:$V$964,'1_stopień'!$R$8:$R$964,D90,'1_stopień'!$AA$8:$AA$964,"ZSM Głubczyce")</f>
        <v>0</v>
      </c>
      <c r="O90" s="24">
        <f>SUMIFS('1_stopień'!$U$8:$U$964,'1_stopień'!$R$8:$R$964,D90,'1_stopień'!$AA$8:$AA$964,"CKZ Kłodzko")</f>
        <v>0</v>
      </c>
      <c r="P90" s="24">
        <f>SUMIFS('1_stopień'!$V$8:$V$964,'1_stopień'!$R$8:$R$964,D90,'1_stopień'!$AA$8:$AA$964,"CKZ Kłodzko")</f>
        <v>0</v>
      </c>
      <c r="Q90" s="24">
        <f>SUMIFS('1_stopień'!$U$8:$U$964,'1_stopień'!$R$8:$R$964,D90,'1_stopień'!$AA$8:$AA$964,"CKZ Legnica")</f>
        <v>0</v>
      </c>
      <c r="R90" s="24">
        <f>SUMIFS('1_stopień'!$V$8:$V$964,'1_stopień'!$R$8:$R$964,D90,'1_stopień'!$AA$8:$AA$964,"CKZ Legnica")</f>
        <v>0</v>
      </c>
      <c r="S90" s="24">
        <f>SUMIFS('1_stopień'!$U$8:$U$964,'1_stopień'!$R$8:$R$964,D90,'1_stopień'!$AA$8:$AA$964,"CKZ Oleśnica")</f>
        <v>0</v>
      </c>
      <c r="T90" s="24">
        <f>SUMIFS('1_stopień'!$V$8:$V$964,'1_stopień'!$R$8:$R$964,D90,'1_stopień'!$AA$8:$AA$964,"CKZ Oleśnica")</f>
        <v>0</v>
      </c>
      <c r="U90" s="24">
        <f>SUMIFS('1_stopień'!$U$8:$U$964,'1_stopień'!$R$8:$R$964,D90,'1_stopień'!$AA$8:$AA$964,"CKZ Świdnica")</f>
        <v>0</v>
      </c>
      <c r="V90" s="24">
        <f>SUMIFS('1_stopień'!$V$8:$V$964,'1_stopień'!$R$8:$R$964,D90,'1_stopień'!$AA$8:$AA$964,"CKZ Świdnica")</f>
        <v>0</v>
      </c>
      <c r="W90" s="24">
        <f>SUMIFS('1_stopień'!$U$8:$U$964,'1_stopień'!$R$8:$R$964,D90,'1_stopień'!$AA$8:$AA$964,"CKZ Wołów")</f>
        <v>0</v>
      </c>
      <c r="X90" s="24">
        <f>SUMIFS('1_stopień'!$V$8:$V$964,'1_stopień'!$R$8:$R$964,D90,'1_stopień'!$AA$8:$AA$964,"CKZ Wołów")</f>
        <v>0</v>
      </c>
      <c r="Y90" s="24">
        <f>SUMIFS('1_stopień'!$U$8:$U$964,'1_stopień'!$R$8:$R$964,D90,'1_stopień'!$AA$8:$AA$964,"CKZ Ziębice")</f>
        <v>0</v>
      </c>
      <c r="Z90" s="24">
        <f>SUMIFS('1_stopień'!$V$8:$V$964,'1_stopień'!$R$8:$R$964,D90,'1_stopień'!$AA$8:$AA$964,"CKZ Ziębice")</f>
        <v>0</v>
      </c>
      <c r="AA90" s="24">
        <f>SUMIFS('1_stopień'!$U$8:$U$964,'1_stopień'!$R$8:$R$964,D90,'1_stopień'!$AA$8:$AA$964,"CKZ Dobrodzień")</f>
        <v>0</v>
      </c>
      <c r="AB90" s="24">
        <f>SUMIFS('1_stopień'!$V$8:$V$964,'1_stopień'!$R$8:$R$964,D90,'1_stopień'!$AA$8:$AA$964,"CKZ Dobrodzień")</f>
        <v>0</v>
      </c>
      <c r="AC90" s="24">
        <f>SUMIFS('1_stopień'!$U$8:$U$964,'1_stopień'!$R$8:$R$964,D90,'1_stopień'!$AA$8:$AA$964,"CKZ Kędzierzyn-Koźle")</f>
        <v>0</v>
      </c>
      <c r="AD90" s="24">
        <f>SUMIFS('1_stopień'!$V$8:$V$964,'1_stopień'!$R$8:$R$964,D90,'1_stopień'!$AA$8:$AA$964,"CKZ Kędzierzyn-Koźle")</f>
        <v>0</v>
      </c>
      <c r="AE90" s="24">
        <f>SUMIFS('1_stopień'!$U$8:$U$964,'1_stopień'!$R$8:$R$964,D90,'1_stopień'!$AA$8:$AA$964,"CKZ Dębica")</f>
        <v>0</v>
      </c>
      <c r="AF90" s="24">
        <f>SUMIFS('1_stopień'!$V$8:$V$964,'1_stopień'!$R$8:$R$964,D90,'1_stopień'!$AA$8:$AA$964,"CKZ Dębica")</f>
        <v>0</v>
      </c>
      <c r="AG90" s="24">
        <f>SUMIFS('1_stopień'!$U$8:$U$964,'1_stopień'!$R$8:$R$964,D90,'1_stopień'!$AA$8:$AA$964,"ZSET Rakowice Wielkie")</f>
        <v>0</v>
      </c>
      <c r="AH90" s="24">
        <f>SUMIFS('1_stopień'!$V$8:$V$964,'1_stopień'!$R$8:$R$964,D90,'1_stopień'!$AA$8:$AA$964,"ZSET Rakowice Wielkie")</f>
        <v>0</v>
      </c>
      <c r="AI90" s="24">
        <f>SUMIFS('1_stopień'!$U$8:$U$964,'1_stopień'!$R$8:$R$964,D90,'1_stopień'!$AA$8:$AA$964,"CKZ Krotoszyn")</f>
        <v>0</v>
      </c>
      <c r="AJ90" s="24">
        <f>SUMIFS('1_stopień'!$V$8:$V$964,'1_stopień'!$R$8:$R$964,D90,'1_stopień'!$AA$8:$AA$964,"CKZ Krotoszyn")</f>
        <v>0</v>
      </c>
      <c r="AK90" s="24">
        <f>SUMIFS('1_stopień'!$U$8:$U$964,'1_stopień'!$R$8:$R$964,D90,'1_stopień'!$AA$8:$AA$964,"CKZ Olkusz")</f>
        <v>0</v>
      </c>
      <c r="AL90" s="24">
        <f>SUMIFS('1_stopień'!$V$8:$V$964,'1_stopień'!$R$8:$R$964,D90,'1_stopień'!$AA$8:$AA$964,"CKZ Olkusz")</f>
        <v>0</v>
      </c>
      <c r="AM90" s="24">
        <f>SUMIFS('1_stopień'!$U$8:$U$964,'1_stopień'!$R$8:$R$964,D90,'1_stopień'!$AA$8:$AA$964,"CKZ Wschowa")</f>
        <v>0</v>
      </c>
      <c r="AN90" s="24">
        <f>SUMIFS('1_stopień'!$V$8:$V$964,'1_stopień'!$R$8:$R$964,D90,'1_stopień'!$AA$8:$AA$964,"CKZ Wschowa")</f>
        <v>0</v>
      </c>
      <c r="AO90" s="24">
        <f>SUMIFS('1_stopień'!$U$8:$U$964,'1_stopień'!$R$8:$R$964,D90,'1_stopień'!$AA$8:$AA$964,"CKZ Zielona Góra")</f>
        <v>1</v>
      </c>
      <c r="AP90" s="24">
        <f>SUMIFS('1_stopień'!$V$8:$V$964,'1_stopień'!$R$8:$R$964,D90,'1_stopień'!$AA$8:$AA$964,"CKZ Zielona Góra")</f>
        <v>0</v>
      </c>
      <c r="AQ90" s="24">
        <f>SUMIFS('1_stopień'!$U$8:$U$964,'1_stopień'!$R$8:$R$964,D90,'1_stopień'!$AA$8:$AA$964,"Rzemieślnicza Wałbrzych")</f>
        <v>0</v>
      </c>
      <c r="AR90" s="24">
        <f>SUMIFS('1_stopień'!$V$8:$V$964,'1_stopień'!$R$8:$R$964,D90,'1_stopień'!$AA$8:$AA$964,"Rzemieślnicza Wałbrzych")</f>
        <v>0</v>
      </c>
      <c r="AS90" s="24">
        <f>SUMIFS('1_stopień'!$U$8:$U$964,'1_stopień'!$R$8:$R$964,D90,'1_stopień'!$AA$8:$AA$964,"CKZ Mosina")</f>
        <v>0</v>
      </c>
      <c r="AT90" s="24">
        <f>SUMIFS('1_stopień'!$V$8:$V$964,'1_stopień'!$R$8:$R$964,D90,'1_stopień'!$AA$8:$AA$964,"CKZ Mosina")</f>
        <v>0</v>
      </c>
      <c r="AU90" s="24">
        <f>SUMIFS('1_stopień'!$U$8:$U$964,'1_stopień'!$R$8:$R$964,D90,'1_stopień'!$AA$8:$AA$964,"Cech Opole")</f>
        <v>0</v>
      </c>
      <c r="AV90" s="24">
        <f>SUMIFS('1_stopień'!$V$8:$V$964,'1_stopień'!$R$8:$R$964,D90,'1_stopień'!$AA$8:$AA$964,"Cech Opole")</f>
        <v>0</v>
      </c>
      <c r="AW90" s="24">
        <f>SUMIFS('1_stopień'!$U$8:$U$964,'1_stopień'!$R$8:$R$964,D90,'1_stopień'!$AA$8:$AA$964,"TOYOTA")</f>
        <v>0</v>
      </c>
      <c r="AX90" s="24">
        <f>SUMIFS('1_stopień'!$V$8:$V$964,'1_stopień'!$R$8:$R$964,D90,'1_stopień'!$AA$8:$AA$964,"TOYOTA")</f>
        <v>0</v>
      </c>
      <c r="AY90" s="24">
        <f>SUMIFS('1_stopień'!$U$8:$U$964,'1_stopień'!$R$8:$R$964,D90,'1_stopień'!$AA$8:$AA$964,"CKZ Wrocław")</f>
        <v>0</v>
      </c>
      <c r="AZ90" s="24">
        <f>SUMIFS('1_stopień'!$V$8:$V$964,'1_stopień'!$R$8:$R$964,D90,'1_stopień'!$AA$8:$AA$964,"CKZ Wrocław")</f>
        <v>0</v>
      </c>
      <c r="BA90" s="24">
        <f>SUMIFS('1_stopień'!$U$8:$U$964,'1_stopień'!$R$8:$R$964,D90,'1_stopień'!$AA$8:$AA$964,"CKZ Gliwice")</f>
        <v>0</v>
      </c>
      <c r="BB90" s="24">
        <f>SUMIFS('1_stopień'!$V$8:$V$964,'1_stopień'!$R$8:$R$964,D90,'1_stopień'!$AA$8:$AA$964,"CKZ Gliwice")</f>
        <v>0</v>
      </c>
      <c r="BC90" s="24">
        <f>SUMIFS('1_stopień'!$U$8:$U$964,'1_stopień'!$R$8:$R$964,D90,'1_stopień'!$AA$8:$AA$964,"CKZ Opole")</f>
        <v>0</v>
      </c>
      <c r="BD90" s="24">
        <f>SUMIFS('1_stopień'!$V$8:$V$964,'1_stopień'!$R$8:$R$964,D90,'1_stopień'!$AA$8:$AA$964,"CKZ Opole")</f>
        <v>0</v>
      </c>
      <c r="BE90" s="24">
        <f>SUMIFS('1_stopień'!$U$8:$U$964,'1_stopień'!$R$8:$R$964,D90,'1_stopień'!$AA$8:$AA$964,"CKZ Chojnów")</f>
        <v>0</v>
      </c>
      <c r="BF90" s="24">
        <f>SUMIFS('1_stopień'!$V$8:$V$964,'1_stopień'!$R$8:$R$964,D90,'1_stopień'!$AA$8:$AA$964,"CKZ Chojnów")</f>
        <v>0</v>
      </c>
      <c r="BG90" s="24">
        <f>SUMIFS('1_stopień'!$U$8:$U$964,'1_stopień'!$R$8:$R$964,D90,'1_stopień'!$AA$8:$AA$964,"CKZ Gniezno")</f>
        <v>0</v>
      </c>
      <c r="BH90" s="24">
        <f>SUMIFS('1_stopień'!$V$8:$V$964,'1_stopień'!$R$8:$R$964,D90,'1_stopień'!$AA$8:$AA$964,"CKZ Gniezno")</f>
        <v>0</v>
      </c>
      <c r="BI90" s="24">
        <f>SUMIFS('1_stopień'!$U$8:$U$964,'1_stopień'!$R$8:$R$964,D90,'1_stopień'!$AA$8:$AA$964,"konsultacje szkoła")</f>
        <v>0</v>
      </c>
      <c r="BJ90" s="330">
        <f t="shared" si="2"/>
        <v>1</v>
      </c>
      <c r="BK90" s="327">
        <f t="shared" si="3"/>
        <v>0</v>
      </c>
    </row>
    <row r="91" spans="2:63" hidden="1">
      <c r="B91" s="25" t="s">
        <v>79</v>
      </c>
      <c r="C91" s="26">
        <v>751204</v>
      </c>
      <c r="D91" s="26" t="s">
        <v>61</v>
      </c>
      <c r="E91" s="25" t="s">
        <v>642</v>
      </c>
      <c r="F91" s="23">
        <f>SUMIF('1_stopień'!R$8:R$964,D91,'1_stopień'!U$8:U$966)</f>
        <v>68</v>
      </c>
      <c r="G91" s="24">
        <f>SUMIFS('1_stopień'!$U$8:$U$964,'1_stopień'!$R$8:$R$964,D91,'1_stopień'!$AA$8:$AA$964,"CKZ Bielawa")</f>
        <v>0</v>
      </c>
      <c r="H91" s="24">
        <f>SUMIFS('1_stopień'!$V$8:$V$964,'1_stopień'!$R$8:$R$964,D91,'1_stopień'!$AA$8:$AA$964,"CKZ Bielawa")</f>
        <v>0</v>
      </c>
      <c r="I91" s="24">
        <f>SUMIFS('1_stopień'!$U$8:$U$964,'1_stopień'!$R$8:$R$964,D91,'1_stopień'!$AA$8:$AA$964,"GCKZ Głogów")</f>
        <v>0</v>
      </c>
      <c r="J91" s="24">
        <f>SUMIFS('1_stopień'!$V$8:$V$964,'1_stopień'!$R$8:$R$964,D91,'1_stopień'!$AA$8:$AA$964,"GCKZ Głogów")</f>
        <v>0</v>
      </c>
      <c r="K91" s="24">
        <f>SUMIFS('1_stopień'!$U$8:$U$964,'1_stopień'!$R$8:$R$964,D91,'1_stopień'!$AA$8:$AA$964,"CKZ Jawor")</f>
        <v>0</v>
      </c>
      <c r="L91" s="24">
        <f>SUMIFS('1_stopień'!$V$8:$V$964,'1_stopień'!$R$8:$R$964,D91,'1_stopień'!$AA$8:$AA$964,"CKZ Jawor")</f>
        <v>0</v>
      </c>
      <c r="M91" s="24">
        <f>SUMIFS('1_stopień'!$U$8:$U$964,'1_stopień'!$R$8:$R$964,D91,'1_stopień'!$AA$8:$AA$964,"ZSM Głubczyce")</f>
        <v>0</v>
      </c>
      <c r="N91" s="24">
        <f>SUMIFS('1_stopień'!$V$8:$V$964,'1_stopień'!$R$8:$R$964,D91,'1_stopień'!$AA$8:$AA$964,"ZSM Głubczyce")</f>
        <v>0</v>
      </c>
      <c r="O91" s="24">
        <f>SUMIFS('1_stopień'!$U$8:$U$964,'1_stopień'!$R$8:$R$964,D91,'1_stopień'!$AA$8:$AA$964,"CKZ Kłodzko")</f>
        <v>33</v>
      </c>
      <c r="P91" s="24">
        <f>SUMIFS('1_stopień'!$V$8:$V$964,'1_stopień'!$R$8:$R$964,D91,'1_stopień'!$AA$8:$AA$964,"CKZ Kłodzko")</f>
        <v>7</v>
      </c>
      <c r="Q91" s="24">
        <f>SUMIFS('1_stopień'!$U$8:$U$964,'1_stopień'!$R$8:$R$964,D91,'1_stopień'!$AA$8:$AA$964,"CKZ Legnica")</f>
        <v>0</v>
      </c>
      <c r="R91" s="24">
        <f>SUMIFS('1_stopień'!$V$8:$V$964,'1_stopień'!$R$8:$R$964,D91,'1_stopień'!$AA$8:$AA$964,"CKZ Legnica")</f>
        <v>0</v>
      </c>
      <c r="S91" s="24">
        <f>SUMIFS('1_stopień'!$U$8:$U$964,'1_stopień'!$R$8:$R$964,D91,'1_stopień'!$AA$8:$AA$964,"CKZ Oleśnica")</f>
        <v>0</v>
      </c>
      <c r="T91" s="24">
        <f>SUMIFS('1_stopień'!$V$8:$V$964,'1_stopień'!$R$8:$R$964,D91,'1_stopień'!$AA$8:$AA$964,"CKZ Oleśnica")</f>
        <v>0</v>
      </c>
      <c r="U91" s="24">
        <f>SUMIFS('1_stopień'!$U$8:$U$964,'1_stopień'!$R$8:$R$964,D91,'1_stopień'!$AA$8:$AA$964,"CKZ Świdnica")</f>
        <v>32</v>
      </c>
      <c r="V91" s="24">
        <f>SUMIFS('1_stopień'!$V$8:$V$964,'1_stopień'!$R$8:$R$964,D91,'1_stopień'!$AA$8:$AA$964,"CKZ Świdnica")</f>
        <v>8</v>
      </c>
      <c r="W91" s="24">
        <f>SUMIFS('1_stopień'!$U$8:$U$964,'1_stopień'!$R$8:$R$964,D91,'1_stopień'!$AA$8:$AA$964,"CKZ Wołów")</f>
        <v>0</v>
      </c>
      <c r="X91" s="24">
        <f>SUMIFS('1_stopień'!$V$8:$V$964,'1_stopień'!$R$8:$R$964,D91,'1_stopień'!$AA$8:$AA$964,"CKZ Wołów")</f>
        <v>0</v>
      </c>
      <c r="Y91" s="24">
        <f>SUMIFS('1_stopień'!$U$8:$U$964,'1_stopień'!$R$8:$R$964,D91,'1_stopień'!$AA$8:$AA$964,"CKZ Ziębice")</f>
        <v>0</v>
      </c>
      <c r="Z91" s="24">
        <f>SUMIFS('1_stopień'!$V$8:$V$964,'1_stopień'!$R$8:$R$964,D91,'1_stopień'!$AA$8:$AA$964,"CKZ Ziębice")</f>
        <v>0</v>
      </c>
      <c r="AA91" s="24">
        <f>SUMIFS('1_stopień'!$U$8:$U$964,'1_stopień'!$R$8:$R$964,D91,'1_stopień'!$AA$8:$AA$964,"CKZ Dobrodzień")</f>
        <v>0</v>
      </c>
      <c r="AB91" s="24">
        <f>SUMIFS('1_stopień'!$V$8:$V$964,'1_stopień'!$R$8:$R$964,D91,'1_stopień'!$AA$8:$AA$964,"CKZ Dobrodzień")</f>
        <v>0</v>
      </c>
      <c r="AC91" s="24">
        <f>SUMIFS('1_stopień'!$U$8:$U$964,'1_stopień'!$R$8:$R$964,D91,'1_stopień'!$AA$8:$AA$964,"CKZ Kędzierzyn-Koźle")</f>
        <v>0</v>
      </c>
      <c r="AD91" s="24">
        <f>SUMIFS('1_stopień'!$V$8:$V$964,'1_stopień'!$R$8:$R$964,D91,'1_stopień'!$AA$8:$AA$964,"CKZ Kędzierzyn-Koźle")</f>
        <v>0</v>
      </c>
      <c r="AE91" s="24">
        <f>SUMIFS('1_stopień'!$U$8:$U$964,'1_stopień'!$R$8:$R$964,D91,'1_stopień'!$AA$8:$AA$964,"CKZ Dębica")</f>
        <v>0</v>
      </c>
      <c r="AF91" s="24">
        <f>SUMIFS('1_stopień'!$V$8:$V$964,'1_stopień'!$R$8:$R$964,D91,'1_stopień'!$AA$8:$AA$964,"CKZ Dębica")</f>
        <v>0</v>
      </c>
      <c r="AG91" s="24">
        <f>SUMIFS('1_stopień'!$U$8:$U$964,'1_stopień'!$R$8:$R$964,D91,'1_stopień'!$AA$8:$AA$964,"ZSET Rakowice Wielkie")</f>
        <v>0</v>
      </c>
      <c r="AH91" s="24">
        <f>SUMIFS('1_stopień'!$V$8:$V$964,'1_stopień'!$R$8:$R$964,D91,'1_stopień'!$AA$8:$AA$964,"ZSET Rakowice Wielkie")</f>
        <v>0</v>
      </c>
      <c r="AI91" s="24">
        <f>SUMIFS('1_stopień'!$U$8:$U$964,'1_stopień'!$R$8:$R$964,D91,'1_stopień'!$AA$8:$AA$964,"CKZ Krotoszyn")</f>
        <v>3</v>
      </c>
      <c r="AJ91" s="24">
        <f>SUMIFS('1_stopień'!$V$8:$V$964,'1_stopień'!$R$8:$R$964,D91,'1_stopień'!$AA$8:$AA$964,"CKZ Krotoszyn")</f>
        <v>0</v>
      </c>
      <c r="AK91" s="24">
        <f>SUMIFS('1_stopień'!$U$8:$U$964,'1_stopień'!$R$8:$R$964,D91,'1_stopień'!$AA$8:$AA$964,"CKZ Olkusz")</f>
        <v>0</v>
      </c>
      <c r="AL91" s="24">
        <f>SUMIFS('1_stopień'!$V$8:$V$964,'1_stopień'!$R$8:$R$964,D91,'1_stopień'!$AA$8:$AA$964,"CKZ Olkusz")</f>
        <v>0</v>
      </c>
      <c r="AM91" s="24">
        <f>SUMIFS('1_stopień'!$U$8:$U$964,'1_stopień'!$R$8:$R$964,D91,'1_stopień'!$AA$8:$AA$964,"CKZ Wschowa")</f>
        <v>0</v>
      </c>
      <c r="AN91" s="24">
        <f>SUMIFS('1_stopień'!$V$8:$V$964,'1_stopień'!$R$8:$R$964,D91,'1_stopień'!$AA$8:$AA$964,"CKZ Wschowa")</f>
        <v>0</v>
      </c>
      <c r="AO91" s="24">
        <f>SUMIFS('1_stopień'!$U$8:$U$964,'1_stopień'!$R$8:$R$964,D91,'1_stopień'!$AA$8:$AA$964,"CKZ Zielona Góra")</f>
        <v>0</v>
      </c>
      <c r="AP91" s="24">
        <f>SUMIFS('1_stopień'!$V$8:$V$964,'1_stopień'!$R$8:$R$964,D91,'1_stopień'!$AA$8:$AA$964,"CKZ Zielona Góra")</f>
        <v>0</v>
      </c>
      <c r="AQ91" s="24">
        <f>SUMIFS('1_stopień'!$U$8:$U$964,'1_stopień'!$R$8:$R$964,D91,'1_stopień'!$AA$8:$AA$964,"Rzemieślnicza Wałbrzych")</f>
        <v>0</v>
      </c>
      <c r="AR91" s="24">
        <f>SUMIFS('1_stopień'!$V$8:$V$964,'1_stopień'!$R$8:$R$964,D91,'1_stopień'!$AA$8:$AA$964,"Rzemieślnicza Wałbrzych")</f>
        <v>0</v>
      </c>
      <c r="AS91" s="24">
        <f>SUMIFS('1_stopień'!$U$8:$U$964,'1_stopień'!$R$8:$R$964,D91,'1_stopień'!$AA$8:$AA$964,"CKZ Mosina")</f>
        <v>0</v>
      </c>
      <c r="AT91" s="24">
        <f>SUMIFS('1_stopień'!$V$8:$V$964,'1_stopień'!$R$8:$R$964,D91,'1_stopień'!$AA$8:$AA$964,"CKZ Mosina")</f>
        <v>0</v>
      </c>
      <c r="AU91" s="24">
        <f>SUMIFS('1_stopień'!$U$8:$U$964,'1_stopień'!$R$8:$R$964,D91,'1_stopień'!$AA$8:$AA$964,"Cech Opole")</f>
        <v>0</v>
      </c>
      <c r="AV91" s="24">
        <f>SUMIFS('1_stopień'!$V$8:$V$964,'1_stopień'!$R$8:$R$964,D91,'1_stopień'!$AA$8:$AA$964,"Cech Opole")</f>
        <v>0</v>
      </c>
      <c r="AW91" s="24">
        <f>SUMIFS('1_stopień'!$U$8:$U$964,'1_stopień'!$R$8:$R$964,D91,'1_stopień'!$AA$8:$AA$964,"TOYOTA")</f>
        <v>0</v>
      </c>
      <c r="AX91" s="24">
        <f>SUMIFS('1_stopień'!$V$8:$V$964,'1_stopień'!$R$8:$R$964,D91,'1_stopień'!$AA$8:$AA$964,"TOYOTA")</f>
        <v>0</v>
      </c>
      <c r="AY91" s="24">
        <f>SUMIFS('1_stopień'!$U$8:$U$964,'1_stopień'!$R$8:$R$964,D91,'1_stopień'!$AA$8:$AA$964,"CKZ Wrocław")</f>
        <v>0</v>
      </c>
      <c r="AZ91" s="24">
        <f>SUMIFS('1_stopień'!$V$8:$V$964,'1_stopień'!$R$8:$R$964,D91,'1_stopień'!$AA$8:$AA$964,"CKZ Wrocław")</f>
        <v>0</v>
      </c>
      <c r="BA91" s="24">
        <f>SUMIFS('1_stopień'!$U$8:$U$964,'1_stopień'!$R$8:$R$964,D91,'1_stopień'!$AA$8:$AA$964,"CKZ Gliwice")</f>
        <v>0</v>
      </c>
      <c r="BB91" s="24">
        <f>SUMIFS('1_stopień'!$V$8:$V$964,'1_stopień'!$R$8:$R$964,D91,'1_stopień'!$AA$8:$AA$964,"CKZ Gliwice")</f>
        <v>0</v>
      </c>
      <c r="BC91" s="24">
        <f>SUMIFS('1_stopień'!$U$8:$U$964,'1_stopień'!$R$8:$R$964,D91,'1_stopień'!$AA$8:$AA$964,"CKZ Opole")</f>
        <v>0</v>
      </c>
      <c r="BD91" s="24">
        <f>SUMIFS('1_stopień'!$V$8:$V$964,'1_stopień'!$R$8:$R$964,D91,'1_stopień'!$AA$8:$AA$964,"CKZ Opole")</f>
        <v>0</v>
      </c>
      <c r="BE91" s="24">
        <f>SUMIFS('1_stopień'!$U$8:$U$964,'1_stopień'!$R$8:$R$964,D91,'1_stopień'!$AA$8:$AA$964,"CKZ Chojnów")</f>
        <v>0</v>
      </c>
      <c r="BF91" s="24">
        <f>SUMIFS('1_stopień'!$V$8:$V$964,'1_stopień'!$R$8:$R$964,D91,'1_stopień'!$AA$8:$AA$964,"CKZ Chojnów")</f>
        <v>0</v>
      </c>
      <c r="BG91" s="24">
        <f>SUMIFS('1_stopień'!$U$8:$U$964,'1_stopień'!$R$8:$R$964,D91,'1_stopień'!$AA$8:$AA$964,"CKZ Gniezno")</f>
        <v>0</v>
      </c>
      <c r="BH91" s="24">
        <f>SUMIFS('1_stopień'!$V$8:$V$964,'1_stopień'!$R$8:$R$964,D91,'1_stopień'!$AA$8:$AA$964,"CKZ Gniezno")</f>
        <v>0</v>
      </c>
      <c r="BI91" s="24">
        <f>SUMIFS('1_stopień'!$U$8:$U$964,'1_stopień'!$R$8:$R$964,D91,'1_stopień'!$AA$8:$AA$964,"konsultacje szkoła")</f>
        <v>0</v>
      </c>
      <c r="BJ91" s="330">
        <f t="shared" si="2"/>
        <v>68</v>
      </c>
      <c r="BK91" s="327">
        <f t="shared" si="3"/>
        <v>15</v>
      </c>
    </row>
    <row r="92" spans="2:63" hidden="1">
      <c r="B92" s="25" t="s">
        <v>210</v>
      </c>
      <c r="C92" s="26">
        <v>751108</v>
      </c>
      <c r="D92" s="26" t="s">
        <v>641</v>
      </c>
      <c r="E92" s="25" t="s">
        <v>640</v>
      </c>
      <c r="F92" s="23">
        <f>SUMIF('1_stopień'!R$8:R$964,D92,'1_stopień'!U$8:U$966)</f>
        <v>3</v>
      </c>
      <c r="G92" s="24">
        <f>SUMIFS('1_stopień'!$U$8:$U$964,'1_stopień'!$R$8:$R$964,D92,'1_stopień'!$AA$8:$AA$964,"CKZ Bielawa")</f>
        <v>0</v>
      </c>
      <c r="H92" s="24">
        <f>SUMIFS('1_stopień'!$V$8:$V$964,'1_stopień'!$R$8:$R$964,D92,'1_stopień'!$AA$8:$AA$964,"CKZ Bielawa")</f>
        <v>0</v>
      </c>
      <c r="I92" s="24">
        <f>SUMIFS('1_stopień'!$U$8:$U$964,'1_stopień'!$R$8:$R$964,D92,'1_stopień'!$AA$8:$AA$964,"GCKZ Głogów")</f>
        <v>0</v>
      </c>
      <c r="J92" s="24">
        <f>SUMIFS('1_stopień'!$V$8:$V$964,'1_stopień'!$R$8:$R$964,D92,'1_stopień'!$AA$8:$AA$964,"GCKZ Głogów")</f>
        <v>0</v>
      </c>
      <c r="K92" s="24">
        <f>SUMIFS('1_stopień'!$U$8:$U$964,'1_stopień'!$R$8:$R$964,D92,'1_stopień'!$AA$8:$AA$964,"CKZ Jawor")</f>
        <v>0</v>
      </c>
      <c r="L92" s="24">
        <f>SUMIFS('1_stopień'!$V$8:$V$964,'1_stopień'!$R$8:$R$964,D92,'1_stopień'!$AA$8:$AA$964,"CKZ Jawor")</f>
        <v>0</v>
      </c>
      <c r="M92" s="24">
        <f>SUMIFS('1_stopień'!$U$8:$U$964,'1_stopień'!$R$8:$R$964,D92,'1_stopień'!$AA$8:$AA$964,"ZSM Głubczyce")</f>
        <v>0</v>
      </c>
      <c r="N92" s="24">
        <f>SUMIFS('1_stopień'!$V$8:$V$964,'1_stopień'!$R$8:$R$964,D92,'1_stopień'!$AA$8:$AA$964,"ZSM Głubczyce")</f>
        <v>0</v>
      </c>
      <c r="O92" s="24">
        <f>SUMIFS('1_stopień'!$U$8:$U$964,'1_stopień'!$R$8:$R$964,D92,'1_stopień'!$AA$8:$AA$964,"CKZ Kłodzko")</f>
        <v>0</v>
      </c>
      <c r="P92" s="24">
        <f>SUMIFS('1_stopień'!$V$8:$V$964,'1_stopień'!$R$8:$R$964,D92,'1_stopień'!$AA$8:$AA$964,"CKZ Kłodzko")</f>
        <v>0</v>
      </c>
      <c r="Q92" s="24">
        <f>SUMIFS('1_stopień'!$U$8:$U$964,'1_stopień'!$R$8:$R$964,D92,'1_stopień'!$AA$8:$AA$964,"CKZ Legnica")</f>
        <v>0</v>
      </c>
      <c r="R92" s="24">
        <f>SUMIFS('1_stopień'!$V$8:$V$964,'1_stopień'!$R$8:$R$964,D92,'1_stopień'!$AA$8:$AA$964,"CKZ Legnica")</f>
        <v>0</v>
      </c>
      <c r="S92" s="24">
        <f>SUMIFS('1_stopień'!$U$8:$U$964,'1_stopień'!$R$8:$R$964,D92,'1_stopień'!$AA$8:$AA$964,"CKZ Oleśnica")</f>
        <v>0</v>
      </c>
      <c r="T92" s="24">
        <f>SUMIFS('1_stopień'!$V$8:$V$964,'1_stopień'!$R$8:$R$964,D92,'1_stopień'!$AA$8:$AA$964,"CKZ Oleśnica")</f>
        <v>0</v>
      </c>
      <c r="U92" s="24">
        <f>SUMIFS('1_stopień'!$U$8:$U$964,'1_stopień'!$R$8:$R$964,D92,'1_stopień'!$AA$8:$AA$964,"CKZ Świdnica")</f>
        <v>0</v>
      </c>
      <c r="V92" s="24">
        <f>SUMIFS('1_stopień'!$V$8:$V$964,'1_stopień'!$R$8:$R$964,D92,'1_stopień'!$AA$8:$AA$964,"CKZ Świdnica")</f>
        <v>0</v>
      </c>
      <c r="W92" s="24">
        <f>SUMIFS('1_stopień'!$U$8:$U$964,'1_stopień'!$R$8:$R$964,D92,'1_stopień'!$AA$8:$AA$964,"CKZ Wołów")</f>
        <v>0</v>
      </c>
      <c r="X92" s="24">
        <f>SUMIFS('1_stopień'!$V$8:$V$964,'1_stopień'!$R$8:$R$964,D92,'1_stopień'!$AA$8:$AA$964,"CKZ Wołów")</f>
        <v>0</v>
      </c>
      <c r="Y92" s="24">
        <f>SUMIFS('1_stopień'!$U$8:$U$964,'1_stopień'!$R$8:$R$964,D92,'1_stopień'!$AA$8:$AA$964,"CKZ Ziębice")</f>
        <v>0</v>
      </c>
      <c r="Z92" s="24">
        <f>SUMIFS('1_stopień'!$V$8:$V$964,'1_stopień'!$R$8:$R$964,D92,'1_stopień'!$AA$8:$AA$964,"CKZ Ziębice")</f>
        <v>0</v>
      </c>
      <c r="AA92" s="24">
        <f>SUMIFS('1_stopień'!$U$8:$U$964,'1_stopień'!$R$8:$R$964,D92,'1_stopień'!$AA$8:$AA$964,"CKZ Dobrodzień")</f>
        <v>0</v>
      </c>
      <c r="AB92" s="24">
        <f>SUMIFS('1_stopień'!$V$8:$V$964,'1_stopień'!$R$8:$R$964,D92,'1_stopień'!$AA$8:$AA$964,"CKZ Dobrodzień")</f>
        <v>0</v>
      </c>
      <c r="AC92" s="24">
        <f>SUMIFS('1_stopień'!$U$8:$U$964,'1_stopień'!$R$8:$R$964,D92,'1_stopień'!$AA$8:$AA$964,"CKZ Kędzierzyn-Koźle")</f>
        <v>0</v>
      </c>
      <c r="AD92" s="24">
        <f>SUMIFS('1_stopień'!$V$8:$V$964,'1_stopień'!$R$8:$R$964,D92,'1_stopień'!$AA$8:$AA$964,"CKZ Kędzierzyn-Koźle")</f>
        <v>0</v>
      </c>
      <c r="AE92" s="24">
        <f>SUMIFS('1_stopień'!$U$8:$U$964,'1_stopień'!$R$8:$R$964,D92,'1_stopień'!$AA$8:$AA$964,"CKZ Dębica")</f>
        <v>0</v>
      </c>
      <c r="AF92" s="24">
        <f>SUMIFS('1_stopień'!$V$8:$V$964,'1_stopień'!$R$8:$R$964,D92,'1_stopień'!$AA$8:$AA$964,"CKZ Dębica")</f>
        <v>0</v>
      </c>
      <c r="AG92" s="24">
        <f>SUMIFS('1_stopień'!$U$8:$U$964,'1_stopień'!$R$8:$R$964,D92,'1_stopień'!$AA$8:$AA$964,"ZSET Rakowice Wielkie")</f>
        <v>0</v>
      </c>
      <c r="AH92" s="24">
        <f>SUMIFS('1_stopień'!$V$8:$V$964,'1_stopień'!$R$8:$R$964,D92,'1_stopień'!$AA$8:$AA$964,"ZSET Rakowice Wielkie")</f>
        <v>0</v>
      </c>
      <c r="AI92" s="24">
        <f>SUMIFS('1_stopień'!$U$8:$U$964,'1_stopień'!$R$8:$R$964,D92,'1_stopień'!$AA$8:$AA$964,"CKZ Krotoszyn")</f>
        <v>3</v>
      </c>
      <c r="AJ92" s="24">
        <f>SUMIFS('1_stopień'!$V$8:$V$964,'1_stopień'!$R$8:$R$964,D92,'1_stopień'!$AA$8:$AA$964,"CKZ Krotoszyn")</f>
        <v>0</v>
      </c>
      <c r="AK92" s="24">
        <f>SUMIFS('1_stopień'!$U$8:$U$964,'1_stopień'!$R$8:$R$964,D92,'1_stopień'!$AA$8:$AA$964,"CKZ Olkusz")</f>
        <v>0</v>
      </c>
      <c r="AL92" s="24">
        <f>SUMIFS('1_stopień'!$V$8:$V$964,'1_stopień'!$R$8:$R$964,D92,'1_stopień'!$AA$8:$AA$964,"CKZ Olkusz")</f>
        <v>0</v>
      </c>
      <c r="AM92" s="24">
        <f>SUMIFS('1_stopień'!$U$8:$U$964,'1_stopień'!$R$8:$R$964,D92,'1_stopień'!$AA$8:$AA$964,"CKZ Wschowa")</f>
        <v>0</v>
      </c>
      <c r="AN92" s="24">
        <f>SUMIFS('1_stopień'!$V$8:$V$964,'1_stopień'!$R$8:$R$964,D92,'1_stopień'!$AA$8:$AA$964,"CKZ Wschowa")</f>
        <v>0</v>
      </c>
      <c r="AO92" s="24">
        <f>SUMIFS('1_stopień'!$U$8:$U$964,'1_stopień'!$R$8:$R$964,D92,'1_stopień'!$AA$8:$AA$964,"CKZ Zielona Góra")</f>
        <v>0</v>
      </c>
      <c r="AP92" s="24">
        <f>SUMIFS('1_stopień'!$V$8:$V$964,'1_stopień'!$R$8:$R$964,D92,'1_stopień'!$AA$8:$AA$964,"CKZ Zielona Góra")</f>
        <v>0</v>
      </c>
      <c r="AQ92" s="24">
        <f>SUMIFS('1_stopień'!$U$8:$U$964,'1_stopień'!$R$8:$R$964,D92,'1_stopień'!$AA$8:$AA$964,"Rzemieślnicza Wałbrzych")</f>
        <v>0</v>
      </c>
      <c r="AR92" s="24">
        <f>SUMIFS('1_stopień'!$V$8:$V$964,'1_stopień'!$R$8:$R$964,D92,'1_stopień'!$AA$8:$AA$964,"Rzemieślnicza Wałbrzych")</f>
        <v>0</v>
      </c>
      <c r="AS92" s="24">
        <f>SUMIFS('1_stopień'!$U$8:$U$964,'1_stopień'!$R$8:$R$964,D92,'1_stopień'!$AA$8:$AA$964,"CKZ Mosina")</f>
        <v>0</v>
      </c>
      <c r="AT92" s="24">
        <f>SUMIFS('1_stopień'!$V$8:$V$964,'1_stopień'!$R$8:$R$964,D92,'1_stopień'!$AA$8:$AA$964,"CKZ Mosina")</f>
        <v>0</v>
      </c>
      <c r="AU92" s="24">
        <f>SUMIFS('1_stopień'!$U$8:$U$964,'1_stopień'!$R$8:$R$964,D92,'1_stopień'!$AA$8:$AA$964,"Cech Opole")</f>
        <v>0</v>
      </c>
      <c r="AV92" s="24">
        <f>SUMIFS('1_stopień'!$V$8:$V$964,'1_stopień'!$R$8:$R$964,D92,'1_stopień'!$AA$8:$AA$964,"Cech Opole")</f>
        <v>0</v>
      </c>
      <c r="AW92" s="24">
        <f>SUMIFS('1_stopień'!$U$8:$U$964,'1_stopień'!$R$8:$R$964,D92,'1_stopień'!$AA$8:$AA$964,"TOYOTA")</f>
        <v>0</v>
      </c>
      <c r="AX92" s="24">
        <f>SUMIFS('1_stopień'!$V$8:$V$964,'1_stopień'!$R$8:$R$964,D92,'1_stopień'!$AA$8:$AA$964,"TOYOTA")</f>
        <v>0</v>
      </c>
      <c r="AY92" s="24">
        <f>SUMIFS('1_stopień'!$U$8:$U$964,'1_stopień'!$R$8:$R$964,D92,'1_stopień'!$AA$8:$AA$964,"CKZ Wrocław")</f>
        <v>0</v>
      </c>
      <c r="AZ92" s="24">
        <f>SUMIFS('1_stopień'!$V$8:$V$964,'1_stopień'!$R$8:$R$964,D92,'1_stopień'!$AA$8:$AA$964,"CKZ Wrocław")</f>
        <v>0</v>
      </c>
      <c r="BA92" s="24">
        <f>SUMIFS('1_stopień'!$U$8:$U$964,'1_stopień'!$R$8:$R$964,D92,'1_stopień'!$AA$8:$AA$964,"CKZ Gliwice")</f>
        <v>0</v>
      </c>
      <c r="BB92" s="24">
        <f>SUMIFS('1_stopień'!$V$8:$V$964,'1_stopień'!$R$8:$R$964,D92,'1_stopień'!$AA$8:$AA$964,"CKZ Gliwice")</f>
        <v>0</v>
      </c>
      <c r="BC92" s="24">
        <f>SUMIFS('1_stopień'!$U$8:$U$964,'1_stopień'!$R$8:$R$964,D92,'1_stopień'!$AA$8:$AA$964,"CKZ Opole")</f>
        <v>0</v>
      </c>
      <c r="BD92" s="24">
        <f>SUMIFS('1_stopień'!$V$8:$V$964,'1_stopień'!$R$8:$R$964,D92,'1_stopień'!$AA$8:$AA$964,"CKZ Opole")</f>
        <v>0</v>
      </c>
      <c r="BE92" s="24">
        <f>SUMIFS('1_stopień'!$U$8:$U$964,'1_stopień'!$R$8:$R$964,D92,'1_stopień'!$AA$8:$AA$964,"CKZ Chojnów")</f>
        <v>0</v>
      </c>
      <c r="BF92" s="24">
        <f>SUMIFS('1_stopień'!$V$8:$V$964,'1_stopień'!$R$8:$R$964,D92,'1_stopień'!$AA$8:$AA$964,"CKZ Chojnów")</f>
        <v>0</v>
      </c>
      <c r="BG92" s="24">
        <f>SUMIFS('1_stopień'!$U$8:$U$964,'1_stopień'!$R$8:$R$964,D92,'1_stopień'!$AA$8:$AA$964,"CKZ Gniezno")</f>
        <v>0</v>
      </c>
      <c r="BH92" s="24">
        <f>SUMIFS('1_stopień'!$V$8:$V$964,'1_stopień'!$R$8:$R$964,D92,'1_stopień'!$AA$8:$AA$964,"CKZ Gniezno")</f>
        <v>0</v>
      </c>
      <c r="BI92" s="24">
        <f>SUMIFS('1_stopień'!$U$8:$U$964,'1_stopień'!$R$8:$R$964,D92,'1_stopień'!$AA$8:$AA$964,"konsultacje szkoła")</f>
        <v>0</v>
      </c>
      <c r="BJ92" s="330">
        <f t="shared" si="2"/>
        <v>3</v>
      </c>
      <c r="BK92" s="327">
        <f t="shared" si="3"/>
        <v>0</v>
      </c>
    </row>
    <row r="93" spans="2:63" hidden="1">
      <c r="B93" s="25" t="s">
        <v>542</v>
      </c>
      <c r="C93" s="26">
        <v>751103</v>
      </c>
      <c r="D93" s="26" t="s">
        <v>1035</v>
      </c>
      <c r="E93" s="25" t="s">
        <v>639</v>
      </c>
      <c r="F93" s="23">
        <f>SUMIF('1_stopień'!R$8:R$964,D93,'1_stopień'!U$8:U$966)</f>
        <v>0</v>
      </c>
      <c r="G93" s="24">
        <f>SUMIFS('1_stopień'!$U$8:$U$964,'1_stopień'!$R$8:$R$964,D93,'1_stopień'!$AA$8:$AA$964,"CKZ Bielawa")</f>
        <v>0</v>
      </c>
      <c r="H93" s="24">
        <f>SUMIFS('1_stopień'!$V$8:$V$964,'1_stopień'!$R$8:$R$964,D93,'1_stopień'!$AA$8:$AA$964,"CKZ Bielawa")</f>
        <v>0</v>
      </c>
      <c r="I93" s="24">
        <f>SUMIFS('1_stopień'!$U$8:$U$964,'1_stopień'!$R$8:$R$964,D93,'1_stopień'!$AA$8:$AA$964,"GCKZ Głogów")</f>
        <v>0</v>
      </c>
      <c r="J93" s="24">
        <f>SUMIFS('1_stopień'!$V$8:$V$964,'1_stopień'!$R$8:$R$964,D93,'1_stopień'!$AA$8:$AA$964,"GCKZ Głogów")</f>
        <v>0</v>
      </c>
      <c r="K93" s="24">
        <f>SUMIFS('1_stopień'!$U$8:$U$964,'1_stopień'!$R$8:$R$964,D93,'1_stopień'!$AA$8:$AA$964,"CKZ Jawor")</f>
        <v>0</v>
      </c>
      <c r="L93" s="24">
        <f>SUMIFS('1_stopień'!$V$8:$V$964,'1_stopień'!$R$8:$R$964,D93,'1_stopień'!$AA$8:$AA$964,"CKZ Jawor")</f>
        <v>0</v>
      </c>
      <c r="M93" s="24">
        <f>SUMIFS('1_stopień'!$U$8:$U$964,'1_stopień'!$R$8:$R$964,D93,'1_stopień'!$AA$8:$AA$964,"ZSM Głubczyce")</f>
        <v>0</v>
      </c>
      <c r="N93" s="24">
        <f>SUMIFS('1_stopień'!$V$8:$V$964,'1_stopień'!$R$8:$R$964,D93,'1_stopień'!$AA$8:$AA$964,"ZSM Głubczyce")</f>
        <v>0</v>
      </c>
      <c r="O93" s="24">
        <f>SUMIFS('1_stopień'!$U$8:$U$964,'1_stopień'!$R$8:$R$964,D93,'1_stopień'!$AA$8:$AA$964,"CKZ Kłodzko")</f>
        <v>0</v>
      </c>
      <c r="P93" s="24">
        <f>SUMIFS('1_stopień'!$V$8:$V$964,'1_stopień'!$R$8:$R$964,D93,'1_stopień'!$AA$8:$AA$964,"CKZ Kłodzko")</f>
        <v>0</v>
      </c>
      <c r="Q93" s="24">
        <f>SUMIFS('1_stopień'!$U$8:$U$964,'1_stopień'!$R$8:$R$964,D93,'1_stopień'!$AA$8:$AA$964,"CKZ Legnica")</f>
        <v>0</v>
      </c>
      <c r="R93" s="24">
        <f>SUMIFS('1_stopień'!$V$8:$V$964,'1_stopień'!$R$8:$R$964,D93,'1_stopień'!$AA$8:$AA$964,"CKZ Legnica")</f>
        <v>0</v>
      </c>
      <c r="S93" s="24">
        <f>SUMIFS('1_stopień'!$U$8:$U$964,'1_stopień'!$R$8:$R$964,D93,'1_stopień'!$AA$8:$AA$964,"CKZ Oleśnica")</f>
        <v>0</v>
      </c>
      <c r="T93" s="24">
        <f>SUMIFS('1_stopień'!$V$8:$V$964,'1_stopień'!$R$8:$R$964,D93,'1_stopień'!$AA$8:$AA$964,"CKZ Oleśnica")</f>
        <v>0</v>
      </c>
      <c r="U93" s="24">
        <f>SUMIFS('1_stopień'!$U$8:$U$964,'1_stopień'!$R$8:$R$964,D93,'1_stopień'!$AA$8:$AA$964,"CKZ Świdnica")</f>
        <v>0</v>
      </c>
      <c r="V93" s="24">
        <f>SUMIFS('1_stopień'!$V$8:$V$964,'1_stopień'!$R$8:$R$964,D93,'1_stopień'!$AA$8:$AA$964,"CKZ Świdnica")</f>
        <v>0</v>
      </c>
      <c r="W93" s="24">
        <f>SUMIFS('1_stopień'!$U$8:$U$964,'1_stopień'!$R$8:$R$964,D93,'1_stopień'!$AA$8:$AA$964,"CKZ Wołów")</f>
        <v>0</v>
      </c>
      <c r="X93" s="24">
        <f>SUMIFS('1_stopień'!$V$8:$V$964,'1_stopień'!$R$8:$R$964,D93,'1_stopień'!$AA$8:$AA$964,"CKZ Wołów")</f>
        <v>0</v>
      </c>
      <c r="Y93" s="24">
        <f>SUMIFS('1_stopień'!$U$8:$U$964,'1_stopień'!$R$8:$R$964,D93,'1_stopień'!$AA$8:$AA$964,"CKZ Ziębice")</f>
        <v>0</v>
      </c>
      <c r="Z93" s="24">
        <f>SUMIFS('1_stopień'!$V$8:$V$964,'1_stopień'!$R$8:$R$964,D93,'1_stopień'!$AA$8:$AA$964,"CKZ Ziębice")</f>
        <v>0</v>
      </c>
      <c r="AA93" s="24">
        <f>SUMIFS('1_stopień'!$U$8:$U$964,'1_stopień'!$R$8:$R$964,D93,'1_stopień'!$AA$8:$AA$964,"CKZ Dobrodzień")</f>
        <v>0</v>
      </c>
      <c r="AB93" s="24">
        <f>SUMIFS('1_stopień'!$V$8:$V$964,'1_stopień'!$R$8:$R$964,D93,'1_stopień'!$AA$8:$AA$964,"CKZ Dobrodzień")</f>
        <v>0</v>
      </c>
      <c r="AC93" s="24">
        <f>SUMIFS('1_stopień'!$U$8:$U$964,'1_stopień'!$R$8:$R$964,D93,'1_stopień'!$AA$8:$AA$964,"CKZ Kędzierzyn-Koźle")</f>
        <v>0</v>
      </c>
      <c r="AD93" s="24">
        <f>SUMIFS('1_stopień'!$V$8:$V$964,'1_stopień'!$R$8:$R$964,D93,'1_stopień'!$AA$8:$AA$964,"CKZ Kędzierzyn-Koźle")</f>
        <v>0</v>
      </c>
      <c r="AE93" s="24">
        <f>SUMIFS('1_stopień'!$U$8:$U$964,'1_stopień'!$R$8:$R$964,D93,'1_stopień'!$AA$8:$AA$964,"CKZ Dębica")</f>
        <v>0</v>
      </c>
      <c r="AF93" s="24">
        <f>SUMIFS('1_stopień'!$V$8:$V$964,'1_stopień'!$R$8:$R$964,D93,'1_stopień'!$AA$8:$AA$964,"CKZ Dębica")</f>
        <v>0</v>
      </c>
      <c r="AG93" s="24">
        <f>SUMIFS('1_stopień'!$U$8:$U$964,'1_stopień'!$R$8:$R$964,D93,'1_stopień'!$AA$8:$AA$964,"ZSET Rakowice Wielkie")</f>
        <v>0</v>
      </c>
      <c r="AH93" s="24">
        <f>SUMIFS('1_stopień'!$V$8:$V$964,'1_stopień'!$R$8:$R$964,D93,'1_stopień'!$AA$8:$AA$964,"ZSET Rakowice Wielkie")</f>
        <v>0</v>
      </c>
      <c r="AI93" s="24">
        <f>SUMIFS('1_stopień'!$U$8:$U$964,'1_stopień'!$R$8:$R$964,D93,'1_stopień'!$AA$8:$AA$964,"CKZ Krotoszyn")</f>
        <v>0</v>
      </c>
      <c r="AJ93" s="24">
        <f>SUMIFS('1_stopień'!$V$8:$V$964,'1_stopień'!$R$8:$R$964,D93,'1_stopień'!$AA$8:$AA$964,"CKZ Krotoszyn")</f>
        <v>0</v>
      </c>
      <c r="AK93" s="24">
        <f>SUMIFS('1_stopień'!$U$8:$U$964,'1_stopień'!$R$8:$R$964,D93,'1_stopień'!$AA$8:$AA$964,"CKZ Olkusz")</f>
        <v>0</v>
      </c>
      <c r="AL93" s="24">
        <f>SUMIFS('1_stopień'!$V$8:$V$964,'1_stopień'!$R$8:$R$964,D93,'1_stopień'!$AA$8:$AA$964,"CKZ Olkusz")</f>
        <v>0</v>
      </c>
      <c r="AM93" s="24">
        <f>SUMIFS('1_stopień'!$U$8:$U$964,'1_stopień'!$R$8:$R$964,D93,'1_stopień'!$AA$8:$AA$964,"CKZ Wschowa")</f>
        <v>0</v>
      </c>
      <c r="AN93" s="24">
        <f>SUMIFS('1_stopień'!$V$8:$V$964,'1_stopień'!$R$8:$R$964,D93,'1_stopień'!$AA$8:$AA$964,"CKZ Wschowa")</f>
        <v>0</v>
      </c>
      <c r="AO93" s="24">
        <f>SUMIFS('1_stopień'!$U$8:$U$964,'1_stopień'!$R$8:$R$964,D93,'1_stopień'!$AA$8:$AA$964,"CKZ Zielona Góra")</f>
        <v>0</v>
      </c>
      <c r="AP93" s="24">
        <f>SUMIFS('1_stopień'!$V$8:$V$964,'1_stopień'!$R$8:$R$964,D93,'1_stopień'!$AA$8:$AA$964,"CKZ Zielona Góra")</f>
        <v>0</v>
      </c>
      <c r="AQ93" s="24">
        <f>SUMIFS('1_stopień'!$U$8:$U$964,'1_stopień'!$R$8:$R$964,D93,'1_stopień'!$AA$8:$AA$964,"Rzemieślnicza Wałbrzych")</f>
        <v>0</v>
      </c>
      <c r="AR93" s="24">
        <f>SUMIFS('1_stopień'!$V$8:$V$964,'1_stopień'!$R$8:$R$964,D93,'1_stopień'!$AA$8:$AA$964,"Rzemieślnicza Wałbrzych")</f>
        <v>0</v>
      </c>
      <c r="AS93" s="24">
        <f>SUMIFS('1_stopień'!$U$8:$U$964,'1_stopień'!$R$8:$R$964,D93,'1_stopień'!$AA$8:$AA$964,"CKZ Mosina")</f>
        <v>0</v>
      </c>
      <c r="AT93" s="24">
        <f>SUMIFS('1_stopień'!$V$8:$V$964,'1_stopień'!$R$8:$R$964,D93,'1_stopień'!$AA$8:$AA$964,"CKZ Mosina")</f>
        <v>0</v>
      </c>
      <c r="AU93" s="24">
        <f>SUMIFS('1_stopień'!$U$8:$U$964,'1_stopień'!$R$8:$R$964,D93,'1_stopień'!$AA$8:$AA$964,"Cech Opole")</f>
        <v>0</v>
      </c>
      <c r="AV93" s="24">
        <f>SUMIFS('1_stopień'!$V$8:$V$964,'1_stopień'!$R$8:$R$964,D93,'1_stopień'!$AA$8:$AA$964,"Cech Opole")</f>
        <v>0</v>
      </c>
      <c r="AW93" s="24">
        <f>SUMIFS('1_stopień'!$U$8:$U$964,'1_stopień'!$R$8:$R$964,D93,'1_stopień'!$AA$8:$AA$964,"TOYOTA")</f>
        <v>0</v>
      </c>
      <c r="AX93" s="24">
        <f>SUMIFS('1_stopień'!$V$8:$V$964,'1_stopień'!$R$8:$R$964,D93,'1_stopień'!$AA$8:$AA$964,"TOYOTA")</f>
        <v>0</v>
      </c>
      <c r="AY93" s="24">
        <f>SUMIFS('1_stopień'!$U$8:$U$964,'1_stopień'!$R$8:$R$964,D93,'1_stopień'!$AA$8:$AA$964,"CKZ Wrocław")</f>
        <v>0</v>
      </c>
      <c r="AZ93" s="24">
        <f>SUMIFS('1_stopień'!$V$8:$V$964,'1_stopień'!$R$8:$R$964,D93,'1_stopień'!$AA$8:$AA$964,"CKZ Wrocław")</f>
        <v>0</v>
      </c>
      <c r="BA93" s="24">
        <f>SUMIFS('1_stopień'!$U$8:$U$964,'1_stopień'!$R$8:$R$964,D93,'1_stopień'!$AA$8:$AA$964,"CKZ Gliwice")</f>
        <v>0</v>
      </c>
      <c r="BB93" s="24">
        <f>SUMIFS('1_stopień'!$V$8:$V$964,'1_stopień'!$R$8:$R$964,D93,'1_stopień'!$AA$8:$AA$964,"CKZ Gliwice")</f>
        <v>0</v>
      </c>
      <c r="BC93" s="24">
        <f>SUMIFS('1_stopień'!$U$8:$U$964,'1_stopień'!$R$8:$R$964,D93,'1_stopień'!$AA$8:$AA$964,"CKZ Opole")</f>
        <v>0</v>
      </c>
      <c r="BD93" s="24">
        <f>SUMIFS('1_stopień'!$V$8:$V$964,'1_stopień'!$R$8:$R$964,D93,'1_stopień'!$AA$8:$AA$964,"CKZ Opole")</f>
        <v>0</v>
      </c>
      <c r="BE93" s="24">
        <f>SUMIFS('1_stopień'!$U$8:$U$964,'1_stopień'!$R$8:$R$964,D93,'1_stopień'!$AA$8:$AA$964,"CKZ Chojnów")</f>
        <v>0</v>
      </c>
      <c r="BF93" s="24">
        <f>SUMIFS('1_stopień'!$V$8:$V$964,'1_stopień'!$R$8:$R$964,D93,'1_stopień'!$AA$8:$AA$964,"CKZ Chojnów")</f>
        <v>0</v>
      </c>
      <c r="BG93" s="24">
        <f>SUMIFS('1_stopień'!$U$8:$U$964,'1_stopień'!$R$8:$R$964,D93,'1_stopień'!$AA$8:$AA$964,"CKZ Gniezno")</f>
        <v>0</v>
      </c>
      <c r="BH93" s="24">
        <f>SUMIFS('1_stopień'!$V$8:$V$964,'1_stopień'!$R$8:$R$964,D93,'1_stopień'!$AA$8:$AA$964,"CKZ Gniezno")</f>
        <v>0</v>
      </c>
      <c r="BI93" s="24">
        <f>SUMIFS('1_stopień'!$U$8:$U$964,'1_stopień'!$R$8:$R$964,D93,'1_stopień'!$AA$8:$AA$964,"konsultacje szkoła")</f>
        <v>0</v>
      </c>
      <c r="BJ93" s="330">
        <f t="shared" si="2"/>
        <v>0</v>
      </c>
      <c r="BK93" s="327">
        <f t="shared" si="3"/>
        <v>0</v>
      </c>
    </row>
    <row r="94" spans="2:63" hidden="1">
      <c r="B94" s="25" t="s">
        <v>543</v>
      </c>
      <c r="C94" s="26">
        <v>742202</v>
      </c>
      <c r="D94" s="26" t="s">
        <v>638</v>
      </c>
      <c r="E94" s="25" t="s">
        <v>637</v>
      </c>
      <c r="F94" s="23">
        <f>SUMIF('1_stopień'!R$8:R$964,D94,'1_stopień'!U$8:U$966)</f>
        <v>2</v>
      </c>
      <c r="G94" s="24">
        <f>SUMIFS('1_stopień'!$U$8:$U$964,'1_stopień'!$R$8:$R$964,D94,'1_stopień'!$AA$8:$AA$964,"CKZ Bielawa")</f>
        <v>0</v>
      </c>
      <c r="H94" s="24">
        <f>SUMIFS('1_stopień'!$V$8:$V$964,'1_stopień'!$R$8:$R$964,D94,'1_stopień'!$AA$8:$AA$964,"CKZ Bielawa")</f>
        <v>0</v>
      </c>
      <c r="I94" s="24">
        <f>SUMIFS('1_stopień'!$U$8:$U$964,'1_stopień'!$R$8:$R$964,D94,'1_stopień'!$AA$8:$AA$964,"GCKZ Głogów")</f>
        <v>0</v>
      </c>
      <c r="J94" s="24">
        <f>SUMIFS('1_stopień'!$V$8:$V$964,'1_stopień'!$R$8:$R$964,D94,'1_stopień'!$AA$8:$AA$964,"GCKZ Głogów")</f>
        <v>0</v>
      </c>
      <c r="K94" s="24">
        <f>SUMIFS('1_stopień'!$U$8:$U$964,'1_stopień'!$R$8:$R$964,D94,'1_stopień'!$AA$8:$AA$964,"CKZ Jawor")</f>
        <v>0</v>
      </c>
      <c r="L94" s="24">
        <f>SUMIFS('1_stopień'!$V$8:$V$964,'1_stopień'!$R$8:$R$964,D94,'1_stopień'!$AA$8:$AA$964,"CKZ Jawor")</f>
        <v>0</v>
      </c>
      <c r="M94" s="24">
        <f>SUMIFS('1_stopień'!$U$8:$U$964,'1_stopień'!$R$8:$R$964,D94,'1_stopień'!$AA$8:$AA$964,"ZSM Głubczyce")</f>
        <v>0</v>
      </c>
      <c r="N94" s="24">
        <f>SUMIFS('1_stopień'!$V$8:$V$964,'1_stopień'!$R$8:$R$964,D94,'1_stopień'!$AA$8:$AA$964,"ZSM Głubczyce")</f>
        <v>0</v>
      </c>
      <c r="O94" s="24">
        <f>SUMIFS('1_stopień'!$U$8:$U$964,'1_stopień'!$R$8:$R$964,D94,'1_stopień'!$AA$8:$AA$964,"CKZ Kłodzko")</f>
        <v>0</v>
      </c>
      <c r="P94" s="24">
        <f>SUMIFS('1_stopień'!$V$8:$V$964,'1_stopień'!$R$8:$R$964,D94,'1_stopień'!$AA$8:$AA$964,"CKZ Kłodzko")</f>
        <v>0</v>
      </c>
      <c r="Q94" s="24">
        <f>SUMIFS('1_stopień'!$U$8:$U$964,'1_stopień'!$R$8:$R$964,D94,'1_stopień'!$AA$8:$AA$964,"CKZ Legnica")</f>
        <v>0</v>
      </c>
      <c r="R94" s="24">
        <f>SUMIFS('1_stopień'!$V$8:$V$964,'1_stopień'!$R$8:$R$964,D94,'1_stopień'!$AA$8:$AA$964,"CKZ Legnica")</f>
        <v>0</v>
      </c>
      <c r="S94" s="24">
        <f>SUMIFS('1_stopień'!$U$8:$U$964,'1_stopień'!$R$8:$R$964,D94,'1_stopień'!$AA$8:$AA$964,"CKZ Oleśnica")</f>
        <v>0</v>
      </c>
      <c r="T94" s="24">
        <f>SUMIFS('1_stopień'!$V$8:$V$964,'1_stopień'!$R$8:$R$964,D94,'1_stopień'!$AA$8:$AA$964,"CKZ Oleśnica")</f>
        <v>0</v>
      </c>
      <c r="U94" s="24">
        <f>SUMIFS('1_stopień'!$U$8:$U$964,'1_stopień'!$R$8:$R$964,D94,'1_stopień'!$AA$8:$AA$964,"CKZ Świdnica")</f>
        <v>0</v>
      </c>
      <c r="V94" s="24">
        <f>SUMIFS('1_stopień'!$V$8:$V$964,'1_stopień'!$R$8:$R$964,D94,'1_stopień'!$AA$8:$AA$964,"CKZ Świdnica")</f>
        <v>0</v>
      </c>
      <c r="W94" s="24">
        <f>SUMIFS('1_stopień'!$U$8:$U$964,'1_stopień'!$R$8:$R$964,D94,'1_stopień'!$AA$8:$AA$964,"CKZ Wołów")</f>
        <v>0</v>
      </c>
      <c r="X94" s="24">
        <f>SUMIFS('1_stopień'!$V$8:$V$964,'1_stopień'!$R$8:$R$964,D94,'1_stopień'!$AA$8:$AA$964,"CKZ Wołów")</f>
        <v>0</v>
      </c>
      <c r="Y94" s="24">
        <f>SUMIFS('1_stopień'!$U$8:$U$964,'1_stopień'!$R$8:$R$964,D94,'1_stopień'!$AA$8:$AA$964,"CKZ Ziębice")</f>
        <v>0</v>
      </c>
      <c r="Z94" s="24">
        <f>SUMIFS('1_stopień'!$V$8:$V$964,'1_stopień'!$R$8:$R$964,D94,'1_stopień'!$AA$8:$AA$964,"CKZ Ziębice")</f>
        <v>0</v>
      </c>
      <c r="AA94" s="24">
        <f>SUMIFS('1_stopień'!$U$8:$U$964,'1_stopień'!$R$8:$R$964,D94,'1_stopień'!$AA$8:$AA$964,"CKZ Dobrodzień")</f>
        <v>0</v>
      </c>
      <c r="AB94" s="24">
        <f>SUMIFS('1_stopień'!$V$8:$V$964,'1_stopień'!$R$8:$R$964,D94,'1_stopień'!$AA$8:$AA$964,"CKZ Dobrodzień")</f>
        <v>0</v>
      </c>
      <c r="AC94" s="24">
        <f>SUMIFS('1_stopień'!$U$8:$U$964,'1_stopień'!$R$8:$R$964,D94,'1_stopień'!$AA$8:$AA$964,"CKZ Kędzierzyn-Koźle")</f>
        <v>0</v>
      </c>
      <c r="AD94" s="24">
        <f>SUMIFS('1_stopień'!$V$8:$V$964,'1_stopień'!$R$8:$R$964,D94,'1_stopień'!$AA$8:$AA$964,"CKZ Kędzierzyn-Koźle")</f>
        <v>0</v>
      </c>
      <c r="AE94" s="24">
        <f>SUMIFS('1_stopień'!$U$8:$U$964,'1_stopień'!$R$8:$R$964,D94,'1_stopień'!$AA$8:$AA$964,"CKZ Dębica")</f>
        <v>0</v>
      </c>
      <c r="AF94" s="24">
        <f>SUMIFS('1_stopień'!$V$8:$V$964,'1_stopień'!$R$8:$R$964,D94,'1_stopień'!$AA$8:$AA$964,"CKZ Dębica")</f>
        <v>0</v>
      </c>
      <c r="AG94" s="24">
        <f>SUMIFS('1_stopień'!$U$8:$U$964,'1_stopień'!$R$8:$R$964,D94,'1_stopień'!$AA$8:$AA$964,"ZSET Rakowice Wielkie")</f>
        <v>0</v>
      </c>
      <c r="AH94" s="24">
        <f>SUMIFS('1_stopień'!$V$8:$V$964,'1_stopień'!$R$8:$R$964,D94,'1_stopień'!$AA$8:$AA$964,"ZSET Rakowice Wielkie")</f>
        <v>0</v>
      </c>
      <c r="AI94" s="24">
        <f>SUMIFS('1_stopień'!$U$8:$U$964,'1_stopień'!$R$8:$R$964,D94,'1_stopień'!$AA$8:$AA$964,"CKZ Krotoszyn")</f>
        <v>0</v>
      </c>
      <c r="AJ94" s="24">
        <f>SUMIFS('1_stopień'!$V$8:$V$964,'1_stopień'!$R$8:$R$964,D94,'1_stopień'!$AA$8:$AA$964,"CKZ Krotoszyn")</f>
        <v>0</v>
      </c>
      <c r="AK94" s="24">
        <f>SUMIFS('1_stopień'!$U$8:$U$964,'1_stopień'!$R$8:$R$964,D94,'1_stopień'!$AA$8:$AA$964,"CKZ Olkusz")</f>
        <v>0</v>
      </c>
      <c r="AL94" s="24">
        <f>SUMIFS('1_stopień'!$V$8:$V$964,'1_stopień'!$R$8:$R$964,D94,'1_stopień'!$AA$8:$AA$964,"CKZ Olkusz")</f>
        <v>0</v>
      </c>
      <c r="AM94" s="24">
        <f>SUMIFS('1_stopień'!$U$8:$U$964,'1_stopień'!$R$8:$R$964,D94,'1_stopień'!$AA$8:$AA$964,"CKZ Wschowa")</f>
        <v>0</v>
      </c>
      <c r="AN94" s="24">
        <f>SUMIFS('1_stopień'!$V$8:$V$964,'1_stopień'!$R$8:$R$964,D94,'1_stopień'!$AA$8:$AA$964,"CKZ Wschowa")</f>
        <v>0</v>
      </c>
      <c r="AO94" s="24">
        <f>SUMIFS('1_stopień'!$U$8:$U$964,'1_stopień'!$R$8:$R$964,D94,'1_stopień'!$AA$8:$AA$964,"CKZ Zielona Góra")</f>
        <v>0</v>
      </c>
      <c r="AP94" s="24">
        <f>SUMIFS('1_stopień'!$V$8:$V$964,'1_stopień'!$R$8:$R$964,D94,'1_stopień'!$AA$8:$AA$964,"CKZ Zielona Góra")</f>
        <v>0</v>
      </c>
      <c r="AQ94" s="24">
        <f>SUMIFS('1_stopień'!$U$8:$U$964,'1_stopień'!$R$8:$R$964,D94,'1_stopień'!$AA$8:$AA$964,"Rzemieślnicza Wałbrzych")</f>
        <v>0</v>
      </c>
      <c r="AR94" s="24">
        <f>SUMIFS('1_stopień'!$V$8:$V$964,'1_stopień'!$R$8:$R$964,D94,'1_stopień'!$AA$8:$AA$964,"Rzemieślnicza Wałbrzych")</f>
        <v>0</v>
      </c>
      <c r="AS94" s="24">
        <f>SUMIFS('1_stopień'!$U$8:$U$964,'1_stopień'!$R$8:$R$964,D94,'1_stopień'!$AA$8:$AA$964,"CKZ Mosina")</f>
        <v>0</v>
      </c>
      <c r="AT94" s="24">
        <f>SUMIFS('1_stopień'!$V$8:$V$964,'1_stopień'!$R$8:$R$964,D94,'1_stopień'!$AA$8:$AA$964,"CKZ Mosina")</f>
        <v>0</v>
      </c>
      <c r="AU94" s="24">
        <f>SUMIFS('1_stopień'!$U$8:$U$964,'1_stopień'!$R$8:$R$964,D94,'1_stopień'!$AA$8:$AA$964,"Cech Opole")</f>
        <v>0</v>
      </c>
      <c r="AV94" s="24">
        <f>SUMIFS('1_stopień'!$V$8:$V$964,'1_stopień'!$R$8:$R$964,D94,'1_stopień'!$AA$8:$AA$964,"Cech Opole")</f>
        <v>0</v>
      </c>
      <c r="AW94" s="24">
        <f>SUMIFS('1_stopień'!$U$8:$U$964,'1_stopień'!$R$8:$R$964,D94,'1_stopień'!$AA$8:$AA$964,"TOYOTA")</f>
        <v>0</v>
      </c>
      <c r="AX94" s="24">
        <f>SUMIFS('1_stopień'!$V$8:$V$964,'1_stopień'!$R$8:$R$964,D94,'1_stopień'!$AA$8:$AA$964,"TOYOTA")</f>
        <v>0</v>
      </c>
      <c r="AY94" s="24">
        <f>SUMIFS('1_stopień'!$U$8:$U$964,'1_stopień'!$R$8:$R$964,D94,'1_stopień'!$AA$8:$AA$964,"CKZ Wrocław")</f>
        <v>0</v>
      </c>
      <c r="AZ94" s="24">
        <f>SUMIFS('1_stopień'!$V$8:$V$964,'1_stopień'!$R$8:$R$964,D94,'1_stopień'!$AA$8:$AA$964,"CKZ Wrocław")</f>
        <v>0</v>
      </c>
      <c r="BA94" s="24">
        <f>SUMIFS('1_stopień'!$U$8:$U$964,'1_stopień'!$R$8:$R$964,D94,'1_stopień'!$AA$8:$AA$964,"CKZ Gliwice")</f>
        <v>0</v>
      </c>
      <c r="BB94" s="24">
        <f>SUMIFS('1_stopień'!$V$8:$V$964,'1_stopień'!$R$8:$R$964,D94,'1_stopień'!$AA$8:$AA$964,"CKZ Gliwice")</f>
        <v>0</v>
      </c>
      <c r="BC94" s="24">
        <f>SUMIFS('1_stopień'!$U$8:$U$964,'1_stopień'!$R$8:$R$964,D94,'1_stopień'!$AA$8:$AA$964,"CKZ Opole")</f>
        <v>0</v>
      </c>
      <c r="BD94" s="24">
        <f>SUMIFS('1_stopień'!$V$8:$V$964,'1_stopień'!$R$8:$R$964,D94,'1_stopień'!$AA$8:$AA$964,"CKZ Opole")</f>
        <v>0</v>
      </c>
      <c r="BE94" s="24">
        <f>SUMIFS('1_stopień'!$U$8:$U$964,'1_stopień'!$R$8:$R$964,D94,'1_stopień'!$AA$8:$AA$964,"CKZ Chojnów")</f>
        <v>0</v>
      </c>
      <c r="BF94" s="24">
        <f>SUMIFS('1_stopień'!$V$8:$V$964,'1_stopień'!$R$8:$R$964,D94,'1_stopień'!$AA$8:$AA$964,"CKZ Chojnów")</f>
        <v>0</v>
      </c>
      <c r="BG94" s="24">
        <f>SUMIFS('1_stopień'!$U$8:$U$964,'1_stopień'!$R$8:$R$964,D94,'1_stopień'!$AA$8:$AA$964,"CKZ Gniezno")</f>
        <v>0</v>
      </c>
      <c r="BH94" s="24">
        <f>SUMIFS('1_stopień'!$V$8:$V$964,'1_stopień'!$R$8:$R$964,D94,'1_stopień'!$AA$8:$AA$964,"CKZ Gniezno")</f>
        <v>0</v>
      </c>
      <c r="BI94" s="24">
        <f>SUMIFS('1_stopień'!$U$8:$U$964,'1_stopień'!$R$8:$R$964,D94,'1_stopień'!$AA$8:$AA$964,"konsultacje szkoła")</f>
        <v>2</v>
      </c>
      <c r="BJ94" s="330">
        <f t="shared" si="2"/>
        <v>2</v>
      </c>
      <c r="BK94" s="327">
        <f t="shared" si="3"/>
        <v>0</v>
      </c>
    </row>
    <row r="95" spans="2:63" hidden="1">
      <c r="B95" s="25" t="s">
        <v>445</v>
      </c>
      <c r="C95" s="26">
        <v>832201</v>
      </c>
      <c r="D95" s="26" t="s">
        <v>446</v>
      </c>
      <c r="E95" s="25" t="s">
        <v>636</v>
      </c>
      <c r="F95" s="23">
        <f>SUMIF('1_stopień'!R$8:R$964,D95,'1_stopień'!U$8:U$966)</f>
        <v>0</v>
      </c>
      <c r="G95" s="24">
        <f>SUMIFS('1_stopień'!$U$8:$U$964,'1_stopień'!$R$8:$R$964,D95,'1_stopień'!$AA$8:$AA$964,"CKZ Bielawa")</f>
        <v>0</v>
      </c>
      <c r="H95" s="24">
        <f>SUMIFS('1_stopień'!$V$8:$V$964,'1_stopień'!$R$8:$R$964,D95,'1_stopień'!$AA$8:$AA$964,"CKZ Bielawa")</f>
        <v>0</v>
      </c>
      <c r="I95" s="24">
        <f>SUMIFS('1_stopień'!$U$8:$U$964,'1_stopień'!$R$8:$R$964,D95,'1_stopień'!$AA$8:$AA$964,"GCKZ Głogów")</f>
        <v>0</v>
      </c>
      <c r="J95" s="24">
        <f>SUMIFS('1_stopień'!$V$8:$V$964,'1_stopień'!$R$8:$R$964,D95,'1_stopień'!$AA$8:$AA$964,"GCKZ Głogów")</f>
        <v>0</v>
      </c>
      <c r="K95" s="24">
        <f>SUMIFS('1_stopień'!$U$8:$U$964,'1_stopień'!$R$8:$R$964,D95,'1_stopień'!$AA$8:$AA$964,"CKZ Jawor")</f>
        <v>0</v>
      </c>
      <c r="L95" s="24">
        <f>SUMIFS('1_stopień'!$V$8:$V$964,'1_stopień'!$R$8:$R$964,D95,'1_stopień'!$AA$8:$AA$964,"CKZ Jawor")</f>
        <v>0</v>
      </c>
      <c r="M95" s="24">
        <f>SUMIFS('1_stopień'!$U$8:$U$964,'1_stopień'!$R$8:$R$964,D95,'1_stopień'!$AA$8:$AA$964,"ZSM Głubczyce")</f>
        <v>0</v>
      </c>
      <c r="N95" s="24">
        <f>SUMIFS('1_stopień'!$V$8:$V$964,'1_stopień'!$R$8:$R$964,D95,'1_stopień'!$AA$8:$AA$964,"ZSM Głubczyce")</f>
        <v>0</v>
      </c>
      <c r="O95" s="24">
        <f>SUMIFS('1_stopień'!$U$8:$U$964,'1_stopień'!$R$8:$R$964,D95,'1_stopień'!$AA$8:$AA$964,"CKZ Kłodzko")</f>
        <v>0</v>
      </c>
      <c r="P95" s="24">
        <f>SUMIFS('1_stopień'!$V$8:$V$964,'1_stopień'!$R$8:$R$964,D95,'1_stopień'!$AA$8:$AA$964,"CKZ Kłodzko")</f>
        <v>0</v>
      </c>
      <c r="Q95" s="24">
        <f>SUMIFS('1_stopień'!$U$8:$U$964,'1_stopień'!$R$8:$R$964,D95,'1_stopień'!$AA$8:$AA$964,"CKZ Legnica")</f>
        <v>0</v>
      </c>
      <c r="R95" s="24">
        <f>SUMIFS('1_stopień'!$V$8:$V$964,'1_stopień'!$R$8:$R$964,D95,'1_stopień'!$AA$8:$AA$964,"CKZ Legnica")</f>
        <v>0</v>
      </c>
      <c r="S95" s="24">
        <f>SUMIFS('1_stopień'!$U$8:$U$964,'1_stopień'!$R$8:$R$964,D95,'1_stopień'!$AA$8:$AA$964,"CKZ Oleśnica")</f>
        <v>0</v>
      </c>
      <c r="T95" s="24">
        <f>SUMIFS('1_stopień'!$V$8:$V$964,'1_stopień'!$R$8:$R$964,D95,'1_stopień'!$AA$8:$AA$964,"CKZ Oleśnica")</f>
        <v>0</v>
      </c>
      <c r="U95" s="24">
        <f>SUMIFS('1_stopień'!$U$8:$U$964,'1_stopień'!$R$8:$R$964,D95,'1_stopień'!$AA$8:$AA$964,"CKZ Świdnica")</f>
        <v>0</v>
      </c>
      <c r="V95" s="24">
        <f>SUMIFS('1_stopień'!$V$8:$V$964,'1_stopień'!$R$8:$R$964,D95,'1_stopień'!$AA$8:$AA$964,"CKZ Świdnica")</f>
        <v>0</v>
      </c>
      <c r="W95" s="24">
        <f>SUMIFS('1_stopień'!$U$8:$U$964,'1_stopień'!$R$8:$R$964,D95,'1_stopień'!$AA$8:$AA$964,"CKZ Wołów")</f>
        <v>0</v>
      </c>
      <c r="X95" s="24">
        <f>SUMIFS('1_stopień'!$V$8:$V$964,'1_stopień'!$R$8:$R$964,D95,'1_stopień'!$AA$8:$AA$964,"CKZ Wołów")</f>
        <v>0</v>
      </c>
      <c r="Y95" s="24">
        <f>SUMIFS('1_stopień'!$U$8:$U$964,'1_stopień'!$R$8:$R$964,D95,'1_stopień'!$AA$8:$AA$964,"CKZ Ziębice")</f>
        <v>0</v>
      </c>
      <c r="Z95" s="24">
        <f>SUMIFS('1_stopień'!$V$8:$V$964,'1_stopień'!$R$8:$R$964,D95,'1_stopień'!$AA$8:$AA$964,"CKZ Ziębice")</f>
        <v>0</v>
      </c>
      <c r="AA95" s="24">
        <f>SUMIFS('1_stopień'!$U$8:$U$964,'1_stopień'!$R$8:$R$964,D95,'1_stopień'!$AA$8:$AA$964,"CKZ Dobrodzień")</f>
        <v>0</v>
      </c>
      <c r="AB95" s="24">
        <f>SUMIFS('1_stopień'!$V$8:$V$964,'1_stopień'!$R$8:$R$964,D95,'1_stopień'!$AA$8:$AA$964,"CKZ Dobrodzień")</f>
        <v>0</v>
      </c>
      <c r="AC95" s="24">
        <f>SUMIFS('1_stopień'!$U$8:$U$964,'1_stopień'!$R$8:$R$964,D95,'1_stopień'!$AA$8:$AA$964,"CKZ Kędzierzyn-Koźle")</f>
        <v>0</v>
      </c>
      <c r="AD95" s="24">
        <f>SUMIFS('1_stopień'!$V$8:$V$964,'1_stopień'!$R$8:$R$964,D95,'1_stopień'!$AA$8:$AA$964,"CKZ Kędzierzyn-Koźle")</f>
        <v>0</v>
      </c>
      <c r="AE95" s="24">
        <f>SUMIFS('1_stopień'!$U$8:$U$964,'1_stopień'!$R$8:$R$964,D95,'1_stopień'!$AA$8:$AA$964,"CKZ Dębica")</f>
        <v>0</v>
      </c>
      <c r="AF95" s="24">
        <f>SUMIFS('1_stopień'!$V$8:$V$964,'1_stopień'!$R$8:$R$964,D95,'1_stopień'!$AA$8:$AA$964,"CKZ Dębica")</f>
        <v>0</v>
      </c>
      <c r="AG95" s="24">
        <f>SUMIFS('1_stopień'!$U$8:$U$964,'1_stopień'!$R$8:$R$964,D95,'1_stopień'!$AA$8:$AA$964,"ZSET Rakowice Wielkie")</f>
        <v>0</v>
      </c>
      <c r="AH95" s="24">
        <f>SUMIFS('1_stopień'!$V$8:$V$964,'1_stopień'!$R$8:$R$964,D95,'1_stopień'!$AA$8:$AA$964,"ZSET Rakowice Wielkie")</f>
        <v>0</v>
      </c>
      <c r="AI95" s="24">
        <f>SUMIFS('1_stopień'!$U$8:$U$964,'1_stopień'!$R$8:$R$964,D95,'1_stopień'!$AA$8:$AA$964,"CKZ Krotoszyn")</f>
        <v>0</v>
      </c>
      <c r="AJ95" s="24">
        <f>SUMIFS('1_stopień'!$V$8:$V$964,'1_stopień'!$R$8:$R$964,D95,'1_stopień'!$AA$8:$AA$964,"CKZ Krotoszyn")</f>
        <v>0</v>
      </c>
      <c r="AK95" s="24">
        <f>SUMIFS('1_stopień'!$U$8:$U$964,'1_stopień'!$R$8:$R$964,D95,'1_stopień'!$AA$8:$AA$964,"CKZ Olkusz")</f>
        <v>0</v>
      </c>
      <c r="AL95" s="24">
        <f>SUMIFS('1_stopień'!$V$8:$V$964,'1_stopień'!$R$8:$R$964,D95,'1_stopień'!$AA$8:$AA$964,"CKZ Olkusz")</f>
        <v>0</v>
      </c>
      <c r="AM95" s="24">
        <f>SUMIFS('1_stopień'!$U$8:$U$964,'1_stopień'!$R$8:$R$964,D95,'1_stopień'!$AA$8:$AA$964,"CKZ Wschowa")</f>
        <v>0</v>
      </c>
      <c r="AN95" s="24">
        <f>SUMIFS('1_stopień'!$V$8:$V$964,'1_stopień'!$R$8:$R$964,D95,'1_stopień'!$AA$8:$AA$964,"CKZ Wschowa")</f>
        <v>0</v>
      </c>
      <c r="AO95" s="24">
        <f>SUMIFS('1_stopień'!$U$8:$U$964,'1_stopień'!$R$8:$R$964,D95,'1_stopień'!$AA$8:$AA$964,"CKZ Zielona Góra")</f>
        <v>0</v>
      </c>
      <c r="AP95" s="24">
        <f>SUMIFS('1_stopień'!$V$8:$V$964,'1_stopień'!$R$8:$R$964,D95,'1_stopień'!$AA$8:$AA$964,"CKZ Zielona Góra")</f>
        <v>0</v>
      </c>
      <c r="AQ95" s="24">
        <f>SUMIFS('1_stopień'!$U$8:$U$964,'1_stopień'!$R$8:$R$964,D95,'1_stopień'!$AA$8:$AA$964,"Rzemieślnicza Wałbrzych")</f>
        <v>0</v>
      </c>
      <c r="AR95" s="24">
        <f>SUMIFS('1_stopień'!$V$8:$V$964,'1_stopień'!$R$8:$R$964,D95,'1_stopień'!$AA$8:$AA$964,"Rzemieślnicza Wałbrzych")</f>
        <v>0</v>
      </c>
      <c r="AS95" s="24">
        <f>SUMIFS('1_stopień'!$U$8:$U$964,'1_stopień'!$R$8:$R$964,D95,'1_stopień'!$AA$8:$AA$964,"CKZ Mosina")</f>
        <v>0</v>
      </c>
      <c r="AT95" s="24">
        <f>SUMIFS('1_stopień'!$V$8:$V$964,'1_stopień'!$R$8:$R$964,D95,'1_stopień'!$AA$8:$AA$964,"CKZ Mosina")</f>
        <v>0</v>
      </c>
      <c r="AU95" s="24">
        <f>SUMIFS('1_stopień'!$U$8:$U$964,'1_stopień'!$R$8:$R$964,D95,'1_stopień'!$AA$8:$AA$964,"Cech Opole")</f>
        <v>0</v>
      </c>
      <c r="AV95" s="24">
        <f>SUMIFS('1_stopień'!$V$8:$V$964,'1_stopień'!$R$8:$R$964,D95,'1_stopień'!$AA$8:$AA$964,"Cech Opole")</f>
        <v>0</v>
      </c>
      <c r="AW95" s="24">
        <f>SUMIFS('1_stopień'!$U$8:$U$964,'1_stopień'!$R$8:$R$964,D95,'1_stopień'!$AA$8:$AA$964,"TOYOTA")</f>
        <v>0</v>
      </c>
      <c r="AX95" s="24">
        <f>SUMIFS('1_stopień'!$V$8:$V$964,'1_stopień'!$R$8:$R$964,D95,'1_stopień'!$AA$8:$AA$964,"TOYOTA")</f>
        <v>0</v>
      </c>
      <c r="AY95" s="24">
        <f>SUMIFS('1_stopień'!$U$8:$U$964,'1_stopień'!$R$8:$R$964,D95,'1_stopień'!$AA$8:$AA$964,"CKZ Wrocław")</f>
        <v>0</v>
      </c>
      <c r="AZ95" s="24">
        <f>SUMIFS('1_stopień'!$V$8:$V$964,'1_stopień'!$R$8:$R$964,D95,'1_stopień'!$AA$8:$AA$964,"CKZ Wrocław")</f>
        <v>0</v>
      </c>
      <c r="BA95" s="24">
        <f>SUMIFS('1_stopień'!$U$8:$U$964,'1_stopień'!$R$8:$R$964,D95,'1_stopień'!$AA$8:$AA$964,"CKZ Gliwice")</f>
        <v>0</v>
      </c>
      <c r="BB95" s="24">
        <f>SUMIFS('1_stopień'!$V$8:$V$964,'1_stopień'!$R$8:$R$964,D95,'1_stopień'!$AA$8:$AA$964,"CKZ Gliwice")</f>
        <v>0</v>
      </c>
      <c r="BC95" s="24">
        <f>SUMIFS('1_stopień'!$U$8:$U$964,'1_stopień'!$R$8:$R$964,D95,'1_stopień'!$AA$8:$AA$964,"CKZ Opole")</f>
        <v>0</v>
      </c>
      <c r="BD95" s="24">
        <f>SUMIFS('1_stopień'!$V$8:$V$964,'1_stopień'!$R$8:$R$964,D95,'1_stopień'!$AA$8:$AA$964,"CKZ Opole")</f>
        <v>0</v>
      </c>
      <c r="BE95" s="24">
        <f>SUMIFS('1_stopień'!$U$8:$U$964,'1_stopień'!$R$8:$R$964,D95,'1_stopień'!$AA$8:$AA$964,"CKZ Chojnów")</f>
        <v>0</v>
      </c>
      <c r="BF95" s="24">
        <f>SUMIFS('1_stopień'!$V$8:$V$964,'1_stopień'!$R$8:$R$964,D95,'1_stopień'!$AA$8:$AA$964,"CKZ Chojnów")</f>
        <v>0</v>
      </c>
      <c r="BG95" s="24">
        <f>SUMIFS('1_stopień'!$U$8:$U$964,'1_stopień'!$R$8:$R$964,D95,'1_stopień'!$AA$8:$AA$964,"CKZ Gniezno")</f>
        <v>0</v>
      </c>
      <c r="BH95" s="24">
        <f>SUMIFS('1_stopień'!$V$8:$V$964,'1_stopień'!$R$8:$R$964,D95,'1_stopień'!$AA$8:$AA$964,"CKZ Gniezno")</f>
        <v>0</v>
      </c>
      <c r="BI95" s="24">
        <f>SUMIFS('1_stopień'!$U$8:$U$964,'1_stopień'!$R$8:$R$964,D95,'1_stopień'!$AA$8:$AA$964,"konsultacje szkoła")</f>
        <v>0</v>
      </c>
      <c r="BJ95" s="330">
        <f t="shared" si="2"/>
        <v>0</v>
      </c>
      <c r="BK95" s="327">
        <f t="shared" si="3"/>
        <v>0</v>
      </c>
    </row>
    <row r="96" spans="2:63" hidden="1">
      <c r="B96" s="25" t="s">
        <v>544</v>
      </c>
      <c r="C96" s="26">
        <v>711603</v>
      </c>
      <c r="D96" s="26" t="s">
        <v>635</v>
      </c>
      <c r="E96" s="25" t="s">
        <v>634</v>
      </c>
      <c r="F96" s="23">
        <f>SUMIF('1_stopień'!R$8:R$964,D96,'1_stopień'!U$8:U$966)</f>
        <v>0</v>
      </c>
      <c r="G96" s="24">
        <f>SUMIFS('1_stopień'!$U$8:$U$964,'1_stopień'!$R$8:$R$964,D96,'1_stopień'!$AA$8:$AA$964,"CKZ Bielawa")</f>
        <v>0</v>
      </c>
      <c r="H96" s="24">
        <f>SUMIFS('1_stopień'!$V$8:$V$964,'1_stopień'!$R$8:$R$964,D96,'1_stopień'!$AA$8:$AA$964,"CKZ Bielawa")</f>
        <v>0</v>
      </c>
      <c r="I96" s="24">
        <f>SUMIFS('1_stopień'!$U$8:$U$964,'1_stopień'!$R$8:$R$964,D96,'1_stopień'!$AA$8:$AA$964,"GCKZ Głogów")</f>
        <v>0</v>
      </c>
      <c r="J96" s="24">
        <f>SUMIFS('1_stopień'!$V$8:$V$964,'1_stopień'!$R$8:$R$964,D96,'1_stopień'!$AA$8:$AA$964,"GCKZ Głogów")</f>
        <v>0</v>
      </c>
      <c r="K96" s="24">
        <f>SUMIFS('1_stopień'!$U$8:$U$964,'1_stopień'!$R$8:$R$964,D96,'1_stopień'!$AA$8:$AA$964,"CKZ Jawor")</f>
        <v>0</v>
      </c>
      <c r="L96" s="24">
        <f>SUMIFS('1_stopień'!$V$8:$V$964,'1_stopień'!$R$8:$R$964,D96,'1_stopień'!$AA$8:$AA$964,"CKZ Jawor")</f>
        <v>0</v>
      </c>
      <c r="M96" s="24">
        <f>SUMIFS('1_stopień'!$U$8:$U$964,'1_stopień'!$R$8:$R$964,D96,'1_stopień'!$AA$8:$AA$964,"ZSM Głubczyce")</f>
        <v>0</v>
      </c>
      <c r="N96" s="24">
        <f>SUMIFS('1_stopień'!$V$8:$V$964,'1_stopień'!$R$8:$R$964,D96,'1_stopień'!$AA$8:$AA$964,"ZSM Głubczyce")</f>
        <v>0</v>
      </c>
      <c r="O96" s="24">
        <f>SUMIFS('1_stopień'!$U$8:$U$964,'1_stopień'!$R$8:$R$964,D96,'1_stopień'!$AA$8:$AA$964,"CKZ Kłodzko")</f>
        <v>0</v>
      </c>
      <c r="P96" s="24">
        <f>SUMIFS('1_stopień'!$V$8:$V$964,'1_stopień'!$R$8:$R$964,D96,'1_stopień'!$AA$8:$AA$964,"CKZ Kłodzko")</f>
        <v>0</v>
      </c>
      <c r="Q96" s="24">
        <f>SUMIFS('1_stopień'!$U$8:$U$964,'1_stopień'!$R$8:$R$964,D96,'1_stopień'!$AA$8:$AA$964,"CKZ Legnica")</f>
        <v>0</v>
      </c>
      <c r="R96" s="24">
        <f>SUMIFS('1_stopień'!$V$8:$V$964,'1_stopień'!$R$8:$R$964,D96,'1_stopień'!$AA$8:$AA$964,"CKZ Legnica")</f>
        <v>0</v>
      </c>
      <c r="S96" s="24">
        <f>SUMIFS('1_stopień'!$U$8:$U$964,'1_stopień'!$R$8:$R$964,D96,'1_stopień'!$AA$8:$AA$964,"CKZ Oleśnica")</f>
        <v>0</v>
      </c>
      <c r="T96" s="24">
        <f>SUMIFS('1_stopień'!$V$8:$V$964,'1_stopień'!$R$8:$R$964,D96,'1_stopień'!$AA$8:$AA$964,"CKZ Oleśnica")</f>
        <v>0</v>
      </c>
      <c r="U96" s="24">
        <f>SUMIFS('1_stopień'!$U$8:$U$964,'1_stopień'!$R$8:$R$964,D96,'1_stopień'!$AA$8:$AA$964,"CKZ Świdnica")</f>
        <v>0</v>
      </c>
      <c r="V96" s="24">
        <f>SUMIFS('1_stopień'!$V$8:$V$964,'1_stopień'!$R$8:$R$964,D96,'1_stopień'!$AA$8:$AA$964,"CKZ Świdnica")</f>
        <v>0</v>
      </c>
      <c r="W96" s="24">
        <f>SUMIFS('1_stopień'!$U$8:$U$964,'1_stopień'!$R$8:$R$964,D96,'1_stopień'!$AA$8:$AA$964,"CKZ Wołów")</f>
        <v>0</v>
      </c>
      <c r="X96" s="24">
        <f>SUMIFS('1_stopień'!$V$8:$V$964,'1_stopień'!$R$8:$R$964,D96,'1_stopień'!$AA$8:$AA$964,"CKZ Wołów")</f>
        <v>0</v>
      </c>
      <c r="Y96" s="24">
        <f>SUMIFS('1_stopień'!$U$8:$U$964,'1_stopień'!$R$8:$R$964,D96,'1_stopień'!$AA$8:$AA$964,"CKZ Ziębice")</f>
        <v>0</v>
      </c>
      <c r="Z96" s="24">
        <f>SUMIFS('1_stopień'!$V$8:$V$964,'1_stopień'!$R$8:$R$964,D96,'1_stopień'!$AA$8:$AA$964,"CKZ Ziębice")</f>
        <v>0</v>
      </c>
      <c r="AA96" s="24">
        <f>SUMIFS('1_stopień'!$U$8:$U$964,'1_stopień'!$R$8:$R$964,D96,'1_stopień'!$AA$8:$AA$964,"CKZ Dobrodzień")</f>
        <v>0</v>
      </c>
      <c r="AB96" s="24">
        <f>SUMIFS('1_stopień'!$V$8:$V$964,'1_stopień'!$R$8:$R$964,D96,'1_stopień'!$AA$8:$AA$964,"CKZ Dobrodzień")</f>
        <v>0</v>
      </c>
      <c r="AC96" s="24">
        <f>SUMIFS('1_stopień'!$U$8:$U$964,'1_stopień'!$R$8:$R$964,D96,'1_stopień'!$AA$8:$AA$964,"CKZ Kędzierzyn-Koźle")</f>
        <v>0</v>
      </c>
      <c r="AD96" s="24">
        <f>SUMIFS('1_stopień'!$V$8:$V$964,'1_stopień'!$R$8:$R$964,D96,'1_stopień'!$AA$8:$AA$964,"CKZ Kędzierzyn-Koźle")</f>
        <v>0</v>
      </c>
      <c r="AE96" s="24">
        <f>SUMIFS('1_stopień'!$U$8:$U$964,'1_stopień'!$R$8:$R$964,D96,'1_stopień'!$AA$8:$AA$964,"CKZ Dębica")</f>
        <v>0</v>
      </c>
      <c r="AF96" s="24">
        <f>SUMIFS('1_stopień'!$V$8:$V$964,'1_stopień'!$R$8:$R$964,D96,'1_stopień'!$AA$8:$AA$964,"CKZ Dębica")</f>
        <v>0</v>
      </c>
      <c r="AG96" s="24">
        <f>SUMIFS('1_stopień'!$U$8:$U$964,'1_stopień'!$R$8:$R$964,D96,'1_stopień'!$AA$8:$AA$964,"ZSET Rakowice Wielkie")</f>
        <v>0</v>
      </c>
      <c r="AH96" s="24">
        <f>SUMIFS('1_stopień'!$V$8:$V$964,'1_stopień'!$R$8:$R$964,D96,'1_stopień'!$AA$8:$AA$964,"ZSET Rakowice Wielkie")</f>
        <v>0</v>
      </c>
      <c r="AI96" s="24">
        <f>SUMIFS('1_stopień'!$U$8:$U$964,'1_stopień'!$R$8:$R$964,D96,'1_stopień'!$AA$8:$AA$964,"CKZ Krotoszyn")</f>
        <v>0</v>
      </c>
      <c r="AJ96" s="24">
        <f>SUMIFS('1_stopień'!$V$8:$V$964,'1_stopień'!$R$8:$R$964,D96,'1_stopień'!$AA$8:$AA$964,"CKZ Krotoszyn")</f>
        <v>0</v>
      </c>
      <c r="AK96" s="24">
        <f>SUMIFS('1_stopień'!$U$8:$U$964,'1_stopień'!$R$8:$R$964,D96,'1_stopień'!$AA$8:$AA$964,"CKZ Olkusz")</f>
        <v>0</v>
      </c>
      <c r="AL96" s="24">
        <f>SUMIFS('1_stopień'!$V$8:$V$964,'1_stopień'!$R$8:$R$964,D96,'1_stopień'!$AA$8:$AA$964,"CKZ Olkusz")</f>
        <v>0</v>
      </c>
      <c r="AM96" s="24">
        <f>SUMIFS('1_stopień'!$U$8:$U$964,'1_stopień'!$R$8:$R$964,D96,'1_stopień'!$AA$8:$AA$964,"CKZ Wschowa")</f>
        <v>0</v>
      </c>
      <c r="AN96" s="24">
        <f>SUMIFS('1_stopień'!$V$8:$V$964,'1_stopień'!$R$8:$R$964,D96,'1_stopień'!$AA$8:$AA$964,"CKZ Wschowa")</f>
        <v>0</v>
      </c>
      <c r="AO96" s="24">
        <f>SUMIFS('1_stopień'!$U$8:$U$964,'1_stopień'!$R$8:$R$964,D96,'1_stopień'!$AA$8:$AA$964,"CKZ Zielona Góra")</f>
        <v>0</v>
      </c>
      <c r="AP96" s="24">
        <f>SUMIFS('1_stopień'!$V$8:$V$964,'1_stopień'!$R$8:$R$964,D96,'1_stopień'!$AA$8:$AA$964,"CKZ Zielona Góra")</f>
        <v>0</v>
      </c>
      <c r="AQ96" s="24">
        <f>SUMIFS('1_stopień'!$U$8:$U$964,'1_stopień'!$R$8:$R$964,D96,'1_stopień'!$AA$8:$AA$964,"Rzemieślnicza Wałbrzych")</f>
        <v>0</v>
      </c>
      <c r="AR96" s="24">
        <f>SUMIFS('1_stopień'!$V$8:$V$964,'1_stopień'!$R$8:$R$964,D96,'1_stopień'!$AA$8:$AA$964,"Rzemieślnicza Wałbrzych")</f>
        <v>0</v>
      </c>
      <c r="AS96" s="24">
        <f>SUMIFS('1_stopień'!$U$8:$U$964,'1_stopień'!$R$8:$R$964,D96,'1_stopień'!$AA$8:$AA$964,"CKZ Mosina")</f>
        <v>0</v>
      </c>
      <c r="AT96" s="24">
        <f>SUMIFS('1_stopień'!$V$8:$V$964,'1_stopień'!$R$8:$R$964,D96,'1_stopień'!$AA$8:$AA$964,"CKZ Mosina")</f>
        <v>0</v>
      </c>
      <c r="AU96" s="24">
        <f>SUMIFS('1_stopień'!$U$8:$U$964,'1_stopień'!$R$8:$R$964,D96,'1_stopień'!$AA$8:$AA$964,"Cech Opole")</f>
        <v>0</v>
      </c>
      <c r="AV96" s="24">
        <f>SUMIFS('1_stopień'!$V$8:$V$964,'1_stopień'!$R$8:$R$964,D96,'1_stopień'!$AA$8:$AA$964,"Cech Opole")</f>
        <v>0</v>
      </c>
      <c r="AW96" s="24">
        <f>SUMIFS('1_stopień'!$U$8:$U$964,'1_stopień'!$R$8:$R$964,D96,'1_stopień'!$AA$8:$AA$964,"TOYOTA")</f>
        <v>0</v>
      </c>
      <c r="AX96" s="24">
        <f>SUMIFS('1_stopień'!$V$8:$V$964,'1_stopień'!$R$8:$R$964,D96,'1_stopień'!$AA$8:$AA$964,"TOYOTA")</f>
        <v>0</v>
      </c>
      <c r="AY96" s="24">
        <f>SUMIFS('1_stopień'!$U$8:$U$964,'1_stopień'!$R$8:$R$964,D96,'1_stopień'!$AA$8:$AA$964,"CKZ Wrocław")</f>
        <v>0</v>
      </c>
      <c r="AZ96" s="24">
        <f>SUMIFS('1_stopień'!$V$8:$V$964,'1_stopień'!$R$8:$R$964,D96,'1_stopień'!$AA$8:$AA$964,"CKZ Wrocław")</f>
        <v>0</v>
      </c>
      <c r="BA96" s="24">
        <f>SUMIFS('1_stopień'!$U$8:$U$964,'1_stopień'!$R$8:$R$964,D96,'1_stopień'!$AA$8:$AA$964,"CKZ Gliwice")</f>
        <v>0</v>
      </c>
      <c r="BB96" s="24">
        <f>SUMIFS('1_stopień'!$V$8:$V$964,'1_stopień'!$R$8:$R$964,D96,'1_stopień'!$AA$8:$AA$964,"CKZ Gliwice")</f>
        <v>0</v>
      </c>
      <c r="BC96" s="24">
        <f>SUMIFS('1_stopień'!$U$8:$U$964,'1_stopień'!$R$8:$R$964,D96,'1_stopień'!$AA$8:$AA$964,"CKZ Opole")</f>
        <v>0</v>
      </c>
      <c r="BD96" s="24">
        <f>SUMIFS('1_stopień'!$V$8:$V$964,'1_stopień'!$R$8:$R$964,D96,'1_stopień'!$AA$8:$AA$964,"CKZ Opole")</f>
        <v>0</v>
      </c>
      <c r="BE96" s="24">
        <f>SUMIFS('1_stopień'!$U$8:$U$964,'1_stopień'!$R$8:$R$964,D96,'1_stopień'!$AA$8:$AA$964,"CKZ Chojnów")</f>
        <v>0</v>
      </c>
      <c r="BF96" s="24">
        <f>SUMIFS('1_stopień'!$V$8:$V$964,'1_stopień'!$R$8:$R$964,D96,'1_stopień'!$AA$8:$AA$964,"CKZ Chojnów")</f>
        <v>0</v>
      </c>
      <c r="BG96" s="24">
        <f>SUMIFS('1_stopień'!$U$8:$U$964,'1_stopień'!$R$8:$R$964,D96,'1_stopień'!$AA$8:$AA$964,"CKZ Gniezno")</f>
        <v>0</v>
      </c>
      <c r="BH96" s="24">
        <f>SUMIFS('1_stopień'!$V$8:$V$964,'1_stopień'!$R$8:$R$964,D96,'1_stopień'!$AA$8:$AA$964,"CKZ Gniezno")</f>
        <v>0</v>
      </c>
      <c r="BI96" s="24">
        <f>SUMIFS('1_stopień'!$U$8:$U$964,'1_stopień'!$R$8:$R$964,D96,'1_stopień'!$AA$8:$AA$964,"konsultacje szkoła")</f>
        <v>0</v>
      </c>
      <c r="BJ96" s="330">
        <f t="shared" si="2"/>
        <v>0</v>
      </c>
      <c r="BK96" s="327">
        <f t="shared" si="3"/>
        <v>0</v>
      </c>
    </row>
    <row r="97" spans="2:63" ht="17.25" hidden="1" customHeight="1">
      <c r="B97" s="27" t="s">
        <v>545</v>
      </c>
      <c r="C97" s="28">
        <v>723318</v>
      </c>
      <c r="D97" s="28" t="s">
        <v>633</v>
      </c>
      <c r="E97" s="29" t="s">
        <v>632</v>
      </c>
      <c r="F97" s="23">
        <f>SUMIF('1_stopień'!R$8:R$964,D97,'1_stopień'!U$8:U$966)</f>
        <v>6</v>
      </c>
      <c r="G97" s="24">
        <f>SUMIFS('1_stopień'!$U$8:$U$964,'1_stopień'!$R$8:$R$964,D97,'1_stopień'!$AA$8:$AA$964,"CKZ Bielawa")</f>
        <v>0</v>
      </c>
      <c r="H97" s="24">
        <f>SUMIFS('1_stopień'!$V$8:$V$964,'1_stopień'!$R$8:$R$964,D97,'1_stopień'!$AA$8:$AA$964,"CKZ Bielawa")</f>
        <v>0</v>
      </c>
      <c r="I97" s="24">
        <f>SUMIFS('1_stopień'!$U$8:$U$964,'1_stopień'!$R$8:$R$964,D97,'1_stopień'!$AA$8:$AA$964,"GCKZ Głogów")</f>
        <v>0</v>
      </c>
      <c r="J97" s="24">
        <f>SUMIFS('1_stopień'!$V$8:$V$964,'1_stopień'!$R$8:$R$964,D97,'1_stopień'!$AA$8:$AA$964,"GCKZ Głogów")</f>
        <v>0</v>
      </c>
      <c r="K97" s="24">
        <f>SUMIFS('1_stopień'!$U$8:$U$964,'1_stopień'!$R$8:$R$964,D97,'1_stopień'!$AA$8:$AA$964,"CKZ Jawor")</f>
        <v>0</v>
      </c>
      <c r="L97" s="24">
        <f>SUMIFS('1_stopień'!$V$8:$V$964,'1_stopień'!$R$8:$R$964,D97,'1_stopień'!$AA$8:$AA$964,"CKZ Jawor")</f>
        <v>0</v>
      </c>
      <c r="M97" s="24">
        <f>SUMIFS('1_stopień'!$U$8:$U$964,'1_stopień'!$R$8:$R$964,D97,'1_stopień'!$AA$8:$AA$964,"ZSM Głubczyce")</f>
        <v>0</v>
      </c>
      <c r="N97" s="24">
        <f>SUMIFS('1_stopień'!$V$8:$V$964,'1_stopień'!$R$8:$R$964,D97,'1_stopień'!$AA$8:$AA$964,"ZSM Głubczyce")</f>
        <v>0</v>
      </c>
      <c r="O97" s="24">
        <f>SUMIFS('1_stopień'!$U$8:$U$964,'1_stopień'!$R$8:$R$964,D97,'1_stopień'!$AA$8:$AA$964,"CKZ Kłodzko")</f>
        <v>0</v>
      </c>
      <c r="P97" s="24">
        <f>SUMIFS('1_stopień'!$V$8:$V$964,'1_stopień'!$R$8:$R$964,D97,'1_stopień'!$AA$8:$AA$964,"CKZ Kłodzko")</f>
        <v>0</v>
      </c>
      <c r="Q97" s="24">
        <f>SUMIFS('1_stopień'!$U$8:$U$964,'1_stopień'!$R$8:$R$964,D97,'1_stopień'!$AA$8:$AA$964,"CKZ Legnica")</f>
        <v>0</v>
      </c>
      <c r="R97" s="24">
        <f>SUMIFS('1_stopień'!$V$8:$V$964,'1_stopień'!$R$8:$R$964,D97,'1_stopień'!$AA$8:$AA$964,"CKZ Legnica")</f>
        <v>0</v>
      </c>
      <c r="S97" s="24">
        <f>SUMIFS('1_stopień'!$U$8:$U$964,'1_stopień'!$R$8:$R$964,D97,'1_stopień'!$AA$8:$AA$964,"CKZ Oleśnica")</f>
        <v>0</v>
      </c>
      <c r="T97" s="24">
        <f>SUMIFS('1_stopień'!$V$8:$V$964,'1_stopień'!$R$8:$R$964,D97,'1_stopień'!$AA$8:$AA$964,"CKZ Oleśnica")</f>
        <v>0</v>
      </c>
      <c r="U97" s="24">
        <f>SUMIFS('1_stopień'!$U$8:$U$964,'1_stopień'!$R$8:$R$964,D97,'1_stopień'!$AA$8:$AA$964,"CKZ Świdnica")</f>
        <v>0</v>
      </c>
      <c r="V97" s="24">
        <f>SUMIFS('1_stopień'!$V$8:$V$964,'1_stopień'!$R$8:$R$964,D97,'1_stopień'!$AA$8:$AA$964,"CKZ Świdnica")</f>
        <v>0</v>
      </c>
      <c r="W97" s="24">
        <f>SUMIFS('1_stopień'!$U$8:$U$964,'1_stopień'!$R$8:$R$964,D97,'1_stopień'!$AA$8:$AA$964,"CKZ Wołów")</f>
        <v>0</v>
      </c>
      <c r="X97" s="24">
        <f>SUMIFS('1_stopień'!$V$8:$V$964,'1_stopień'!$R$8:$R$964,D97,'1_stopień'!$AA$8:$AA$964,"CKZ Wołów")</f>
        <v>0</v>
      </c>
      <c r="Y97" s="24">
        <f>SUMIFS('1_stopień'!$U$8:$U$964,'1_stopień'!$R$8:$R$964,D97,'1_stopień'!$AA$8:$AA$964,"CKZ Ziębice")</f>
        <v>0</v>
      </c>
      <c r="Z97" s="24">
        <f>SUMIFS('1_stopień'!$V$8:$V$964,'1_stopień'!$R$8:$R$964,D97,'1_stopień'!$AA$8:$AA$964,"CKZ Ziębice")</f>
        <v>0</v>
      </c>
      <c r="AA97" s="24">
        <f>SUMIFS('1_stopień'!$U$8:$U$964,'1_stopień'!$R$8:$R$964,D97,'1_stopień'!$AA$8:$AA$964,"CKZ Dobrodzień")</f>
        <v>0</v>
      </c>
      <c r="AB97" s="24">
        <f>SUMIFS('1_stopień'!$V$8:$V$964,'1_stopień'!$R$8:$R$964,D97,'1_stopień'!$AA$8:$AA$964,"CKZ Dobrodzień")</f>
        <v>0</v>
      </c>
      <c r="AC97" s="24">
        <f>SUMIFS('1_stopień'!$U$8:$U$964,'1_stopień'!$R$8:$R$964,D97,'1_stopień'!$AA$8:$AA$964,"CKZ Kędzierzyn-Koźle")</f>
        <v>0</v>
      </c>
      <c r="AD97" s="24">
        <f>SUMIFS('1_stopień'!$V$8:$V$964,'1_stopień'!$R$8:$R$964,D97,'1_stopień'!$AA$8:$AA$964,"CKZ Kędzierzyn-Koźle")</f>
        <v>0</v>
      </c>
      <c r="AE97" s="24">
        <f>SUMIFS('1_stopień'!$U$8:$U$964,'1_stopień'!$R$8:$R$964,D97,'1_stopień'!$AA$8:$AA$964,"CKZ Dębica")</f>
        <v>6</v>
      </c>
      <c r="AF97" s="24">
        <f>SUMIFS('1_stopień'!$V$8:$V$964,'1_stopień'!$R$8:$R$964,D97,'1_stopień'!$AA$8:$AA$964,"CKZ Dębica")</f>
        <v>1</v>
      </c>
      <c r="AG97" s="24">
        <f>SUMIFS('1_stopień'!$U$8:$U$964,'1_stopień'!$R$8:$R$964,D97,'1_stopień'!$AA$8:$AA$964,"ZSET Rakowice Wielkie")</f>
        <v>0</v>
      </c>
      <c r="AH97" s="24">
        <f>SUMIFS('1_stopień'!$V$8:$V$964,'1_stopień'!$R$8:$R$964,D97,'1_stopień'!$AA$8:$AA$964,"ZSET Rakowice Wielkie")</f>
        <v>0</v>
      </c>
      <c r="AI97" s="24">
        <f>SUMIFS('1_stopień'!$U$8:$U$964,'1_stopień'!$R$8:$R$964,D97,'1_stopień'!$AA$8:$AA$964,"CKZ Krotoszyn")</f>
        <v>0</v>
      </c>
      <c r="AJ97" s="24">
        <f>SUMIFS('1_stopień'!$V$8:$V$964,'1_stopień'!$R$8:$R$964,D97,'1_stopień'!$AA$8:$AA$964,"CKZ Krotoszyn")</f>
        <v>0</v>
      </c>
      <c r="AK97" s="24">
        <f>SUMIFS('1_stopień'!$U$8:$U$964,'1_stopień'!$R$8:$R$964,D97,'1_stopień'!$AA$8:$AA$964,"CKZ Olkusz")</f>
        <v>0</v>
      </c>
      <c r="AL97" s="24">
        <f>SUMIFS('1_stopień'!$V$8:$V$964,'1_stopień'!$R$8:$R$964,D97,'1_stopień'!$AA$8:$AA$964,"CKZ Olkusz")</f>
        <v>0</v>
      </c>
      <c r="AM97" s="24">
        <f>SUMIFS('1_stopień'!$U$8:$U$964,'1_stopień'!$R$8:$R$964,D97,'1_stopień'!$AA$8:$AA$964,"CKZ Wschowa")</f>
        <v>0</v>
      </c>
      <c r="AN97" s="24">
        <f>SUMIFS('1_stopień'!$V$8:$V$964,'1_stopień'!$R$8:$R$964,D97,'1_stopień'!$AA$8:$AA$964,"CKZ Wschowa")</f>
        <v>0</v>
      </c>
      <c r="AO97" s="24">
        <f>SUMIFS('1_stopień'!$U$8:$U$964,'1_stopień'!$R$8:$R$964,D97,'1_stopień'!$AA$8:$AA$964,"CKZ Zielona Góra")</f>
        <v>0</v>
      </c>
      <c r="AP97" s="24">
        <f>SUMIFS('1_stopień'!$V$8:$V$964,'1_stopień'!$R$8:$R$964,D97,'1_stopień'!$AA$8:$AA$964,"CKZ Zielona Góra")</f>
        <v>0</v>
      </c>
      <c r="AQ97" s="24">
        <f>SUMIFS('1_stopień'!$U$8:$U$964,'1_stopień'!$R$8:$R$964,D97,'1_stopień'!$AA$8:$AA$964,"Rzemieślnicza Wałbrzych")</f>
        <v>0</v>
      </c>
      <c r="AR97" s="24">
        <f>SUMIFS('1_stopień'!$V$8:$V$964,'1_stopień'!$R$8:$R$964,D97,'1_stopień'!$AA$8:$AA$964,"Rzemieślnicza Wałbrzych")</f>
        <v>0</v>
      </c>
      <c r="AS97" s="24">
        <f>SUMIFS('1_stopień'!$U$8:$U$964,'1_stopień'!$R$8:$R$964,D97,'1_stopień'!$AA$8:$AA$964,"CKZ Mosina")</f>
        <v>0</v>
      </c>
      <c r="AT97" s="24">
        <f>SUMIFS('1_stopień'!$V$8:$V$964,'1_stopień'!$R$8:$R$964,D97,'1_stopień'!$AA$8:$AA$964,"CKZ Mosina")</f>
        <v>0</v>
      </c>
      <c r="AU97" s="24">
        <f>SUMIFS('1_stopień'!$U$8:$U$964,'1_stopień'!$R$8:$R$964,D97,'1_stopień'!$AA$8:$AA$964,"Cech Opole")</f>
        <v>0</v>
      </c>
      <c r="AV97" s="24">
        <f>SUMIFS('1_stopień'!$V$8:$V$964,'1_stopień'!$R$8:$R$964,D97,'1_stopień'!$AA$8:$AA$964,"Cech Opole")</f>
        <v>0</v>
      </c>
      <c r="AW97" s="24">
        <f>SUMIFS('1_stopień'!$U$8:$U$964,'1_stopień'!$R$8:$R$964,D97,'1_stopień'!$AA$8:$AA$964,"TOYOTA")</f>
        <v>0</v>
      </c>
      <c r="AX97" s="24">
        <f>SUMIFS('1_stopień'!$V$8:$V$964,'1_stopień'!$R$8:$R$964,D97,'1_stopień'!$AA$8:$AA$964,"TOYOTA")</f>
        <v>0</v>
      </c>
      <c r="AY97" s="24">
        <f>SUMIFS('1_stopień'!$U$8:$U$964,'1_stopień'!$R$8:$R$964,D97,'1_stopień'!$AA$8:$AA$964,"CKZ Wrocław")</f>
        <v>0</v>
      </c>
      <c r="AZ97" s="24">
        <f>SUMIFS('1_stopień'!$V$8:$V$964,'1_stopień'!$R$8:$R$964,D97,'1_stopień'!$AA$8:$AA$964,"CKZ Wrocław")</f>
        <v>0</v>
      </c>
      <c r="BA97" s="24">
        <f>SUMIFS('1_stopień'!$U$8:$U$964,'1_stopień'!$R$8:$R$964,D97,'1_stopień'!$AA$8:$AA$964,"CKZ Gliwice")</f>
        <v>0</v>
      </c>
      <c r="BB97" s="24">
        <f>SUMIFS('1_stopień'!$V$8:$V$964,'1_stopień'!$R$8:$R$964,D97,'1_stopień'!$AA$8:$AA$964,"CKZ Gliwice")</f>
        <v>0</v>
      </c>
      <c r="BC97" s="24">
        <f>SUMIFS('1_stopień'!$U$8:$U$964,'1_stopień'!$R$8:$R$964,D97,'1_stopień'!$AA$8:$AA$964,"CKZ Opole")</f>
        <v>0</v>
      </c>
      <c r="BD97" s="24">
        <f>SUMIFS('1_stopień'!$V$8:$V$964,'1_stopień'!$R$8:$R$964,D97,'1_stopień'!$AA$8:$AA$964,"CKZ Opole")</f>
        <v>0</v>
      </c>
      <c r="BE97" s="24">
        <f>SUMIFS('1_stopień'!$U$8:$U$964,'1_stopień'!$R$8:$R$964,D97,'1_stopień'!$AA$8:$AA$964,"CKZ Chojnów")</f>
        <v>0</v>
      </c>
      <c r="BF97" s="24">
        <f>SUMIFS('1_stopień'!$V$8:$V$964,'1_stopień'!$R$8:$R$964,D97,'1_stopień'!$AA$8:$AA$964,"CKZ Chojnów")</f>
        <v>0</v>
      </c>
      <c r="BG97" s="24">
        <f>SUMIFS('1_stopień'!$U$8:$U$964,'1_stopień'!$R$8:$R$964,D97,'1_stopień'!$AA$8:$AA$964,"CKZ Gniezno")</f>
        <v>0</v>
      </c>
      <c r="BH97" s="24">
        <f>SUMIFS('1_stopień'!$V$8:$V$964,'1_stopień'!$R$8:$R$964,D97,'1_stopień'!$AA$8:$AA$964,"CKZ Gniezno")</f>
        <v>0</v>
      </c>
      <c r="BI97" s="24">
        <f>SUMIFS('1_stopień'!$U$8:$U$964,'1_stopień'!$R$8:$R$964,D97,'1_stopień'!$AA$8:$AA$964,"konsultacje szkoła")</f>
        <v>0</v>
      </c>
      <c r="BJ97" s="330">
        <f t="shared" si="2"/>
        <v>6</v>
      </c>
      <c r="BK97" s="327">
        <f t="shared" si="3"/>
        <v>1</v>
      </c>
    </row>
    <row r="98" spans="2:63" hidden="1">
      <c r="B98" s="25" t="s">
        <v>546</v>
      </c>
      <c r="C98" s="26">
        <v>711701</v>
      </c>
      <c r="D98" s="26" t="s">
        <v>1036</v>
      </c>
      <c r="E98" s="25" t="s">
        <v>631</v>
      </c>
      <c r="F98" s="23">
        <f>SUMIF('1_stopień'!R$8:R$964,D98,'1_stopień'!U$8:U$966)</f>
        <v>0</v>
      </c>
      <c r="G98" s="24">
        <f>SUMIFS('1_stopień'!$U$8:$U$964,'1_stopień'!$R$8:$R$964,D98,'1_stopień'!$AA$8:$AA$964,"CKZ Bielawa")</f>
        <v>0</v>
      </c>
      <c r="H98" s="24">
        <f>SUMIFS('1_stopień'!$V$8:$V$964,'1_stopień'!$R$8:$R$964,D98,'1_stopień'!$AA$8:$AA$964,"CKZ Bielawa")</f>
        <v>0</v>
      </c>
      <c r="I98" s="24">
        <f>SUMIFS('1_stopień'!$U$8:$U$964,'1_stopień'!$R$8:$R$964,D98,'1_stopień'!$AA$8:$AA$964,"GCKZ Głogów")</f>
        <v>0</v>
      </c>
      <c r="J98" s="24">
        <f>SUMIFS('1_stopień'!$V$8:$V$964,'1_stopień'!$R$8:$R$964,D98,'1_stopień'!$AA$8:$AA$964,"GCKZ Głogów")</f>
        <v>0</v>
      </c>
      <c r="K98" s="24">
        <f>SUMIFS('1_stopień'!$U$8:$U$964,'1_stopień'!$R$8:$R$964,D98,'1_stopień'!$AA$8:$AA$964,"CKZ Jawor")</f>
        <v>0</v>
      </c>
      <c r="L98" s="24">
        <f>SUMIFS('1_stopień'!$V$8:$V$964,'1_stopień'!$R$8:$R$964,D98,'1_stopień'!$AA$8:$AA$964,"CKZ Jawor")</f>
        <v>0</v>
      </c>
      <c r="M98" s="24">
        <f>SUMIFS('1_stopień'!$U$8:$U$964,'1_stopień'!$R$8:$R$964,D98,'1_stopień'!$AA$8:$AA$964,"ZSM Głubczyce")</f>
        <v>0</v>
      </c>
      <c r="N98" s="24">
        <f>SUMIFS('1_stopień'!$V$8:$V$964,'1_stopień'!$R$8:$R$964,D98,'1_stopień'!$AA$8:$AA$964,"ZSM Głubczyce")</f>
        <v>0</v>
      </c>
      <c r="O98" s="24">
        <f>SUMIFS('1_stopień'!$U$8:$U$964,'1_stopień'!$R$8:$R$964,D98,'1_stopień'!$AA$8:$AA$964,"CKZ Kłodzko")</f>
        <v>0</v>
      </c>
      <c r="P98" s="24">
        <f>SUMIFS('1_stopień'!$V$8:$V$964,'1_stopień'!$R$8:$R$964,D98,'1_stopień'!$AA$8:$AA$964,"CKZ Kłodzko")</f>
        <v>0</v>
      </c>
      <c r="Q98" s="24">
        <f>SUMIFS('1_stopień'!$U$8:$U$964,'1_stopień'!$R$8:$R$964,D98,'1_stopień'!$AA$8:$AA$964,"CKZ Legnica")</f>
        <v>0</v>
      </c>
      <c r="R98" s="24">
        <f>SUMIFS('1_stopień'!$V$8:$V$964,'1_stopień'!$R$8:$R$964,D98,'1_stopień'!$AA$8:$AA$964,"CKZ Legnica")</f>
        <v>0</v>
      </c>
      <c r="S98" s="24">
        <f>SUMIFS('1_stopień'!$U$8:$U$964,'1_stopień'!$R$8:$R$964,D98,'1_stopień'!$AA$8:$AA$964,"CKZ Oleśnica")</f>
        <v>0</v>
      </c>
      <c r="T98" s="24">
        <f>SUMIFS('1_stopień'!$V$8:$V$964,'1_stopień'!$R$8:$R$964,D98,'1_stopień'!$AA$8:$AA$964,"CKZ Oleśnica")</f>
        <v>0</v>
      </c>
      <c r="U98" s="24">
        <f>SUMIFS('1_stopień'!$U$8:$U$964,'1_stopień'!$R$8:$R$964,D98,'1_stopień'!$AA$8:$AA$964,"CKZ Świdnica")</f>
        <v>0</v>
      </c>
      <c r="V98" s="24">
        <f>SUMIFS('1_stopień'!$V$8:$V$964,'1_stopień'!$R$8:$R$964,D98,'1_stopień'!$AA$8:$AA$964,"CKZ Świdnica")</f>
        <v>0</v>
      </c>
      <c r="W98" s="24">
        <f>SUMIFS('1_stopień'!$U$8:$U$964,'1_stopień'!$R$8:$R$964,D98,'1_stopień'!$AA$8:$AA$964,"CKZ Wołów")</f>
        <v>0</v>
      </c>
      <c r="X98" s="24">
        <f>SUMIFS('1_stopień'!$V$8:$V$964,'1_stopień'!$R$8:$R$964,D98,'1_stopień'!$AA$8:$AA$964,"CKZ Wołów")</f>
        <v>0</v>
      </c>
      <c r="Y98" s="24">
        <f>SUMIFS('1_stopień'!$U$8:$U$964,'1_stopień'!$R$8:$R$964,D98,'1_stopień'!$AA$8:$AA$964,"CKZ Ziębice")</f>
        <v>0</v>
      </c>
      <c r="Z98" s="24">
        <f>SUMIFS('1_stopień'!$V$8:$V$964,'1_stopień'!$R$8:$R$964,D98,'1_stopień'!$AA$8:$AA$964,"CKZ Ziębice")</f>
        <v>0</v>
      </c>
      <c r="AA98" s="24">
        <f>SUMIFS('1_stopień'!$U$8:$U$964,'1_stopień'!$R$8:$R$964,D98,'1_stopień'!$AA$8:$AA$964,"CKZ Dobrodzień")</f>
        <v>0</v>
      </c>
      <c r="AB98" s="24">
        <f>SUMIFS('1_stopień'!$V$8:$V$964,'1_stopień'!$R$8:$R$964,D98,'1_stopień'!$AA$8:$AA$964,"CKZ Dobrodzień")</f>
        <v>0</v>
      </c>
      <c r="AC98" s="24">
        <f>SUMIFS('1_stopień'!$U$8:$U$964,'1_stopień'!$R$8:$R$964,D98,'1_stopień'!$AA$8:$AA$964,"CKZ Kędzierzyn-Koźle")</f>
        <v>0</v>
      </c>
      <c r="AD98" s="24">
        <f>SUMIFS('1_stopień'!$V$8:$V$964,'1_stopień'!$R$8:$R$964,D98,'1_stopień'!$AA$8:$AA$964,"CKZ Kędzierzyn-Koźle")</f>
        <v>0</v>
      </c>
      <c r="AE98" s="24">
        <f>SUMIFS('1_stopień'!$U$8:$U$964,'1_stopień'!$R$8:$R$964,D98,'1_stopień'!$AA$8:$AA$964,"CKZ Dębica")</f>
        <v>0</v>
      </c>
      <c r="AF98" s="24">
        <f>SUMIFS('1_stopień'!$V$8:$V$964,'1_stopień'!$R$8:$R$964,D98,'1_stopień'!$AA$8:$AA$964,"CKZ Dębica")</f>
        <v>0</v>
      </c>
      <c r="AG98" s="24">
        <f>SUMIFS('1_stopień'!$U$8:$U$964,'1_stopień'!$R$8:$R$964,D98,'1_stopień'!$AA$8:$AA$964,"ZSET Rakowice Wielkie")</f>
        <v>0</v>
      </c>
      <c r="AH98" s="24">
        <f>SUMIFS('1_stopień'!$V$8:$V$964,'1_stopień'!$R$8:$R$964,D98,'1_stopień'!$AA$8:$AA$964,"ZSET Rakowice Wielkie")</f>
        <v>0</v>
      </c>
      <c r="AI98" s="24">
        <f>SUMIFS('1_stopień'!$U$8:$U$964,'1_stopień'!$R$8:$R$964,D98,'1_stopień'!$AA$8:$AA$964,"CKZ Krotoszyn")</f>
        <v>0</v>
      </c>
      <c r="AJ98" s="24">
        <f>SUMIFS('1_stopień'!$V$8:$V$964,'1_stopień'!$R$8:$R$964,D98,'1_stopień'!$AA$8:$AA$964,"CKZ Krotoszyn")</f>
        <v>0</v>
      </c>
      <c r="AK98" s="24">
        <f>SUMIFS('1_stopień'!$U$8:$U$964,'1_stopień'!$R$8:$R$964,D98,'1_stopień'!$AA$8:$AA$964,"CKZ Olkusz")</f>
        <v>0</v>
      </c>
      <c r="AL98" s="24">
        <f>SUMIFS('1_stopień'!$V$8:$V$964,'1_stopień'!$R$8:$R$964,D98,'1_stopień'!$AA$8:$AA$964,"CKZ Olkusz")</f>
        <v>0</v>
      </c>
      <c r="AM98" s="24">
        <f>SUMIFS('1_stopień'!$U$8:$U$964,'1_stopień'!$R$8:$R$964,D98,'1_stopień'!$AA$8:$AA$964,"CKZ Wschowa")</f>
        <v>0</v>
      </c>
      <c r="AN98" s="24">
        <f>SUMIFS('1_stopień'!$V$8:$V$964,'1_stopień'!$R$8:$R$964,D98,'1_stopień'!$AA$8:$AA$964,"CKZ Wschowa")</f>
        <v>0</v>
      </c>
      <c r="AO98" s="24">
        <f>SUMIFS('1_stopień'!$U$8:$U$964,'1_stopień'!$R$8:$R$964,D98,'1_stopień'!$AA$8:$AA$964,"CKZ Zielona Góra")</f>
        <v>0</v>
      </c>
      <c r="AP98" s="24">
        <f>SUMIFS('1_stopień'!$V$8:$V$964,'1_stopień'!$R$8:$R$964,D98,'1_stopień'!$AA$8:$AA$964,"CKZ Zielona Góra")</f>
        <v>0</v>
      </c>
      <c r="AQ98" s="24">
        <f>SUMIFS('1_stopień'!$U$8:$U$964,'1_stopień'!$R$8:$R$964,D98,'1_stopień'!$AA$8:$AA$964,"Rzemieślnicza Wałbrzych")</f>
        <v>0</v>
      </c>
      <c r="AR98" s="24">
        <f>SUMIFS('1_stopień'!$V$8:$V$964,'1_stopień'!$R$8:$R$964,D98,'1_stopień'!$AA$8:$AA$964,"Rzemieślnicza Wałbrzych")</f>
        <v>0</v>
      </c>
      <c r="AS98" s="24">
        <f>SUMIFS('1_stopień'!$U$8:$U$964,'1_stopień'!$R$8:$R$964,D98,'1_stopień'!$AA$8:$AA$964,"CKZ Mosina")</f>
        <v>0</v>
      </c>
      <c r="AT98" s="24">
        <f>SUMIFS('1_stopień'!$V$8:$V$964,'1_stopień'!$R$8:$R$964,D98,'1_stopień'!$AA$8:$AA$964,"CKZ Mosina")</f>
        <v>0</v>
      </c>
      <c r="AU98" s="24">
        <f>SUMIFS('1_stopień'!$U$8:$U$964,'1_stopień'!$R$8:$R$964,D98,'1_stopień'!$AA$8:$AA$964,"Cech Opole")</f>
        <v>0</v>
      </c>
      <c r="AV98" s="24">
        <f>SUMIFS('1_stopień'!$V$8:$V$964,'1_stopień'!$R$8:$R$964,D98,'1_stopień'!$AA$8:$AA$964,"Cech Opole")</f>
        <v>0</v>
      </c>
      <c r="AW98" s="24">
        <f>SUMIFS('1_stopień'!$U$8:$U$964,'1_stopień'!$R$8:$R$964,D98,'1_stopień'!$AA$8:$AA$964,"TOYOTA")</f>
        <v>0</v>
      </c>
      <c r="AX98" s="24">
        <f>SUMIFS('1_stopień'!$V$8:$V$964,'1_stopień'!$R$8:$R$964,D98,'1_stopień'!$AA$8:$AA$964,"TOYOTA")</f>
        <v>0</v>
      </c>
      <c r="AY98" s="24">
        <f>SUMIFS('1_stopień'!$U$8:$U$964,'1_stopień'!$R$8:$R$964,D98,'1_stopień'!$AA$8:$AA$964,"CKZ Wrocław")</f>
        <v>0</v>
      </c>
      <c r="AZ98" s="24">
        <f>SUMIFS('1_stopień'!$V$8:$V$964,'1_stopień'!$R$8:$R$964,D98,'1_stopień'!$AA$8:$AA$964,"CKZ Wrocław")</f>
        <v>0</v>
      </c>
      <c r="BA98" s="24">
        <f>SUMIFS('1_stopień'!$U$8:$U$964,'1_stopień'!$R$8:$R$964,D98,'1_stopień'!$AA$8:$AA$964,"CKZ Gliwice")</f>
        <v>0</v>
      </c>
      <c r="BB98" s="24">
        <f>SUMIFS('1_stopień'!$V$8:$V$964,'1_stopień'!$R$8:$R$964,D98,'1_stopień'!$AA$8:$AA$964,"CKZ Gliwice")</f>
        <v>0</v>
      </c>
      <c r="BC98" s="24">
        <f>SUMIFS('1_stopień'!$U$8:$U$964,'1_stopień'!$R$8:$R$964,D98,'1_stopień'!$AA$8:$AA$964,"CKZ Opole")</f>
        <v>0</v>
      </c>
      <c r="BD98" s="24">
        <f>SUMIFS('1_stopień'!$V$8:$V$964,'1_stopień'!$R$8:$R$964,D98,'1_stopień'!$AA$8:$AA$964,"CKZ Opole")</f>
        <v>0</v>
      </c>
      <c r="BE98" s="24">
        <f>SUMIFS('1_stopień'!$U$8:$U$964,'1_stopień'!$R$8:$R$964,D98,'1_stopień'!$AA$8:$AA$964,"CKZ Chojnów")</f>
        <v>0</v>
      </c>
      <c r="BF98" s="24">
        <f>SUMIFS('1_stopień'!$V$8:$V$964,'1_stopień'!$R$8:$R$964,D98,'1_stopień'!$AA$8:$AA$964,"CKZ Chojnów")</f>
        <v>0</v>
      </c>
      <c r="BG98" s="24">
        <f>SUMIFS('1_stopień'!$U$8:$U$964,'1_stopień'!$R$8:$R$964,D98,'1_stopień'!$AA$8:$AA$964,"CKZ Gniezno")</f>
        <v>0</v>
      </c>
      <c r="BH98" s="24">
        <f>SUMIFS('1_stopień'!$V$8:$V$964,'1_stopień'!$R$8:$R$964,D98,'1_stopień'!$AA$8:$AA$964,"CKZ Gniezno")</f>
        <v>0</v>
      </c>
      <c r="BI98" s="24">
        <f>SUMIFS('1_stopień'!$U$8:$U$964,'1_stopień'!$R$8:$R$964,D98,'1_stopień'!$AA$8:$AA$964,"konsultacje szkoła")</f>
        <v>0</v>
      </c>
      <c r="BJ98" s="330">
        <f t="shared" si="2"/>
        <v>0</v>
      </c>
      <c r="BK98" s="327">
        <f t="shared" si="3"/>
        <v>0</v>
      </c>
    </row>
    <row r="99" spans="2:63" hidden="1">
      <c r="B99" s="25" t="s">
        <v>547</v>
      </c>
      <c r="C99" s="26">
        <v>711505</v>
      </c>
      <c r="D99" s="26" t="s">
        <v>1037</v>
      </c>
      <c r="E99" s="25" t="s">
        <v>630</v>
      </c>
      <c r="F99" s="23">
        <f>SUMIF('1_stopień'!R$8:R$964,D99,'1_stopień'!U$8:U$966)</f>
        <v>0</v>
      </c>
      <c r="G99" s="24">
        <f>SUMIFS('1_stopień'!$U$8:$U$964,'1_stopień'!$R$8:$R$964,D99,'1_stopień'!$AA$8:$AA$964,"CKZ Bielawa")</f>
        <v>0</v>
      </c>
      <c r="H99" s="24">
        <f>SUMIFS('1_stopień'!$V$8:$V$964,'1_stopień'!$R$8:$R$964,D99,'1_stopień'!$AA$8:$AA$964,"CKZ Bielawa")</f>
        <v>0</v>
      </c>
      <c r="I99" s="24">
        <f>SUMIFS('1_stopień'!$U$8:$U$964,'1_stopień'!$R$8:$R$964,D99,'1_stopień'!$AA$8:$AA$964,"GCKZ Głogów")</f>
        <v>0</v>
      </c>
      <c r="J99" s="24">
        <f>SUMIFS('1_stopień'!$V$8:$V$964,'1_stopień'!$R$8:$R$964,D99,'1_stopień'!$AA$8:$AA$964,"GCKZ Głogów")</f>
        <v>0</v>
      </c>
      <c r="K99" s="24">
        <f>SUMIFS('1_stopień'!$U$8:$U$964,'1_stopień'!$R$8:$R$964,D99,'1_stopień'!$AA$8:$AA$964,"CKZ Jawor")</f>
        <v>0</v>
      </c>
      <c r="L99" s="24">
        <f>SUMIFS('1_stopień'!$V$8:$V$964,'1_stopień'!$R$8:$R$964,D99,'1_stopień'!$AA$8:$AA$964,"CKZ Jawor")</f>
        <v>0</v>
      </c>
      <c r="M99" s="24">
        <f>SUMIFS('1_stopień'!$U$8:$U$964,'1_stopień'!$R$8:$R$964,D99,'1_stopień'!$AA$8:$AA$964,"ZSM Głubczyce")</f>
        <v>0</v>
      </c>
      <c r="N99" s="24">
        <f>SUMIFS('1_stopień'!$V$8:$V$964,'1_stopień'!$R$8:$R$964,D99,'1_stopień'!$AA$8:$AA$964,"ZSM Głubczyce")</f>
        <v>0</v>
      </c>
      <c r="O99" s="24">
        <f>SUMIFS('1_stopień'!$U$8:$U$964,'1_stopień'!$R$8:$R$964,D99,'1_stopień'!$AA$8:$AA$964,"CKZ Kłodzko")</f>
        <v>0</v>
      </c>
      <c r="P99" s="24">
        <f>SUMIFS('1_stopień'!$V$8:$V$964,'1_stopień'!$R$8:$R$964,D99,'1_stopień'!$AA$8:$AA$964,"CKZ Kłodzko")</f>
        <v>0</v>
      </c>
      <c r="Q99" s="24">
        <f>SUMIFS('1_stopień'!$U$8:$U$964,'1_stopień'!$R$8:$R$964,D99,'1_stopień'!$AA$8:$AA$964,"CKZ Legnica")</f>
        <v>0</v>
      </c>
      <c r="R99" s="24">
        <f>SUMIFS('1_stopień'!$V$8:$V$964,'1_stopień'!$R$8:$R$964,D99,'1_stopień'!$AA$8:$AA$964,"CKZ Legnica")</f>
        <v>0</v>
      </c>
      <c r="S99" s="24">
        <f>SUMIFS('1_stopień'!$U$8:$U$964,'1_stopień'!$R$8:$R$964,D99,'1_stopień'!$AA$8:$AA$964,"CKZ Oleśnica")</f>
        <v>0</v>
      </c>
      <c r="T99" s="24">
        <f>SUMIFS('1_stopień'!$V$8:$V$964,'1_stopień'!$R$8:$R$964,D99,'1_stopień'!$AA$8:$AA$964,"CKZ Oleśnica")</f>
        <v>0</v>
      </c>
      <c r="U99" s="24">
        <f>SUMIFS('1_stopień'!$U$8:$U$964,'1_stopień'!$R$8:$R$964,D99,'1_stopień'!$AA$8:$AA$964,"CKZ Świdnica")</f>
        <v>0</v>
      </c>
      <c r="V99" s="24">
        <f>SUMIFS('1_stopień'!$V$8:$V$964,'1_stopień'!$R$8:$R$964,D99,'1_stopień'!$AA$8:$AA$964,"CKZ Świdnica")</f>
        <v>0</v>
      </c>
      <c r="W99" s="24">
        <f>SUMIFS('1_stopień'!$U$8:$U$964,'1_stopień'!$R$8:$R$964,D99,'1_stopień'!$AA$8:$AA$964,"CKZ Wołów")</f>
        <v>0</v>
      </c>
      <c r="X99" s="24">
        <f>SUMIFS('1_stopień'!$V$8:$V$964,'1_stopień'!$R$8:$R$964,D99,'1_stopień'!$AA$8:$AA$964,"CKZ Wołów")</f>
        <v>0</v>
      </c>
      <c r="Y99" s="24">
        <f>SUMIFS('1_stopień'!$U$8:$U$964,'1_stopień'!$R$8:$R$964,D99,'1_stopień'!$AA$8:$AA$964,"CKZ Ziębice")</f>
        <v>0</v>
      </c>
      <c r="Z99" s="24">
        <f>SUMIFS('1_stopień'!$V$8:$V$964,'1_stopień'!$R$8:$R$964,D99,'1_stopień'!$AA$8:$AA$964,"CKZ Ziębice")</f>
        <v>0</v>
      </c>
      <c r="AA99" s="24">
        <f>SUMIFS('1_stopień'!$U$8:$U$964,'1_stopień'!$R$8:$R$964,D99,'1_stopień'!$AA$8:$AA$964,"CKZ Dobrodzień")</f>
        <v>0</v>
      </c>
      <c r="AB99" s="24">
        <f>SUMIFS('1_stopień'!$V$8:$V$964,'1_stopień'!$R$8:$R$964,D99,'1_stopień'!$AA$8:$AA$964,"CKZ Dobrodzień")</f>
        <v>0</v>
      </c>
      <c r="AC99" s="24">
        <f>SUMIFS('1_stopień'!$U$8:$U$964,'1_stopień'!$R$8:$R$964,D99,'1_stopień'!$AA$8:$AA$964,"CKZ Kędzierzyn-Koźle")</f>
        <v>0</v>
      </c>
      <c r="AD99" s="24">
        <f>SUMIFS('1_stopień'!$V$8:$V$964,'1_stopień'!$R$8:$R$964,D99,'1_stopień'!$AA$8:$AA$964,"CKZ Kędzierzyn-Koźle")</f>
        <v>0</v>
      </c>
      <c r="AE99" s="24">
        <f>SUMIFS('1_stopień'!$U$8:$U$964,'1_stopień'!$R$8:$R$964,D99,'1_stopień'!$AA$8:$AA$964,"CKZ Dębica")</f>
        <v>0</v>
      </c>
      <c r="AF99" s="24">
        <f>SUMIFS('1_stopień'!$V$8:$V$964,'1_stopień'!$R$8:$R$964,D99,'1_stopień'!$AA$8:$AA$964,"CKZ Dębica")</f>
        <v>0</v>
      </c>
      <c r="AG99" s="24">
        <f>SUMIFS('1_stopień'!$U$8:$U$964,'1_stopień'!$R$8:$R$964,D99,'1_stopień'!$AA$8:$AA$964,"ZSET Rakowice Wielkie")</f>
        <v>0</v>
      </c>
      <c r="AH99" s="24">
        <f>SUMIFS('1_stopień'!$V$8:$V$964,'1_stopień'!$R$8:$R$964,D99,'1_stopień'!$AA$8:$AA$964,"ZSET Rakowice Wielkie")</f>
        <v>0</v>
      </c>
      <c r="AI99" s="24">
        <f>SUMIFS('1_stopień'!$U$8:$U$964,'1_stopień'!$R$8:$R$964,D99,'1_stopień'!$AA$8:$AA$964,"CKZ Krotoszyn")</f>
        <v>0</v>
      </c>
      <c r="AJ99" s="24">
        <f>SUMIFS('1_stopień'!$V$8:$V$964,'1_stopień'!$R$8:$R$964,D99,'1_stopień'!$AA$8:$AA$964,"CKZ Krotoszyn")</f>
        <v>0</v>
      </c>
      <c r="AK99" s="24">
        <f>SUMIFS('1_stopień'!$U$8:$U$964,'1_stopień'!$R$8:$R$964,D99,'1_stopień'!$AA$8:$AA$964,"CKZ Olkusz")</f>
        <v>0</v>
      </c>
      <c r="AL99" s="24">
        <f>SUMIFS('1_stopień'!$V$8:$V$964,'1_stopień'!$R$8:$R$964,D99,'1_stopień'!$AA$8:$AA$964,"CKZ Olkusz")</f>
        <v>0</v>
      </c>
      <c r="AM99" s="24">
        <f>SUMIFS('1_stopień'!$U$8:$U$964,'1_stopień'!$R$8:$R$964,D99,'1_stopień'!$AA$8:$AA$964,"CKZ Wschowa")</f>
        <v>0</v>
      </c>
      <c r="AN99" s="24">
        <f>SUMIFS('1_stopień'!$V$8:$V$964,'1_stopień'!$R$8:$R$964,D99,'1_stopień'!$AA$8:$AA$964,"CKZ Wschowa")</f>
        <v>0</v>
      </c>
      <c r="AO99" s="24">
        <f>SUMIFS('1_stopień'!$U$8:$U$964,'1_stopień'!$R$8:$R$964,D99,'1_stopień'!$AA$8:$AA$964,"CKZ Zielona Góra")</f>
        <v>0</v>
      </c>
      <c r="AP99" s="24">
        <f>SUMIFS('1_stopień'!$V$8:$V$964,'1_stopień'!$R$8:$R$964,D99,'1_stopień'!$AA$8:$AA$964,"CKZ Zielona Góra")</f>
        <v>0</v>
      </c>
      <c r="AQ99" s="24">
        <f>SUMIFS('1_stopień'!$U$8:$U$964,'1_stopień'!$R$8:$R$964,D99,'1_stopień'!$AA$8:$AA$964,"Rzemieślnicza Wałbrzych")</f>
        <v>0</v>
      </c>
      <c r="AR99" s="24">
        <f>SUMIFS('1_stopień'!$V$8:$V$964,'1_stopień'!$R$8:$R$964,D99,'1_stopień'!$AA$8:$AA$964,"Rzemieślnicza Wałbrzych")</f>
        <v>0</v>
      </c>
      <c r="AS99" s="24">
        <f>SUMIFS('1_stopień'!$U$8:$U$964,'1_stopień'!$R$8:$R$964,D99,'1_stopień'!$AA$8:$AA$964,"CKZ Mosina")</f>
        <v>0</v>
      </c>
      <c r="AT99" s="24">
        <f>SUMIFS('1_stopień'!$V$8:$V$964,'1_stopień'!$R$8:$R$964,D99,'1_stopień'!$AA$8:$AA$964,"CKZ Mosina")</f>
        <v>0</v>
      </c>
      <c r="AU99" s="24">
        <f>SUMIFS('1_stopień'!$U$8:$U$964,'1_stopień'!$R$8:$R$964,D99,'1_stopień'!$AA$8:$AA$964,"Cech Opole")</f>
        <v>0</v>
      </c>
      <c r="AV99" s="24">
        <f>SUMIFS('1_stopień'!$V$8:$V$964,'1_stopień'!$R$8:$R$964,D99,'1_stopień'!$AA$8:$AA$964,"Cech Opole")</f>
        <v>0</v>
      </c>
      <c r="AW99" s="24">
        <f>SUMIFS('1_stopień'!$U$8:$U$964,'1_stopień'!$R$8:$R$964,D99,'1_stopień'!$AA$8:$AA$964,"TOYOTA")</f>
        <v>0</v>
      </c>
      <c r="AX99" s="24">
        <f>SUMIFS('1_stopień'!$V$8:$V$964,'1_stopień'!$R$8:$R$964,D99,'1_stopień'!$AA$8:$AA$964,"TOYOTA")</f>
        <v>0</v>
      </c>
      <c r="AY99" s="24">
        <f>SUMIFS('1_stopień'!$U$8:$U$964,'1_stopień'!$R$8:$R$964,D99,'1_stopień'!$AA$8:$AA$964,"CKZ Wrocław")</f>
        <v>0</v>
      </c>
      <c r="AZ99" s="24">
        <f>SUMIFS('1_stopień'!$V$8:$V$964,'1_stopień'!$R$8:$R$964,D99,'1_stopień'!$AA$8:$AA$964,"CKZ Wrocław")</f>
        <v>0</v>
      </c>
      <c r="BA99" s="24">
        <f>SUMIFS('1_stopień'!$U$8:$U$964,'1_stopień'!$R$8:$R$964,D99,'1_stopień'!$AA$8:$AA$964,"CKZ Gliwice")</f>
        <v>0</v>
      </c>
      <c r="BB99" s="24">
        <f>SUMIFS('1_stopień'!$V$8:$V$964,'1_stopień'!$R$8:$R$964,D99,'1_stopień'!$AA$8:$AA$964,"CKZ Gliwice")</f>
        <v>0</v>
      </c>
      <c r="BC99" s="24">
        <f>SUMIFS('1_stopień'!$U$8:$U$964,'1_stopień'!$R$8:$R$964,D99,'1_stopień'!$AA$8:$AA$964,"CKZ Opole")</f>
        <v>0</v>
      </c>
      <c r="BD99" s="24">
        <f>SUMIFS('1_stopień'!$V$8:$V$964,'1_stopień'!$R$8:$R$964,D99,'1_stopień'!$AA$8:$AA$964,"CKZ Opole")</f>
        <v>0</v>
      </c>
      <c r="BE99" s="24">
        <f>SUMIFS('1_stopień'!$U$8:$U$964,'1_stopień'!$R$8:$R$964,D99,'1_stopień'!$AA$8:$AA$964,"CKZ Chojnów")</f>
        <v>0</v>
      </c>
      <c r="BF99" s="24">
        <f>SUMIFS('1_stopień'!$V$8:$V$964,'1_stopień'!$R$8:$R$964,D99,'1_stopień'!$AA$8:$AA$964,"CKZ Chojnów")</f>
        <v>0</v>
      </c>
      <c r="BG99" s="24">
        <f>SUMIFS('1_stopień'!$U$8:$U$964,'1_stopień'!$R$8:$R$964,D99,'1_stopień'!$AA$8:$AA$964,"CKZ Gniezno")</f>
        <v>0</v>
      </c>
      <c r="BH99" s="24">
        <f>SUMIFS('1_stopień'!$V$8:$V$964,'1_stopień'!$R$8:$R$964,D99,'1_stopień'!$AA$8:$AA$964,"CKZ Gniezno")</f>
        <v>0</v>
      </c>
      <c r="BI99" s="24">
        <f>SUMIFS('1_stopień'!$U$8:$U$964,'1_stopień'!$R$8:$R$964,D99,'1_stopień'!$AA$8:$AA$964,"konsultacje szkoła")</f>
        <v>0</v>
      </c>
      <c r="BJ99" s="330">
        <f t="shared" si="2"/>
        <v>0</v>
      </c>
      <c r="BK99" s="327">
        <f t="shared" si="3"/>
        <v>0</v>
      </c>
    </row>
    <row r="100" spans="2:63" hidden="1">
      <c r="B100" s="25" t="s">
        <v>548</v>
      </c>
      <c r="C100" s="26">
        <v>721406</v>
      </c>
      <c r="D100" s="26" t="s">
        <v>1038</v>
      </c>
      <c r="E100" s="25" t="s">
        <v>629</v>
      </c>
      <c r="F100" s="23">
        <f>SUMIF('1_stopień'!R$8:R$964,D100,'1_stopień'!U$8:U$966)</f>
        <v>0</v>
      </c>
      <c r="G100" s="24">
        <f>SUMIFS('1_stopień'!$U$8:$U$964,'1_stopień'!$R$8:$R$964,D100,'1_stopień'!$AA$8:$AA$964,"CKZ Bielawa")</f>
        <v>0</v>
      </c>
      <c r="H100" s="24">
        <f>SUMIFS('1_stopień'!$V$8:$V$964,'1_stopień'!$R$8:$R$964,D100,'1_stopień'!$AA$8:$AA$964,"CKZ Bielawa")</f>
        <v>0</v>
      </c>
      <c r="I100" s="24">
        <f>SUMIFS('1_stopień'!$U$8:$U$964,'1_stopień'!$R$8:$R$964,D100,'1_stopień'!$AA$8:$AA$964,"GCKZ Głogów")</f>
        <v>0</v>
      </c>
      <c r="J100" s="24">
        <f>SUMIFS('1_stopień'!$V$8:$V$964,'1_stopień'!$R$8:$R$964,D100,'1_stopień'!$AA$8:$AA$964,"GCKZ Głogów")</f>
        <v>0</v>
      </c>
      <c r="K100" s="24">
        <f>SUMIFS('1_stopień'!$U$8:$U$964,'1_stopień'!$R$8:$R$964,D100,'1_stopień'!$AA$8:$AA$964,"CKZ Jawor")</f>
        <v>0</v>
      </c>
      <c r="L100" s="24">
        <f>SUMIFS('1_stopień'!$V$8:$V$964,'1_stopień'!$R$8:$R$964,D100,'1_stopień'!$AA$8:$AA$964,"CKZ Jawor")</f>
        <v>0</v>
      </c>
      <c r="M100" s="24">
        <f>SUMIFS('1_stopień'!$U$8:$U$964,'1_stopień'!$R$8:$R$964,D100,'1_stopień'!$AA$8:$AA$964,"ZSM Głubczyce")</f>
        <v>0</v>
      </c>
      <c r="N100" s="24">
        <f>SUMIFS('1_stopień'!$V$8:$V$964,'1_stopień'!$R$8:$R$964,D100,'1_stopień'!$AA$8:$AA$964,"ZSM Głubczyce")</f>
        <v>0</v>
      </c>
      <c r="O100" s="24">
        <f>SUMIFS('1_stopień'!$U$8:$U$964,'1_stopień'!$R$8:$R$964,D100,'1_stopień'!$AA$8:$AA$964,"CKZ Kłodzko")</f>
        <v>0</v>
      </c>
      <c r="P100" s="24">
        <f>SUMIFS('1_stopień'!$V$8:$V$964,'1_stopień'!$R$8:$R$964,D100,'1_stopień'!$AA$8:$AA$964,"CKZ Kłodzko")</f>
        <v>0</v>
      </c>
      <c r="Q100" s="24">
        <f>SUMIFS('1_stopień'!$U$8:$U$964,'1_stopień'!$R$8:$R$964,D100,'1_stopień'!$AA$8:$AA$964,"CKZ Legnica")</f>
        <v>0</v>
      </c>
      <c r="R100" s="24">
        <f>SUMIFS('1_stopień'!$V$8:$V$964,'1_stopień'!$R$8:$R$964,D100,'1_stopień'!$AA$8:$AA$964,"CKZ Legnica")</f>
        <v>0</v>
      </c>
      <c r="S100" s="24">
        <f>SUMIFS('1_stopień'!$U$8:$U$964,'1_stopień'!$R$8:$R$964,D100,'1_stopień'!$AA$8:$AA$964,"CKZ Oleśnica")</f>
        <v>0</v>
      </c>
      <c r="T100" s="24">
        <f>SUMIFS('1_stopień'!$V$8:$V$964,'1_stopień'!$R$8:$R$964,D100,'1_stopień'!$AA$8:$AA$964,"CKZ Oleśnica")</f>
        <v>0</v>
      </c>
      <c r="U100" s="24">
        <f>SUMIFS('1_stopień'!$U$8:$U$964,'1_stopień'!$R$8:$R$964,D100,'1_stopień'!$AA$8:$AA$964,"CKZ Świdnica")</f>
        <v>0</v>
      </c>
      <c r="V100" s="24">
        <f>SUMIFS('1_stopień'!$V$8:$V$964,'1_stopień'!$R$8:$R$964,D100,'1_stopień'!$AA$8:$AA$964,"CKZ Świdnica")</f>
        <v>0</v>
      </c>
      <c r="W100" s="24">
        <f>SUMIFS('1_stopień'!$U$8:$U$964,'1_stopień'!$R$8:$R$964,D100,'1_stopień'!$AA$8:$AA$964,"CKZ Wołów")</f>
        <v>0</v>
      </c>
      <c r="X100" s="24">
        <f>SUMIFS('1_stopień'!$V$8:$V$964,'1_stopień'!$R$8:$R$964,D100,'1_stopień'!$AA$8:$AA$964,"CKZ Wołów")</f>
        <v>0</v>
      </c>
      <c r="Y100" s="24">
        <f>SUMIFS('1_stopień'!$U$8:$U$964,'1_stopień'!$R$8:$R$964,D100,'1_stopień'!$AA$8:$AA$964,"CKZ Ziębice")</f>
        <v>0</v>
      </c>
      <c r="Z100" s="24">
        <f>SUMIFS('1_stopień'!$V$8:$V$964,'1_stopień'!$R$8:$R$964,D100,'1_stopień'!$AA$8:$AA$964,"CKZ Ziębice")</f>
        <v>0</v>
      </c>
      <c r="AA100" s="24">
        <f>SUMIFS('1_stopień'!$U$8:$U$964,'1_stopień'!$R$8:$R$964,D100,'1_stopień'!$AA$8:$AA$964,"CKZ Dobrodzień")</f>
        <v>0</v>
      </c>
      <c r="AB100" s="24">
        <f>SUMIFS('1_stopień'!$V$8:$V$964,'1_stopień'!$R$8:$R$964,D100,'1_stopień'!$AA$8:$AA$964,"CKZ Dobrodzień")</f>
        <v>0</v>
      </c>
      <c r="AC100" s="24">
        <f>SUMIFS('1_stopień'!$U$8:$U$964,'1_stopień'!$R$8:$R$964,D100,'1_stopień'!$AA$8:$AA$964,"CKZ Kędzierzyn-Koźle")</f>
        <v>0</v>
      </c>
      <c r="AD100" s="24">
        <f>SUMIFS('1_stopień'!$V$8:$V$964,'1_stopień'!$R$8:$R$964,D100,'1_stopień'!$AA$8:$AA$964,"CKZ Kędzierzyn-Koźle")</f>
        <v>0</v>
      </c>
      <c r="AE100" s="24">
        <f>SUMIFS('1_stopień'!$U$8:$U$964,'1_stopień'!$R$8:$R$964,D100,'1_stopień'!$AA$8:$AA$964,"CKZ Dębica")</f>
        <v>0</v>
      </c>
      <c r="AF100" s="24">
        <f>SUMIFS('1_stopień'!$V$8:$V$964,'1_stopień'!$R$8:$R$964,D100,'1_stopień'!$AA$8:$AA$964,"CKZ Dębica")</f>
        <v>0</v>
      </c>
      <c r="AG100" s="24">
        <f>SUMIFS('1_stopień'!$U$8:$U$964,'1_stopień'!$R$8:$R$964,D100,'1_stopień'!$AA$8:$AA$964,"ZSET Rakowice Wielkie")</f>
        <v>0</v>
      </c>
      <c r="AH100" s="24">
        <f>SUMIFS('1_stopień'!$V$8:$V$964,'1_stopień'!$R$8:$R$964,D100,'1_stopień'!$AA$8:$AA$964,"ZSET Rakowice Wielkie")</f>
        <v>0</v>
      </c>
      <c r="AI100" s="24">
        <f>SUMIFS('1_stopień'!$U$8:$U$964,'1_stopień'!$R$8:$R$964,D100,'1_stopień'!$AA$8:$AA$964,"CKZ Krotoszyn")</f>
        <v>0</v>
      </c>
      <c r="AJ100" s="24">
        <f>SUMIFS('1_stopień'!$V$8:$V$964,'1_stopień'!$R$8:$R$964,D100,'1_stopień'!$AA$8:$AA$964,"CKZ Krotoszyn")</f>
        <v>0</v>
      </c>
      <c r="AK100" s="24">
        <f>SUMIFS('1_stopień'!$U$8:$U$964,'1_stopień'!$R$8:$R$964,D100,'1_stopień'!$AA$8:$AA$964,"CKZ Olkusz")</f>
        <v>0</v>
      </c>
      <c r="AL100" s="24">
        <f>SUMIFS('1_stopień'!$V$8:$V$964,'1_stopień'!$R$8:$R$964,D100,'1_stopień'!$AA$8:$AA$964,"CKZ Olkusz")</f>
        <v>0</v>
      </c>
      <c r="AM100" s="24">
        <f>SUMIFS('1_stopień'!$U$8:$U$964,'1_stopień'!$R$8:$R$964,D100,'1_stopień'!$AA$8:$AA$964,"CKZ Wschowa")</f>
        <v>0</v>
      </c>
      <c r="AN100" s="24">
        <f>SUMIFS('1_stopień'!$V$8:$V$964,'1_stopień'!$R$8:$R$964,D100,'1_stopień'!$AA$8:$AA$964,"CKZ Wschowa")</f>
        <v>0</v>
      </c>
      <c r="AO100" s="24">
        <f>SUMIFS('1_stopień'!$U$8:$U$964,'1_stopień'!$R$8:$R$964,D100,'1_stopień'!$AA$8:$AA$964,"CKZ Zielona Góra")</f>
        <v>0</v>
      </c>
      <c r="AP100" s="24">
        <f>SUMIFS('1_stopień'!$V$8:$V$964,'1_stopień'!$R$8:$R$964,D100,'1_stopień'!$AA$8:$AA$964,"CKZ Zielona Góra")</f>
        <v>0</v>
      </c>
      <c r="AQ100" s="24">
        <f>SUMIFS('1_stopień'!$U$8:$U$964,'1_stopień'!$R$8:$R$964,D100,'1_stopień'!$AA$8:$AA$964,"Rzemieślnicza Wałbrzych")</f>
        <v>0</v>
      </c>
      <c r="AR100" s="24">
        <f>SUMIFS('1_stopień'!$V$8:$V$964,'1_stopień'!$R$8:$R$964,D100,'1_stopień'!$AA$8:$AA$964,"Rzemieślnicza Wałbrzych")</f>
        <v>0</v>
      </c>
      <c r="AS100" s="24">
        <f>SUMIFS('1_stopień'!$U$8:$U$964,'1_stopień'!$R$8:$R$964,D100,'1_stopień'!$AA$8:$AA$964,"CKZ Mosina")</f>
        <v>0</v>
      </c>
      <c r="AT100" s="24">
        <f>SUMIFS('1_stopień'!$V$8:$V$964,'1_stopień'!$R$8:$R$964,D100,'1_stopień'!$AA$8:$AA$964,"CKZ Mosina")</f>
        <v>0</v>
      </c>
      <c r="AU100" s="24">
        <f>SUMIFS('1_stopień'!$U$8:$U$964,'1_stopień'!$R$8:$R$964,D100,'1_stopień'!$AA$8:$AA$964,"Cech Opole")</f>
        <v>0</v>
      </c>
      <c r="AV100" s="24">
        <f>SUMIFS('1_stopień'!$V$8:$V$964,'1_stopień'!$R$8:$R$964,D100,'1_stopień'!$AA$8:$AA$964,"Cech Opole")</f>
        <v>0</v>
      </c>
      <c r="AW100" s="24">
        <f>SUMIFS('1_stopień'!$U$8:$U$964,'1_stopień'!$R$8:$R$964,D100,'1_stopień'!$AA$8:$AA$964,"TOYOTA")</f>
        <v>0</v>
      </c>
      <c r="AX100" s="24">
        <f>SUMIFS('1_stopień'!$V$8:$V$964,'1_stopień'!$R$8:$R$964,D100,'1_stopień'!$AA$8:$AA$964,"TOYOTA")</f>
        <v>0</v>
      </c>
      <c r="AY100" s="24">
        <f>SUMIFS('1_stopień'!$U$8:$U$964,'1_stopień'!$R$8:$R$964,D100,'1_stopień'!$AA$8:$AA$964,"CKZ Wrocław")</f>
        <v>0</v>
      </c>
      <c r="AZ100" s="24">
        <f>SUMIFS('1_stopień'!$V$8:$V$964,'1_stopień'!$R$8:$R$964,D100,'1_stopień'!$AA$8:$AA$964,"CKZ Wrocław")</f>
        <v>0</v>
      </c>
      <c r="BA100" s="24">
        <f>SUMIFS('1_stopień'!$U$8:$U$964,'1_stopień'!$R$8:$R$964,D100,'1_stopień'!$AA$8:$AA$964,"CKZ Gliwice")</f>
        <v>0</v>
      </c>
      <c r="BB100" s="24">
        <f>SUMIFS('1_stopień'!$V$8:$V$964,'1_stopień'!$R$8:$R$964,D100,'1_stopień'!$AA$8:$AA$964,"CKZ Gliwice")</f>
        <v>0</v>
      </c>
      <c r="BC100" s="24">
        <f>SUMIFS('1_stopień'!$U$8:$U$964,'1_stopień'!$R$8:$R$964,D100,'1_stopień'!$AA$8:$AA$964,"CKZ Opole")</f>
        <v>0</v>
      </c>
      <c r="BD100" s="24">
        <f>SUMIFS('1_stopień'!$V$8:$V$964,'1_stopień'!$R$8:$R$964,D100,'1_stopień'!$AA$8:$AA$964,"CKZ Opole")</f>
        <v>0</v>
      </c>
      <c r="BE100" s="24">
        <f>SUMIFS('1_stopień'!$U$8:$U$964,'1_stopień'!$R$8:$R$964,D100,'1_stopień'!$AA$8:$AA$964,"CKZ Chojnów")</f>
        <v>0</v>
      </c>
      <c r="BF100" s="24">
        <f>SUMIFS('1_stopień'!$V$8:$V$964,'1_stopień'!$R$8:$R$964,D100,'1_stopień'!$AA$8:$AA$964,"CKZ Chojnów")</f>
        <v>0</v>
      </c>
      <c r="BG100" s="24">
        <f>SUMIFS('1_stopień'!$U$8:$U$964,'1_stopień'!$R$8:$R$964,D100,'1_stopień'!$AA$8:$AA$964,"CKZ Gniezno")</f>
        <v>0</v>
      </c>
      <c r="BH100" s="24">
        <f>SUMIFS('1_stopień'!$V$8:$V$964,'1_stopień'!$R$8:$R$964,D100,'1_stopień'!$AA$8:$AA$964,"CKZ Gniezno")</f>
        <v>0</v>
      </c>
      <c r="BI100" s="24">
        <f>SUMIFS('1_stopień'!$U$8:$U$964,'1_stopień'!$R$8:$R$964,D100,'1_stopień'!$AA$8:$AA$964,"konsultacje szkoła")</f>
        <v>0</v>
      </c>
      <c r="BJ100" s="330">
        <f t="shared" si="2"/>
        <v>0</v>
      </c>
      <c r="BK100" s="327">
        <f t="shared" si="3"/>
        <v>0</v>
      </c>
    </row>
    <row r="101" spans="2:63">
      <c r="BJ101" s="331">
        <f>SUM(BJ6:BJ100)</f>
        <v>3293</v>
      </c>
      <c r="BK101" s="328">
        <f>SUM(BK6:BK100)</f>
        <v>1329</v>
      </c>
    </row>
    <row r="102" spans="2:63">
      <c r="G102" s="317">
        <f>SUM(G6:G100)</f>
        <v>74</v>
      </c>
      <c r="H102" s="323">
        <f t="shared" ref="H102:BI102" si="4">SUM(H6:H100)</f>
        <v>20</v>
      </c>
      <c r="I102" s="317">
        <f t="shared" si="4"/>
        <v>38</v>
      </c>
      <c r="J102" s="323">
        <f t="shared" si="4"/>
        <v>1</v>
      </c>
      <c r="K102" s="317">
        <f t="shared" si="4"/>
        <v>0</v>
      </c>
      <c r="L102" s="323">
        <f t="shared" si="4"/>
        <v>0</v>
      </c>
      <c r="M102" s="317">
        <f t="shared" si="4"/>
        <v>0</v>
      </c>
      <c r="N102" s="323">
        <f t="shared" si="4"/>
        <v>0</v>
      </c>
      <c r="O102" s="317">
        <f t="shared" si="4"/>
        <v>239</v>
      </c>
      <c r="P102" s="323">
        <f t="shared" si="4"/>
        <v>122</v>
      </c>
      <c r="Q102" s="317">
        <f t="shared" si="4"/>
        <v>473</v>
      </c>
      <c r="R102" s="323">
        <f t="shared" si="4"/>
        <v>385</v>
      </c>
      <c r="S102" s="317">
        <f t="shared" si="4"/>
        <v>636</v>
      </c>
      <c r="T102" s="323">
        <f t="shared" si="4"/>
        <v>218</v>
      </c>
      <c r="U102" s="317">
        <f t="shared" si="4"/>
        <v>770</v>
      </c>
      <c r="V102" s="323">
        <f t="shared" si="4"/>
        <v>237</v>
      </c>
      <c r="W102" s="317">
        <f t="shared" si="4"/>
        <v>141</v>
      </c>
      <c r="X102" s="323">
        <f t="shared" si="4"/>
        <v>50</v>
      </c>
      <c r="Y102" s="317">
        <f t="shared" si="4"/>
        <v>238</v>
      </c>
      <c r="Z102" s="323">
        <f t="shared" si="4"/>
        <v>110</v>
      </c>
      <c r="AA102" s="317">
        <f t="shared" si="4"/>
        <v>0</v>
      </c>
      <c r="AB102" s="323">
        <f t="shared" si="4"/>
        <v>0</v>
      </c>
      <c r="AC102" s="317">
        <f t="shared" si="4"/>
        <v>0</v>
      </c>
      <c r="AD102" s="323">
        <f t="shared" si="4"/>
        <v>0</v>
      </c>
      <c r="AE102" s="317">
        <f t="shared" si="4"/>
        <v>11</v>
      </c>
      <c r="AF102" s="323">
        <f t="shared" si="4"/>
        <v>1</v>
      </c>
      <c r="AG102" s="317">
        <f t="shared" si="4"/>
        <v>0</v>
      </c>
      <c r="AH102" s="323">
        <f t="shared" si="4"/>
        <v>0</v>
      </c>
      <c r="AI102" s="317">
        <f t="shared" si="4"/>
        <v>169</v>
      </c>
      <c r="AJ102" s="323">
        <f t="shared" si="4"/>
        <v>60</v>
      </c>
      <c r="AK102" s="317">
        <f t="shared" si="4"/>
        <v>4</v>
      </c>
      <c r="AL102" s="323">
        <f t="shared" si="4"/>
        <v>2</v>
      </c>
      <c r="AM102" s="317">
        <f t="shared" si="4"/>
        <v>274</v>
      </c>
      <c r="AN102" s="323">
        <f t="shared" si="4"/>
        <v>52</v>
      </c>
      <c r="AO102" s="317">
        <f t="shared" si="4"/>
        <v>73</v>
      </c>
      <c r="AP102" s="323">
        <f t="shared" si="4"/>
        <v>29</v>
      </c>
      <c r="AQ102" s="317">
        <f t="shared" si="4"/>
        <v>107</v>
      </c>
      <c r="AR102" s="323">
        <f t="shared" si="4"/>
        <v>39</v>
      </c>
      <c r="AS102" s="317">
        <f t="shared" si="4"/>
        <v>0</v>
      </c>
      <c r="AT102" s="323">
        <f t="shared" si="4"/>
        <v>0</v>
      </c>
      <c r="AU102" s="317">
        <f t="shared" si="4"/>
        <v>0</v>
      </c>
      <c r="AV102" s="323">
        <f t="shared" si="4"/>
        <v>0</v>
      </c>
      <c r="AW102" s="317">
        <f t="shared" si="4"/>
        <v>24</v>
      </c>
      <c r="AX102" s="323">
        <f t="shared" si="4"/>
        <v>2</v>
      </c>
      <c r="AY102" s="317">
        <f t="shared" si="4"/>
        <v>0</v>
      </c>
      <c r="AZ102" s="323">
        <f t="shared" si="4"/>
        <v>0</v>
      </c>
      <c r="BA102" s="317">
        <f t="shared" si="4"/>
        <v>10</v>
      </c>
      <c r="BB102" s="323">
        <f t="shared" si="4"/>
        <v>0</v>
      </c>
      <c r="BC102" s="317">
        <f t="shared" si="4"/>
        <v>6</v>
      </c>
      <c r="BD102" s="323">
        <f t="shared" si="4"/>
        <v>1</v>
      </c>
      <c r="BE102" s="317">
        <f t="shared" si="4"/>
        <v>0</v>
      </c>
      <c r="BF102" s="323">
        <f t="shared" si="4"/>
        <v>0</v>
      </c>
      <c r="BG102" s="317">
        <f t="shared" si="4"/>
        <v>0</v>
      </c>
      <c r="BH102" s="323">
        <f t="shared" si="4"/>
        <v>0</v>
      </c>
      <c r="BI102" s="317">
        <f t="shared" si="4"/>
        <v>6</v>
      </c>
      <c r="BJ102" s="10" t="s">
        <v>2077</v>
      </c>
      <c r="BK102" s="325">
        <f>SUM(H102,J102,L102,N102,P102,R102,T102,V102,X102,Z102,AB102,AD102,AF102,AH102,AJ102,AL102,AN102,AP102,AR102,AT102,AV102,AX102,AZ102,BB102,BD102,BF102,BH102)</f>
        <v>1329</v>
      </c>
    </row>
    <row r="103" spans="2:63" ht="135.75" customHeight="1">
      <c r="G103" s="311" t="str">
        <f>G5</f>
        <v>Bielawa</v>
      </c>
      <c r="H103" s="311" t="str">
        <f t="shared" ref="H103:BI103" si="5">H5</f>
        <v>Bielawa</v>
      </c>
      <c r="I103" s="311" t="str">
        <f t="shared" si="5"/>
        <v>Głogów</v>
      </c>
      <c r="J103" s="311" t="str">
        <f t="shared" si="5"/>
        <v>Głogów</v>
      </c>
      <c r="K103" s="311" t="str">
        <f t="shared" si="5"/>
        <v>Jawor</v>
      </c>
      <c r="L103" s="311" t="str">
        <f t="shared" si="5"/>
        <v>Jawor</v>
      </c>
      <c r="M103" s="311" t="str">
        <f t="shared" si="5"/>
        <v>ZSM Głubczyce</v>
      </c>
      <c r="N103" s="311" t="str">
        <f t="shared" si="5"/>
        <v>ZSM Głubczyce</v>
      </c>
      <c r="O103" s="311" t="str">
        <f t="shared" si="5"/>
        <v>Kłodzko</v>
      </c>
      <c r="P103" s="311" t="str">
        <f t="shared" si="5"/>
        <v>Kłodzko</v>
      </c>
      <c r="Q103" s="311" t="str">
        <f t="shared" si="5"/>
        <v>Legnica</v>
      </c>
      <c r="R103" s="311" t="str">
        <f t="shared" si="5"/>
        <v>Legnica</v>
      </c>
      <c r="S103" s="311" t="str">
        <f t="shared" si="5"/>
        <v>Oleśnica</v>
      </c>
      <c r="T103" s="311" t="str">
        <f t="shared" si="5"/>
        <v>Oleśnica</v>
      </c>
      <c r="U103" s="311" t="str">
        <f t="shared" si="5"/>
        <v>Świdnica</v>
      </c>
      <c r="V103" s="311" t="str">
        <f t="shared" si="5"/>
        <v>Świdnica</v>
      </c>
      <c r="W103" s="311" t="str">
        <f t="shared" si="5"/>
        <v>Wołów</v>
      </c>
      <c r="X103" s="311" t="str">
        <f t="shared" si="5"/>
        <v>Wołów</v>
      </c>
      <c r="Y103" s="311" t="str">
        <f t="shared" si="5"/>
        <v>Ziębice</v>
      </c>
      <c r="Z103" s="311" t="str">
        <f t="shared" si="5"/>
        <v>Ziębice</v>
      </c>
      <c r="AA103" s="311" t="str">
        <f t="shared" si="5"/>
        <v>Dobrodzień</v>
      </c>
      <c r="AB103" s="311" t="str">
        <f t="shared" si="5"/>
        <v>Dobrodzień</v>
      </c>
      <c r="AC103" s="311" t="str">
        <f t="shared" si="5"/>
        <v>Kędzierzyn Koźle</v>
      </c>
      <c r="AD103" s="311" t="str">
        <f t="shared" si="5"/>
        <v>Kędzierzyn Koźle</v>
      </c>
      <c r="AE103" s="311" t="str">
        <f t="shared" si="5"/>
        <v>Dębica</v>
      </c>
      <c r="AF103" s="311" t="str">
        <f t="shared" si="5"/>
        <v>Dębica</v>
      </c>
      <c r="AG103" s="311" t="str">
        <f t="shared" si="5"/>
        <v>Rakowice</v>
      </c>
      <c r="AH103" s="311" t="str">
        <f t="shared" si="5"/>
        <v>Rakowice</v>
      </c>
      <c r="AI103" s="311" t="str">
        <f t="shared" si="5"/>
        <v>Krotoszyn</v>
      </c>
      <c r="AJ103" s="311" t="str">
        <f t="shared" si="5"/>
        <v>Krotoszyn</v>
      </c>
      <c r="AK103" s="311" t="str">
        <f t="shared" si="5"/>
        <v>Olkusz</v>
      </c>
      <c r="AL103" s="311" t="str">
        <f t="shared" si="5"/>
        <v>Olkusz</v>
      </c>
      <c r="AM103" s="311" t="str">
        <f t="shared" si="5"/>
        <v>Wschowa</v>
      </c>
      <c r="AN103" s="311" t="str">
        <f t="shared" si="5"/>
        <v>Wschowa</v>
      </c>
      <c r="AO103" s="311" t="str">
        <f t="shared" si="5"/>
        <v>Zielona Góra</v>
      </c>
      <c r="AP103" s="311" t="str">
        <f t="shared" si="5"/>
        <v>Zielona Góra</v>
      </c>
      <c r="AQ103" s="311" t="str">
        <f t="shared" si="5"/>
        <v>Rzemieślnicza</v>
      </c>
      <c r="AR103" s="311" t="str">
        <f t="shared" si="5"/>
        <v>Rzemieślnicza</v>
      </c>
      <c r="AS103" s="311" t="str">
        <f t="shared" si="5"/>
        <v>Mosina</v>
      </c>
      <c r="AT103" s="311" t="str">
        <f t="shared" si="5"/>
        <v>Mosina</v>
      </c>
      <c r="AU103" s="311" t="str">
        <f t="shared" si="5"/>
        <v>Cech Opole</v>
      </c>
      <c r="AV103" s="311" t="str">
        <f t="shared" si="5"/>
        <v>Cech Opole</v>
      </c>
      <c r="AW103" s="311" t="str">
        <f t="shared" si="5"/>
        <v>TOYOTA</v>
      </c>
      <c r="AX103" s="311" t="str">
        <f t="shared" si="5"/>
        <v>TOYOTA</v>
      </c>
      <c r="AY103" s="311" t="str">
        <f t="shared" si="5"/>
        <v>Wrocław</v>
      </c>
      <c r="AZ103" s="311" t="str">
        <f t="shared" si="5"/>
        <v>Wrocław</v>
      </c>
      <c r="BA103" s="311" t="str">
        <f t="shared" si="5"/>
        <v>Gliwice</v>
      </c>
      <c r="BB103" s="311" t="str">
        <f t="shared" si="5"/>
        <v>Gliwice</v>
      </c>
      <c r="BC103" s="311" t="str">
        <f t="shared" si="5"/>
        <v>Opole</v>
      </c>
      <c r="BD103" s="311" t="str">
        <f t="shared" si="5"/>
        <v>Opole</v>
      </c>
      <c r="BE103" s="311" t="str">
        <f t="shared" si="5"/>
        <v>Chojnów</v>
      </c>
      <c r="BF103" s="311" t="str">
        <f t="shared" si="5"/>
        <v>Chojnów</v>
      </c>
      <c r="BG103" s="311" t="str">
        <f t="shared" si="5"/>
        <v>CKZ Gniezno</v>
      </c>
      <c r="BH103" s="311" t="str">
        <f t="shared" si="5"/>
        <v>Gniezno</v>
      </c>
      <c r="BI103" s="311" t="str">
        <f t="shared" si="5"/>
        <v>Konsulatacje szkoła</v>
      </c>
    </row>
    <row r="105" spans="2:63" ht="15.75" customHeight="1"/>
    <row r="107" spans="2:63" ht="15.75" customHeight="1"/>
    <row r="109" spans="2:63" ht="15.75" customHeight="1"/>
  </sheetData>
  <autoFilter ref="A5:BJ103">
    <filterColumn colId="5">
      <filters blank="1">
        <filter val="1"/>
        <filter val="10"/>
        <filter val="105"/>
        <filter val="12"/>
        <filter val="13"/>
        <filter val="15"/>
        <filter val="2"/>
        <filter val="206"/>
        <filter val="21"/>
        <filter val="216"/>
        <filter val="23"/>
        <filter val="24"/>
        <filter val="3"/>
        <filter val="33"/>
        <filter val="380"/>
        <filter val="4"/>
        <filter val="445"/>
        <filter val="47"/>
        <filter val="49"/>
        <filter val="5"/>
        <filter val="51"/>
        <filter val="536"/>
        <filter val="542"/>
        <filter val="58"/>
        <filter val="59"/>
        <filter val="6"/>
        <filter val="67"/>
        <filter val="8"/>
        <filter val="97"/>
      </filters>
    </filterColumn>
    <filterColumn colId="40">
      <filters blank="1">
        <filter val="1"/>
        <filter val="13"/>
        <filter val="2"/>
        <filter val="3"/>
        <filter val="4"/>
        <filter val="5"/>
        <filter val="6"/>
        <filter val="7"/>
        <filter val="72"/>
        <filter val="Zielona Góra"/>
      </filters>
    </filterColumn>
  </autoFilter>
  <mergeCells count="3">
    <mergeCell ref="B3:B4"/>
    <mergeCell ref="C3:C4"/>
    <mergeCell ref="G3:BI3"/>
  </mergeCells>
  <pageMargins left="0.70866141732283472" right="0.70866141732283472" top="1.7322834645669292" bottom="0.74803149606299213" header="0.31496062992125984" footer="0.31496062992125984"/>
  <pageSetup paperSize="8" scale="51" orientation="landscape" r:id="rId1"/>
  <headerFooter>
    <oddHeader xml:space="preserve">&amp;CKuratorium Oświaty we Wrocławiu
Delegatura w Wałbrzychu
Aleja Wyzwolenia 22-24,   58 – 300 Wałbrzych
tel. 74 842 20 64  
e-mail: walbrzych@kowroc.pl
Wykaz zawodów
klasa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K122"/>
  <sheetViews>
    <sheetView topLeftCell="A2" zoomScale="77" zoomScaleNormal="77" workbookViewId="0">
      <selection activeCell="AO77" sqref="AO77"/>
    </sheetView>
  </sheetViews>
  <sheetFormatPr defaultColWidth="9.140625" defaultRowHeight="15"/>
  <cols>
    <col min="1" max="1" width="9.140625" style="10"/>
    <col min="2" max="2" width="45.7109375" style="10" customWidth="1"/>
    <col min="3" max="4" width="8.140625" style="11" customWidth="1"/>
    <col min="5" max="5" width="78.5703125" style="10" customWidth="1"/>
    <col min="6" max="6" width="11" style="10" hidden="1" customWidth="1"/>
    <col min="7" max="8" width="5.42578125" style="10" hidden="1" customWidth="1"/>
    <col min="9" max="10" width="6.42578125" style="10" hidden="1" customWidth="1"/>
    <col min="11" max="12" width="5.42578125" style="10" hidden="1" customWidth="1"/>
    <col min="13" max="14" width="6.140625" style="10" hidden="1" customWidth="1"/>
    <col min="15" max="16" width="5.5703125" style="10" hidden="1" customWidth="1"/>
    <col min="17" max="18" width="5" style="10" hidden="1" customWidth="1"/>
    <col min="19" max="20" width="4.42578125" style="10" hidden="1" customWidth="1"/>
    <col min="21" max="22" width="4.85546875" style="10" hidden="1" customWidth="1"/>
    <col min="23" max="24" width="4.42578125" style="10" hidden="1" customWidth="1"/>
    <col min="25" max="26" width="5.42578125" style="10" hidden="1" customWidth="1"/>
    <col min="27" max="28" width="6" style="10" hidden="1" customWidth="1"/>
    <col min="29" max="30" width="6.140625" style="10" hidden="1" customWidth="1"/>
    <col min="31" max="32" width="4.28515625" style="10" hidden="1" customWidth="1"/>
    <col min="33" max="34" width="5.42578125" style="10" hidden="1" customWidth="1"/>
    <col min="35" max="36" width="4.42578125" style="10" hidden="1" customWidth="1"/>
    <col min="37" max="38" width="4.7109375" style="10" hidden="1" customWidth="1"/>
    <col min="39" max="40" width="5.42578125" style="10" hidden="1" customWidth="1"/>
    <col min="41" max="42" width="7" style="10" customWidth="1"/>
    <col min="43" max="60" width="4.140625" style="10" hidden="1" customWidth="1"/>
    <col min="61" max="63" width="9.140625" style="10" hidden="1" customWidth="1"/>
    <col min="64" max="16384" width="9.140625" style="10"/>
  </cols>
  <sheetData>
    <row r="1" spans="1:63">
      <c r="A1" s="22"/>
      <c r="B1" s="21">
        <f ca="1">NOW()</f>
        <v>45266.54849050926</v>
      </c>
    </row>
    <row r="3" spans="1:63">
      <c r="B3" s="797" t="s">
        <v>482</v>
      </c>
      <c r="C3" s="798" t="s">
        <v>549</v>
      </c>
      <c r="D3" s="15"/>
      <c r="E3" s="12" t="s">
        <v>550</v>
      </c>
      <c r="F3" s="19" t="s">
        <v>552</v>
      </c>
      <c r="G3" s="799" t="s">
        <v>551</v>
      </c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800"/>
      <c r="AJ3" s="800"/>
      <c r="AK3" s="800"/>
      <c r="AL3" s="800"/>
      <c r="AM3" s="800"/>
      <c r="AN3" s="800"/>
      <c r="AO3" s="800"/>
      <c r="AP3" s="800"/>
      <c r="AQ3" s="800"/>
      <c r="AR3" s="800"/>
      <c r="AS3" s="800"/>
      <c r="AT3" s="800"/>
      <c r="AU3" s="800"/>
      <c r="AV3" s="800"/>
      <c r="AW3" s="800"/>
      <c r="AX3" s="800"/>
      <c r="AY3" s="800"/>
      <c r="AZ3" s="800"/>
      <c r="BA3" s="800"/>
      <c r="BB3" s="800"/>
      <c r="BC3" s="800"/>
      <c r="BD3" s="800"/>
      <c r="BE3" s="800"/>
      <c r="BF3" s="800"/>
      <c r="BG3" s="800"/>
      <c r="BH3" s="800"/>
      <c r="BI3" s="800"/>
      <c r="BJ3" s="74">
        <f>SUM(G6:BI100)-BK101</f>
        <v>2715</v>
      </c>
      <c r="BK3" s="74"/>
    </row>
    <row r="4" spans="1:63" ht="15" customHeight="1">
      <c r="B4" s="797"/>
      <c r="C4" s="798"/>
      <c r="D4" s="15"/>
      <c r="E4" s="13"/>
      <c r="F4" s="16"/>
      <c r="G4" s="341"/>
      <c r="H4" s="345" t="s">
        <v>2053</v>
      </c>
      <c r="I4" s="342"/>
      <c r="J4" s="346" t="s">
        <v>2053</v>
      </c>
      <c r="K4" s="342"/>
      <c r="L4" s="346" t="s">
        <v>2053</v>
      </c>
      <c r="M4" s="342"/>
      <c r="N4" s="346" t="s">
        <v>2053</v>
      </c>
      <c r="O4" s="343"/>
      <c r="P4" s="347" t="s">
        <v>2053</v>
      </c>
      <c r="Q4" s="343"/>
      <c r="R4" s="347" t="s">
        <v>2053</v>
      </c>
      <c r="S4" s="343"/>
      <c r="T4" s="347" t="s">
        <v>2053</v>
      </c>
      <c r="U4" s="343"/>
      <c r="V4" s="347" t="s">
        <v>2053</v>
      </c>
      <c r="W4" s="343"/>
      <c r="X4" s="347" t="s">
        <v>2053</v>
      </c>
      <c r="Y4" s="343"/>
      <c r="Z4" s="347" t="s">
        <v>2053</v>
      </c>
      <c r="AA4" s="343"/>
      <c r="AB4" s="347" t="s">
        <v>2053</v>
      </c>
      <c r="AC4" s="343"/>
      <c r="AD4" s="347" t="s">
        <v>2053</v>
      </c>
      <c r="AE4" s="343"/>
      <c r="AF4" s="347" t="s">
        <v>2053</v>
      </c>
      <c r="AG4" s="343"/>
      <c r="AH4" s="347" t="s">
        <v>2053</v>
      </c>
      <c r="AI4" s="343"/>
      <c r="AJ4" s="347" t="s">
        <v>2053</v>
      </c>
      <c r="AK4" s="343"/>
      <c r="AL4" s="347" t="s">
        <v>2053</v>
      </c>
      <c r="AM4" s="343"/>
      <c r="AN4" s="340" t="s">
        <v>2053</v>
      </c>
      <c r="AO4" s="343"/>
      <c r="AP4" s="348" t="s">
        <v>2053</v>
      </c>
      <c r="AQ4" s="344"/>
      <c r="AR4" s="348" t="s">
        <v>2053</v>
      </c>
      <c r="AS4" s="344"/>
      <c r="AT4" s="348" t="s">
        <v>2053</v>
      </c>
      <c r="AU4" s="344"/>
      <c r="AV4" s="348" t="s">
        <v>2053</v>
      </c>
      <c r="AW4" s="344"/>
      <c r="AX4" s="348" t="s">
        <v>2053</v>
      </c>
      <c r="AY4" s="344"/>
      <c r="AZ4" s="348" t="s">
        <v>2053</v>
      </c>
      <c r="BA4" s="344"/>
      <c r="BB4" s="348" t="s">
        <v>2053</v>
      </c>
      <c r="BC4" s="344"/>
      <c r="BD4" s="348" t="s">
        <v>2053</v>
      </c>
      <c r="BE4" s="344"/>
      <c r="BF4" s="348" t="s">
        <v>2053</v>
      </c>
      <c r="BG4" s="344"/>
      <c r="BH4" s="348" t="s">
        <v>2053</v>
      </c>
      <c r="BI4" s="94"/>
      <c r="BJ4" s="74"/>
      <c r="BK4" s="74"/>
    </row>
    <row r="5" spans="1:63" ht="109.5" customHeight="1">
      <c r="B5" s="14">
        <v>1</v>
      </c>
      <c r="C5" s="14">
        <v>2</v>
      </c>
      <c r="D5" s="14"/>
      <c r="E5" s="14">
        <v>9</v>
      </c>
      <c r="F5" s="17">
        <f>SUM(F6:F716)</f>
        <v>2718</v>
      </c>
      <c r="G5" s="31" t="s">
        <v>168</v>
      </c>
      <c r="H5" s="313" t="s">
        <v>2054</v>
      </c>
      <c r="I5" s="32" t="s">
        <v>449</v>
      </c>
      <c r="J5" s="315" t="s">
        <v>2055</v>
      </c>
      <c r="K5" s="32" t="s">
        <v>201</v>
      </c>
      <c r="L5" s="315" t="s">
        <v>2056</v>
      </c>
      <c r="M5" s="32" t="s">
        <v>205</v>
      </c>
      <c r="N5" s="315" t="s">
        <v>2080</v>
      </c>
      <c r="O5" s="32" t="s">
        <v>450</v>
      </c>
      <c r="P5" s="315" t="s">
        <v>2057</v>
      </c>
      <c r="Q5" s="32" t="s">
        <v>200</v>
      </c>
      <c r="R5" s="315" t="s">
        <v>2058</v>
      </c>
      <c r="S5" s="32" t="s">
        <v>452</v>
      </c>
      <c r="T5" s="315" t="s">
        <v>2081</v>
      </c>
      <c r="U5" s="32" t="s">
        <v>203</v>
      </c>
      <c r="V5" s="315" t="s">
        <v>2060</v>
      </c>
      <c r="W5" s="32" t="s">
        <v>188</v>
      </c>
      <c r="X5" s="315" t="s">
        <v>2061</v>
      </c>
      <c r="Y5" s="32" t="s">
        <v>44</v>
      </c>
      <c r="Z5" s="315" t="s">
        <v>2062</v>
      </c>
      <c r="AA5" s="33" t="s">
        <v>554</v>
      </c>
      <c r="AB5" s="316" t="s">
        <v>2063</v>
      </c>
      <c r="AC5" s="33" t="s">
        <v>558</v>
      </c>
      <c r="AD5" s="316" t="s">
        <v>2064</v>
      </c>
      <c r="AE5" s="33" t="s">
        <v>559</v>
      </c>
      <c r="AF5" s="316" t="s">
        <v>2082</v>
      </c>
      <c r="AG5" s="33" t="s">
        <v>2243</v>
      </c>
      <c r="AH5" s="316" t="s">
        <v>2244</v>
      </c>
      <c r="AI5" s="33" t="s">
        <v>556</v>
      </c>
      <c r="AJ5" s="316" t="s">
        <v>2066</v>
      </c>
      <c r="AK5" s="33" t="s">
        <v>557</v>
      </c>
      <c r="AL5" s="316" t="s">
        <v>2067</v>
      </c>
      <c r="AM5" s="33" t="s">
        <v>202</v>
      </c>
      <c r="AN5" s="335" t="s">
        <v>2068</v>
      </c>
      <c r="AO5" s="33" t="s">
        <v>553</v>
      </c>
      <c r="AP5" s="362" t="s">
        <v>2069</v>
      </c>
      <c r="AQ5" s="18" t="s">
        <v>687</v>
      </c>
      <c r="AR5" s="362" t="s">
        <v>2070</v>
      </c>
      <c r="AS5" s="18" t="s">
        <v>690</v>
      </c>
      <c r="AT5" s="362" t="s">
        <v>2071</v>
      </c>
      <c r="AU5" s="18" t="s">
        <v>2185</v>
      </c>
      <c r="AV5" s="362" t="s">
        <v>2185</v>
      </c>
      <c r="AW5" s="18" t="s">
        <v>1075</v>
      </c>
      <c r="AX5" s="362" t="s">
        <v>2075</v>
      </c>
      <c r="AY5" s="18" t="s">
        <v>46</v>
      </c>
      <c r="AZ5" s="362" t="s">
        <v>2073</v>
      </c>
      <c r="BA5" s="18" t="s">
        <v>462</v>
      </c>
      <c r="BB5" s="362" t="s">
        <v>2083</v>
      </c>
      <c r="BC5" s="18" t="s">
        <v>2282</v>
      </c>
      <c r="BD5" s="362" t="s">
        <v>2323</v>
      </c>
      <c r="BE5" s="18" t="s">
        <v>1994</v>
      </c>
      <c r="BF5" s="362" t="s">
        <v>2074</v>
      </c>
      <c r="BG5" s="18" t="s">
        <v>2050</v>
      </c>
      <c r="BH5" s="362" t="s">
        <v>2076</v>
      </c>
      <c r="BI5" s="358" t="s">
        <v>1840</v>
      </c>
      <c r="BJ5" s="312" t="s">
        <v>2079</v>
      </c>
      <c r="BK5" s="335" t="s">
        <v>1841</v>
      </c>
    </row>
    <row r="6" spans="1:63" hidden="1">
      <c r="B6" s="25" t="s">
        <v>75</v>
      </c>
      <c r="C6" s="26">
        <v>343101</v>
      </c>
      <c r="D6" s="26" t="s">
        <v>58</v>
      </c>
      <c r="E6" s="25" t="s">
        <v>560</v>
      </c>
      <c r="F6" s="245">
        <f>SUMIF('2_stopień'!H$9:H$767,"AUD.02.",'2_stopień'!J$9:J$767)</f>
        <v>8</v>
      </c>
      <c r="G6" s="244">
        <f>SUMIFS('2_stopień'!$J$9:$J$767,'2_stopień'!$H$9:$H$767,D6,'2_stopień'!$P$9:$P$767,"CKZ Bielawa")</f>
        <v>0</v>
      </c>
      <c r="H6" s="244">
        <f>SUMIFS('2_stopień'!$K$9:$K$767,'2_stopień'!$H$9:$H$767,D6,'2_stopień'!$P$9:$P$767,"CKZ Bielawa")</f>
        <v>0</v>
      </c>
      <c r="I6" s="244">
        <f>SUMIFS('2_stopień'!$J$9:$J$767,'2_stopień'!$H$9:$H$767,D6,'2_stopień'!$P$9:$P$767,"GCKZ Głogów")</f>
        <v>0</v>
      </c>
      <c r="J6" s="349">
        <f>SUMIFS('2_stopień'!$K$9:$K$767,'2_stopień'!$H$9:$H$767,D6,'2_stopień'!$P$9:$P$767,"GCKZ Głogów")</f>
        <v>0</v>
      </c>
      <c r="K6" s="244">
        <f>SUMIFS('2_stopień'!$J$9:$J$767,'2_stopień'!$H$9:$H$767,D6,'2_stopień'!$P$9:$P$767,"CKZ Jawor")</f>
        <v>0</v>
      </c>
      <c r="L6" s="349">
        <f>SUMIFS('2_stopień'!$K$9:$K$767,'2_stopień'!$H$9:$H$767,D6,'2_stopień'!$P$9:$P$767,"CKZ Jawor")</f>
        <v>0</v>
      </c>
      <c r="M6" s="244">
        <f>SUMIFS('2_stopień'!$J$9:$J$767,'2_stopień'!$H$9:$H$767,D6,'2_stopień'!$P$9:$P$767,"JCKZ Jelenia Góra")</f>
        <v>0</v>
      </c>
      <c r="N6" s="349">
        <f>SUMIFS('2_stopień'!$K$9:$K$767,'2_stopień'!$H$9:$H$767,D6,'2_stopień'!$P$9:$P$767,"JCKZ Jelenia Góra")</f>
        <v>0</v>
      </c>
      <c r="O6" s="244">
        <f>SUMIFS('2_stopień'!$J$9:$J$767,'2_stopień'!$H$9:$H$767,D6,'2_stopień'!$P$9:$P$767,"CKZ Kłodzko")</f>
        <v>0</v>
      </c>
      <c r="P6" s="349">
        <f>SUMIFS('2_stopień'!$K$9:$K$767,'2_stopień'!$H$9:$H$767,D6,'2_stopień'!$P$9:$P$767,"CKZ Kłodzko")</f>
        <v>0</v>
      </c>
      <c r="Q6" s="244">
        <f>SUMIFS('2_stopień'!$J$9:$J$767,'2_stopień'!$H$9:$H$767,D6,'2_stopień'!$P$9:$P$767,"CKZ Legnica")</f>
        <v>0</v>
      </c>
      <c r="R6" s="349">
        <f>SUMIFS('2_stopień'!$K$9:$K$767,'2_stopień'!$H$9:$H$767,D6,'2_stopień'!$P$9:$P$767,"CKZ Legnica")</f>
        <v>0</v>
      </c>
      <c r="S6" s="244">
        <f>SUMIFS('2_stopień'!$J$9:$J$767,'2_stopień'!$H$9:$H$767,D6,'2_stopień'!$P$9:$P$767,"CKZ Oleśnica")</f>
        <v>0</v>
      </c>
      <c r="T6" s="349">
        <f>SUMIFS('2_stopień'!$K$9:$K$767,'2_stopień'!$H$9:$H$767,D6,'2_stopień'!$P$9:$P$767,"CKZ Oleśnica")</f>
        <v>0</v>
      </c>
      <c r="U6" s="244">
        <f>SUMIFS('2_stopień'!$J$9:$J$767,'2_stopień'!$H$9:$H$767,D6,'2_stopień'!$P$9:$P$767,"CKZ Świdnica")</f>
        <v>0</v>
      </c>
      <c r="V6" s="349">
        <f>SUMIFS('2_stopień'!$K$9:$K$767,'2_stopień'!$H$9:$H$767,D6,'2_stopień'!$P$9:$P$767,"CKZ Świdnica")</f>
        <v>0</v>
      </c>
      <c r="W6" s="244">
        <f>SUMIFS('2_stopień'!$J$9:$J$767,'2_stopień'!$H$9:$H$767,D6,'2_stopień'!$P$9:$P$767,"CKZ Wołów")</f>
        <v>0</v>
      </c>
      <c r="X6" s="349">
        <f>SUMIFS('2_stopień'!$K$9:$K$767,'2_stopień'!$H$9:$H$767,D6,'2_stopień'!$P$9:$P$767,"CKZ Wołów")</f>
        <v>0</v>
      </c>
      <c r="Y6" s="244">
        <f>SUMIFS('2_stopień'!$J$9:$J$767,'2_stopień'!$H$9:$H$767,D6,'2_stopień'!$P$9:$P$767,"CKZ Ziębice")</f>
        <v>0</v>
      </c>
      <c r="Z6" s="349">
        <f>SUMIFS('2_stopień'!$K$9:$K$767,'2_stopień'!$H$9:$H$767,D6,'2_stopień'!$P$9:$P$767,"CKZ Ziębice")</f>
        <v>0</v>
      </c>
      <c r="AA6" s="244">
        <f>SUMIFS('2_stopień'!$J$9:$J$767,'2_stopień'!$H$9:$H$767,D6,'2_stopień'!$P$9:$P$767,"CKZ Dobrodzień")</f>
        <v>0</v>
      </c>
      <c r="AB6" s="349">
        <f>SUMIFS('2_stopień'!$K$9:$K$767,'2_stopień'!$H$9:$H$767,D6,'2_stopień'!$P$9:$P$767,"CKZ Dobrodzień")</f>
        <v>0</v>
      </c>
      <c r="AC6" s="244">
        <f>SUMIFS('2_stopień'!$J$9:$J$767,'2_stopień'!$H$9:$H$767,D6,'2_stopień'!$P$9:$P$767,"CKZ Głubczyce")</f>
        <v>0</v>
      </c>
      <c r="AD6" s="349">
        <f>SUMIFS('2_stopień'!$K$9:$K$767,'2_stopień'!$H$9:$H$767,D6,'2_stopień'!$P$9:$P$767,"CKZ Głubczyce")</f>
        <v>0</v>
      </c>
      <c r="AE6" s="244">
        <f>SUMIFS('2_stopień'!$J$9:$J$767,'2_stopień'!$H$9:$H$767,D6,'2_stopień'!$P$9:$P$767,"CKZ Kędzierzyn Koźle")</f>
        <v>0</v>
      </c>
      <c r="AF6" s="349">
        <f>SUMIFS('2_stopień'!$K$9:$K$767,'2_stopień'!$H$9:$H$767,D6,'2_stopień'!$P$9:$P$767,"CKZ Kędzierzyn Koźle")</f>
        <v>0</v>
      </c>
      <c r="AG6" s="244">
        <f>SUMIFS('2_stopień'!$J$9:$J$767,'2_stopień'!$H$9:$H$767,D6,'2_stopień'!$P$9:$P$767,"ZSET Rakowice")</f>
        <v>0</v>
      </c>
      <c r="AH6" s="349">
        <f>SUMIFS('2_stopień'!$K$9:$K$767,'2_stopień'!$H$9:$H$767,D6,'2_stopień'!$P$9:$P$767,"ZSET Rakowice")</f>
        <v>0</v>
      </c>
      <c r="AI6" s="244">
        <f>SUMIFS('2_stopień'!$J$9:$J$767,'2_stopień'!$H$9:$H$767,D6,'2_stopień'!$P$9:$P$767,"CKZ Krotoszyn")</f>
        <v>0</v>
      </c>
      <c r="AJ6" s="349">
        <f>SUMIFS('2_stopień'!$K$9:$K$767,'2_stopień'!$H$9:$H$767,D6,'2_stopień'!$P$9:$P$767,"CKZ Krotoszyn")</f>
        <v>0</v>
      </c>
      <c r="AK6" s="244">
        <f>SUMIFS('2_stopień'!$J$9:$J$767,'2_stopień'!$H$9:$H$767,D6,'2_stopień'!$P$9:$P$767,"CKZ Olkusz")</f>
        <v>8</v>
      </c>
      <c r="AL6" s="349">
        <f>SUMIFS('2_stopień'!$K$9:$K$767,'2_stopień'!$H$9:$H$767,D6,'2_stopień'!$P$9:$P$767,"CKZ Olkusz")</f>
        <v>7</v>
      </c>
      <c r="AM6" s="244">
        <f>SUMIFS('2_stopień'!$J$9:$J$767,'2_stopień'!$H$9:$H$767,D6,'2_stopień'!$P$9:$P$767,"CKZ Wschowa")</f>
        <v>0</v>
      </c>
      <c r="AN6" s="334">
        <f>SUMIFS('2_stopień'!$K$9:$K$767,'2_stopień'!$H$9:$H$767,D6,'2_stopień'!$P$9:$P$767,"CKZ Wschowa")</f>
        <v>0</v>
      </c>
      <c r="AO6" s="244">
        <f>SUMIFS('2_stopień'!$J$9:$J$767,'2_stopień'!$H$9:$H$767,D6,'2_stopień'!$P$9:$P$767,"CKZ Zielona Góra")</f>
        <v>0</v>
      </c>
      <c r="AP6" s="314">
        <f>SUMIFS('2_stopień'!$K$9:$K$767,'2_stopień'!$H$9:$H$767,D6,'2_stopień'!$P$9:$P$767,"CKZ Zielona Góra")</f>
        <v>0</v>
      </c>
      <c r="AQ6" s="244">
        <f>SUMIFS('2_stopień'!$J$9:$J$767,'2_stopień'!$H$9:$H$767,D6,'2_stopień'!$P$9:$P$767,"Rzemieślnicza Wałbrzych")</f>
        <v>0</v>
      </c>
      <c r="AR6" s="349">
        <f>SUMIFS('2_stopień'!$K$9:$K$767,'2_stopień'!$H$9:$H$767,D6,'2_stopień'!$P$9:$P$767,"Rzemieślnicza Wałbrzych")</f>
        <v>0</v>
      </c>
      <c r="AS6" s="244">
        <f>SUMIFS('2_stopień'!$J$9:$J$767,'2_stopień'!$H$9:$H$767,D6,'2_stopień'!$P$9:$P$767,"CKZ Mosina")</f>
        <v>0</v>
      </c>
      <c r="AT6" s="349">
        <f>SUMIFS('2_stopień'!$K$9:$K$767,'2_stopień'!$H$9:$H$767,D6,'2_stopień'!$P$9:$P$767,"CKZ Mosina")</f>
        <v>0</v>
      </c>
      <c r="AU6" s="244">
        <f>SUMIFS('2_stopień'!$J$9:$J$767,'2_stopień'!$H$9:$H$767,D6,'2_stopień'!$P$9:$P$767,"Akademia Rzemiosła")</f>
        <v>0</v>
      </c>
      <c r="AV6" s="349">
        <f>SUMIFS('2_stopień'!$K$9:$K$767,'2_stopień'!$H$9:$H$767,D6,'2_stopień'!$P$9:$P$767,"Akademia Rzemiosła")</f>
        <v>0</v>
      </c>
      <c r="AW6" s="244">
        <f>SUMIFS('2_stopień'!$J$9:$J$767,'2_stopień'!$H$9:$H$767,D6,'2_stopień'!$P$9:$P$767,"CKZ Opole")</f>
        <v>0</v>
      </c>
      <c r="AX6" s="349">
        <f>SUMIFS('2_stopień'!$K$9:$K$767,'2_stopień'!$H$9:$H$767,D6,'2_stopień'!$P$9:$P$767,"CKZ Opole")</f>
        <v>0</v>
      </c>
      <c r="AY6" s="244">
        <f>SUMIFS('2_stopień'!$J$9:$J$767,'2_stopień'!$H$9:$H$767,D6,'2_stopień'!$P$9:$P$767,"CKZ Wrocław")</f>
        <v>0</v>
      </c>
      <c r="AZ6" s="349">
        <f>SUMIFS('2_stopień'!$K$9:$K$767,'2_stopień'!$H$9:$H$767,D6,'2_stopień'!$P$9:$P$767,"CKZ Wrocław")</f>
        <v>0</v>
      </c>
      <c r="BA6" s="244">
        <f>SUMIFS('2_stopień'!$J$9:$J$767,'2_stopień'!$H$9:$H$767,D6,'2_stopień'!$P$9:$P$767,"Brzeg Dolny")</f>
        <v>0</v>
      </c>
      <c r="BB6" s="349">
        <f>SUMIFS('2_stopień'!$K$9:$K$767,'2_stopień'!$H$9:$H$767,D6,'2_stopień'!$P$9:$P$767,"Brzeg Dolny")</f>
        <v>0</v>
      </c>
      <c r="BC6" s="244">
        <f>SUMIFS('2_stopień'!$J$9:$J$767,'2_stopień'!$H$9:$H$767,D6,'2_stopień'!$P$9:$P$767,"CKZ Dębica")</f>
        <v>0</v>
      </c>
      <c r="BD6" s="349">
        <f>SUMIFS('2_stopień'!$K$9:$K$767,'2_stopień'!$H$9:$H$767,D6,'2_stopień'!$P$9:$P$767,"CKZ Dębica")</f>
        <v>0</v>
      </c>
      <c r="BE6" s="244">
        <f>SUMIFS('2_stopień'!$J$9:$J$767,'2_stopień'!$H$9:$H$767,D6,'2_stopień'!$P$9:$P$767,"CKZ Gliwice")</f>
        <v>0</v>
      </c>
      <c r="BF6" s="349">
        <f>SUMIFS('2_stopień'!$K$9:$K$767,'2_stopień'!$H$9:$H$767,D6,'2_stopień'!$P$9:$P$767,"CKZ Gliwice")</f>
        <v>0</v>
      </c>
      <c r="BG6" s="244">
        <f>SUMIFS('2_stopień'!$J$9:$J$767,'2_stopień'!$H$9:$H$767,D6,'2_stopień'!$P$9:$P$767,"CKZ Gniezno")</f>
        <v>0</v>
      </c>
      <c r="BH6" s="349">
        <f>SUMIFS('2_stopień'!$K$9:$K$767,'2_stopień'!$H$9:$H$767,D6,'2_stopień'!$P$9:$P$767,"CKZ Gniezno")</f>
        <v>0</v>
      </c>
      <c r="BI6" s="245">
        <f>SUMIFS('2_stopień'!$J$9:$J$767,'2_stopień'!$H$9:$H$767,D6,'2_stopień'!$P$9:$P$767,"szukany ośrodek")</f>
        <v>0</v>
      </c>
      <c r="BJ6" s="359">
        <f t="shared" ref="BJ6:BJ37" si="0">SUM(G6:BI6)-BK6</f>
        <v>8</v>
      </c>
      <c r="BK6" s="324">
        <f t="shared" ref="BK6:BK37" si="1">SUM(H6,J6,L6,N6,P6,R6,T6,V6,X6,Z6,AB6,AD6,AF6,AH6,AJ6,AL6,AN6,AP6,AR6,AT6,AV6,AX6,AZ6,BB6,BD6,BF6,BH6)</f>
        <v>7</v>
      </c>
    </row>
    <row r="7" spans="1:63" hidden="1">
      <c r="B7" s="25" t="s">
        <v>483</v>
      </c>
      <c r="C7" s="26">
        <v>711402</v>
      </c>
      <c r="D7" s="26" t="s">
        <v>681</v>
      </c>
      <c r="E7" s="25" t="s">
        <v>561</v>
      </c>
      <c r="F7" s="245">
        <f>SUMIF('2_stopień'!H$9:H$767,"BUD.01.",'2_stopień'!J$9:J$767)</f>
        <v>7</v>
      </c>
      <c r="G7" s="244">
        <f>SUMIFS('2_stopień'!$J$9:$J$767,'2_stopień'!$H$9:$H$767,D7,'2_stopień'!$P$9:$P$767,"CKZ Bielawa")</f>
        <v>0</v>
      </c>
      <c r="H7" s="244">
        <f>SUMIFS('2_stopień'!$K$9:$K$767,'2_stopień'!$H$9:$H$767,D7,'2_stopień'!$P$9:$P$767,"CKZ Bielawa")</f>
        <v>0</v>
      </c>
      <c r="I7" s="244">
        <f>SUMIFS('2_stopień'!$J$9:$J$767,'2_stopień'!$H$9:$H$767,D7,'2_stopień'!$P$9:$P$767,"GCKZ Głogów")</f>
        <v>0</v>
      </c>
      <c r="J7" s="349">
        <f>SUMIFS('2_stopień'!$K$9:$K$767,'2_stopień'!$H$9:$H$767,D7,'2_stopień'!$P$9:$P$767,"GCKZ Głogów")</f>
        <v>0</v>
      </c>
      <c r="K7" s="244">
        <f>SUMIFS('2_stopień'!$J$9:$J$767,'2_stopień'!$H$9:$H$767,D7,'2_stopień'!$P$9:$P$767,"CKZ Jawor")</f>
        <v>0</v>
      </c>
      <c r="L7" s="349">
        <f>SUMIFS('2_stopień'!$K$9:$K$767,'2_stopień'!$H$9:$H$767,D7,'2_stopień'!$P$9:$P$767,"CKZ Jawor")</f>
        <v>0</v>
      </c>
      <c r="M7" s="244">
        <f>SUMIFS('2_stopień'!$J$9:$J$767,'2_stopień'!$H$9:$H$767,D7,'2_stopień'!$P$9:$P$767,"JCKZ Jelenia Góra")</f>
        <v>0</v>
      </c>
      <c r="N7" s="349">
        <f>SUMIFS('2_stopień'!$K$9:$K$767,'2_stopień'!$H$9:$H$767,D7,'2_stopień'!$P$9:$P$767,"JCKZ Jelenia Góra")</f>
        <v>0</v>
      </c>
      <c r="O7" s="244">
        <f>SUMIFS('2_stopień'!$J$9:$J$767,'2_stopień'!$H$9:$H$767,D7,'2_stopień'!$P$9:$P$767,"CKZ Kłodzko")</f>
        <v>0</v>
      </c>
      <c r="P7" s="349">
        <f>SUMIFS('2_stopień'!$K$9:$K$767,'2_stopień'!$H$9:$H$767,D7,'2_stopień'!$P$9:$P$767,"CKZ Kłodzko")</f>
        <v>0</v>
      </c>
      <c r="Q7" s="244">
        <f>SUMIFS('2_stopień'!$J$9:$J$767,'2_stopień'!$H$9:$H$767,D7,'2_stopień'!$P$9:$P$767,"CKZ Legnica")</f>
        <v>0</v>
      </c>
      <c r="R7" s="349">
        <f>SUMIFS('2_stopień'!$K$9:$K$767,'2_stopień'!$H$9:$H$767,D7,'2_stopień'!$P$9:$P$767,"CKZ Legnica")</f>
        <v>0</v>
      </c>
      <c r="S7" s="244">
        <f>SUMIFS('2_stopień'!$J$9:$J$767,'2_stopień'!$H$9:$H$767,D7,'2_stopień'!$P$9:$P$767,"CKZ Oleśnica")</f>
        <v>0</v>
      </c>
      <c r="T7" s="349">
        <f>SUMIFS('2_stopień'!$K$9:$K$767,'2_stopień'!$H$9:$H$767,D7,'2_stopień'!$P$9:$P$767,"CKZ Oleśnica")</f>
        <v>0</v>
      </c>
      <c r="U7" s="244">
        <f>SUMIFS('2_stopień'!$J$9:$J$767,'2_stopień'!$H$9:$H$767,D7,'2_stopień'!$P$9:$P$767,"CKZ Świdnica")</f>
        <v>0</v>
      </c>
      <c r="V7" s="349">
        <f>SUMIFS('2_stopień'!$K$9:$K$767,'2_stopień'!$H$9:$H$767,D7,'2_stopień'!$P$9:$P$767,"CKZ Świdnica")</f>
        <v>0</v>
      </c>
      <c r="W7" s="244">
        <f>SUMIFS('2_stopień'!$J$9:$J$767,'2_stopień'!$H$9:$H$767,D7,'2_stopień'!$P$9:$P$767,"CKZ Wołów")</f>
        <v>0</v>
      </c>
      <c r="X7" s="349">
        <f>SUMIFS('2_stopień'!$K$9:$K$767,'2_stopień'!$H$9:$H$767,D7,'2_stopień'!$P$9:$P$767,"CKZ Wołów")</f>
        <v>0</v>
      </c>
      <c r="Y7" s="244">
        <f>SUMIFS('2_stopień'!$J$9:$J$767,'2_stopień'!$H$9:$H$767,D7,'2_stopień'!$P$9:$P$767,"CKZ Ziębice")</f>
        <v>0</v>
      </c>
      <c r="Z7" s="349">
        <f>SUMIFS('2_stopień'!$K$9:$K$767,'2_stopień'!$H$9:$H$767,D7,'2_stopień'!$P$9:$P$767,"CKZ Ziębice")</f>
        <v>0</v>
      </c>
      <c r="AA7" s="244">
        <f>SUMIFS('2_stopień'!$J$9:$J$767,'2_stopień'!$H$9:$H$767,D7,'2_stopień'!$P$9:$P$767,"CKZ Dobrodzień")</f>
        <v>0</v>
      </c>
      <c r="AB7" s="349">
        <f>SUMIFS('2_stopień'!$K$9:$K$767,'2_stopień'!$H$9:$H$767,D7,'2_stopień'!$P$9:$P$767,"CKZ Dobrodzień")</f>
        <v>0</v>
      </c>
      <c r="AC7" s="244">
        <f>SUMIFS('2_stopień'!$J$9:$J$767,'2_stopień'!$H$9:$H$767,D7,'2_stopień'!$P$9:$P$767,"CKZ Głubczyce")</f>
        <v>0</v>
      </c>
      <c r="AD7" s="349">
        <f>SUMIFS('2_stopień'!$K$9:$K$767,'2_stopień'!$H$9:$H$767,D7,'2_stopień'!$P$9:$P$767,"CKZ Głubczyce")</f>
        <v>0</v>
      </c>
      <c r="AE7" s="244">
        <f>SUMIFS('2_stopień'!$J$9:$J$767,'2_stopień'!$H$9:$H$767,D7,'2_stopień'!$P$9:$P$767,"CKZ Kędzierzyn Koźle")</f>
        <v>0</v>
      </c>
      <c r="AF7" s="349">
        <f>SUMIFS('2_stopień'!$K$9:$K$767,'2_stopień'!$H$9:$H$767,D7,'2_stopień'!$P$9:$P$767,"CKZ Kędzierzyn Koźle")</f>
        <v>0</v>
      </c>
      <c r="AG7" s="244">
        <f>SUMIFS('2_stopień'!$J$9:$J$767,'2_stopień'!$H$9:$H$767,D7,'2_stopień'!$P$9:$P$767,"ZSET Rakowice")</f>
        <v>7</v>
      </c>
      <c r="AH7" s="349">
        <f>SUMIFS('2_stopień'!$K$9:$K$767,'2_stopień'!$H$9:$H$767,D7,'2_stopień'!$P$9:$P$767,"ZSET Rakowice")</f>
        <v>0</v>
      </c>
      <c r="AI7" s="244">
        <f>SUMIFS('2_stopień'!$J$9:$J$767,'2_stopień'!$H$9:$H$767,D7,'2_stopień'!$P$9:$P$767,"CKZ Krotoszyn")</f>
        <v>0</v>
      </c>
      <c r="AJ7" s="349">
        <f>SUMIFS('2_stopień'!$K$9:$K$767,'2_stopień'!$H$9:$H$767,D7,'2_stopień'!$P$9:$P$767,"CKZ Krotoszyn")</f>
        <v>0</v>
      </c>
      <c r="AK7" s="244">
        <f>SUMIFS('2_stopień'!$J$9:$J$767,'2_stopień'!$H$9:$H$767,D7,'2_stopień'!$P$9:$P$767,"CKZ Olkusz")</f>
        <v>0</v>
      </c>
      <c r="AL7" s="349">
        <f>SUMIFS('2_stopień'!$K$9:$K$767,'2_stopień'!$H$9:$H$767,D7,'2_stopień'!$P$9:$P$767,"CKZ Olkusz")</f>
        <v>0</v>
      </c>
      <c r="AM7" s="244">
        <f>SUMIFS('2_stopień'!$J$9:$J$767,'2_stopień'!$H$9:$H$767,D7,'2_stopień'!$P$9:$P$767,"CKZ Wschowa")</f>
        <v>0</v>
      </c>
      <c r="AN7" s="334">
        <f>SUMIFS('2_stopień'!$K$9:$K$767,'2_stopień'!$H$9:$H$767,D7,'2_stopień'!$P$9:$P$767,"CKZ Wschowa")</f>
        <v>0</v>
      </c>
      <c r="AO7" s="244">
        <f>SUMIFS('2_stopień'!$J$9:$J$767,'2_stopień'!$H$9:$H$767,D7,'2_stopień'!$P$9:$P$767,"CKZ Zielona Góra")</f>
        <v>0</v>
      </c>
      <c r="AP7" s="314">
        <f>SUMIFS('2_stopień'!$K$9:$K$767,'2_stopień'!$H$9:$H$767,D7,'2_stopień'!$P$9:$P$767,"CKZ Zielona Góra")</f>
        <v>0</v>
      </c>
      <c r="AQ7" s="244">
        <f>SUMIFS('2_stopień'!$J$9:$J$767,'2_stopień'!$H$9:$H$767,D7,'2_stopień'!$P$9:$P$767,"Rzemieślnicza Wałbrzych")</f>
        <v>0</v>
      </c>
      <c r="AR7" s="349">
        <f>SUMIFS('2_stopień'!$K$9:$K$767,'2_stopień'!$H$9:$H$767,D7,'2_stopień'!$P$9:$P$767,"Rzemieślnicza Wałbrzych")</f>
        <v>0</v>
      </c>
      <c r="AS7" s="244">
        <f>SUMIFS('2_stopień'!$J$9:$J$767,'2_stopień'!$H$9:$H$767,D7,'2_stopień'!$P$9:$P$767,"CKZ Mosina")</f>
        <v>0</v>
      </c>
      <c r="AT7" s="349">
        <f>SUMIFS('2_stopień'!$K$9:$K$767,'2_stopień'!$H$9:$H$767,D7,'2_stopień'!$P$9:$P$767,"CKZ Mosina")</f>
        <v>0</v>
      </c>
      <c r="AU7" s="244">
        <f>SUMIFS('2_stopień'!$J$9:$J$767,'2_stopień'!$H$9:$H$767,D7,'2_stopień'!$P$9:$P$767,"Akademia Rzemiosła")</f>
        <v>0</v>
      </c>
      <c r="AV7" s="349">
        <f>SUMIFS('2_stopień'!$K$9:$K$767,'2_stopień'!$H$9:$H$767,D7,'2_stopień'!$P$9:$P$767,"Akademia Rzemiosła")</f>
        <v>0</v>
      </c>
      <c r="AW7" s="244">
        <f>SUMIFS('2_stopień'!$J$9:$J$767,'2_stopień'!$H$9:$H$767,D7,'2_stopień'!$P$9:$P$767,"CKZ Opole")</f>
        <v>0</v>
      </c>
      <c r="AX7" s="349">
        <f>SUMIFS('2_stopień'!$K$9:$K$767,'2_stopień'!$H$9:$H$767,D7,'2_stopień'!$P$9:$P$767,"CKZ Opole")</f>
        <v>0</v>
      </c>
      <c r="AY7" s="244">
        <f>SUMIFS('2_stopień'!$J$9:$J$767,'2_stopień'!$H$9:$H$767,D7,'2_stopień'!$P$9:$P$767,"CKZ Wrocław")</f>
        <v>0</v>
      </c>
      <c r="AZ7" s="349">
        <f>SUMIFS('2_stopień'!$K$9:$K$767,'2_stopień'!$H$9:$H$767,D7,'2_stopień'!$P$9:$P$767,"CKZ Wrocław")</f>
        <v>0</v>
      </c>
      <c r="BA7" s="244">
        <f>SUMIFS('2_stopień'!$J$9:$J$767,'2_stopień'!$H$9:$H$767,D7,'2_stopień'!$P$9:$P$767,"Brzeg Dolny")</f>
        <v>0</v>
      </c>
      <c r="BB7" s="349">
        <f>SUMIFS('2_stopień'!$K$9:$K$767,'2_stopień'!$H$9:$H$767,D7,'2_stopień'!$P$9:$P$767,"Brzeg Dolny")</f>
        <v>0</v>
      </c>
      <c r="BC7" s="244">
        <f>SUMIFS('2_stopień'!$J$9:$J$767,'2_stopień'!$H$9:$H$767,D7,'2_stopień'!$P$9:$P$767,"CKZ Dębica")</f>
        <v>0</v>
      </c>
      <c r="BD7" s="349">
        <f>SUMIFS('2_stopień'!$K$9:$K$767,'2_stopień'!$H$9:$H$767,D7,'2_stopień'!$P$9:$P$767,"CKZ Dębica")</f>
        <v>0</v>
      </c>
      <c r="BE7" s="244">
        <f>SUMIFS('2_stopień'!$J$9:$J$767,'2_stopień'!$H$9:$H$767,D7,'2_stopień'!$P$9:$P$767,"CKZ Gliwice")</f>
        <v>0</v>
      </c>
      <c r="BF7" s="349">
        <f>SUMIFS('2_stopień'!$K$9:$K$767,'2_stopień'!$H$9:$H$767,D7,'2_stopień'!$P$9:$P$767,"CKZ Gliwice")</f>
        <v>0</v>
      </c>
      <c r="BG7" s="244">
        <f>SUMIFS('2_stopień'!$J$9:$J$767,'2_stopień'!$H$9:$H$767,D7,'2_stopień'!$P$9:$P$767,"CKZ Gniezno")</f>
        <v>0</v>
      </c>
      <c r="BH7" s="349">
        <f>SUMIFS('2_stopień'!$K$9:$K$767,'2_stopień'!$H$9:$H$767,D7,'2_stopień'!$P$9:$P$767,"CKZ Gniezno")</f>
        <v>0</v>
      </c>
      <c r="BI7" s="245">
        <f>SUMIFS('2_stopień'!$J$9:$J$767,'2_stopień'!$H$9:$H$767,D7,'2_stopień'!$P$9:$P$767,"szukany ośrodek")</f>
        <v>0</v>
      </c>
      <c r="BJ7" s="359">
        <f t="shared" si="0"/>
        <v>7</v>
      </c>
      <c r="BK7" s="324">
        <f t="shared" si="1"/>
        <v>0</v>
      </c>
    </row>
    <row r="8" spans="1:63" hidden="1">
      <c r="B8" s="25" t="s">
        <v>484</v>
      </c>
      <c r="C8" s="26">
        <v>711501</v>
      </c>
      <c r="D8" s="26" t="s">
        <v>1007</v>
      </c>
      <c r="E8" s="25" t="s">
        <v>562</v>
      </c>
      <c r="F8" s="245">
        <f>SUMIF('2_stopień'!H$9:H$767,"BUD.02.",'2_stopień'!J$9:J$767)</f>
        <v>0</v>
      </c>
      <c r="G8" s="244">
        <f>SUMIFS('2_stopień'!$J$9:$J$767,'2_stopień'!$H$9:$H$767,D8,'2_stopień'!$P$9:$P$767,"CKZ Bielawa")</f>
        <v>0</v>
      </c>
      <c r="H8" s="244">
        <f>SUMIFS('2_stopień'!$K$9:$K$767,'2_stopień'!$H$9:$H$767,E8,'2_stopień'!$P$9:$P$767,"CKZ Bielawa")</f>
        <v>0</v>
      </c>
      <c r="I8" s="244">
        <f>SUMIFS('2_stopień'!$J$9:$J$767,'2_stopień'!$H$9:$H$767,D8,'2_stopień'!$P$9:$P$767,"GCKZ Głogów")</f>
        <v>0</v>
      </c>
      <c r="J8" s="349">
        <f>SUMIFS('2_stopień'!$K$9:$K$767,'2_stopień'!$H$9:$H$767,D8,'2_stopień'!$P$9:$P$767,"GCKZ Głogów")</f>
        <v>0</v>
      </c>
      <c r="K8" s="244">
        <f>SUMIFS('2_stopień'!$J$9:$J$767,'2_stopień'!$H$9:$H$767,D8,'2_stopień'!$P$9:$P$767,"CKZ Jawor")</f>
        <v>0</v>
      </c>
      <c r="L8" s="349">
        <f>SUMIFS('2_stopień'!$K$9:$K$767,'2_stopień'!$H$9:$H$767,D8,'2_stopień'!$P$9:$P$767,"CKZ Jawor")</f>
        <v>0</v>
      </c>
      <c r="M8" s="244">
        <f>SUMIFS('2_stopień'!$J$9:$J$767,'2_stopień'!$H$9:$H$767,D8,'2_stopień'!$P$9:$P$767,"JCKZ Jelenia Góra")</f>
        <v>0</v>
      </c>
      <c r="N8" s="349">
        <f>SUMIFS('2_stopień'!$K$9:$K$767,'2_stopień'!$H$9:$H$767,D8,'2_stopień'!$P$9:$P$767,"JCKZ Jelenia Góra")</f>
        <v>0</v>
      </c>
      <c r="O8" s="244">
        <f>SUMIFS('2_stopień'!$J$9:$J$767,'2_stopień'!$H$9:$H$767,D8,'2_stopień'!$P$9:$P$767,"CKZ Kłodzko")</f>
        <v>0</v>
      </c>
      <c r="P8" s="349">
        <f>SUMIFS('2_stopień'!$K$9:$K$767,'2_stopień'!$H$9:$H$767,D8,'2_stopień'!$P$9:$P$767,"CKZ Kłodzko")</f>
        <v>0</v>
      </c>
      <c r="Q8" s="244">
        <f>SUMIFS('2_stopień'!$J$9:$J$767,'2_stopień'!$H$9:$H$767,D8,'2_stopień'!$P$9:$P$767,"CKZ Legnica")</f>
        <v>0</v>
      </c>
      <c r="R8" s="349">
        <f>SUMIFS('2_stopień'!$K$9:$K$767,'2_stopień'!$H$9:$H$767,D8,'2_stopień'!$P$9:$P$767,"CKZ Legnica")</f>
        <v>0</v>
      </c>
      <c r="S8" s="244">
        <f>SUMIFS('2_stopień'!$J$9:$J$767,'2_stopień'!$H$9:$H$767,D8,'2_stopień'!$P$9:$P$767,"CKZ Oleśnica")</f>
        <v>0</v>
      </c>
      <c r="T8" s="349">
        <f>SUMIFS('2_stopień'!$K$9:$K$767,'2_stopień'!$H$9:$H$767,D8,'2_stopień'!$P$9:$P$767,"CKZ Oleśnica")</f>
        <v>0</v>
      </c>
      <c r="U8" s="244">
        <f>SUMIFS('2_stopień'!$J$9:$J$767,'2_stopień'!$H$9:$H$767,D8,'2_stopień'!$P$9:$P$767,"CKZ Świdnica")</f>
        <v>0</v>
      </c>
      <c r="V8" s="349">
        <f>SUMIFS('2_stopień'!$K$9:$K$767,'2_stopień'!$H$9:$H$767,D8,'2_stopień'!$P$9:$P$767,"CKZ Świdnica")</f>
        <v>0</v>
      </c>
      <c r="W8" s="244">
        <f>SUMIFS('2_stopień'!$J$9:$J$767,'2_stopień'!$H$9:$H$767,D8,'2_stopień'!$P$9:$P$767,"CKZ Wołów")</f>
        <v>0</v>
      </c>
      <c r="X8" s="349">
        <f>SUMIFS('2_stopień'!$K$9:$K$767,'2_stopień'!$H$9:$H$767,D8,'2_stopień'!$P$9:$P$767,"CKZ Wołów")</f>
        <v>0</v>
      </c>
      <c r="Y8" s="244">
        <f>SUMIFS('2_stopień'!$J$9:$J$767,'2_stopień'!$H$9:$H$767,D8,'2_stopień'!$P$9:$P$767,"CKZ Ziębice")</f>
        <v>0</v>
      </c>
      <c r="Z8" s="349">
        <f>SUMIFS('2_stopień'!$K$9:$K$767,'2_stopień'!$H$9:$H$767,D8,'2_stopień'!$P$9:$P$767,"CKZ Ziębice")</f>
        <v>0</v>
      </c>
      <c r="AA8" s="244">
        <f>SUMIFS('2_stopień'!$J$9:$J$767,'2_stopień'!$H$9:$H$767,D8,'2_stopień'!$P$9:$P$767,"CKZ Dobrodzień")</f>
        <v>0</v>
      </c>
      <c r="AB8" s="349">
        <f>SUMIFS('2_stopień'!$K$9:$K$767,'2_stopień'!$H$9:$H$767,D8,'2_stopień'!$P$9:$P$767,"CKZ Dobrodzień")</f>
        <v>0</v>
      </c>
      <c r="AC8" s="244">
        <f>SUMIFS('2_stopień'!$J$9:$J$767,'2_stopień'!$H$9:$H$767,D8,'2_stopień'!$P$9:$P$767,"CKZ Głubczyce")</f>
        <v>0</v>
      </c>
      <c r="AD8" s="349">
        <f>SUMIFS('2_stopień'!$K$9:$K$767,'2_stopień'!$H$9:$H$767,D8,'2_stopień'!$P$9:$P$767,"CKZ Głubczyce")</f>
        <v>0</v>
      </c>
      <c r="AE8" s="244">
        <f>SUMIFS('2_stopień'!$J$9:$J$767,'2_stopień'!$H$9:$H$767,D8,'2_stopień'!$P$9:$P$767,"CKZ Kędzierzyn Koźle")</f>
        <v>0</v>
      </c>
      <c r="AF8" s="349">
        <f>SUMIFS('2_stopień'!$K$9:$K$767,'2_stopień'!$H$9:$H$767,D8,'2_stopień'!$P$9:$P$767,"CKZ Kędzierzyn Koźle")</f>
        <v>0</v>
      </c>
      <c r="AG8" s="244">
        <f>SUMIFS('2_stopień'!$J$9:$J$767,'2_stopień'!$H$9:$H$767,D8,'2_stopień'!$P$9:$P$767,"ZSET Rakowice")</f>
        <v>0</v>
      </c>
      <c r="AH8" s="349">
        <f>SUMIFS('2_stopień'!$K$9:$K$767,'2_stopień'!$H$9:$H$767,D8,'2_stopień'!$P$9:$P$767,"ZSET Rakowice")</f>
        <v>0</v>
      </c>
      <c r="AI8" s="244">
        <f>SUMIFS('2_stopień'!$J$9:$J$767,'2_stopień'!$H$9:$H$767,D8,'2_stopień'!$P$9:$P$767,"CKZ Krotoszyn")</f>
        <v>0</v>
      </c>
      <c r="AJ8" s="349">
        <f>SUMIFS('2_stopień'!$K$9:$K$767,'2_stopień'!$H$9:$H$767,D8,'2_stopień'!$P$9:$P$767,"CKZ Krotoszyn")</f>
        <v>0</v>
      </c>
      <c r="AK8" s="244">
        <f>SUMIFS('2_stopień'!$J$9:$J$767,'2_stopień'!$H$9:$H$767,D8,'2_stopień'!$P$9:$P$767,"CKZ Olkusz")</f>
        <v>0</v>
      </c>
      <c r="AL8" s="349">
        <f>SUMIFS('2_stopień'!$K$9:$K$767,'2_stopień'!$H$9:$H$767,D8,'2_stopień'!$P$9:$P$767,"CKZ Olkusz")</f>
        <v>0</v>
      </c>
      <c r="AM8" s="244">
        <f>SUMIFS('2_stopień'!$J$9:$J$767,'2_stopień'!$H$9:$H$767,D8,'2_stopień'!$P$9:$P$767,"CKZ Wschowa")</f>
        <v>0</v>
      </c>
      <c r="AN8" s="334">
        <f>SUMIFS('2_stopień'!$K$9:$K$767,'2_stopień'!$H$9:$H$767,D8,'2_stopień'!$P$9:$P$767,"CKZ Wschowa")</f>
        <v>0</v>
      </c>
      <c r="AO8" s="244">
        <f>SUMIFS('2_stopień'!$J$9:$J$767,'2_stopień'!$H$9:$H$767,D8,'2_stopień'!$P$9:$P$767,"CKZ Zielona Góra")</f>
        <v>0</v>
      </c>
      <c r="AP8" s="314">
        <f>SUMIFS('2_stopień'!$K$9:$K$767,'2_stopień'!$H$9:$H$767,D8,'2_stopień'!$P$9:$P$767,"CKZ Zielona Góra")</f>
        <v>0</v>
      </c>
      <c r="AQ8" s="244">
        <f>SUMIFS('2_stopień'!$J$9:$J$767,'2_stopień'!$H$9:$H$767,D8,'2_stopień'!$P$9:$P$767,"Rzemieślnicza Wałbrzych")</f>
        <v>0</v>
      </c>
      <c r="AR8" s="349">
        <f>SUMIFS('2_stopień'!$K$9:$K$767,'2_stopień'!$H$9:$H$767,D8,'2_stopień'!$P$9:$P$767,"Rzemieślnicza Wałbrzych")</f>
        <v>0</v>
      </c>
      <c r="AS8" s="244">
        <f>SUMIFS('2_stopień'!$J$9:$J$767,'2_stopień'!$H$9:$H$767,D8,'2_stopień'!$P$9:$P$767,"CKZ Mosina")</f>
        <v>0</v>
      </c>
      <c r="AT8" s="349">
        <f>SUMIFS('2_stopień'!$K$9:$K$767,'2_stopień'!$H$9:$H$767,D8,'2_stopień'!$P$9:$P$767,"CKZ Mosina")</f>
        <v>0</v>
      </c>
      <c r="AU8" s="244">
        <f>SUMIFS('2_stopień'!$J$9:$J$767,'2_stopień'!$H$9:$H$767,D8,'2_stopień'!$P$9:$P$767,"Collegium Witelona")</f>
        <v>0</v>
      </c>
      <c r="AV8" s="349">
        <f>SUMIFS('2_stopień'!$K$9:$K$767,'2_stopień'!$H$9:$H$767,D8,'2_stopień'!$P$9:$P$767,"Collegium Witelona")</f>
        <v>0</v>
      </c>
      <c r="AW8" s="244">
        <f>SUMIFS('2_stopień'!$J$9:$J$767,'2_stopień'!$H$9:$H$767,D8,'2_stopień'!$P$9:$P$767,"CKZ Opole")</f>
        <v>0</v>
      </c>
      <c r="AX8" s="349">
        <f>SUMIFS('2_stopień'!$K$9:$K$767,'2_stopień'!$H$9:$H$767,D8,'2_stopień'!$P$9:$P$767,"CKZ Opole")</f>
        <v>0</v>
      </c>
      <c r="AY8" s="244">
        <f>SUMIFS('2_stopień'!$J$9:$J$767,'2_stopień'!$H$9:$H$767,D8,'2_stopień'!$P$9:$P$767,"CKZ Wrocław")</f>
        <v>0</v>
      </c>
      <c r="AZ8" s="349">
        <f>SUMIFS('2_stopień'!$K$9:$K$767,'2_stopień'!$H$9:$H$767,D8,'2_stopień'!$P$9:$P$767,"CKZ Wrocław")</f>
        <v>0</v>
      </c>
      <c r="BA8" s="244">
        <f>SUMIFS('2_stopień'!$J$9:$J$767,'2_stopień'!$H$9:$H$767,D8,'2_stopień'!$P$9:$P$767,"Brzeg Dolny")</f>
        <v>0</v>
      </c>
      <c r="BB8" s="349">
        <f>SUMIFS('2_stopień'!$K$9:$K$767,'2_stopień'!$H$9:$H$767,D8,'2_stopień'!$P$9:$P$767,"Brzeg Dolny")</f>
        <v>0</v>
      </c>
      <c r="BC8" s="244">
        <f>SUMIFS('2_stopień'!$J$9:$J$767,'2_stopień'!$H$9:$H$767,D8,'2_stopień'!$P$9:$P$767,"CKZ Dębica")</f>
        <v>0</v>
      </c>
      <c r="BD8" s="349">
        <f>SUMIFS('2_stopień'!$K$9:$K$767,'2_stopień'!$H$9:$H$767,D8,'2_stopień'!$P$9:$P$767,"CKZ Dębica")</f>
        <v>0</v>
      </c>
      <c r="BE8" s="244">
        <f>SUMIFS('2_stopień'!$J$9:$J$767,'2_stopień'!$H$9:$H$767,D8,'2_stopień'!$P$9:$P$767,"CKZ Gliwice")</f>
        <v>0</v>
      </c>
      <c r="BF8" s="349">
        <f>SUMIFS('2_stopień'!$K$9:$K$767,'2_stopień'!$H$9:$H$767,D8,'2_stopień'!$P$9:$P$767,"CKZ Gliwice")</f>
        <v>0</v>
      </c>
      <c r="BG8" s="244">
        <f>SUMIFS('2_stopień'!$J$9:$J$767,'2_stopień'!$H$9:$H$767,D8,'2_stopień'!$P$9:$P$767,"CKZ Gniezno")</f>
        <v>0</v>
      </c>
      <c r="BH8" s="349">
        <f>SUMIFS('2_stopień'!$K$9:$K$767,'2_stopień'!$H$9:$H$767,D8,'2_stopień'!$P$9:$P$767,"CKZ Gniezno")</f>
        <v>0</v>
      </c>
      <c r="BI8" s="245">
        <f>SUMIFS('2_stopień'!$J$9:$J$767,'2_stopień'!$H$9:$H$767,D8,'2_stopień'!$P$9:$P$767,"szukany ośrodek")</f>
        <v>0</v>
      </c>
      <c r="BJ8" s="359">
        <f t="shared" si="0"/>
        <v>0</v>
      </c>
      <c r="BK8" s="324">
        <f t="shared" si="1"/>
        <v>0</v>
      </c>
    </row>
    <row r="9" spans="1:63">
      <c r="B9" s="25" t="s">
        <v>485</v>
      </c>
      <c r="C9" s="26">
        <v>712101</v>
      </c>
      <c r="D9" s="26" t="s">
        <v>163</v>
      </c>
      <c r="E9" s="25" t="s">
        <v>563</v>
      </c>
      <c r="F9" s="245">
        <f>SUMIF('2_stopień'!H$9:H$767,"BUD.03.",'2_stopień'!J$9:J$767)</f>
        <v>3</v>
      </c>
      <c r="G9" s="244">
        <f>SUMIFS('2_stopień'!$J$9:$J$767,'2_stopień'!$H$9:$H$767,D9,'2_stopień'!$P$9:$P$767,"CKZ Bielawa")</f>
        <v>0</v>
      </c>
      <c r="H9" s="244">
        <f>SUMIFS('2_stopień'!$K$9:$K$767,'2_stopień'!$H$9:$H$767,D9,'2_stopień'!$P$9:$P$767,"CKZ Bielawa")</f>
        <v>0</v>
      </c>
      <c r="I9" s="244">
        <f>SUMIFS('2_stopień'!$J$9:$J$767,'2_stopień'!$H$9:$H$767,D9,'2_stopień'!$P$9:$P$767,"GCKZ Głogów")</f>
        <v>0</v>
      </c>
      <c r="J9" s="349">
        <f>SUMIFS('2_stopień'!$K$9:$K$767,'2_stopień'!$H$9:$H$767,D9,'2_stopień'!$P$9:$P$767,"GCKZ Głogów")</f>
        <v>0</v>
      </c>
      <c r="K9" s="244">
        <f>SUMIFS('2_stopień'!$J$9:$J$767,'2_stopień'!$H$9:$H$767,D9,'2_stopień'!$P$9:$P$767,"CKZ Jawor")</f>
        <v>0</v>
      </c>
      <c r="L9" s="349">
        <f>SUMIFS('2_stopień'!$K$9:$K$767,'2_stopień'!$H$9:$H$767,D9,'2_stopień'!$P$9:$P$767,"CKZ Jawor")</f>
        <v>0</v>
      </c>
      <c r="M9" s="244">
        <f>SUMIFS('2_stopień'!$J$9:$J$767,'2_stopień'!$H$9:$H$767,D9,'2_stopień'!$P$9:$P$767,"JCKZ Jelenia Góra")</f>
        <v>0</v>
      </c>
      <c r="N9" s="349">
        <f>SUMIFS('2_stopień'!$K$9:$K$767,'2_stopień'!$H$9:$H$767,D9,'2_stopień'!$P$9:$P$767,"JCKZ Jelenia Góra")</f>
        <v>0</v>
      </c>
      <c r="O9" s="244">
        <f>SUMIFS('2_stopień'!$J$9:$J$767,'2_stopień'!$H$9:$H$767,D9,'2_stopień'!$P$9:$P$767,"CKZ Kłodzko")</f>
        <v>0</v>
      </c>
      <c r="P9" s="349">
        <f>SUMIFS('2_stopień'!$K$9:$K$767,'2_stopień'!$H$9:$H$767,D9,'2_stopień'!$P$9:$P$767,"CKZ Kłodzko")</f>
        <v>0</v>
      </c>
      <c r="Q9" s="244">
        <f>SUMIFS('2_stopień'!$J$9:$J$767,'2_stopień'!$H$9:$H$767,D9,'2_stopień'!$P$9:$P$767,"CKZ Legnica")</f>
        <v>0</v>
      </c>
      <c r="R9" s="349">
        <f>SUMIFS('2_stopień'!$K$9:$K$767,'2_stopień'!$H$9:$H$767,D9,'2_stopień'!$P$9:$P$767,"CKZ Legnica")</f>
        <v>0</v>
      </c>
      <c r="S9" s="244">
        <f>SUMIFS('2_stopień'!$J$9:$J$767,'2_stopień'!$H$9:$H$767,D9,'2_stopień'!$P$9:$P$767,"CKZ Oleśnica")</f>
        <v>0</v>
      </c>
      <c r="T9" s="349">
        <f>SUMIFS('2_stopień'!$K$9:$K$767,'2_stopień'!$H$9:$H$767,D9,'2_stopień'!$P$9:$P$767,"CKZ Oleśnica")</f>
        <v>0</v>
      </c>
      <c r="U9" s="244">
        <f>SUMIFS('2_stopień'!$J$9:$J$767,'2_stopień'!$H$9:$H$767,D9,'2_stopień'!$P$9:$P$767,"CKZ Świdnica")</f>
        <v>0</v>
      </c>
      <c r="V9" s="349">
        <f>SUMIFS('2_stopień'!$K$9:$K$767,'2_stopień'!$H$9:$H$767,D9,'2_stopień'!$P$9:$P$767,"CKZ Świdnica")</f>
        <v>0</v>
      </c>
      <c r="W9" s="244">
        <f>SUMIFS('2_stopień'!$J$9:$J$767,'2_stopień'!$H$9:$H$767,D9,'2_stopień'!$P$9:$P$767,"CKZ Wołów")</f>
        <v>0</v>
      </c>
      <c r="X9" s="349">
        <f>SUMIFS('2_stopień'!$K$9:$K$767,'2_stopień'!$H$9:$H$767,D9,'2_stopień'!$P$9:$P$767,"CKZ Wołów")</f>
        <v>0</v>
      </c>
      <c r="Y9" s="244">
        <f>SUMIFS('2_stopień'!$J$9:$J$767,'2_stopień'!$H$9:$H$767,D9,'2_stopień'!$P$9:$P$767,"CKZ Ziębice")</f>
        <v>0</v>
      </c>
      <c r="Z9" s="349">
        <f>SUMIFS('2_stopień'!$K$9:$K$767,'2_stopień'!$H$9:$H$767,D9,'2_stopień'!$P$9:$P$767,"CKZ Ziębice")</f>
        <v>0</v>
      </c>
      <c r="AA9" s="244">
        <f>SUMIFS('2_stopień'!$J$9:$J$767,'2_stopień'!$H$9:$H$767,D9,'2_stopień'!$P$9:$P$767,"CKZ Dobrodzień")</f>
        <v>0</v>
      </c>
      <c r="AB9" s="349">
        <f>SUMIFS('2_stopień'!$K$9:$K$767,'2_stopień'!$H$9:$H$767,D9,'2_stopień'!$P$9:$P$767,"CKZ Dobrodzień")</f>
        <v>0</v>
      </c>
      <c r="AC9" s="244">
        <f>SUMIFS('2_stopień'!$J$9:$J$767,'2_stopień'!$H$9:$H$767,D9,'2_stopień'!$P$9:$P$767,"CKZ Głubczyce")</f>
        <v>0</v>
      </c>
      <c r="AD9" s="349">
        <f>SUMIFS('2_stopień'!$K$9:$K$767,'2_stopień'!$H$9:$H$767,D9,'2_stopień'!$P$9:$P$767,"CKZ Głubczyce")</f>
        <v>0</v>
      </c>
      <c r="AE9" s="244">
        <f>SUMIFS('2_stopień'!$J$9:$J$767,'2_stopień'!$H$9:$H$767,D9,'2_stopień'!$P$9:$P$767,"CKZ Kędzierzyn Koźle")</f>
        <v>0</v>
      </c>
      <c r="AF9" s="349">
        <f>SUMIFS('2_stopień'!$K$9:$K$767,'2_stopień'!$H$9:$H$767,D9,'2_stopień'!$P$9:$P$767,"CKZ Kędzierzyn Koźle")</f>
        <v>0</v>
      </c>
      <c r="AG9" s="244">
        <f>SUMIFS('2_stopień'!$J$9:$J$767,'2_stopień'!$H$9:$H$767,D9,'2_stopień'!$P$9:$P$767,"ZSET Rakowice")</f>
        <v>0</v>
      </c>
      <c r="AH9" s="349">
        <f>SUMIFS('2_stopień'!$K$9:$K$767,'2_stopień'!$H$9:$H$767,D9,'2_stopień'!$P$9:$P$767,"ZSET Rakowice")</f>
        <v>0</v>
      </c>
      <c r="AI9" s="244">
        <f>SUMIFS('2_stopień'!$J$9:$J$767,'2_stopień'!$H$9:$H$767,D9,'2_stopień'!$P$9:$P$767,"CKZ Krotoszyn")</f>
        <v>0</v>
      </c>
      <c r="AJ9" s="349">
        <f>SUMIFS('2_stopień'!$K$9:$K$767,'2_stopień'!$H$9:$H$767,D9,'2_stopień'!$P$9:$P$767,"CKZ Krotoszyn")</f>
        <v>0</v>
      </c>
      <c r="AK9" s="244">
        <f>SUMIFS('2_stopień'!$J$9:$J$767,'2_stopień'!$H$9:$H$767,D9,'2_stopień'!$P$9:$P$767,"CKZ Olkusz")</f>
        <v>0</v>
      </c>
      <c r="AL9" s="349">
        <f>SUMIFS('2_stopień'!$K$9:$K$767,'2_stopień'!$H$9:$H$767,D9,'2_stopień'!$P$9:$P$767,"CKZ Olkusz")</f>
        <v>0</v>
      </c>
      <c r="AM9" s="244">
        <f>SUMIFS('2_stopień'!$J$9:$J$767,'2_stopień'!$H$9:$H$767,D9,'2_stopień'!$P$9:$P$767,"CKZ Wschowa")</f>
        <v>1</v>
      </c>
      <c r="AN9" s="334">
        <f>SUMIFS('2_stopień'!$K$9:$K$767,'2_stopień'!$H$9:$H$767,D9,'2_stopień'!$P$9:$P$767,"CKZ Wschowa")</f>
        <v>0</v>
      </c>
      <c r="AO9" s="244">
        <f>SUMIFS('2_stopień'!$J$9:$J$767,'2_stopień'!$H$9:$H$767,D9,'2_stopień'!$P$9:$P$767,"CKZ Zielona Góra")</f>
        <v>2</v>
      </c>
      <c r="AP9" s="314">
        <f>SUMIFS('2_stopień'!$K$9:$K$767,'2_stopień'!$H$9:$H$767,D9,'2_stopień'!$P$9:$P$767,"CKZ Zielona Góra")</f>
        <v>0</v>
      </c>
      <c r="AQ9" s="244">
        <f>SUMIFS('2_stopień'!$J$9:$J$767,'2_stopień'!$H$9:$H$767,D9,'2_stopień'!$P$9:$P$767,"Rzemieślnicza Wałbrzych")</f>
        <v>0</v>
      </c>
      <c r="AR9" s="349">
        <f>SUMIFS('2_stopień'!$K$9:$K$767,'2_stopień'!$H$9:$H$767,D9,'2_stopień'!$P$9:$P$767,"Rzemieślnicza Wałbrzych")</f>
        <v>0</v>
      </c>
      <c r="AS9" s="244">
        <f>SUMIFS('2_stopień'!$J$9:$J$767,'2_stopień'!$H$9:$H$767,D9,'2_stopień'!$P$9:$P$767,"CKZ Mosina")</f>
        <v>0</v>
      </c>
      <c r="AT9" s="349">
        <f>SUMIFS('2_stopień'!$K$9:$K$767,'2_stopień'!$H$9:$H$767,D9,'2_stopień'!$P$9:$P$767,"CKZ Mosina")</f>
        <v>0</v>
      </c>
      <c r="AU9" s="244">
        <f>SUMIFS('2_stopień'!$J$9:$J$767,'2_stopień'!$H$9:$H$767,D9,'2_stopień'!$P$9:$P$767,"Akademia Rzemiosła")</f>
        <v>0</v>
      </c>
      <c r="AV9" s="349">
        <f>SUMIFS('2_stopień'!$K$9:$K$767,'2_stopień'!$H$9:$H$767,D9,'2_stopień'!$P$9:$P$767,"Akademia Rzemiosła")</f>
        <v>0</v>
      </c>
      <c r="AW9" s="244">
        <f>SUMIFS('2_stopień'!$J$9:$J$767,'2_stopień'!$H$9:$H$767,D9,'2_stopień'!$P$9:$P$767,"CKZ Opole")</f>
        <v>0</v>
      </c>
      <c r="AX9" s="349">
        <f>SUMIFS('2_stopień'!$K$9:$K$767,'2_stopień'!$H$9:$H$767,D9,'2_stopień'!$P$9:$P$767,"CKZ Opole")</f>
        <v>0</v>
      </c>
      <c r="AY9" s="244">
        <f>SUMIFS('2_stopień'!$J$9:$J$767,'2_stopień'!$H$9:$H$767,D9,'2_stopień'!$P$9:$P$767,"CKZ Wrocław")</f>
        <v>0</v>
      </c>
      <c r="AZ9" s="349">
        <f>SUMIFS('2_stopień'!$K$9:$K$767,'2_stopień'!$H$9:$H$767,D9,'2_stopień'!$P$9:$P$767,"CKZ Wrocław")</f>
        <v>0</v>
      </c>
      <c r="BA9" s="244">
        <f>SUMIFS('2_stopień'!$J$9:$J$767,'2_stopień'!$H$9:$H$767,D9,'2_stopień'!$P$9:$P$767,"Brzeg Dolny")</f>
        <v>0</v>
      </c>
      <c r="BB9" s="349">
        <f>SUMIFS('2_stopień'!$K$9:$K$767,'2_stopień'!$H$9:$H$767,D9,'2_stopień'!$P$9:$P$767,"Brzeg Dolny")</f>
        <v>0</v>
      </c>
      <c r="BC9" s="244">
        <f>SUMIFS('2_stopień'!$J$9:$J$767,'2_stopień'!$H$9:$H$767,D9,'2_stopień'!$P$9:$P$767,"CKZ Dębica")</f>
        <v>0</v>
      </c>
      <c r="BD9" s="349">
        <f>SUMIFS('2_stopień'!$K$9:$K$767,'2_stopień'!$H$9:$H$767,D9,'2_stopień'!$P$9:$P$767,"CKZ Dębica")</f>
        <v>0</v>
      </c>
      <c r="BE9" s="244">
        <f>SUMIFS('2_stopień'!$J$9:$J$767,'2_stopień'!$H$9:$H$767,D9,'2_stopień'!$P$9:$P$767,"CKZ Gliwice")</f>
        <v>0</v>
      </c>
      <c r="BF9" s="349">
        <f>SUMIFS('2_stopień'!$K$9:$K$767,'2_stopień'!$H$9:$H$767,D9,'2_stopień'!$P$9:$P$767,"CKZ Gliwice")</f>
        <v>0</v>
      </c>
      <c r="BG9" s="244">
        <f>SUMIFS('2_stopień'!$J$9:$J$767,'2_stopień'!$H$9:$H$767,D9,'2_stopień'!$P$9:$P$767,"CKZ Gniezno")</f>
        <v>0</v>
      </c>
      <c r="BH9" s="349">
        <f>SUMIFS('2_stopień'!$K$9:$K$767,'2_stopień'!$H$9:$H$767,D9,'2_stopień'!$P$9:$P$767,"CKZ Gniezno")</f>
        <v>0</v>
      </c>
      <c r="BI9" s="245">
        <f>SUMIFS('2_stopień'!$J$9:$J$767,'2_stopień'!$H$9:$H$767,D9,'2_stopień'!$P$9:$P$767,"szukany ośrodek")</f>
        <v>0</v>
      </c>
      <c r="BJ9" s="359">
        <f t="shared" si="0"/>
        <v>3</v>
      </c>
      <c r="BK9" s="324">
        <f t="shared" si="1"/>
        <v>0</v>
      </c>
    </row>
    <row r="10" spans="1:63" hidden="1">
      <c r="B10" s="25" t="s">
        <v>486</v>
      </c>
      <c r="C10" s="26">
        <v>711301</v>
      </c>
      <c r="D10" s="339" t="s">
        <v>455</v>
      </c>
      <c r="E10" s="25" t="s">
        <v>564</v>
      </c>
      <c r="F10" s="245">
        <f>SUMIF('2_stopień'!H$9:H$767,"BUD.04.",'2_stopień'!J$9:J$767)</f>
        <v>1</v>
      </c>
      <c r="G10" s="244">
        <f>SUMIFS('2_stopień'!$J$9:$J$767,'2_stopień'!$H$9:$H$767,D10,'2_stopień'!$P$9:$P$767,"CKZ Bielawa")</f>
        <v>0</v>
      </c>
      <c r="H10" s="244">
        <f>SUMIFS('2_stopień'!$K$9:$K$767,'2_stopień'!$H$9:$H$767,D10,'2_stopień'!$P$9:$P$767,"CKZ Bielawa")</f>
        <v>0</v>
      </c>
      <c r="I10" s="244">
        <f>SUMIFS('2_stopień'!$J$9:$J$767,'2_stopień'!$H$9:$H$767,D10,'2_stopień'!$P$9:$P$767,"GCKZ Głogów")</f>
        <v>0</v>
      </c>
      <c r="J10" s="349">
        <f>SUMIFS('2_stopień'!$K$9:$K$767,'2_stopień'!$H$9:$H$767,D10,'2_stopień'!$P$9:$P$767,"GCKZ Głogów")</f>
        <v>0</v>
      </c>
      <c r="K10" s="244">
        <f>SUMIFS('2_stopień'!$J$9:$J$767,'2_stopień'!$H$9:$H$767,D10,'2_stopień'!$P$9:$P$767,"CKZ Jawor")</f>
        <v>0</v>
      </c>
      <c r="L10" s="349">
        <f>SUMIFS('2_stopień'!$K$9:$K$767,'2_stopień'!$H$9:$H$767,D10,'2_stopień'!$P$9:$P$767,"CKZ Jawor")</f>
        <v>0</v>
      </c>
      <c r="M10" s="244">
        <f>SUMIFS('2_stopień'!$J$9:$J$767,'2_stopień'!$H$9:$H$767,D10,'2_stopień'!$P$9:$P$767,"JCKZ Jelenia Góra")</f>
        <v>0</v>
      </c>
      <c r="N10" s="349">
        <f>SUMIFS('2_stopień'!$K$9:$K$767,'2_stopień'!$H$9:$H$767,D10,'2_stopień'!$P$9:$P$767,"JCKZ Jelenia Góra")</f>
        <v>0</v>
      </c>
      <c r="O10" s="244">
        <f>SUMIFS('2_stopień'!$J$9:$J$767,'2_stopień'!$H$9:$H$767,D10,'2_stopień'!$P$9:$P$767,"CKZ Kłodzko")</f>
        <v>0</v>
      </c>
      <c r="P10" s="349">
        <f>SUMIFS('2_stopień'!$K$9:$K$767,'2_stopień'!$H$9:$H$767,D10,'2_stopień'!$P$9:$P$767,"CKZ Kłodzko")</f>
        <v>0</v>
      </c>
      <c r="Q10" s="244">
        <f>SUMIFS('2_stopień'!$J$9:$J$767,'2_stopień'!$H$9:$H$767,D10,'2_stopień'!$P$9:$P$767,"CKZ Legnica")</f>
        <v>0</v>
      </c>
      <c r="R10" s="349">
        <f>SUMIFS('2_stopień'!$K$9:$K$767,'2_stopień'!$H$9:$H$767,D10,'2_stopień'!$P$9:$P$767,"CKZ Legnica")</f>
        <v>0</v>
      </c>
      <c r="S10" s="244">
        <f>SUMIFS('2_stopień'!$J$9:$J$767,'2_stopień'!$H$9:$H$767,D10,'2_stopień'!$P$9:$P$767,"CKZ Oleśnica")</f>
        <v>0</v>
      </c>
      <c r="T10" s="349">
        <f>SUMIFS('2_stopień'!$K$9:$K$767,'2_stopień'!$H$9:$H$767,D10,'2_stopień'!$P$9:$P$767,"CKZ Oleśnica")</f>
        <v>0</v>
      </c>
      <c r="U10" s="244">
        <f>SUMIFS('2_stopień'!$J$9:$J$767,'2_stopień'!$H$9:$H$767,D10,'2_stopień'!$P$9:$P$767,"CKZ Świdnica")</f>
        <v>1</v>
      </c>
      <c r="V10" s="349">
        <f>SUMIFS('2_stopień'!$K$9:$K$767,'2_stopień'!$H$9:$H$767,D10,'2_stopień'!$P$9:$P$767,"CKZ Świdnica")</f>
        <v>0</v>
      </c>
      <c r="W10" s="244">
        <f>SUMIFS('2_stopień'!$J$9:$J$767,'2_stopień'!$H$9:$H$767,D10,'2_stopień'!$P$9:$P$767,"CKZ Wołów")</f>
        <v>0</v>
      </c>
      <c r="X10" s="349">
        <f>SUMIFS('2_stopień'!$K$9:$K$767,'2_stopień'!$H$9:$H$767,D10,'2_stopień'!$P$9:$P$767,"CKZ Wołów")</f>
        <v>0</v>
      </c>
      <c r="Y10" s="244">
        <f>SUMIFS('2_stopień'!$J$9:$J$767,'2_stopień'!$H$9:$H$767,D10,'2_stopień'!$P$9:$P$767,"CKZ Ziębice")</f>
        <v>0</v>
      </c>
      <c r="Z10" s="349">
        <f>SUMIFS('2_stopień'!$K$9:$K$767,'2_stopień'!$H$9:$H$767,D10,'2_stopień'!$P$9:$P$767,"CKZ Ziębice")</f>
        <v>0</v>
      </c>
      <c r="AA10" s="244">
        <f>SUMIFS('2_stopień'!$J$9:$J$767,'2_stopień'!$H$9:$H$767,D10,'2_stopień'!$P$9:$P$767,"CKZ Dobrodzień")</f>
        <v>0</v>
      </c>
      <c r="AB10" s="349">
        <f>SUMIFS('2_stopień'!$K$9:$K$767,'2_stopień'!$H$9:$H$767,D10,'2_stopień'!$P$9:$P$767,"CKZ Dobrodzień")</f>
        <v>0</v>
      </c>
      <c r="AC10" s="244">
        <f>SUMIFS('2_stopień'!$J$9:$J$767,'2_stopień'!$H$9:$H$767,D10,'2_stopień'!$P$9:$P$767,"CKZ Głubczyce")</f>
        <v>0</v>
      </c>
      <c r="AD10" s="349">
        <f>SUMIFS('2_stopień'!$K$9:$K$767,'2_stopień'!$H$9:$H$767,D10,'2_stopień'!$P$9:$P$767,"CKZ Głubczyce")</f>
        <v>0</v>
      </c>
      <c r="AE10" s="244">
        <f>SUMIFS('2_stopień'!$J$9:$J$767,'2_stopień'!$H$9:$H$767,D10,'2_stopień'!$P$9:$P$767,"CKZ Kędzierzyn Koźle")</f>
        <v>0</v>
      </c>
      <c r="AF10" s="349">
        <f>SUMIFS('2_stopień'!$K$9:$K$767,'2_stopień'!$H$9:$H$767,D10,'2_stopień'!$P$9:$P$767,"CKZ Kędzierzyn Koźle")</f>
        <v>0</v>
      </c>
      <c r="AG10" s="244">
        <f>SUMIFS('2_stopień'!$J$9:$J$767,'2_stopień'!$H$9:$H$767,D10,'2_stopień'!$P$9:$P$767,"ZSET Rakowice")</f>
        <v>0</v>
      </c>
      <c r="AH10" s="349">
        <f>SUMIFS('2_stopień'!$K$9:$K$767,'2_stopień'!$H$9:$H$767,D10,'2_stopień'!$P$9:$P$767,"ZSET Rakowice")</f>
        <v>0</v>
      </c>
      <c r="AI10" s="244">
        <f>SUMIFS('2_stopień'!$J$9:$J$767,'2_stopień'!$H$9:$H$767,D10,'2_stopień'!$P$9:$P$767,"CKZ Krotoszyn")</f>
        <v>0</v>
      </c>
      <c r="AJ10" s="349">
        <f>SUMIFS('2_stopień'!$K$9:$K$767,'2_stopień'!$H$9:$H$767,D10,'2_stopień'!$P$9:$P$767,"CKZ Krotoszyn")</f>
        <v>0</v>
      </c>
      <c r="AK10" s="244">
        <f>SUMIFS('2_stopień'!$J$9:$J$767,'2_stopień'!$H$9:$H$767,D10,'2_stopień'!$P$9:$P$767,"CKZ Olkusz")</f>
        <v>0</v>
      </c>
      <c r="AL10" s="349">
        <f>SUMIFS('2_stopień'!$K$9:$K$767,'2_stopień'!$H$9:$H$767,D10,'2_stopień'!$P$9:$P$767,"CKZ Olkusz")</f>
        <v>0</v>
      </c>
      <c r="AM10" s="244">
        <f>SUMIFS('2_stopień'!$J$9:$J$767,'2_stopień'!$H$9:$H$767,D10,'2_stopień'!$P$9:$P$767,"CKZ Wschowa")</f>
        <v>0</v>
      </c>
      <c r="AN10" s="334">
        <f>SUMIFS('2_stopień'!$K$9:$K$767,'2_stopień'!$H$9:$H$767,D10,'2_stopień'!$P$9:$P$767,"CKZ Wschowa")</f>
        <v>0</v>
      </c>
      <c r="AO10" s="244">
        <f>SUMIFS('2_stopień'!$J$9:$J$767,'2_stopień'!$H$9:$H$767,D10,'2_stopień'!$P$9:$P$767,"CKZ Zielona Góra")</f>
        <v>0</v>
      </c>
      <c r="AP10" s="314">
        <f>SUMIFS('2_stopień'!$K$9:$K$767,'2_stopień'!$H$9:$H$767,D10,'2_stopień'!$P$9:$P$767,"CKZ Zielona Góra")</f>
        <v>0</v>
      </c>
      <c r="AQ10" s="244">
        <f>SUMIFS('2_stopień'!$J$9:$J$767,'2_stopień'!$H$9:$H$767,D10,'2_stopień'!$P$9:$P$767,"Rzemieślnicza Wałbrzych")</f>
        <v>0</v>
      </c>
      <c r="AR10" s="349">
        <f>SUMIFS('2_stopień'!$K$9:$K$767,'2_stopień'!$H$9:$H$767,D10,'2_stopień'!$P$9:$P$767,"Rzemieślnicza Wałbrzych")</f>
        <v>0</v>
      </c>
      <c r="AS10" s="244">
        <f>SUMIFS('2_stopień'!$J$9:$J$767,'2_stopień'!$H$9:$H$767,D10,'2_stopień'!$P$9:$P$767,"CKZ Mosina")</f>
        <v>0</v>
      </c>
      <c r="AT10" s="349">
        <f>SUMIFS('2_stopień'!$K$9:$K$767,'2_stopień'!$H$9:$H$767,D10,'2_stopień'!$P$9:$P$767,"CKZ Mosina")</f>
        <v>0</v>
      </c>
      <c r="AU10" s="244">
        <f>SUMIFS('2_stopień'!$J$9:$J$767,'2_stopień'!$H$9:$H$767,D10,'2_stopień'!$P$9:$P$767,"Akademia Rzemiosła")</f>
        <v>0</v>
      </c>
      <c r="AV10" s="349">
        <f>SUMIFS('2_stopień'!$K$9:$K$767,'2_stopień'!$H$9:$H$767,D10,'2_stopień'!$P$9:$P$767,"Akademia Rzemiosła")</f>
        <v>0</v>
      </c>
      <c r="AW10" s="244">
        <f>SUMIFS('2_stopień'!$J$9:$J$767,'2_stopień'!$H$9:$H$767,D10,'2_stopień'!$P$9:$P$767,"CKZ Opole")</f>
        <v>0</v>
      </c>
      <c r="AX10" s="349">
        <f>SUMIFS('2_stopień'!$K$9:$K$767,'2_stopień'!$H$9:$H$767,D10,'2_stopień'!$P$9:$P$767,"CKZ Opole")</f>
        <v>0</v>
      </c>
      <c r="AY10" s="244">
        <f>SUMIFS('2_stopień'!$J$9:$J$767,'2_stopień'!$H$9:$H$767,D10,'2_stopień'!$P$9:$P$767,"CKZ Wrocław")</f>
        <v>0</v>
      </c>
      <c r="AZ10" s="349">
        <f>SUMIFS('2_stopień'!$K$9:$K$767,'2_stopień'!$H$9:$H$767,D10,'2_stopień'!$P$9:$P$767,"CKZ Wrocław")</f>
        <v>0</v>
      </c>
      <c r="BA10" s="244">
        <f>SUMIFS('2_stopień'!$J$9:$J$767,'2_stopień'!$H$9:$H$767,D10,'2_stopień'!$P$9:$P$767,"Brzeg Dolny")</f>
        <v>0</v>
      </c>
      <c r="BB10" s="349">
        <f>SUMIFS('2_stopień'!$K$9:$K$767,'2_stopień'!$H$9:$H$767,D10,'2_stopień'!$P$9:$P$767,"Brzeg Dolny")</f>
        <v>0</v>
      </c>
      <c r="BC10" s="244">
        <f>SUMIFS('2_stopień'!$J$9:$J$767,'2_stopień'!$H$9:$H$767,D10,'2_stopień'!$P$9:$P$767,"CKZ Dębica")</f>
        <v>0</v>
      </c>
      <c r="BD10" s="349">
        <f>SUMIFS('2_stopień'!$K$9:$K$767,'2_stopień'!$H$9:$H$767,D10,'2_stopień'!$P$9:$P$767,"CKZ Dębica")</f>
        <v>0</v>
      </c>
      <c r="BE10" s="244">
        <f>SUMIFS('2_stopień'!$J$9:$J$767,'2_stopień'!$H$9:$H$767,D10,'2_stopień'!$P$9:$P$767,"CKZ Gliwice")</f>
        <v>0</v>
      </c>
      <c r="BF10" s="349">
        <f>SUMIFS('2_stopień'!$K$9:$K$767,'2_stopień'!$H$9:$H$767,D10,'2_stopień'!$P$9:$P$767,"CKZ Gliwice")</f>
        <v>0</v>
      </c>
      <c r="BG10" s="244">
        <f>SUMIFS('2_stopień'!$J$9:$J$767,'2_stopień'!$H$9:$H$767,D10,'2_stopień'!$P$9:$P$767,"CKZ Gniezno")</f>
        <v>0</v>
      </c>
      <c r="BH10" s="349">
        <f>SUMIFS('2_stopień'!$K$9:$K$767,'2_stopień'!$H$9:$H$767,D10,'2_stopień'!$P$9:$P$767,"CKZ Gniezno")</f>
        <v>0</v>
      </c>
      <c r="BI10" s="245">
        <f>SUMIFS('2_stopień'!$J$9:$J$767,'2_stopień'!$H$9:$H$767,D10,'2_stopień'!$P$9:$P$767,"szukany ośrodek")</f>
        <v>0</v>
      </c>
      <c r="BJ10" s="359">
        <f t="shared" si="0"/>
        <v>1</v>
      </c>
      <c r="BK10" s="324">
        <f t="shared" si="1"/>
        <v>0</v>
      </c>
    </row>
    <row r="11" spans="1:63" hidden="1">
      <c r="B11" s="25" t="s">
        <v>487</v>
      </c>
      <c r="C11" s="26">
        <v>713303</v>
      </c>
      <c r="D11" s="26" t="s">
        <v>566</v>
      </c>
      <c r="E11" s="25" t="s">
        <v>565</v>
      </c>
      <c r="F11" s="245">
        <f>SUMIF('2_stopień'!H$9:H$767,"BUD.05.",'2_stopień'!J$9:J$767)</f>
        <v>0</v>
      </c>
      <c r="G11" s="244">
        <f>SUMIFS('2_stopień'!$J$9:$J$767,'2_stopień'!$H$9:$H$767,D11,'2_stopień'!$P$9:$P$767,"CKZ Bielawa")</f>
        <v>0</v>
      </c>
      <c r="H11" s="244">
        <f>SUMIFS('2_stopień'!$K$9:$K$767,'2_stopień'!$H$9:$H$767,E11,'2_stopień'!$P$9:$P$767,"CKZ Bielawa")</f>
        <v>0</v>
      </c>
      <c r="I11" s="244">
        <f>SUMIFS('2_stopień'!$J$9:$J$767,'2_stopień'!$H$9:$H$767,D11,'2_stopień'!$P$9:$P$767,"GCKZ Głogów")</f>
        <v>0</v>
      </c>
      <c r="J11" s="349">
        <f>SUMIFS('2_stopień'!$K$9:$K$767,'2_stopień'!$H$9:$H$767,D11,'2_stopień'!$P$9:$P$767,"GCKZ Głogów")</f>
        <v>0</v>
      </c>
      <c r="K11" s="244">
        <f>SUMIFS('2_stopień'!$J$9:$J$767,'2_stopień'!$H$9:$H$767,D11,'2_stopień'!$P$9:$P$767,"CKZ Jawor")</f>
        <v>0</v>
      </c>
      <c r="L11" s="349">
        <f>SUMIFS('2_stopień'!$K$9:$K$767,'2_stopień'!$H$9:$H$767,D11,'2_stopień'!$P$9:$P$767,"CKZ Jawor")</f>
        <v>0</v>
      </c>
      <c r="M11" s="244">
        <f>SUMIFS('2_stopień'!$J$9:$J$767,'2_stopień'!$H$9:$H$767,D11,'2_stopień'!$P$9:$P$767,"JCKZ Jelenia Góra")</f>
        <v>0</v>
      </c>
      <c r="N11" s="349">
        <f>SUMIFS('2_stopień'!$K$9:$K$767,'2_stopień'!$H$9:$H$767,D11,'2_stopień'!$P$9:$P$767,"JCKZ Jelenia Góra")</f>
        <v>0</v>
      </c>
      <c r="O11" s="244">
        <f>SUMIFS('2_stopień'!$J$9:$J$767,'2_stopień'!$H$9:$H$767,D11,'2_stopień'!$P$9:$P$767,"CKZ Kłodzko")</f>
        <v>0</v>
      </c>
      <c r="P11" s="349">
        <f>SUMIFS('2_stopień'!$K$9:$K$767,'2_stopień'!$H$9:$H$767,D11,'2_stopień'!$P$9:$P$767,"CKZ Kłodzko")</f>
        <v>0</v>
      </c>
      <c r="Q11" s="244">
        <f>SUMIFS('2_stopień'!$J$9:$J$767,'2_stopień'!$H$9:$H$767,D11,'2_stopień'!$P$9:$P$767,"CKZ Legnica")</f>
        <v>0</v>
      </c>
      <c r="R11" s="349">
        <f>SUMIFS('2_stopień'!$K$9:$K$767,'2_stopień'!$H$9:$H$767,D11,'2_stopień'!$P$9:$P$767,"CKZ Legnica")</f>
        <v>0</v>
      </c>
      <c r="S11" s="244">
        <f>SUMIFS('2_stopień'!$J$9:$J$767,'2_stopień'!$H$9:$H$767,D11,'2_stopień'!$P$9:$P$767,"CKZ Oleśnica")</f>
        <v>0</v>
      </c>
      <c r="T11" s="349">
        <f>SUMIFS('2_stopień'!$K$9:$K$767,'2_stopień'!$H$9:$H$767,D11,'2_stopień'!$P$9:$P$767,"CKZ Oleśnica")</f>
        <v>0</v>
      </c>
      <c r="U11" s="244">
        <f>SUMIFS('2_stopień'!$J$9:$J$767,'2_stopień'!$H$9:$H$767,D11,'2_stopień'!$P$9:$P$767,"CKZ Świdnica")</f>
        <v>0</v>
      </c>
      <c r="V11" s="349">
        <f>SUMIFS('2_stopień'!$K$9:$K$767,'2_stopień'!$H$9:$H$767,D11,'2_stopień'!$P$9:$P$767,"CKZ Świdnica")</f>
        <v>0</v>
      </c>
      <c r="W11" s="244">
        <f>SUMIFS('2_stopień'!$J$9:$J$767,'2_stopień'!$H$9:$H$767,D11,'2_stopień'!$P$9:$P$767,"CKZ Wołów")</f>
        <v>0</v>
      </c>
      <c r="X11" s="349">
        <f>SUMIFS('2_stopień'!$K$9:$K$767,'2_stopień'!$H$9:$H$767,D11,'2_stopień'!$P$9:$P$767,"CKZ Wołów")</f>
        <v>0</v>
      </c>
      <c r="Y11" s="244">
        <f>SUMIFS('2_stopień'!$J$9:$J$767,'2_stopień'!$H$9:$H$767,D11,'2_stopień'!$P$9:$P$767,"CKZ Ziębice")</f>
        <v>0</v>
      </c>
      <c r="Z11" s="349">
        <f>SUMIFS('2_stopień'!$K$9:$K$767,'2_stopień'!$H$9:$H$767,D11,'2_stopień'!$P$9:$P$767,"CKZ Ziębice")</f>
        <v>0</v>
      </c>
      <c r="AA11" s="244">
        <f>SUMIFS('2_stopień'!$J$9:$J$767,'2_stopień'!$H$9:$H$767,D11,'2_stopień'!$P$9:$P$767,"CKZ Dobrodzień")</f>
        <v>0</v>
      </c>
      <c r="AB11" s="349">
        <f>SUMIFS('2_stopień'!$K$9:$K$767,'2_stopień'!$H$9:$H$767,D11,'2_stopień'!$P$9:$P$767,"CKZ Dobrodzień")</f>
        <v>0</v>
      </c>
      <c r="AC11" s="244">
        <f>SUMIFS('2_stopień'!$J$9:$J$767,'2_stopień'!$H$9:$H$767,D11,'2_stopień'!$P$9:$P$767,"CKZ Głubczyce")</f>
        <v>0</v>
      </c>
      <c r="AD11" s="349">
        <f>SUMIFS('2_stopień'!$K$9:$K$767,'2_stopień'!$H$9:$H$767,D11,'2_stopień'!$P$9:$P$767,"CKZ Głubczyce")</f>
        <v>0</v>
      </c>
      <c r="AE11" s="244">
        <f>SUMIFS('2_stopień'!$J$9:$J$767,'2_stopień'!$H$9:$H$767,D11,'2_stopień'!$P$9:$P$767,"CKZ Kędzierzyn Koźle")</f>
        <v>0</v>
      </c>
      <c r="AF11" s="349">
        <f>SUMIFS('2_stopień'!$K$9:$K$767,'2_stopień'!$H$9:$H$767,D11,'2_stopień'!$P$9:$P$767,"CKZ Kędzierzyn Koźle")</f>
        <v>0</v>
      </c>
      <c r="AG11" s="244">
        <f>SUMIFS('2_stopień'!$J$9:$J$767,'2_stopień'!$H$9:$H$767,D11,'2_stopień'!$P$9:$P$767,"ZSET Rakowice")</f>
        <v>0</v>
      </c>
      <c r="AH11" s="349">
        <f>SUMIFS('2_stopień'!$K$9:$K$767,'2_stopień'!$H$9:$H$767,D11,'2_stopień'!$P$9:$P$767,"ZSET Rakowice")</f>
        <v>0</v>
      </c>
      <c r="AI11" s="244">
        <f>SUMIFS('2_stopień'!$J$9:$J$767,'2_stopień'!$H$9:$H$767,D11,'2_stopień'!$P$9:$P$767,"CKZ Krotoszyn")</f>
        <v>0</v>
      </c>
      <c r="AJ11" s="349">
        <f>SUMIFS('2_stopień'!$K$9:$K$767,'2_stopień'!$H$9:$H$767,D11,'2_stopień'!$P$9:$P$767,"CKZ Krotoszyn")</f>
        <v>0</v>
      </c>
      <c r="AK11" s="244">
        <f>SUMIFS('2_stopień'!$J$9:$J$767,'2_stopień'!$H$9:$H$767,D11,'2_stopień'!$P$9:$P$767,"CKZ Olkusz")</f>
        <v>0</v>
      </c>
      <c r="AL11" s="349">
        <f>SUMIFS('2_stopień'!$K$9:$K$767,'2_stopień'!$H$9:$H$767,D11,'2_stopień'!$P$9:$P$767,"CKZ Olkusz")</f>
        <v>0</v>
      </c>
      <c r="AM11" s="244">
        <f>SUMIFS('2_stopień'!$J$9:$J$767,'2_stopień'!$H$9:$H$767,D11,'2_stopień'!$P$9:$P$767,"CKZ Wschowa")</f>
        <v>0</v>
      </c>
      <c r="AN11" s="334">
        <f>SUMIFS('2_stopień'!$K$9:$K$767,'2_stopień'!$H$9:$H$767,D11,'2_stopień'!$P$9:$P$767,"CKZ Wschowa")</f>
        <v>0</v>
      </c>
      <c r="AO11" s="244">
        <f>SUMIFS('2_stopień'!$J$9:$J$767,'2_stopień'!$H$9:$H$767,D11,'2_stopień'!$P$9:$P$767,"CKZ Zielona Góra")</f>
        <v>0</v>
      </c>
      <c r="AP11" s="314">
        <f>SUMIFS('2_stopień'!$K$9:$K$767,'2_stopień'!$H$9:$H$767,D11,'2_stopień'!$P$9:$P$767,"CKZ Zielona Góra")</f>
        <v>0</v>
      </c>
      <c r="AQ11" s="244">
        <f>SUMIFS('2_stopień'!$J$9:$J$767,'2_stopień'!$H$9:$H$767,D11,'2_stopień'!$P$9:$P$767,"Rzemieślnicza Wałbrzych")</f>
        <v>0</v>
      </c>
      <c r="AR11" s="349">
        <f>SUMIFS('2_stopień'!$K$9:$K$767,'2_stopień'!$H$9:$H$767,D11,'2_stopień'!$P$9:$P$767,"Rzemieślnicza Wałbrzych")</f>
        <v>0</v>
      </c>
      <c r="AS11" s="244">
        <f>SUMIFS('2_stopień'!$J$9:$J$767,'2_stopień'!$H$9:$H$767,D11,'2_stopień'!$P$9:$P$767,"CKZ Mosina")</f>
        <v>0</v>
      </c>
      <c r="AT11" s="349">
        <f>SUMIFS('2_stopień'!$K$9:$K$767,'2_stopień'!$H$9:$H$767,D11,'2_stopień'!$P$9:$P$767,"CKZ Mosina")</f>
        <v>0</v>
      </c>
      <c r="AU11" s="244">
        <f>SUMIFS('2_stopień'!$J$9:$J$767,'2_stopień'!$H$9:$H$767,D11,'2_stopień'!$P$9:$P$767,"Collegium Witelona")</f>
        <v>0</v>
      </c>
      <c r="AV11" s="349">
        <f>SUMIFS('2_stopień'!$K$9:$K$767,'2_stopień'!$H$9:$H$767,D11,'2_stopień'!$P$9:$P$767,"Collegium Witelona")</f>
        <v>0</v>
      </c>
      <c r="AW11" s="244">
        <f>SUMIFS('2_stopień'!$J$9:$J$767,'2_stopień'!$H$9:$H$767,D11,'2_stopień'!$P$9:$P$767,"CKZ Opole")</f>
        <v>0</v>
      </c>
      <c r="AX11" s="349">
        <f>SUMIFS('2_stopień'!$K$9:$K$767,'2_stopień'!$H$9:$H$767,D11,'2_stopień'!$P$9:$P$767,"CKZ Opole")</f>
        <v>0</v>
      </c>
      <c r="AY11" s="244">
        <f>SUMIFS('2_stopień'!$J$9:$J$767,'2_stopień'!$H$9:$H$767,D11,'2_stopień'!$P$9:$P$767,"CKZ Wrocław")</f>
        <v>0</v>
      </c>
      <c r="AZ11" s="349">
        <f>SUMIFS('2_stopień'!$K$9:$K$767,'2_stopień'!$H$9:$H$767,D11,'2_stopień'!$P$9:$P$767,"CKZ Wrocław")</f>
        <v>0</v>
      </c>
      <c r="BA11" s="244">
        <f>SUMIFS('2_stopień'!$J$9:$J$767,'2_stopień'!$H$9:$H$767,D11,'2_stopień'!$P$9:$P$767,"Brzeg Dolny")</f>
        <v>0</v>
      </c>
      <c r="BB11" s="349">
        <f>SUMIFS('2_stopień'!$K$9:$K$767,'2_stopień'!$H$9:$H$767,D11,'2_stopień'!$P$9:$P$767,"Brzeg Dolny")</f>
        <v>0</v>
      </c>
      <c r="BC11" s="244">
        <f>SUMIFS('2_stopień'!$J$9:$J$767,'2_stopień'!$H$9:$H$767,D11,'2_stopień'!$P$9:$P$767,"CKZ Dębica")</f>
        <v>0</v>
      </c>
      <c r="BD11" s="349">
        <f>SUMIFS('2_stopień'!$K$9:$K$767,'2_stopień'!$H$9:$H$767,D11,'2_stopień'!$P$9:$P$767,"CKZ Dębica")</f>
        <v>0</v>
      </c>
      <c r="BE11" s="244">
        <f>SUMIFS('2_stopień'!$J$9:$J$767,'2_stopień'!$H$9:$H$767,D11,'2_stopień'!$P$9:$P$767,"CKZ Gliwice")</f>
        <v>0</v>
      </c>
      <c r="BF11" s="349">
        <f>SUMIFS('2_stopień'!$K$9:$K$767,'2_stopień'!$H$9:$H$767,D11,'2_stopień'!$P$9:$P$767,"CKZ Gliwice")</f>
        <v>0</v>
      </c>
      <c r="BG11" s="244">
        <f>SUMIFS('2_stopień'!$J$9:$J$767,'2_stopień'!$H$9:$H$767,D11,'2_stopień'!$P$9:$P$767,"CKZ Gniezno")</f>
        <v>0</v>
      </c>
      <c r="BH11" s="349">
        <f>SUMIFS('2_stopień'!$K$9:$K$767,'2_stopień'!$H$9:$H$767,D11,'2_stopień'!$P$9:$P$767,"CKZ Gniezno")</f>
        <v>0</v>
      </c>
      <c r="BI11" s="245">
        <f>SUMIFS('2_stopień'!$J$9:$J$767,'2_stopień'!$H$9:$H$767,D11,'2_stopień'!$P$9:$P$767,"szukany ośrodek")</f>
        <v>0</v>
      </c>
      <c r="BJ11" s="359">
        <f t="shared" si="0"/>
        <v>0</v>
      </c>
      <c r="BK11" s="324">
        <f t="shared" si="1"/>
        <v>0</v>
      </c>
    </row>
    <row r="12" spans="1:63" hidden="1">
      <c r="B12" s="25" t="s">
        <v>488</v>
      </c>
      <c r="C12" s="26">
        <v>712401</v>
      </c>
      <c r="D12" s="26" t="s">
        <v>568</v>
      </c>
      <c r="E12" s="25" t="s">
        <v>567</v>
      </c>
      <c r="F12" s="245">
        <f>SUMIF('2_stopień'!H$9:H$767,"BUD.06.",'2_stopień'!J$9:J$767)</f>
        <v>0</v>
      </c>
      <c r="G12" s="244">
        <f>SUMIFS('2_stopień'!$J$9:$J$767,'2_stopień'!$H$9:$H$767,D12,'2_stopień'!$P$9:$P$767,"CKZ Bielawa")</f>
        <v>0</v>
      </c>
      <c r="H12" s="244">
        <f>SUMIFS('2_stopień'!$K$9:$K$767,'2_stopień'!$H$9:$H$767,E12,'2_stopień'!$P$9:$P$767,"CKZ Bielawa")</f>
        <v>0</v>
      </c>
      <c r="I12" s="244">
        <f>SUMIFS('2_stopień'!$J$9:$J$767,'2_stopień'!$H$9:$H$767,D12,'2_stopień'!$P$9:$P$767,"GCKZ Głogów")</f>
        <v>0</v>
      </c>
      <c r="J12" s="349">
        <f>SUMIFS('2_stopień'!$K$9:$K$767,'2_stopień'!$H$9:$H$767,D12,'2_stopień'!$P$9:$P$767,"GCKZ Głogów")</f>
        <v>0</v>
      </c>
      <c r="K12" s="244">
        <f>SUMIFS('2_stopień'!$J$9:$J$767,'2_stopień'!$H$9:$H$767,D12,'2_stopień'!$P$9:$P$767,"CKZ Jawor")</f>
        <v>0</v>
      </c>
      <c r="L12" s="349">
        <f>SUMIFS('2_stopień'!$K$9:$K$767,'2_stopień'!$H$9:$H$767,D12,'2_stopień'!$P$9:$P$767,"CKZ Jawor")</f>
        <v>0</v>
      </c>
      <c r="M12" s="244">
        <f>SUMIFS('2_stopień'!$J$9:$J$767,'2_stopień'!$H$9:$H$767,D12,'2_stopień'!$P$9:$P$767,"JCKZ Jelenia Góra")</f>
        <v>0</v>
      </c>
      <c r="N12" s="349">
        <f>SUMIFS('2_stopień'!$K$9:$K$767,'2_stopień'!$H$9:$H$767,D12,'2_stopień'!$P$9:$P$767,"JCKZ Jelenia Góra")</f>
        <v>0</v>
      </c>
      <c r="O12" s="244">
        <f>SUMIFS('2_stopień'!$J$9:$J$767,'2_stopień'!$H$9:$H$767,D12,'2_stopień'!$P$9:$P$767,"CKZ Kłodzko")</f>
        <v>0</v>
      </c>
      <c r="P12" s="349">
        <f>SUMIFS('2_stopień'!$K$9:$K$767,'2_stopień'!$H$9:$H$767,D12,'2_stopień'!$P$9:$P$767,"CKZ Kłodzko")</f>
        <v>0</v>
      </c>
      <c r="Q12" s="244">
        <f>SUMIFS('2_stopień'!$J$9:$J$767,'2_stopień'!$H$9:$H$767,D12,'2_stopień'!$P$9:$P$767,"CKZ Legnica")</f>
        <v>0</v>
      </c>
      <c r="R12" s="349">
        <f>SUMIFS('2_stopień'!$K$9:$K$767,'2_stopień'!$H$9:$H$767,D12,'2_stopień'!$P$9:$P$767,"CKZ Legnica")</f>
        <v>0</v>
      </c>
      <c r="S12" s="244">
        <f>SUMIFS('2_stopień'!$J$9:$J$767,'2_stopień'!$H$9:$H$767,D12,'2_stopień'!$P$9:$P$767,"CKZ Oleśnica")</f>
        <v>0</v>
      </c>
      <c r="T12" s="349">
        <f>SUMIFS('2_stopień'!$K$9:$K$767,'2_stopień'!$H$9:$H$767,D12,'2_stopień'!$P$9:$P$767,"CKZ Oleśnica")</f>
        <v>0</v>
      </c>
      <c r="U12" s="244">
        <f>SUMIFS('2_stopień'!$J$9:$J$767,'2_stopień'!$H$9:$H$767,D12,'2_stopień'!$P$9:$P$767,"CKZ Świdnica")</f>
        <v>0</v>
      </c>
      <c r="V12" s="349">
        <f>SUMIFS('2_stopień'!$K$9:$K$767,'2_stopień'!$H$9:$H$767,D12,'2_stopień'!$P$9:$P$767,"CKZ Świdnica")</f>
        <v>0</v>
      </c>
      <c r="W12" s="244">
        <f>SUMIFS('2_stopień'!$J$9:$J$767,'2_stopień'!$H$9:$H$767,D12,'2_stopień'!$P$9:$P$767,"CKZ Wołów")</f>
        <v>0</v>
      </c>
      <c r="X12" s="349">
        <f>SUMIFS('2_stopień'!$K$9:$K$767,'2_stopień'!$H$9:$H$767,D12,'2_stopień'!$P$9:$P$767,"CKZ Wołów")</f>
        <v>0</v>
      </c>
      <c r="Y12" s="244">
        <f>SUMIFS('2_stopień'!$J$9:$J$767,'2_stopień'!$H$9:$H$767,D12,'2_stopień'!$P$9:$P$767,"CKZ Ziębice")</f>
        <v>0</v>
      </c>
      <c r="Z12" s="349">
        <f>SUMIFS('2_stopień'!$K$9:$K$767,'2_stopień'!$H$9:$H$767,D12,'2_stopień'!$P$9:$P$767,"CKZ Ziębice")</f>
        <v>0</v>
      </c>
      <c r="AA12" s="244">
        <f>SUMIFS('2_stopień'!$J$9:$J$767,'2_stopień'!$H$9:$H$767,D12,'2_stopień'!$P$9:$P$767,"CKZ Dobrodzień")</f>
        <v>0</v>
      </c>
      <c r="AB12" s="349">
        <f>SUMIFS('2_stopień'!$K$9:$K$767,'2_stopień'!$H$9:$H$767,D12,'2_stopień'!$P$9:$P$767,"CKZ Dobrodzień")</f>
        <v>0</v>
      </c>
      <c r="AC12" s="244">
        <f>SUMIFS('2_stopień'!$J$9:$J$767,'2_stopień'!$H$9:$H$767,D12,'2_stopień'!$P$9:$P$767,"CKZ Głubczyce")</f>
        <v>0</v>
      </c>
      <c r="AD12" s="349">
        <f>SUMIFS('2_stopień'!$K$9:$K$767,'2_stopień'!$H$9:$H$767,D12,'2_stopień'!$P$9:$P$767,"CKZ Głubczyce")</f>
        <v>0</v>
      </c>
      <c r="AE12" s="244">
        <f>SUMIFS('2_stopień'!$J$9:$J$767,'2_stopień'!$H$9:$H$767,D12,'2_stopień'!$P$9:$P$767,"CKZ Kędzierzyn Koźle")</f>
        <v>0</v>
      </c>
      <c r="AF12" s="349">
        <f>SUMIFS('2_stopień'!$K$9:$K$767,'2_stopień'!$H$9:$H$767,D12,'2_stopień'!$P$9:$P$767,"CKZ Kędzierzyn Koźle")</f>
        <v>0</v>
      </c>
      <c r="AG12" s="244">
        <f>SUMIFS('2_stopień'!$J$9:$J$767,'2_stopień'!$H$9:$H$767,D12,'2_stopień'!$P$9:$P$767,"ZSET Rakowice")</f>
        <v>0</v>
      </c>
      <c r="AH12" s="349">
        <f>SUMIFS('2_stopień'!$K$9:$K$767,'2_stopień'!$H$9:$H$767,D12,'2_stopień'!$P$9:$P$767,"ZSET Rakowice")</f>
        <v>0</v>
      </c>
      <c r="AI12" s="244">
        <f>SUMIFS('2_stopień'!$J$9:$J$767,'2_stopień'!$H$9:$H$767,D12,'2_stopień'!$P$9:$P$767,"CKZ Krotoszyn")</f>
        <v>0</v>
      </c>
      <c r="AJ12" s="349">
        <f>SUMIFS('2_stopień'!$K$9:$K$767,'2_stopień'!$H$9:$H$767,D12,'2_stopień'!$P$9:$P$767,"CKZ Krotoszyn")</f>
        <v>0</v>
      </c>
      <c r="AK12" s="244">
        <f>SUMIFS('2_stopień'!$J$9:$J$767,'2_stopień'!$H$9:$H$767,D12,'2_stopień'!$P$9:$P$767,"CKZ Olkusz")</f>
        <v>0</v>
      </c>
      <c r="AL12" s="349">
        <f>SUMIFS('2_stopień'!$K$9:$K$767,'2_stopień'!$H$9:$H$767,D12,'2_stopień'!$P$9:$P$767,"CKZ Olkusz")</f>
        <v>0</v>
      </c>
      <c r="AM12" s="244">
        <f>SUMIFS('2_stopień'!$J$9:$J$767,'2_stopień'!$H$9:$H$767,D12,'2_stopień'!$P$9:$P$767,"CKZ Wschowa")</f>
        <v>0</v>
      </c>
      <c r="AN12" s="334">
        <f>SUMIFS('2_stopień'!$K$9:$K$767,'2_stopień'!$H$9:$H$767,D12,'2_stopień'!$P$9:$P$767,"CKZ Wschowa")</f>
        <v>0</v>
      </c>
      <c r="AO12" s="244">
        <f>SUMIFS('2_stopień'!$J$9:$J$767,'2_stopień'!$H$9:$H$767,D12,'2_stopień'!$P$9:$P$767,"CKZ Zielona Góra")</f>
        <v>0</v>
      </c>
      <c r="AP12" s="314">
        <f>SUMIFS('2_stopień'!$K$9:$K$767,'2_stopień'!$H$9:$H$767,D12,'2_stopień'!$P$9:$P$767,"CKZ Zielona Góra")</f>
        <v>0</v>
      </c>
      <c r="AQ12" s="244">
        <f>SUMIFS('2_stopień'!$J$9:$J$767,'2_stopień'!$H$9:$H$767,D12,'2_stopień'!$P$9:$P$767,"Rzemieślnicza Wałbrzych")</f>
        <v>0</v>
      </c>
      <c r="AR12" s="349">
        <f>SUMIFS('2_stopień'!$K$9:$K$767,'2_stopień'!$H$9:$H$767,D12,'2_stopień'!$P$9:$P$767,"Rzemieślnicza Wałbrzych")</f>
        <v>0</v>
      </c>
      <c r="AS12" s="244">
        <f>SUMIFS('2_stopień'!$J$9:$J$767,'2_stopień'!$H$9:$H$767,D12,'2_stopień'!$P$9:$P$767,"CKZ Mosina")</f>
        <v>0</v>
      </c>
      <c r="AT12" s="349">
        <f>SUMIFS('2_stopień'!$K$9:$K$767,'2_stopień'!$H$9:$H$767,D12,'2_stopień'!$P$9:$P$767,"CKZ Mosina")</f>
        <v>0</v>
      </c>
      <c r="AU12" s="244">
        <f>SUMIFS('2_stopień'!$J$9:$J$767,'2_stopień'!$H$9:$H$767,D12,'2_stopień'!$P$9:$P$767,"Collegium Witelona")</f>
        <v>0</v>
      </c>
      <c r="AV12" s="349">
        <f>SUMIFS('2_stopień'!$K$9:$K$767,'2_stopień'!$H$9:$H$767,D12,'2_stopień'!$P$9:$P$767,"Collegium Witelona")</f>
        <v>0</v>
      </c>
      <c r="AW12" s="244">
        <f>SUMIFS('2_stopień'!$J$9:$J$767,'2_stopień'!$H$9:$H$767,D12,'2_stopień'!$P$9:$P$767,"CKZ Opole")</f>
        <v>0</v>
      </c>
      <c r="AX12" s="349">
        <f>SUMIFS('2_stopień'!$K$9:$K$767,'2_stopień'!$H$9:$H$767,D12,'2_stopień'!$P$9:$P$767,"CKZ Opole")</f>
        <v>0</v>
      </c>
      <c r="AY12" s="244">
        <f>SUMIFS('2_stopień'!$J$9:$J$767,'2_stopień'!$H$9:$H$767,D12,'2_stopień'!$P$9:$P$767,"CKZ Wrocław")</f>
        <v>0</v>
      </c>
      <c r="AZ12" s="349">
        <f>SUMIFS('2_stopień'!$K$9:$K$767,'2_stopień'!$H$9:$H$767,D12,'2_stopień'!$P$9:$P$767,"CKZ Wrocław")</f>
        <v>0</v>
      </c>
      <c r="BA12" s="244">
        <f>SUMIFS('2_stopień'!$J$9:$J$767,'2_stopień'!$H$9:$H$767,D12,'2_stopień'!$P$9:$P$767,"Brzeg Dolny")</f>
        <v>0</v>
      </c>
      <c r="BB12" s="349">
        <f>SUMIFS('2_stopień'!$K$9:$K$767,'2_stopień'!$H$9:$H$767,D12,'2_stopień'!$P$9:$P$767,"Brzeg Dolny")</f>
        <v>0</v>
      </c>
      <c r="BC12" s="244">
        <f>SUMIFS('2_stopień'!$J$9:$J$767,'2_stopień'!$H$9:$H$767,D12,'2_stopień'!$P$9:$P$767,"CKZ Dębica")</f>
        <v>0</v>
      </c>
      <c r="BD12" s="349">
        <f>SUMIFS('2_stopień'!$K$9:$K$767,'2_stopień'!$H$9:$H$767,D12,'2_stopień'!$P$9:$P$767,"CKZ Dębica")</f>
        <v>0</v>
      </c>
      <c r="BE12" s="244">
        <f>SUMIFS('2_stopień'!$J$9:$J$767,'2_stopień'!$H$9:$H$767,D12,'2_stopień'!$P$9:$P$767,"CKZ Gliwice")</f>
        <v>0</v>
      </c>
      <c r="BF12" s="349">
        <f>SUMIFS('2_stopień'!$K$9:$K$767,'2_stopień'!$H$9:$H$767,D12,'2_stopień'!$P$9:$P$767,"CKZ Gliwice")</f>
        <v>0</v>
      </c>
      <c r="BG12" s="244">
        <f>SUMIFS('2_stopień'!$J$9:$J$767,'2_stopień'!$H$9:$H$767,D12,'2_stopień'!$P$9:$P$767,"CKZ Gniezno")</f>
        <v>0</v>
      </c>
      <c r="BH12" s="349">
        <f>SUMIFS('2_stopień'!$K$9:$K$767,'2_stopień'!$H$9:$H$767,D12,'2_stopień'!$P$9:$P$767,"CKZ Gniezno")</f>
        <v>0</v>
      </c>
      <c r="BI12" s="245">
        <f>SUMIFS('2_stopień'!$J$9:$J$767,'2_stopień'!$H$9:$H$767,D12,'2_stopień'!$P$9:$P$767,"szukany ośrodek")</f>
        <v>0</v>
      </c>
      <c r="BJ12" s="359">
        <f t="shared" si="0"/>
        <v>0</v>
      </c>
      <c r="BK12" s="324">
        <f t="shared" si="1"/>
        <v>0</v>
      </c>
    </row>
    <row r="13" spans="1:63" ht="16.5" hidden="1" customHeight="1">
      <c r="B13" s="25" t="s">
        <v>489</v>
      </c>
      <c r="C13" s="26">
        <v>712403</v>
      </c>
      <c r="D13" s="26" t="s">
        <v>570</v>
      </c>
      <c r="E13" s="25" t="s">
        <v>569</v>
      </c>
      <c r="F13" s="245">
        <f>SUMIF('2_stopień'!H$9:H$767,"BUD.07.",'2_stopień'!J$9:J$767)</f>
        <v>0</v>
      </c>
      <c r="G13" s="244">
        <f>SUMIFS('2_stopień'!$J$9:$J$767,'2_stopień'!$H$9:$H$767,D13,'2_stopień'!$P$9:$P$767,"CKZ Bielawa")</f>
        <v>0</v>
      </c>
      <c r="H13" s="244">
        <f>SUMIFS('2_stopień'!$K$9:$K$767,'2_stopień'!$H$9:$H$767,E13,'2_stopień'!$P$9:$P$767,"CKZ Bielawa")</f>
        <v>0</v>
      </c>
      <c r="I13" s="244">
        <f>SUMIFS('2_stopień'!$J$9:$J$767,'2_stopień'!$H$9:$H$767,D13,'2_stopień'!$P$9:$P$767,"GCKZ Głogów")</f>
        <v>0</v>
      </c>
      <c r="J13" s="349">
        <f>SUMIFS('2_stopień'!$K$9:$K$767,'2_stopień'!$H$9:$H$767,D13,'2_stopień'!$P$9:$P$767,"GCKZ Głogów")</f>
        <v>0</v>
      </c>
      <c r="K13" s="244">
        <f>SUMIFS('2_stopień'!$J$9:$J$767,'2_stopień'!$H$9:$H$767,D13,'2_stopień'!$P$9:$P$767,"CKZ Jawor")</f>
        <v>0</v>
      </c>
      <c r="L13" s="349">
        <f>SUMIFS('2_stopień'!$K$9:$K$767,'2_stopień'!$H$9:$H$767,D13,'2_stopień'!$P$9:$P$767,"CKZ Jawor")</f>
        <v>0</v>
      </c>
      <c r="M13" s="244">
        <f>SUMIFS('2_stopień'!$J$9:$J$767,'2_stopień'!$H$9:$H$767,D13,'2_stopień'!$P$9:$P$767,"JCKZ Jelenia Góra")</f>
        <v>0</v>
      </c>
      <c r="N13" s="349">
        <f>SUMIFS('2_stopień'!$K$9:$K$767,'2_stopień'!$H$9:$H$767,D13,'2_stopień'!$P$9:$P$767,"JCKZ Jelenia Góra")</f>
        <v>0</v>
      </c>
      <c r="O13" s="244">
        <f>SUMIFS('2_stopień'!$J$9:$J$767,'2_stopień'!$H$9:$H$767,D13,'2_stopień'!$P$9:$P$767,"CKZ Kłodzko")</f>
        <v>0</v>
      </c>
      <c r="P13" s="349">
        <f>SUMIFS('2_stopień'!$K$9:$K$767,'2_stopień'!$H$9:$H$767,D13,'2_stopień'!$P$9:$P$767,"CKZ Kłodzko")</f>
        <v>0</v>
      </c>
      <c r="Q13" s="244">
        <f>SUMIFS('2_stopień'!$J$9:$J$767,'2_stopień'!$H$9:$H$767,D13,'2_stopień'!$P$9:$P$767,"CKZ Legnica")</f>
        <v>0</v>
      </c>
      <c r="R13" s="349">
        <f>SUMIFS('2_stopień'!$K$9:$K$767,'2_stopień'!$H$9:$H$767,D13,'2_stopień'!$P$9:$P$767,"CKZ Legnica")</f>
        <v>0</v>
      </c>
      <c r="S13" s="244">
        <f>SUMIFS('2_stopień'!$J$9:$J$767,'2_stopień'!$H$9:$H$767,D13,'2_stopień'!$P$9:$P$767,"CKZ Oleśnica")</f>
        <v>0</v>
      </c>
      <c r="T13" s="349">
        <f>SUMIFS('2_stopień'!$K$9:$K$767,'2_stopień'!$H$9:$H$767,D13,'2_stopień'!$P$9:$P$767,"CKZ Oleśnica")</f>
        <v>0</v>
      </c>
      <c r="U13" s="244">
        <f>SUMIFS('2_stopień'!$J$9:$J$767,'2_stopień'!$H$9:$H$767,D13,'2_stopień'!$P$9:$P$767,"CKZ Świdnica")</f>
        <v>0</v>
      </c>
      <c r="V13" s="349">
        <f>SUMIFS('2_stopień'!$K$9:$K$767,'2_stopień'!$H$9:$H$767,D13,'2_stopień'!$P$9:$P$767,"CKZ Świdnica")</f>
        <v>0</v>
      </c>
      <c r="W13" s="244">
        <f>SUMIFS('2_stopień'!$J$9:$J$767,'2_stopień'!$H$9:$H$767,D13,'2_stopień'!$P$9:$P$767,"CKZ Wołów")</f>
        <v>0</v>
      </c>
      <c r="X13" s="349">
        <f>SUMIFS('2_stopień'!$K$9:$K$767,'2_stopień'!$H$9:$H$767,D13,'2_stopień'!$P$9:$P$767,"CKZ Wołów")</f>
        <v>0</v>
      </c>
      <c r="Y13" s="244">
        <f>SUMIFS('2_stopień'!$J$9:$J$767,'2_stopień'!$H$9:$H$767,D13,'2_stopień'!$P$9:$P$767,"CKZ Ziębice")</f>
        <v>0</v>
      </c>
      <c r="Z13" s="349">
        <f>SUMIFS('2_stopień'!$K$9:$K$767,'2_stopień'!$H$9:$H$767,D13,'2_stopień'!$P$9:$P$767,"CKZ Ziębice")</f>
        <v>0</v>
      </c>
      <c r="AA13" s="244">
        <f>SUMIFS('2_stopień'!$J$9:$J$767,'2_stopień'!$H$9:$H$767,D13,'2_stopień'!$P$9:$P$767,"CKZ Dobrodzień")</f>
        <v>0</v>
      </c>
      <c r="AB13" s="349">
        <f>SUMIFS('2_stopień'!$K$9:$K$767,'2_stopień'!$H$9:$H$767,D13,'2_stopień'!$P$9:$P$767,"CKZ Dobrodzień")</f>
        <v>0</v>
      </c>
      <c r="AC13" s="244">
        <f>SUMIFS('2_stopień'!$J$9:$J$767,'2_stopień'!$H$9:$H$767,D13,'2_stopień'!$P$9:$P$767,"CKZ Głubczyce")</f>
        <v>0</v>
      </c>
      <c r="AD13" s="349">
        <f>SUMIFS('2_stopień'!$K$9:$K$767,'2_stopień'!$H$9:$H$767,D13,'2_stopień'!$P$9:$P$767,"CKZ Głubczyce")</f>
        <v>0</v>
      </c>
      <c r="AE13" s="244">
        <f>SUMIFS('2_stopień'!$J$9:$J$767,'2_stopień'!$H$9:$H$767,D13,'2_stopień'!$P$9:$P$767,"CKZ Kędzierzyn Koźle")</f>
        <v>0</v>
      </c>
      <c r="AF13" s="349">
        <f>SUMIFS('2_stopień'!$K$9:$K$767,'2_stopień'!$H$9:$H$767,D13,'2_stopień'!$P$9:$P$767,"CKZ Kędzierzyn Koźle")</f>
        <v>0</v>
      </c>
      <c r="AG13" s="244">
        <f>SUMIFS('2_stopień'!$J$9:$J$767,'2_stopień'!$H$9:$H$767,D13,'2_stopień'!$P$9:$P$767,"ZSET Rakowice")</f>
        <v>0</v>
      </c>
      <c r="AH13" s="349">
        <f>SUMIFS('2_stopień'!$K$9:$K$767,'2_stopień'!$H$9:$H$767,D13,'2_stopień'!$P$9:$P$767,"ZSET Rakowice")</f>
        <v>0</v>
      </c>
      <c r="AI13" s="244">
        <f>SUMIFS('2_stopień'!$J$9:$J$767,'2_stopień'!$H$9:$H$767,D13,'2_stopień'!$P$9:$P$767,"CKZ Krotoszyn")</f>
        <v>0</v>
      </c>
      <c r="AJ13" s="349">
        <f>SUMIFS('2_stopień'!$K$9:$K$767,'2_stopień'!$H$9:$H$767,D13,'2_stopień'!$P$9:$P$767,"CKZ Krotoszyn")</f>
        <v>0</v>
      </c>
      <c r="AK13" s="244">
        <f>SUMIFS('2_stopień'!$J$9:$J$767,'2_stopień'!$H$9:$H$767,D13,'2_stopień'!$P$9:$P$767,"CKZ Olkusz")</f>
        <v>0</v>
      </c>
      <c r="AL13" s="349">
        <f>SUMIFS('2_stopień'!$K$9:$K$767,'2_stopień'!$H$9:$H$767,D13,'2_stopień'!$P$9:$P$767,"CKZ Olkusz")</f>
        <v>0</v>
      </c>
      <c r="AM13" s="244">
        <f>SUMIFS('2_stopień'!$J$9:$J$767,'2_stopień'!$H$9:$H$767,D13,'2_stopień'!$P$9:$P$767,"CKZ Wschowa")</f>
        <v>0</v>
      </c>
      <c r="AN13" s="334">
        <f>SUMIFS('2_stopień'!$K$9:$K$767,'2_stopień'!$H$9:$H$767,D13,'2_stopień'!$P$9:$P$767,"CKZ Wschowa")</f>
        <v>0</v>
      </c>
      <c r="AO13" s="244">
        <f>SUMIFS('2_stopień'!$J$9:$J$767,'2_stopień'!$H$9:$H$767,D13,'2_stopień'!$P$9:$P$767,"CKZ Zielona Góra")</f>
        <v>0</v>
      </c>
      <c r="AP13" s="314">
        <f>SUMIFS('2_stopień'!$K$9:$K$767,'2_stopień'!$H$9:$H$767,D13,'2_stopień'!$P$9:$P$767,"CKZ Zielona Góra")</f>
        <v>0</v>
      </c>
      <c r="AQ13" s="244">
        <f>SUMIFS('2_stopień'!$J$9:$J$767,'2_stopień'!$H$9:$H$767,D13,'2_stopień'!$P$9:$P$767,"Rzemieślnicza Wałbrzych")</f>
        <v>0</v>
      </c>
      <c r="AR13" s="349">
        <f>SUMIFS('2_stopień'!$K$9:$K$767,'2_stopień'!$H$9:$H$767,D13,'2_stopień'!$P$9:$P$767,"Rzemieślnicza Wałbrzych")</f>
        <v>0</v>
      </c>
      <c r="AS13" s="244">
        <f>SUMIFS('2_stopień'!$J$9:$J$767,'2_stopień'!$H$9:$H$767,D13,'2_stopień'!$P$9:$P$767,"CKZ Mosina")</f>
        <v>0</v>
      </c>
      <c r="AT13" s="349">
        <f>SUMIFS('2_stopień'!$K$9:$K$767,'2_stopień'!$H$9:$H$767,D13,'2_stopień'!$P$9:$P$767,"CKZ Mosina")</f>
        <v>0</v>
      </c>
      <c r="AU13" s="244">
        <f>SUMIFS('2_stopień'!$J$9:$J$767,'2_stopień'!$H$9:$H$767,D13,'2_stopień'!$P$9:$P$767,"Collegium Witelona")</f>
        <v>0</v>
      </c>
      <c r="AV13" s="349">
        <f>SUMIFS('2_stopień'!$K$9:$K$767,'2_stopień'!$H$9:$H$767,D13,'2_stopień'!$P$9:$P$767,"Collegium Witelona")</f>
        <v>0</v>
      </c>
      <c r="AW13" s="244">
        <f>SUMIFS('2_stopień'!$J$9:$J$767,'2_stopień'!$H$9:$H$767,D13,'2_stopień'!$P$9:$P$767,"CKZ Opole")</f>
        <v>0</v>
      </c>
      <c r="AX13" s="349">
        <f>SUMIFS('2_stopień'!$K$9:$K$767,'2_stopień'!$H$9:$H$767,D13,'2_stopień'!$P$9:$P$767,"CKZ Opole")</f>
        <v>0</v>
      </c>
      <c r="AY13" s="244">
        <f>SUMIFS('2_stopień'!$J$9:$J$767,'2_stopień'!$H$9:$H$767,D13,'2_stopień'!$P$9:$P$767,"CKZ Wrocław")</f>
        <v>0</v>
      </c>
      <c r="AZ13" s="349">
        <f>SUMIFS('2_stopień'!$K$9:$K$767,'2_stopień'!$H$9:$H$767,D13,'2_stopień'!$P$9:$P$767,"CKZ Wrocław")</f>
        <v>0</v>
      </c>
      <c r="BA13" s="244">
        <f>SUMIFS('2_stopień'!$J$9:$J$767,'2_stopień'!$H$9:$H$767,D13,'2_stopień'!$P$9:$P$767,"Brzeg Dolny")</f>
        <v>0</v>
      </c>
      <c r="BB13" s="349">
        <f>SUMIFS('2_stopień'!$K$9:$K$767,'2_stopień'!$H$9:$H$767,D13,'2_stopień'!$P$9:$P$767,"Brzeg Dolny")</f>
        <v>0</v>
      </c>
      <c r="BC13" s="244">
        <f>SUMIFS('2_stopień'!$J$9:$J$767,'2_stopień'!$H$9:$H$767,D13,'2_stopień'!$P$9:$P$767,"CKZ Dębica")</f>
        <v>0</v>
      </c>
      <c r="BD13" s="349">
        <f>SUMIFS('2_stopień'!$K$9:$K$767,'2_stopień'!$H$9:$H$767,D13,'2_stopień'!$P$9:$P$767,"CKZ Dębica")</f>
        <v>0</v>
      </c>
      <c r="BE13" s="244">
        <f>SUMIFS('2_stopień'!$J$9:$J$767,'2_stopień'!$H$9:$H$767,D13,'2_stopień'!$P$9:$P$767,"CKZ Gliwice")</f>
        <v>0</v>
      </c>
      <c r="BF13" s="349">
        <f>SUMIFS('2_stopień'!$K$9:$K$767,'2_stopień'!$H$9:$H$767,D13,'2_stopień'!$P$9:$P$767,"CKZ Gliwice")</f>
        <v>0</v>
      </c>
      <c r="BG13" s="244">
        <f>SUMIFS('2_stopień'!$J$9:$J$767,'2_stopień'!$H$9:$H$767,D13,'2_stopień'!$P$9:$P$767,"CKZ Gniezno")</f>
        <v>0</v>
      </c>
      <c r="BH13" s="349">
        <f>SUMIFS('2_stopień'!$K$9:$K$767,'2_stopień'!$H$9:$H$767,D13,'2_stopień'!$P$9:$P$767,"CKZ Gniezno")</f>
        <v>0</v>
      </c>
      <c r="BI13" s="245">
        <f>SUMIFS('2_stopień'!$J$9:$J$767,'2_stopień'!$H$9:$H$767,D13,'2_stopień'!$P$9:$P$767,"szukany ośrodek")</f>
        <v>0</v>
      </c>
      <c r="BJ13" s="359">
        <f t="shared" si="0"/>
        <v>0</v>
      </c>
      <c r="BK13" s="324">
        <f t="shared" si="1"/>
        <v>0</v>
      </c>
    </row>
    <row r="14" spans="1:63" hidden="1">
      <c r="B14" s="25" t="s">
        <v>490</v>
      </c>
      <c r="C14" s="26">
        <v>711102</v>
      </c>
      <c r="D14" s="26" t="s">
        <v>572</v>
      </c>
      <c r="E14" s="25" t="s">
        <v>571</v>
      </c>
      <c r="F14" s="245">
        <f>SUMIF('2_stopień'!H$9:H$767,"BUD.08.",'2_stopień'!J$9:J$767)</f>
        <v>0</v>
      </c>
      <c r="G14" s="244">
        <f>SUMIFS('2_stopień'!$J$9:$J$767,'2_stopień'!$H$9:$H$767,D14,'2_stopień'!$P$9:$P$767,"CKZ Bielawa")</f>
        <v>0</v>
      </c>
      <c r="H14" s="244">
        <f>SUMIFS('2_stopień'!$K$9:$K$767,'2_stopień'!$H$9:$H$767,E14,'2_stopień'!$P$9:$P$767,"CKZ Bielawa")</f>
        <v>0</v>
      </c>
      <c r="I14" s="244">
        <f>SUMIFS('2_stopień'!$J$9:$J$767,'2_stopień'!$H$9:$H$767,D14,'2_stopień'!$P$9:$P$767,"GCKZ Głogów")</f>
        <v>0</v>
      </c>
      <c r="J14" s="349">
        <f>SUMIFS('2_stopień'!$K$9:$K$767,'2_stopień'!$H$9:$H$767,D14,'2_stopień'!$P$9:$P$767,"GCKZ Głogów")</f>
        <v>0</v>
      </c>
      <c r="K14" s="244">
        <f>SUMIFS('2_stopień'!$J$9:$J$767,'2_stopień'!$H$9:$H$767,D14,'2_stopień'!$P$9:$P$767,"CKZ Jawor")</f>
        <v>0</v>
      </c>
      <c r="L14" s="349">
        <f>SUMIFS('2_stopień'!$K$9:$K$767,'2_stopień'!$H$9:$H$767,D14,'2_stopień'!$P$9:$P$767,"CKZ Jawor")</f>
        <v>0</v>
      </c>
      <c r="M14" s="244">
        <f>SUMIFS('2_stopień'!$J$9:$J$767,'2_stopień'!$H$9:$H$767,D14,'2_stopień'!$P$9:$P$767,"JCKZ Jelenia Góra")</f>
        <v>0</v>
      </c>
      <c r="N14" s="349">
        <f>SUMIFS('2_stopień'!$K$9:$K$767,'2_stopień'!$H$9:$H$767,D14,'2_stopień'!$P$9:$P$767,"JCKZ Jelenia Góra")</f>
        <v>0</v>
      </c>
      <c r="O14" s="244">
        <f>SUMIFS('2_stopień'!$J$9:$J$767,'2_stopień'!$H$9:$H$767,D14,'2_stopień'!$P$9:$P$767,"CKZ Kłodzko")</f>
        <v>0</v>
      </c>
      <c r="P14" s="349">
        <f>SUMIFS('2_stopień'!$K$9:$K$767,'2_stopień'!$H$9:$H$767,D14,'2_stopień'!$P$9:$P$767,"CKZ Kłodzko")</f>
        <v>0</v>
      </c>
      <c r="Q14" s="244">
        <f>SUMIFS('2_stopień'!$J$9:$J$767,'2_stopień'!$H$9:$H$767,D14,'2_stopień'!$P$9:$P$767,"CKZ Legnica")</f>
        <v>0</v>
      </c>
      <c r="R14" s="349">
        <f>SUMIFS('2_stopień'!$K$9:$K$767,'2_stopień'!$H$9:$H$767,D14,'2_stopień'!$P$9:$P$767,"CKZ Legnica")</f>
        <v>0</v>
      </c>
      <c r="S14" s="244">
        <f>SUMIFS('2_stopień'!$J$9:$J$767,'2_stopień'!$H$9:$H$767,D14,'2_stopień'!$P$9:$P$767,"CKZ Oleśnica")</f>
        <v>0</v>
      </c>
      <c r="T14" s="349">
        <f>SUMIFS('2_stopień'!$K$9:$K$767,'2_stopień'!$H$9:$H$767,D14,'2_stopień'!$P$9:$P$767,"CKZ Oleśnica")</f>
        <v>0</v>
      </c>
      <c r="U14" s="244">
        <f>SUMIFS('2_stopień'!$J$9:$J$767,'2_stopień'!$H$9:$H$767,D14,'2_stopień'!$P$9:$P$767,"CKZ Świdnica")</f>
        <v>0</v>
      </c>
      <c r="V14" s="349">
        <f>SUMIFS('2_stopień'!$K$9:$K$767,'2_stopień'!$H$9:$H$767,D14,'2_stopień'!$P$9:$P$767,"CKZ Świdnica")</f>
        <v>0</v>
      </c>
      <c r="W14" s="244">
        <f>SUMIFS('2_stopień'!$J$9:$J$767,'2_stopień'!$H$9:$H$767,D14,'2_stopień'!$P$9:$P$767,"CKZ Wołów")</f>
        <v>0</v>
      </c>
      <c r="X14" s="349">
        <f>SUMIFS('2_stopień'!$K$9:$K$767,'2_stopień'!$H$9:$H$767,D14,'2_stopień'!$P$9:$P$767,"CKZ Wołów")</f>
        <v>0</v>
      </c>
      <c r="Y14" s="244">
        <f>SUMIFS('2_stopień'!$J$9:$J$767,'2_stopień'!$H$9:$H$767,D14,'2_stopień'!$P$9:$P$767,"CKZ Ziębice")</f>
        <v>0</v>
      </c>
      <c r="Z14" s="349">
        <f>SUMIFS('2_stopień'!$K$9:$K$767,'2_stopień'!$H$9:$H$767,D14,'2_stopień'!$P$9:$P$767,"CKZ Ziębice")</f>
        <v>0</v>
      </c>
      <c r="AA14" s="244">
        <f>SUMIFS('2_stopień'!$J$9:$J$767,'2_stopień'!$H$9:$H$767,D14,'2_stopień'!$P$9:$P$767,"CKZ Dobrodzień")</f>
        <v>0</v>
      </c>
      <c r="AB14" s="349">
        <f>SUMIFS('2_stopień'!$K$9:$K$767,'2_stopień'!$H$9:$H$767,D14,'2_stopień'!$P$9:$P$767,"CKZ Dobrodzień")</f>
        <v>0</v>
      </c>
      <c r="AC14" s="244">
        <f>SUMIFS('2_stopień'!$J$9:$J$767,'2_stopień'!$H$9:$H$767,D14,'2_stopień'!$P$9:$P$767,"CKZ Głubczyce")</f>
        <v>0</v>
      </c>
      <c r="AD14" s="349">
        <f>SUMIFS('2_stopień'!$K$9:$K$767,'2_stopień'!$H$9:$H$767,D14,'2_stopień'!$P$9:$P$767,"CKZ Głubczyce")</f>
        <v>0</v>
      </c>
      <c r="AE14" s="244">
        <f>SUMIFS('2_stopień'!$J$9:$J$767,'2_stopień'!$H$9:$H$767,D14,'2_stopień'!$P$9:$P$767,"CKZ Kędzierzyn Koźle")</f>
        <v>0</v>
      </c>
      <c r="AF14" s="349">
        <f>SUMIFS('2_stopień'!$K$9:$K$767,'2_stopień'!$H$9:$H$767,D14,'2_stopień'!$P$9:$P$767,"CKZ Kędzierzyn Koźle")</f>
        <v>0</v>
      </c>
      <c r="AG14" s="244">
        <f>SUMIFS('2_stopień'!$J$9:$J$767,'2_stopień'!$H$9:$H$767,D14,'2_stopień'!$P$9:$P$767,"ZSET Rakowice")</f>
        <v>0</v>
      </c>
      <c r="AH14" s="349">
        <f>SUMIFS('2_stopień'!$K$9:$K$767,'2_stopień'!$H$9:$H$767,D14,'2_stopień'!$P$9:$P$767,"ZSET Rakowice")</f>
        <v>0</v>
      </c>
      <c r="AI14" s="244">
        <f>SUMIFS('2_stopień'!$J$9:$J$767,'2_stopień'!$H$9:$H$767,D14,'2_stopień'!$P$9:$P$767,"CKZ Krotoszyn")</f>
        <v>0</v>
      </c>
      <c r="AJ14" s="349">
        <f>SUMIFS('2_stopień'!$K$9:$K$767,'2_stopień'!$H$9:$H$767,D14,'2_stopień'!$P$9:$P$767,"CKZ Krotoszyn")</f>
        <v>0</v>
      </c>
      <c r="AK14" s="244">
        <f>SUMIFS('2_stopień'!$J$9:$J$767,'2_stopień'!$H$9:$H$767,D14,'2_stopień'!$P$9:$P$767,"CKZ Olkusz")</f>
        <v>0</v>
      </c>
      <c r="AL14" s="349">
        <f>SUMIFS('2_stopień'!$K$9:$K$767,'2_stopień'!$H$9:$H$767,D14,'2_stopień'!$P$9:$P$767,"CKZ Olkusz")</f>
        <v>0</v>
      </c>
      <c r="AM14" s="244">
        <f>SUMIFS('2_stopień'!$J$9:$J$767,'2_stopień'!$H$9:$H$767,D14,'2_stopień'!$P$9:$P$767,"CKZ Wschowa")</f>
        <v>0</v>
      </c>
      <c r="AN14" s="334">
        <f>SUMIFS('2_stopień'!$K$9:$K$767,'2_stopień'!$H$9:$H$767,D14,'2_stopień'!$P$9:$P$767,"CKZ Wschowa")</f>
        <v>0</v>
      </c>
      <c r="AO14" s="244">
        <f>SUMIFS('2_stopień'!$J$9:$J$767,'2_stopień'!$H$9:$H$767,D14,'2_stopień'!$P$9:$P$767,"CKZ Zielona Góra")</f>
        <v>0</v>
      </c>
      <c r="AP14" s="314">
        <f>SUMIFS('2_stopień'!$K$9:$K$767,'2_stopień'!$H$9:$H$767,D14,'2_stopień'!$P$9:$P$767,"CKZ Zielona Góra")</f>
        <v>0</v>
      </c>
      <c r="AQ14" s="244">
        <f>SUMIFS('2_stopień'!$J$9:$J$767,'2_stopień'!$H$9:$H$767,D14,'2_stopień'!$P$9:$P$767,"Rzemieślnicza Wałbrzych")</f>
        <v>0</v>
      </c>
      <c r="AR14" s="349">
        <f>SUMIFS('2_stopień'!$K$9:$K$767,'2_stopień'!$H$9:$H$767,D14,'2_stopień'!$P$9:$P$767,"Rzemieślnicza Wałbrzych")</f>
        <v>0</v>
      </c>
      <c r="AS14" s="244">
        <f>SUMIFS('2_stopień'!$J$9:$J$767,'2_stopień'!$H$9:$H$767,D14,'2_stopień'!$P$9:$P$767,"CKZ Mosina")</f>
        <v>0</v>
      </c>
      <c r="AT14" s="349">
        <f>SUMIFS('2_stopień'!$K$9:$K$767,'2_stopień'!$H$9:$H$767,D14,'2_stopień'!$P$9:$P$767,"CKZ Mosina")</f>
        <v>0</v>
      </c>
      <c r="AU14" s="244">
        <f>SUMIFS('2_stopień'!$J$9:$J$767,'2_stopień'!$H$9:$H$767,D14,'2_stopień'!$P$9:$P$767,"Collegium Witelona")</f>
        <v>0</v>
      </c>
      <c r="AV14" s="349">
        <f>SUMIFS('2_stopień'!$K$9:$K$767,'2_stopień'!$H$9:$H$767,D14,'2_stopień'!$P$9:$P$767,"Collegium Witelona")</f>
        <v>0</v>
      </c>
      <c r="AW14" s="244">
        <f>SUMIFS('2_stopień'!$J$9:$J$767,'2_stopień'!$H$9:$H$767,D14,'2_stopień'!$P$9:$P$767,"CKZ Opole")</f>
        <v>0</v>
      </c>
      <c r="AX14" s="349">
        <f>SUMIFS('2_stopień'!$K$9:$K$767,'2_stopień'!$H$9:$H$767,D14,'2_stopień'!$P$9:$P$767,"CKZ Opole")</f>
        <v>0</v>
      </c>
      <c r="AY14" s="244">
        <f>SUMIFS('2_stopień'!$J$9:$J$767,'2_stopień'!$H$9:$H$767,D14,'2_stopień'!$P$9:$P$767,"CKZ Wrocław")</f>
        <v>0</v>
      </c>
      <c r="AZ14" s="349">
        <f>SUMIFS('2_stopień'!$K$9:$K$767,'2_stopień'!$H$9:$H$767,D14,'2_stopień'!$P$9:$P$767,"CKZ Wrocław")</f>
        <v>0</v>
      </c>
      <c r="BA14" s="244">
        <f>SUMIFS('2_stopień'!$J$9:$J$767,'2_stopień'!$H$9:$H$767,D14,'2_stopień'!$P$9:$P$767,"Brzeg Dolny")</f>
        <v>0</v>
      </c>
      <c r="BB14" s="349">
        <f>SUMIFS('2_stopień'!$K$9:$K$767,'2_stopień'!$H$9:$H$767,D14,'2_stopień'!$P$9:$P$767,"Brzeg Dolny")</f>
        <v>0</v>
      </c>
      <c r="BC14" s="244">
        <f>SUMIFS('2_stopień'!$J$9:$J$767,'2_stopień'!$H$9:$H$767,D14,'2_stopień'!$P$9:$P$767,"CKZ Dębica")</f>
        <v>0</v>
      </c>
      <c r="BD14" s="349">
        <f>SUMIFS('2_stopień'!$K$9:$K$767,'2_stopień'!$H$9:$H$767,D14,'2_stopień'!$P$9:$P$767,"CKZ Dębica")</f>
        <v>0</v>
      </c>
      <c r="BE14" s="244">
        <f>SUMIFS('2_stopień'!$J$9:$J$767,'2_stopień'!$H$9:$H$767,D14,'2_stopień'!$P$9:$P$767,"CKZ Gliwice")</f>
        <v>0</v>
      </c>
      <c r="BF14" s="349">
        <f>SUMIFS('2_stopień'!$K$9:$K$767,'2_stopień'!$H$9:$H$767,D14,'2_stopień'!$P$9:$P$767,"CKZ Gliwice")</f>
        <v>0</v>
      </c>
      <c r="BG14" s="244">
        <f>SUMIFS('2_stopień'!$J$9:$J$767,'2_stopień'!$H$9:$H$767,D14,'2_stopień'!$P$9:$P$767,"CKZ Gniezno")</f>
        <v>0</v>
      </c>
      <c r="BH14" s="349">
        <f>SUMIFS('2_stopień'!$K$9:$K$767,'2_stopień'!$H$9:$H$767,D14,'2_stopień'!$P$9:$P$767,"CKZ Gniezno")</f>
        <v>0</v>
      </c>
      <c r="BI14" s="245">
        <f>SUMIFS('2_stopień'!$J$9:$J$767,'2_stopień'!$H$9:$H$767,D14,'2_stopień'!$P$9:$P$767,"szukany ośrodek")</f>
        <v>0</v>
      </c>
      <c r="BJ14" s="359">
        <f t="shared" si="0"/>
        <v>0</v>
      </c>
      <c r="BK14" s="324">
        <f t="shared" si="1"/>
        <v>0</v>
      </c>
    </row>
    <row r="15" spans="1:63" hidden="1">
      <c r="B15" s="25" t="s">
        <v>125</v>
      </c>
      <c r="C15" s="26">
        <v>712618</v>
      </c>
      <c r="D15" s="26" t="s">
        <v>77</v>
      </c>
      <c r="E15" s="25" t="s">
        <v>573</v>
      </c>
      <c r="F15" s="245">
        <f>SUMIF('2_stopień'!H$9:H$767,"BUD.09.",'2_stopień'!J$9:J$767)</f>
        <v>35</v>
      </c>
      <c r="G15" s="244">
        <f>SUMIFS('2_stopień'!$J$9:$J$767,'2_stopień'!$H$9:$H$767,D15,'2_stopień'!$P$9:$P$767,"CKZ Bielawa")</f>
        <v>0</v>
      </c>
      <c r="H15" s="244">
        <f>SUMIFS('2_stopień'!$K$9:$K$767,'2_stopień'!$H$9:$H$767,D15,'2_stopień'!$P$9:$P$767,"CKZ Bielawa")</f>
        <v>0</v>
      </c>
      <c r="I15" s="244">
        <f>SUMIFS('2_stopień'!$J$9:$J$767,'2_stopień'!$H$9:$H$767,D15,'2_stopień'!$P$9:$P$767,"GCKZ Głogów")</f>
        <v>0</v>
      </c>
      <c r="J15" s="349">
        <f>SUMIFS('2_stopień'!$K$9:$K$767,'2_stopień'!$H$9:$H$767,D15,'2_stopień'!$P$9:$P$767,"GCKZ Głogów")</f>
        <v>0</v>
      </c>
      <c r="K15" s="244">
        <f>SUMIFS('2_stopień'!$J$9:$J$767,'2_stopień'!$H$9:$H$767,D15,'2_stopień'!$P$9:$P$767,"CKZ Jawor")</f>
        <v>0</v>
      </c>
      <c r="L15" s="349">
        <f>SUMIFS('2_stopień'!$K$9:$K$767,'2_stopień'!$H$9:$H$767,D15,'2_stopień'!$P$9:$P$767,"CKZ Jawor")</f>
        <v>0</v>
      </c>
      <c r="M15" s="244">
        <f>SUMIFS('2_stopień'!$J$9:$J$767,'2_stopień'!$H$9:$H$767,D15,'2_stopień'!$P$9:$P$767,"JCKZ Jelenia Góra")</f>
        <v>0</v>
      </c>
      <c r="N15" s="349">
        <f>SUMIFS('2_stopień'!$K$9:$K$767,'2_stopień'!$H$9:$H$767,D15,'2_stopień'!$P$9:$P$767,"JCKZ Jelenia Góra")</f>
        <v>0</v>
      </c>
      <c r="O15" s="244">
        <f>SUMIFS('2_stopień'!$J$9:$J$767,'2_stopień'!$H$9:$H$767,D15,'2_stopień'!$P$9:$P$767,"CKZ Kłodzko")</f>
        <v>0</v>
      </c>
      <c r="P15" s="349">
        <f>SUMIFS('2_stopień'!$K$9:$K$767,'2_stopień'!$H$9:$H$767,D15,'2_stopień'!$P$9:$P$767,"CKZ Kłodzko")</f>
        <v>0</v>
      </c>
      <c r="Q15" s="244">
        <f>SUMIFS('2_stopień'!$J$9:$J$767,'2_stopień'!$H$9:$H$767,D15,'2_stopień'!$P$9:$P$767,"CKZ Legnica")</f>
        <v>0</v>
      </c>
      <c r="R15" s="349">
        <f>SUMIFS('2_stopień'!$K$9:$K$767,'2_stopień'!$H$9:$H$767,D15,'2_stopień'!$P$9:$P$767,"CKZ Legnica")</f>
        <v>0</v>
      </c>
      <c r="S15" s="244">
        <f>SUMIFS('2_stopień'!$J$9:$J$767,'2_stopień'!$H$9:$H$767,D15,'2_stopień'!$P$9:$P$767,"CKZ Oleśnica")</f>
        <v>0</v>
      </c>
      <c r="T15" s="349">
        <f>SUMIFS('2_stopień'!$K$9:$K$767,'2_stopień'!$H$9:$H$767,D15,'2_stopień'!$P$9:$P$767,"CKZ Oleśnica")</f>
        <v>0</v>
      </c>
      <c r="U15" s="244">
        <f>SUMIFS('2_stopień'!$J$9:$J$767,'2_stopień'!$H$9:$H$767,D15,'2_stopień'!$P$9:$P$767,"CKZ Świdnica")</f>
        <v>33</v>
      </c>
      <c r="V15" s="349">
        <f>SUMIFS('2_stopień'!$K$9:$K$767,'2_stopień'!$H$9:$H$767,D15,'2_stopień'!$P$9:$P$767,"CKZ Świdnica")</f>
        <v>0</v>
      </c>
      <c r="W15" s="244">
        <f>SUMIFS('2_stopień'!$J$9:$J$767,'2_stopień'!$H$9:$H$767,D15,'2_stopień'!$P$9:$P$767,"CKZ Wołów")</f>
        <v>0</v>
      </c>
      <c r="X15" s="349">
        <f>SUMIFS('2_stopień'!$K$9:$K$767,'2_stopień'!$H$9:$H$767,D15,'2_stopień'!$P$9:$P$767,"CKZ Wołów")</f>
        <v>0</v>
      </c>
      <c r="Y15" s="244">
        <f>SUMIFS('2_stopień'!$J$9:$J$767,'2_stopień'!$H$9:$H$767,D15,'2_stopień'!$P$9:$P$767,"CKZ Ziębice")</f>
        <v>0</v>
      </c>
      <c r="Z15" s="349">
        <f>SUMIFS('2_stopień'!$K$9:$K$767,'2_stopień'!$H$9:$H$767,D15,'2_stopień'!$P$9:$P$767,"CKZ Ziębice")</f>
        <v>0</v>
      </c>
      <c r="AA15" s="244">
        <f>SUMIFS('2_stopień'!$J$9:$J$767,'2_stopień'!$H$9:$H$767,D15,'2_stopień'!$P$9:$P$767,"CKZ Dobrodzień")</f>
        <v>0</v>
      </c>
      <c r="AB15" s="349">
        <f>SUMIFS('2_stopień'!$K$9:$K$767,'2_stopień'!$H$9:$H$767,D15,'2_stopień'!$P$9:$P$767,"CKZ Dobrodzień")</f>
        <v>0</v>
      </c>
      <c r="AC15" s="244">
        <f>SUMIFS('2_stopień'!$J$9:$J$767,'2_stopień'!$H$9:$H$767,D15,'2_stopień'!$P$9:$P$767,"CKZ Głubczyce")</f>
        <v>0</v>
      </c>
      <c r="AD15" s="349">
        <f>SUMIFS('2_stopień'!$K$9:$K$767,'2_stopień'!$H$9:$H$767,D15,'2_stopień'!$P$9:$P$767,"CKZ Głubczyce")</f>
        <v>0</v>
      </c>
      <c r="AE15" s="244">
        <f>SUMIFS('2_stopień'!$J$9:$J$767,'2_stopień'!$H$9:$H$767,D15,'2_stopień'!$P$9:$P$767,"CKZ Kędzierzyn Koźle")</f>
        <v>0</v>
      </c>
      <c r="AF15" s="349">
        <f>SUMIFS('2_stopień'!$K$9:$K$767,'2_stopień'!$H$9:$H$767,D15,'2_stopień'!$P$9:$P$767,"CKZ Kędzierzyn Koźle")</f>
        <v>0</v>
      </c>
      <c r="AG15" s="244">
        <f>SUMIFS('2_stopień'!$J$9:$J$767,'2_stopień'!$H$9:$H$767,D15,'2_stopień'!$P$9:$P$767,"ZSET Rakowice")</f>
        <v>0</v>
      </c>
      <c r="AH15" s="349">
        <f>SUMIFS('2_stopień'!$K$9:$K$767,'2_stopień'!$H$9:$H$767,D15,'2_stopień'!$P$9:$P$767,"ZSET Rakowice")</f>
        <v>0</v>
      </c>
      <c r="AI15" s="244">
        <f>SUMIFS('2_stopień'!$J$9:$J$767,'2_stopień'!$H$9:$H$767,D15,'2_stopień'!$P$9:$P$767,"CKZ Krotoszyn")</f>
        <v>0</v>
      </c>
      <c r="AJ15" s="349">
        <f>SUMIFS('2_stopień'!$K$9:$K$767,'2_stopień'!$H$9:$H$767,D15,'2_stopień'!$P$9:$P$767,"CKZ Krotoszyn")</f>
        <v>0</v>
      </c>
      <c r="AK15" s="244">
        <f>SUMIFS('2_stopień'!$J$9:$J$767,'2_stopień'!$H$9:$H$767,D15,'2_stopień'!$P$9:$P$767,"CKZ Olkusz")</f>
        <v>0</v>
      </c>
      <c r="AL15" s="349">
        <f>SUMIFS('2_stopień'!$K$9:$K$767,'2_stopień'!$H$9:$H$767,D15,'2_stopień'!$P$9:$P$767,"CKZ Olkusz")</f>
        <v>0</v>
      </c>
      <c r="AM15" s="244">
        <f>SUMIFS('2_stopień'!$J$9:$J$767,'2_stopień'!$H$9:$H$767,D15,'2_stopień'!$P$9:$P$767,"CKZ Wschowa")</f>
        <v>2</v>
      </c>
      <c r="AN15" s="334">
        <f>SUMIFS('2_stopień'!$K$9:$K$767,'2_stopień'!$H$9:$H$767,D15,'2_stopień'!$P$9:$P$767,"CKZ Wschowa")</f>
        <v>0</v>
      </c>
      <c r="AO15" s="244">
        <f>SUMIFS('2_stopień'!$J$9:$J$767,'2_stopień'!$H$9:$H$767,D15,'2_stopień'!$P$9:$P$767,"CKZ Zielona Góra")</f>
        <v>0</v>
      </c>
      <c r="AP15" s="314">
        <f>SUMIFS('2_stopień'!$K$9:$K$767,'2_stopień'!$H$9:$H$767,D15,'2_stopień'!$P$9:$P$767,"CKZ Zielona Góra")</f>
        <v>0</v>
      </c>
      <c r="AQ15" s="244">
        <f>SUMIFS('2_stopień'!$J$9:$J$767,'2_stopień'!$H$9:$H$767,D15,'2_stopień'!$P$9:$P$767,"Rzemieślnicza Wałbrzych")</f>
        <v>0</v>
      </c>
      <c r="AR15" s="349">
        <f>SUMIFS('2_stopień'!$K$9:$K$767,'2_stopień'!$H$9:$H$767,D15,'2_stopień'!$P$9:$P$767,"Rzemieślnicza Wałbrzych")</f>
        <v>0</v>
      </c>
      <c r="AS15" s="244">
        <f>SUMIFS('2_stopień'!$J$9:$J$767,'2_stopień'!$H$9:$H$767,D15,'2_stopień'!$P$9:$P$767,"CKZ Mosina")</f>
        <v>0</v>
      </c>
      <c r="AT15" s="349">
        <f>SUMIFS('2_stopień'!$K$9:$K$767,'2_stopień'!$H$9:$H$767,D15,'2_stopień'!$P$9:$P$767,"CKZ Mosina")</f>
        <v>0</v>
      </c>
      <c r="AU15" s="244">
        <f>SUMIFS('2_stopień'!$J$9:$J$767,'2_stopień'!$H$9:$H$767,D15,'2_stopień'!$P$9:$P$767,"Akademia Rzemiosła")</f>
        <v>0</v>
      </c>
      <c r="AV15" s="349">
        <f>SUMIFS('2_stopień'!$K$9:$K$767,'2_stopień'!$H$9:$H$767,D15,'2_stopień'!$P$9:$P$767,"Akademia Rzemiosła")</f>
        <v>0</v>
      </c>
      <c r="AW15" s="244">
        <f>SUMIFS('2_stopień'!$J$9:$J$767,'2_stopień'!$H$9:$H$767,D15,'2_stopień'!$P$9:$P$767,"CKZ Opole")</f>
        <v>0</v>
      </c>
      <c r="AX15" s="349">
        <f>SUMIFS('2_stopień'!$K$9:$K$767,'2_stopień'!$H$9:$H$767,D15,'2_stopień'!$P$9:$P$767,"CKZ Opole")</f>
        <v>0</v>
      </c>
      <c r="AY15" s="244">
        <f>SUMIFS('2_stopień'!$J$9:$J$767,'2_stopień'!$H$9:$H$767,D15,'2_stopień'!$P$9:$P$767,"CKZ Wrocław")</f>
        <v>0</v>
      </c>
      <c r="AZ15" s="349">
        <f>SUMIFS('2_stopień'!$K$9:$K$767,'2_stopień'!$H$9:$H$767,D15,'2_stopień'!$P$9:$P$767,"CKZ Wrocław")</f>
        <v>0</v>
      </c>
      <c r="BA15" s="244">
        <f>SUMIFS('2_stopień'!$J$9:$J$767,'2_stopień'!$H$9:$H$767,D15,'2_stopień'!$P$9:$P$767,"Brzeg Dolny")</f>
        <v>0</v>
      </c>
      <c r="BB15" s="349">
        <f>SUMIFS('2_stopień'!$K$9:$K$767,'2_stopień'!$H$9:$H$767,D15,'2_stopień'!$P$9:$P$767,"Brzeg Dolny")</f>
        <v>0</v>
      </c>
      <c r="BC15" s="244">
        <f>SUMIFS('2_stopień'!$J$9:$J$767,'2_stopień'!$H$9:$H$767,D15,'2_stopień'!$P$9:$P$767,"CKZ Dębica")</f>
        <v>0</v>
      </c>
      <c r="BD15" s="349">
        <f>SUMIFS('2_stopień'!$K$9:$K$767,'2_stopień'!$H$9:$H$767,D15,'2_stopień'!$P$9:$P$767,"CKZ Dębica")</f>
        <v>0</v>
      </c>
      <c r="BE15" s="244">
        <f>SUMIFS('2_stopień'!$J$9:$J$767,'2_stopień'!$H$9:$H$767,D15,'2_stopień'!$P$9:$P$767,"CKZ Gliwice")</f>
        <v>0</v>
      </c>
      <c r="BF15" s="349">
        <f>SUMIFS('2_stopień'!$K$9:$K$767,'2_stopień'!$H$9:$H$767,D15,'2_stopień'!$P$9:$P$767,"CKZ Gliwice")</f>
        <v>0</v>
      </c>
      <c r="BG15" s="244">
        <f>SUMIFS('2_stopień'!$J$9:$J$767,'2_stopień'!$H$9:$H$767,D15,'2_stopień'!$P$9:$P$767,"CKZ Gniezno")</f>
        <v>0</v>
      </c>
      <c r="BH15" s="349">
        <f>SUMIFS('2_stopień'!$K$9:$K$767,'2_stopień'!$H$9:$H$767,D15,'2_stopień'!$P$9:$P$767,"CKZ Gniezno")</f>
        <v>0</v>
      </c>
      <c r="BI15" s="245">
        <f>SUMIFS('2_stopień'!$J$9:$J$767,'2_stopień'!$H$9:$H$767,D15,'2_stopień'!$P$9:$P$767,"szukany ośrodek")</f>
        <v>0</v>
      </c>
      <c r="BJ15" s="359">
        <f t="shared" si="0"/>
        <v>35</v>
      </c>
      <c r="BK15" s="324">
        <f t="shared" si="1"/>
        <v>0</v>
      </c>
    </row>
    <row r="16" spans="1:63" hidden="1">
      <c r="B16" s="25" t="s">
        <v>468</v>
      </c>
      <c r="C16" s="26">
        <v>712906</v>
      </c>
      <c r="D16" s="26" t="s">
        <v>682</v>
      </c>
      <c r="E16" s="25" t="s">
        <v>574</v>
      </c>
      <c r="F16" s="245">
        <f>SUMIF('2_stopień'!H$9:H$767,"BUD.10.",'2_stopień'!J$9:J$767)</f>
        <v>1</v>
      </c>
      <c r="G16" s="244">
        <f>SUMIFS('2_stopień'!$J$9:$J$767,'2_stopień'!$H$9:$H$767,D16,'2_stopień'!$P$9:$P$767,"CKZ Bielawa")</f>
        <v>0</v>
      </c>
      <c r="H16" s="244">
        <f>SUMIFS('2_stopień'!$K$9:$K$767,'2_stopień'!$H$9:$H$767,D16,'2_stopień'!$P$9:$P$767,"CKZ Bielawa")</f>
        <v>0</v>
      </c>
      <c r="I16" s="244">
        <f>SUMIFS('2_stopień'!$J$9:$J$767,'2_stopień'!$H$9:$H$767,D16,'2_stopień'!$P$9:$P$767,"GCKZ Głogów")</f>
        <v>0</v>
      </c>
      <c r="J16" s="349">
        <f>SUMIFS('2_stopień'!$K$9:$K$767,'2_stopień'!$H$9:$H$767,D16,'2_stopień'!$P$9:$P$767,"GCKZ Głogów")</f>
        <v>0</v>
      </c>
      <c r="K16" s="244">
        <f>SUMIFS('2_stopień'!$J$9:$J$767,'2_stopień'!$H$9:$H$767,D16,'2_stopień'!$P$9:$P$767,"CKZ Jawor")</f>
        <v>0</v>
      </c>
      <c r="L16" s="349">
        <f>SUMIFS('2_stopień'!$K$9:$K$767,'2_stopień'!$H$9:$H$767,D16,'2_stopień'!$P$9:$P$767,"CKZ Jawor")</f>
        <v>0</v>
      </c>
      <c r="M16" s="244">
        <f>SUMIFS('2_stopień'!$J$9:$J$767,'2_stopień'!$H$9:$H$767,D16,'2_stopień'!$P$9:$P$767,"JCKZ Jelenia Góra")</f>
        <v>0</v>
      </c>
      <c r="N16" s="349">
        <f>SUMIFS('2_stopień'!$K$9:$K$767,'2_stopień'!$H$9:$H$767,D16,'2_stopień'!$P$9:$P$767,"JCKZ Jelenia Góra")</f>
        <v>0</v>
      </c>
      <c r="O16" s="244">
        <f>SUMIFS('2_stopień'!$J$9:$J$767,'2_stopień'!$H$9:$H$767,D16,'2_stopień'!$P$9:$P$767,"CKZ Kłodzko")</f>
        <v>0</v>
      </c>
      <c r="P16" s="349">
        <f>SUMIFS('2_stopień'!$K$9:$K$767,'2_stopień'!$H$9:$H$767,D16,'2_stopień'!$P$9:$P$767,"CKZ Kłodzko")</f>
        <v>0</v>
      </c>
      <c r="Q16" s="244">
        <f>SUMIFS('2_stopień'!$J$9:$J$767,'2_stopień'!$H$9:$H$767,D16,'2_stopień'!$P$9:$P$767,"CKZ Legnica")</f>
        <v>0</v>
      </c>
      <c r="R16" s="349">
        <f>SUMIFS('2_stopień'!$K$9:$K$767,'2_stopień'!$H$9:$H$767,D16,'2_stopień'!$P$9:$P$767,"CKZ Legnica")</f>
        <v>0</v>
      </c>
      <c r="S16" s="244">
        <f>SUMIFS('2_stopień'!$J$9:$J$767,'2_stopień'!$H$9:$H$767,D16,'2_stopień'!$P$9:$P$767,"CKZ Oleśnica")</f>
        <v>0</v>
      </c>
      <c r="T16" s="349">
        <f>SUMIFS('2_stopień'!$K$9:$K$767,'2_stopień'!$H$9:$H$767,D16,'2_stopień'!$P$9:$P$767,"CKZ Oleśnica")</f>
        <v>0</v>
      </c>
      <c r="U16" s="244">
        <f>SUMIFS('2_stopień'!$J$9:$J$767,'2_stopień'!$H$9:$H$767,D16,'2_stopień'!$P$9:$P$767,"CKZ Świdnica")</f>
        <v>0</v>
      </c>
      <c r="V16" s="349">
        <f>SUMIFS('2_stopień'!$K$9:$K$767,'2_stopień'!$H$9:$H$767,D16,'2_stopień'!$P$9:$P$767,"CKZ Świdnica")</f>
        <v>0</v>
      </c>
      <c r="W16" s="244">
        <f>SUMIFS('2_stopień'!$J$9:$J$767,'2_stopień'!$H$9:$H$767,D16,'2_stopień'!$P$9:$P$767,"CKZ Wołów")</f>
        <v>0</v>
      </c>
      <c r="X16" s="349">
        <f>SUMIFS('2_stopień'!$K$9:$K$767,'2_stopień'!$H$9:$H$767,D16,'2_stopień'!$P$9:$P$767,"CKZ Wołów")</f>
        <v>0</v>
      </c>
      <c r="Y16" s="244">
        <f>SUMIFS('2_stopień'!$J$9:$J$767,'2_stopień'!$H$9:$H$767,D16,'2_stopień'!$P$9:$P$767,"CKZ Ziębice")</f>
        <v>0</v>
      </c>
      <c r="Z16" s="349">
        <f>SUMIFS('2_stopień'!$K$9:$K$767,'2_stopień'!$H$9:$H$767,D16,'2_stopień'!$P$9:$P$767,"CKZ Ziębice")</f>
        <v>0</v>
      </c>
      <c r="AA16" s="244">
        <f>SUMIFS('2_stopień'!$J$9:$J$767,'2_stopień'!$H$9:$H$767,D16,'2_stopień'!$P$9:$P$767,"CKZ Dobrodzień")</f>
        <v>0</v>
      </c>
      <c r="AB16" s="349">
        <f>SUMIFS('2_stopień'!$K$9:$K$767,'2_stopień'!$H$9:$H$767,D16,'2_stopień'!$P$9:$P$767,"CKZ Dobrodzień")</f>
        <v>0</v>
      </c>
      <c r="AC16" s="244">
        <f>SUMIFS('2_stopień'!$J$9:$J$767,'2_stopień'!$H$9:$H$767,D16,'2_stopień'!$P$9:$P$767,"CKZ Głubczyce")</f>
        <v>0</v>
      </c>
      <c r="AD16" s="349">
        <f>SUMIFS('2_stopień'!$K$9:$K$767,'2_stopień'!$H$9:$H$767,D16,'2_stopień'!$P$9:$P$767,"CKZ Głubczyce")</f>
        <v>0</v>
      </c>
      <c r="AE16" s="244">
        <f>SUMIFS('2_stopień'!$J$9:$J$767,'2_stopień'!$H$9:$H$767,D16,'2_stopień'!$P$9:$P$767,"CKZ Kędzierzyn Koźle")</f>
        <v>0</v>
      </c>
      <c r="AF16" s="349">
        <f>SUMIFS('2_stopień'!$K$9:$K$767,'2_stopień'!$H$9:$H$767,D16,'2_stopień'!$P$9:$P$767,"CKZ Kędzierzyn Koźle")</f>
        <v>0</v>
      </c>
      <c r="AG16" s="244">
        <f>SUMIFS('2_stopień'!$J$9:$J$767,'2_stopień'!$H$9:$H$767,D16,'2_stopień'!$P$9:$P$767,"ZSET Rakowice")</f>
        <v>0</v>
      </c>
      <c r="AH16" s="349">
        <f>SUMIFS('2_stopień'!$K$9:$K$767,'2_stopień'!$H$9:$H$767,D16,'2_stopień'!$P$9:$P$767,"ZSET Rakowice")</f>
        <v>0</v>
      </c>
      <c r="AI16" s="244">
        <f>SUMIFS('2_stopień'!$J$9:$J$767,'2_stopień'!$H$9:$H$767,D16,'2_stopień'!$P$9:$P$767,"CKZ Krotoszyn")</f>
        <v>0</v>
      </c>
      <c r="AJ16" s="349">
        <f>SUMIFS('2_stopień'!$K$9:$K$767,'2_stopień'!$H$9:$H$767,D16,'2_stopień'!$P$9:$P$767,"CKZ Krotoszyn")</f>
        <v>0</v>
      </c>
      <c r="AK16" s="244">
        <f>SUMIFS('2_stopień'!$J$9:$J$767,'2_stopień'!$H$9:$H$767,D16,'2_stopień'!$P$9:$P$767,"CKZ Olkusz")</f>
        <v>0</v>
      </c>
      <c r="AL16" s="349">
        <f>SUMIFS('2_stopień'!$K$9:$K$767,'2_stopień'!$H$9:$H$767,D16,'2_stopień'!$P$9:$P$767,"CKZ Olkusz")</f>
        <v>0</v>
      </c>
      <c r="AM16" s="244">
        <f>SUMIFS('2_stopień'!$J$9:$J$767,'2_stopień'!$H$9:$H$767,D16,'2_stopień'!$P$9:$P$767,"CKZ Wschowa")</f>
        <v>1</v>
      </c>
      <c r="AN16" s="334">
        <f>SUMIFS('2_stopień'!$K$9:$K$767,'2_stopień'!$H$9:$H$767,D16,'2_stopień'!$P$9:$P$767,"CKZ Wschowa")</f>
        <v>0</v>
      </c>
      <c r="AO16" s="244">
        <f>SUMIFS('2_stopień'!$J$9:$J$767,'2_stopień'!$H$9:$H$767,D16,'2_stopień'!$P$9:$P$767,"CKZ Zielona Góra")</f>
        <v>0</v>
      </c>
      <c r="AP16" s="314">
        <f>SUMIFS('2_stopień'!$K$9:$K$767,'2_stopień'!$H$9:$H$767,D16,'2_stopień'!$P$9:$P$767,"CKZ Zielona Góra")</f>
        <v>0</v>
      </c>
      <c r="AQ16" s="244">
        <f>SUMIFS('2_stopień'!$J$9:$J$767,'2_stopień'!$H$9:$H$767,D16,'2_stopień'!$P$9:$P$767,"Rzemieślnicza Wałbrzych")</f>
        <v>0</v>
      </c>
      <c r="AR16" s="349">
        <f>SUMIFS('2_stopień'!$K$9:$K$767,'2_stopień'!$H$9:$H$767,D16,'2_stopień'!$P$9:$P$767,"Rzemieślnicza Wałbrzych")</f>
        <v>0</v>
      </c>
      <c r="AS16" s="244">
        <f>SUMIFS('2_stopień'!$J$9:$J$767,'2_stopień'!$H$9:$H$767,D16,'2_stopień'!$P$9:$P$767,"CKZ Mosina")</f>
        <v>0</v>
      </c>
      <c r="AT16" s="349">
        <f>SUMIFS('2_stopień'!$K$9:$K$767,'2_stopień'!$H$9:$H$767,D16,'2_stopień'!$P$9:$P$767,"CKZ Mosina")</f>
        <v>0</v>
      </c>
      <c r="AU16" s="244">
        <f>SUMIFS('2_stopień'!$J$9:$J$767,'2_stopień'!$H$9:$H$767,D16,'2_stopień'!$P$9:$P$767,"Akademia Rzemiosła")</f>
        <v>0</v>
      </c>
      <c r="AV16" s="349">
        <f>SUMIFS('2_stopień'!$K$9:$K$767,'2_stopień'!$H$9:$H$767,D16,'2_stopień'!$P$9:$P$767,"Akademia Rzemiosła")</f>
        <v>0</v>
      </c>
      <c r="AW16" s="244">
        <f>SUMIFS('2_stopień'!$J$9:$J$767,'2_stopień'!$H$9:$H$767,D16,'2_stopień'!$P$9:$P$767,"CKZ Opole")</f>
        <v>0</v>
      </c>
      <c r="AX16" s="349">
        <f>SUMIFS('2_stopień'!$K$9:$K$767,'2_stopień'!$H$9:$H$767,D16,'2_stopień'!$P$9:$P$767,"CKZ Opole")</f>
        <v>0</v>
      </c>
      <c r="AY16" s="244">
        <f>SUMIFS('2_stopień'!$J$9:$J$767,'2_stopień'!$H$9:$H$767,D16,'2_stopień'!$P$9:$P$767,"CKZ Wrocław")</f>
        <v>0</v>
      </c>
      <c r="AZ16" s="349">
        <f>SUMIFS('2_stopień'!$K$9:$K$767,'2_stopień'!$H$9:$H$767,D16,'2_stopień'!$P$9:$P$767,"CKZ Wrocław")</f>
        <v>0</v>
      </c>
      <c r="BA16" s="244">
        <f>SUMIFS('2_stopień'!$J$9:$J$767,'2_stopień'!$H$9:$H$767,D16,'2_stopień'!$P$9:$P$767,"Brzeg Dolny")</f>
        <v>0</v>
      </c>
      <c r="BB16" s="349">
        <f>SUMIFS('2_stopień'!$K$9:$K$767,'2_stopień'!$H$9:$H$767,D16,'2_stopień'!$P$9:$P$767,"Brzeg Dolny")</f>
        <v>0</v>
      </c>
      <c r="BC16" s="244">
        <f>SUMIFS('2_stopień'!$J$9:$J$767,'2_stopień'!$H$9:$H$767,D16,'2_stopień'!$P$9:$P$767,"CKZ Dębica")</f>
        <v>0</v>
      </c>
      <c r="BD16" s="349">
        <f>SUMIFS('2_stopień'!$K$9:$K$767,'2_stopień'!$H$9:$H$767,D16,'2_stopień'!$P$9:$P$767,"CKZ Dębica")</f>
        <v>0</v>
      </c>
      <c r="BE16" s="244">
        <f>SUMIFS('2_stopień'!$J$9:$J$767,'2_stopień'!$H$9:$H$767,D16,'2_stopień'!$P$9:$P$767,"CKZ Gliwice")</f>
        <v>0</v>
      </c>
      <c r="BF16" s="349">
        <f>SUMIFS('2_stopień'!$K$9:$K$767,'2_stopień'!$H$9:$H$767,D16,'2_stopień'!$P$9:$P$767,"CKZ Gliwice")</f>
        <v>0</v>
      </c>
      <c r="BG16" s="244">
        <f>SUMIFS('2_stopień'!$J$9:$J$767,'2_stopień'!$H$9:$H$767,D16,'2_stopień'!$P$9:$P$767,"CKZ Gniezno")</f>
        <v>0</v>
      </c>
      <c r="BH16" s="349">
        <f>SUMIFS('2_stopień'!$K$9:$K$767,'2_stopień'!$H$9:$H$767,D16,'2_stopień'!$P$9:$P$767,"CKZ Gniezno")</f>
        <v>0</v>
      </c>
      <c r="BI16" s="245">
        <f>SUMIFS('2_stopień'!$J$9:$J$767,'2_stopień'!$H$9:$H$767,D16,'2_stopień'!$P$9:$P$767,"szukany ośrodek")</f>
        <v>0</v>
      </c>
      <c r="BJ16" s="359">
        <f t="shared" si="0"/>
        <v>1</v>
      </c>
      <c r="BK16" s="324">
        <f t="shared" si="1"/>
        <v>0</v>
      </c>
    </row>
    <row r="17" spans="2:63" hidden="1">
      <c r="B17" s="25" t="s">
        <v>180</v>
      </c>
      <c r="C17" s="26">
        <v>712905</v>
      </c>
      <c r="D17" s="26" t="s">
        <v>60</v>
      </c>
      <c r="E17" s="25" t="s">
        <v>575</v>
      </c>
      <c r="F17" s="245">
        <f>SUMIF('2_stopień'!H$9:H$767,"BUD.11.",'2_stopień'!J$9:J$767)</f>
        <v>22</v>
      </c>
      <c r="G17" s="244">
        <f>SUMIFS('2_stopień'!$J$9:$J$767,'2_stopień'!$H$9:$H$767,D17,'2_stopień'!$P$9:$P$767,"CKZ Bielawa")</f>
        <v>0</v>
      </c>
      <c r="H17" s="244">
        <f>SUMIFS('2_stopień'!$K$9:$K$767,'2_stopień'!$H$9:$H$767,D17,'2_stopień'!$P$9:$P$767,"CKZ Bielawa")</f>
        <v>0</v>
      </c>
      <c r="I17" s="244">
        <f>SUMIFS('2_stopień'!$J$9:$J$767,'2_stopień'!$H$9:$H$767,D17,'2_stopień'!$P$9:$P$767,"GCKZ Głogów")</f>
        <v>0</v>
      </c>
      <c r="J17" s="349">
        <f>SUMIFS('2_stopień'!$K$9:$K$767,'2_stopień'!$H$9:$H$767,D17,'2_stopień'!$P$9:$P$767,"GCKZ Głogów")</f>
        <v>0</v>
      </c>
      <c r="K17" s="244">
        <f>SUMIFS('2_stopień'!$J$9:$J$767,'2_stopień'!$H$9:$H$767,D17,'2_stopień'!$P$9:$P$767,"CKZ Jawor")</f>
        <v>0</v>
      </c>
      <c r="L17" s="349">
        <f>SUMIFS('2_stopień'!$K$9:$K$767,'2_stopień'!$H$9:$H$767,D17,'2_stopień'!$P$9:$P$767,"CKZ Jawor")</f>
        <v>0</v>
      </c>
      <c r="M17" s="244">
        <f>SUMIFS('2_stopień'!$J$9:$J$767,'2_stopień'!$H$9:$H$767,D17,'2_stopień'!$P$9:$P$767,"JCKZ Jelenia Góra")</f>
        <v>0</v>
      </c>
      <c r="N17" s="349">
        <f>SUMIFS('2_stopień'!$K$9:$K$767,'2_stopień'!$H$9:$H$767,D17,'2_stopień'!$P$9:$P$767,"JCKZ Jelenia Góra")</f>
        <v>0</v>
      </c>
      <c r="O17" s="244">
        <f>SUMIFS('2_stopień'!$J$9:$J$767,'2_stopień'!$H$9:$H$767,D17,'2_stopień'!$P$9:$P$767,"CKZ Kłodzko")</f>
        <v>0</v>
      </c>
      <c r="P17" s="349">
        <f>SUMIFS('2_stopień'!$K$9:$K$767,'2_stopień'!$H$9:$H$767,D17,'2_stopień'!$P$9:$P$767,"CKZ Kłodzko")</f>
        <v>0</v>
      </c>
      <c r="Q17" s="244">
        <f>SUMIFS('2_stopień'!$J$9:$J$767,'2_stopień'!$H$9:$H$767,D17,'2_stopień'!$P$9:$P$767,"CKZ Legnica")</f>
        <v>0</v>
      </c>
      <c r="R17" s="349">
        <f>SUMIFS('2_stopień'!$K$9:$K$767,'2_stopień'!$H$9:$H$767,D17,'2_stopień'!$P$9:$P$767,"CKZ Legnica")</f>
        <v>0</v>
      </c>
      <c r="S17" s="244">
        <f>SUMIFS('2_stopień'!$J$9:$J$767,'2_stopień'!$H$9:$H$767,D17,'2_stopień'!$P$9:$P$767,"CKZ Oleśnica")</f>
        <v>0</v>
      </c>
      <c r="T17" s="349">
        <f>SUMIFS('2_stopień'!$K$9:$K$767,'2_stopień'!$H$9:$H$767,D17,'2_stopień'!$P$9:$P$767,"CKZ Oleśnica")</f>
        <v>0</v>
      </c>
      <c r="U17" s="244">
        <f>SUMIFS('2_stopień'!$J$9:$J$767,'2_stopień'!$H$9:$H$767,D17,'2_stopień'!$P$9:$P$767,"CKZ Świdnica")</f>
        <v>0</v>
      </c>
      <c r="V17" s="349">
        <f>SUMIFS('2_stopień'!$K$9:$K$767,'2_stopień'!$H$9:$H$767,D17,'2_stopień'!$P$9:$P$767,"CKZ Świdnica")</f>
        <v>0</v>
      </c>
      <c r="W17" s="244">
        <f>SUMIFS('2_stopień'!$J$9:$J$767,'2_stopień'!$H$9:$H$767,D17,'2_stopień'!$P$9:$P$767,"CKZ Wołów")</f>
        <v>0</v>
      </c>
      <c r="X17" s="349">
        <f>SUMIFS('2_stopień'!$K$9:$K$767,'2_stopień'!$H$9:$H$767,D17,'2_stopień'!$P$9:$P$767,"CKZ Wołów")</f>
        <v>0</v>
      </c>
      <c r="Y17" s="244">
        <f>SUMIFS('2_stopień'!$J$9:$J$767,'2_stopień'!$H$9:$H$767,D17,'2_stopień'!$P$9:$P$767,"CKZ Ziębice")</f>
        <v>0</v>
      </c>
      <c r="Z17" s="349">
        <f>SUMIFS('2_stopień'!$K$9:$K$767,'2_stopień'!$H$9:$H$767,D17,'2_stopień'!$P$9:$P$767,"CKZ Ziębice")</f>
        <v>0</v>
      </c>
      <c r="AA17" s="244">
        <f>SUMIFS('2_stopień'!$J$9:$J$767,'2_stopień'!$H$9:$H$767,D17,'2_stopień'!$P$9:$P$767,"CKZ Dobrodzień")</f>
        <v>0</v>
      </c>
      <c r="AB17" s="349">
        <f>SUMIFS('2_stopień'!$K$9:$K$767,'2_stopień'!$H$9:$H$767,D17,'2_stopień'!$P$9:$P$767,"CKZ Dobrodzień")</f>
        <v>0</v>
      </c>
      <c r="AC17" s="244">
        <f>SUMIFS('2_stopień'!$J$9:$J$767,'2_stopień'!$H$9:$H$767,D17,'2_stopień'!$P$9:$P$767,"CKZ Głubczyce")</f>
        <v>0</v>
      </c>
      <c r="AD17" s="349">
        <f>SUMIFS('2_stopień'!$K$9:$K$767,'2_stopień'!$H$9:$H$767,D17,'2_stopień'!$P$9:$P$767,"CKZ Głubczyce")</f>
        <v>0</v>
      </c>
      <c r="AE17" s="244">
        <f>SUMIFS('2_stopień'!$J$9:$J$767,'2_stopień'!$H$9:$H$767,D17,'2_stopień'!$P$9:$P$767,"CKZ Kędzierzyn Koźle")</f>
        <v>0</v>
      </c>
      <c r="AF17" s="349">
        <f>SUMIFS('2_stopień'!$K$9:$K$767,'2_stopień'!$H$9:$H$767,D17,'2_stopień'!$P$9:$P$767,"CKZ Kędzierzyn Koźle")</f>
        <v>0</v>
      </c>
      <c r="AG17" s="244">
        <f>SUMIFS('2_stopień'!$J$9:$J$767,'2_stopień'!$H$9:$H$767,D17,'2_stopień'!$P$9:$P$767,"ZSET Rakowice")</f>
        <v>0</v>
      </c>
      <c r="AH17" s="349">
        <f>SUMIFS('2_stopień'!$K$9:$K$767,'2_stopień'!$H$9:$H$767,D17,'2_stopień'!$P$9:$P$767,"ZSET Rakowice")</f>
        <v>0</v>
      </c>
      <c r="AI17" s="244">
        <f>SUMIFS('2_stopień'!$J$9:$J$767,'2_stopień'!$H$9:$H$767,D17,'2_stopień'!$P$9:$P$767,"CKZ Krotoszyn")</f>
        <v>1</v>
      </c>
      <c r="AJ17" s="349">
        <f>SUMIFS('2_stopień'!$K$9:$K$767,'2_stopień'!$H$9:$H$767,D17,'2_stopień'!$P$9:$P$767,"CKZ Krotoszyn")</f>
        <v>0</v>
      </c>
      <c r="AK17" s="244">
        <f>SUMIFS('2_stopień'!$J$9:$J$767,'2_stopień'!$H$9:$H$767,D17,'2_stopień'!$P$9:$P$767,"CKZ Olkusz")</f>
        <v>0</v>
      </c>
      <c r="AL17" s="349">
        <f>SUMIFS('2_stopień'!$K$9:$K$767,'2_stopień'!$H$9:$H$767,D17,'2_stopień'!$P$9:$P$767,"CKZ Olkusz")</f>
        <v>0</v>
      </c>
      <c r="AM17" s="244">
        <f>SUMIFS('2_stopień'!$J$9:$J$767,'2_stopień'!$H$9:$H$767,D17,'2_stopień'!$P$9:$P$767,"CKZ Wschowa")</f>
        <v>18</v>
      </c>
      <c r="AN17" s="334">
        <f>SUMIFS('2_stopień'!$K$9:$K$767,'2_stopień'!$H$9:$H$767,D17,'2_stopień'!$P$9:$P$767,"CKZ Wschowa")</f>
        <v>0</v>
      </c>
      <c r="AO17" s="244">
        <f>SUMIFS('2_stopień'!$J$9:$J$767,'2_stopień'!$H$9:$H$767,D17,'2_stopień'!$P$9:$P$767,"CKZ Zielona Góra")</f>
        <v>0</v>
      </c>
      <c r="AP17" s="314">
        <f>SUMIFS('2_stopień'!$K$9:$K$767,'2_stopień'!$H$9:$H$767,D17,'2_stopień'!$P$9:$P$767,"CKZ Zielona Góra")</f>
        <v>0</v>
      </c>
      <c r="AQ17" s="244">
        <f>SUMIFS('2_stopień'!$J$9:$J$767,'2_stopień'!$H$9:$H$767,D17,'2_stopień'!$P$9:$P$767,"Rzemieślnicza Wałbrzych")</f>
        <v>3</v>
      </c>
      <c r="AR17" s="349">
        <f>SUMIFS('2_stopień'!$K$9:$K$767,'2_stopień'!$H$9:$H$767,D17,'2_stopień'!$P$9:$P$767,"Rzemieślnicza Wałbrzych")</f>
        <v>0</v>
      </c>
      <c r="AS17" s="244">
        <f>SUMIFS('2_stopień'!$J$9:$J$767,'2_stopień'!$H$9:$H$767,D17,'2_stopień'!$P$9:$P$767,"CKZ Mosina")</f>
        <v>0</v>
      </c>
      <c r="AT17" s="349">
        <f>SUMIFS('2_stopień'!$K$9:$K$767,'2_stopień'!$H$9:$H$767,D17,'2_stopień'!$P$9:$P$767,"CKZ Mosina")</f>
        <v>0</v>
      </c>
      <c r="AU17" s="244">
        <f>SUMIFS('2_stopień'!$J$9:$J$767,'2_stopień'!$H$9:$H$767,D17,'2_stopień'!$P$9:$P$767,"Akademia Rzemiosła")</f>
        <v>0</v>
      </c>
      <c r="AV17" s="349">
        <f>SUMIFS('2_stopień'!$K$9:$K$767,'2_stopień'!$H$9:$H$767,D17,'2_stopień'!$P$9:$P$767,"Akademia Rzemiosła")</f>
        <v>0</v>
      </c>
      <c r="AW17" s="244">
        <f>SUMIFS('2_stopień'!$J$9:$J$767,'2_stopień'!$H$9:$H$767,D17,'2_stopień'!$P$9:$P$767,"CKZ Opole")</f>
        <v>0</v>
      </c>
      <c r="AX17" s="349">
        <f>SUMIFS('2_stopień'!$K$9:$K$767,'2_stopień'!$H$9:$H$767,D17,'2_stopień'!$P$9:$P$767,"CKZ Opole")</f>
        <v>0</v>
      </c>
      <c r="AY17" s="244">
        <f>SUMIFS('2_stopień'!$J$9:$J$767,'2_stopień'!$H$9:$H$767,D17,'2_stopień'!$P$9:$P$767,"CKZ Wrocław")</f>
        <v>0</v>
      </c>
      <c r="AZ17" s="349">
        <f>SUMIFS('2_stopień'!$K$9:$K$767,'2_stopień'!$H$9:$H$767,D17,'2_stopień'!$P$9:$P$767,"CKZ Wrocław")</f>
        <v>0</v>
      </c>
      <c r="BA17" s="244">
        <f>SUMIFS('2_stopień'!$J$9:$J$767,'2_stopień'!$H$9:$H$767,D17,'2_stopień'!$P$9:$P$767,"Brzeg Dolny")</f>
        <v>0</v>
      </c>
      <c r="BB17" s="349">
        <f>SUMIFS('2_stopień'!$K$9:$K$767,'2_stopień'!$H$9:$H$767,D17,'2_stopień'!$P$9:$P$767,"Brzeg Dolny")</f>
        <v>0</v>
      </c>
      <c r="BC17" s="244">
        <f>SUMIFS('2_stopień'!$J$9:$J$767,'2_stopień'!$H$9:$H$767,D17,'2_stopień'!$P$9:$P$767,"CKZ Dębica")</f>
        <v>0</v>
      </c>
      <c r="BD17" s="349">
        <f>SUMIFS('2_stopień'!$K$9:$K$767,'2_stopień'!$H$9:$H$767,D17,'2_stopień'!$P$9:$P$767,"CKZ Dębica")</f>
        <v>0</v>
      </c>
      <c r="BE17" s="244">
        <f>SUMIFS('2_stopień'!$J$9:$J$767,'2_stopień'!$H$9:$H$767,D17,'2_stopień'!$P$9:$P$767,"CKZ Gliwice")</f>
        <v>0</v>
      </c>
      <c r="BF17" s="349">
        <f>SUMIFS('2_stopień'!$K$9:$K$767,'2_stopień'!$H$9:$H$767,D17,'2_stopień'!$P$9:$P$767,"CKZ Gliwice")</f>
        <v>0</v>
      </c>
      <c r="BG17" s="244">
        <f>SUMIFS('2_stopień'!$J$9:$J$767,'2_stopień'!$H$9:$H$767,D17,'2_stopień'!$P$9:$P$767,"CKZ Gniezno")</f>
        <v>0</v>
      </c>
      <c r="BH17" s="349">
        <f>SUMIFS('2_stopień'!$K$9:$K$767,'2_stopień'!$H$9:$H$767,D17,'2_stopień'!$P$9:$P$767,"CKZ Gniezno")</f>
        <v>0</v>
      </c>
      <c r="BI17" s="245">
        <f>SUMIFS('2_stopień'!$J$9:$J$767,'2_stopień'!$H$9:$H$767,D17,'2_stopień'!$P$9:$P$767,"szukany ośrodek")</f>
        <v>0</v>
      </c>
      <c r="BJ17" s="359">
        <f t="shared" si="0"/>
        <v>22</v>
      </c>
      <c r="BK17" s="324">
        <f t="shared" si="1"/>
        <v>0</v>
      </c>
    </row>
    <row r="18" spans="2:63" hidden="1">
      <c r="B18" s="25" t="s">
        <v>194</v>
      </c>
      <c r="C18" s="26">
        <v>711204</v>
      </c>
      <c r="D18" s="26" t="s">
        <v>94</v>
      </c>
      <c r="E18" s="25" t="s">
        <v>576</v>
      </c>
      <c r="F18" s="245">
        <f>SUMIF('2_stopień'!H$9:H$767,"BUD.12.",'2_stopień'!J$9:J$767)</f>
        <v>28</v>
      </c>
      <c r="G18" s="244">
        <f>SUMIFS('2_stopień'!$J$9:$J$767,'2_stopień'!$H$9:$H$767,D18,'2_stopień'!$P$9:$P$767,"CKZ Bielawa")</f>
        <v>0</v>
      </c>
      <c r="H18" s="244">
        <f>SUMIFS('2_stopień'!$K$9:$K$767,'2_stopień'!$H$9:$H$767,D18,'2_stopień'!$P$9:$P$767,"CKZ Bielawa")</f>
        <v>0</v>
      </c>
      <c r="I18" s="244">
        <f>SUMIFS('2_stopień'!$J$9:$J$767,'2_stopień'!$H$9:$H$767,D18,'2_stopień'!$P$9:$P$767,"GCKZ Głogów")</f>
        <v>0</v>
      </c>
      <c r="J18" s="349">
        <f>SUMIFS('2_stopień'!$K$9:$K$767,'2_stopień'!$H$9:$H$767,D18,'2_stopień'!$P$9:$P$767,"GCKZ Głogów")</f>
        <v>0</v>
      </c>
      <c r="K18" s="244">
        <f>SUMIFS('2_stopień'!$J$9:$J$767,'2_stopień'!$H$9:$H$767,D18,'2_stopień'!$P$9:$P$767,"CKZ Jawor")</f>
        <v>0</v>
      </c>
      <c r="L18" s="349">
        <f>SUMIFS('2_stopień'!$K$9:$K$767,'2_stopień'!$H$9:$H$767,D18,'2_stopień'!$P$9:$P$767,"CKZ Jawor")</f>
        <v>0</v>
      </c>
      <c r="M18" s="244">
        <f>SUMIFS('2_stopień'!$J$9:$J$767,'2_stopień'!$H$9:$H$767,D18,'2_stopień'!$P$9:$P$767,"JCKZ Jelenia Góra")</f>
        <v>0</v>
      </c>
      <c r="N18" s="349">
        <f>SUMIFS('2_stopień'!$K$9:$K$767,'2_stopień'!$H$9:$H$767,D18,'2_stopień'!$P$9:$P$767,"JCKZ Jelenia Góra")</f>
        <v>0</v>
      </c>
      <c r="O18" s="244">
        <f>SUMIFS('2_stopień'!$J$9:$J$767,'2_stopień'!$H$9:$H$767,D18,'2_stopień'!$P$9:$P$767,"CKZ Kłodzko")</f>
        <v>0</v>
      </c>
      <c r="P18" s="349">
        <f>SUMIFS('2_stopień'!$K$9:$K$767,'2_stopień'!$H$9:$H$767,D18,'2_stopień'!$P$9:$P$767,"CKZ Kłodzko")</f>
        <v>0</v>
      </c>
      <c r="Q18" s="244">
        <f>SUMIFS('2_stopień'!$J$9:$J$767,'2_stopień'!$H$9:$H$767,D18,'2_stopień'!$P$9:$P$767,"CKZ Legnica")</f>
        <v>0</v>
      </c>
      <c r="R18" s="349">
        <f>SUMIFS('2_stopień'!$K$9:$K$767,'2_stopień'!$H$9:$H$767,D18,'2_stopień'!$P$9:$P$767,"CKZ Legnica")</f>
        <v>0</v>
      </c>
      <c r="S18" s="244">
        <f>SUMIFS('2_stopień'!$J$9:$J$767,'2_stopień'!$H$9:$H$767,D18,'2_stopień'!$P$9:$P$767,"CKZ Oleśnica")</f>
        <v>0</v>
      </c>
      <c r="T18" s="349">
        <f>SUMIFS('2_stopień'!$K$9:$K$767,'2_stopień'!$H$9:$H$767,D18,'2_stopień'!$P$9:$P$767,"CKZ Oleśnica")</f>
        <v>0</v>
      </c>
      <c r="U18" s="244">
        <f>SUMIFS('2_stopień'!$J$9:$J$767,'2_stopień'!$H$9:$H$767,D18,'2_stopień'!$P$9:$P$767,"CKZ Świdnica")</f>
        <v>23</v>
      </c>
      <c r="V18" s="349">
        <f>SUMIFS('2_stopień'!$K$9:$K$767,'2_stopień'!$H$9:$H$767,D18,'2_stopień'!$P$9:$P$767,"CKZ Świdnica")</f>
        <v>1</v>
      </c>
      <c r="W18" s="244">
        <f>SUMIFS('2_stopień'!$J$9:$J$767,'2_stopień'!$H$9:$H$767,D18,'2_stopień'!$P$9:$P$767,"CKZ Wołów")</f>
        <v>0</v>
      </c>
      <c r="X18" s="349">
        <f>SUMIFS('2_stopień'!$K$9:$K$767,'2_stopień'!$H$9:$H$767,D18,'2_stopień'!$P$9:$P$767,"CKZ Wołów")</f>
        <v>0</v>
      </c>
      <c r="Y18" s="244">
        <f>SUMIFS('2_stopień'!$J$9:$J$767,'2_stopień'!$H$9:$H$767,D18,'2_stopień'!$P$9:$P$767,"CKZ Ziębice")</f>
        <v>0</v>
      </c>
      <c r="Z18" s="349">
        <f>SUMIFS('2_stopień'!$K$9:$K$767,'2_stopień'!$H$9:$H$767,D18,'2_stopień'!$P$9:$P$767,"CKZ Ziębice")</f>
        <v>0</v>
      </c>
      <c r="AA18" s="244">
        <f>SUMIFS('2_stopień'!$J$9:$J$767,'2_stopień'!$H$9:$H$767,D18,'2_stopień'!$P$9:$P$767,"CKZ Dobrodzień")</f>
        <v>0</v>
      </c>
      <c r="AB18" s="349">
        <f>SUMIFS('2_stopień'!$K$9:$K$767,'2_stopień'!$H$9:$H$767,D18,'2_stopień'!$P$9:$P$767,"CKZ Dobrodzień")</f>
        <v>0</v>
      </c>
      <c r="AC18" s="244">
        <f>SUMIFS('2_stopień'!$J$9:$J$767,'2_stopień'!$H$9:$H$767,D18,'2_stopień'!$P$9:$P$767,"CKZ Głubczyce")</f>
        <v>0</v>
      </c>
      <c r="AD18" s="349">
        <f>SUMIFS('2_stopień'!$K$9:$K$767,'2_stopień'!$H$9:$H$767,D18,'2_stopień'!$P$9:$P$767,"CKZ Głubczyce")</f>
        <v>0</v>
      </c>
      <c r="AE18" s="244">
        <f>SUMIFS('2_stopień'!$J$9:$J$767,'2_stopień'!$H$9:$H$767,D18,'2_stopień'!$P$9:$P$767,"CKZ Kędzierzyn Koźle")</f>
        <v>0</v>
      </c>
      <c r="AF18" s="349">
        <f>SUMIFS('2_stopień'!$K$9:$K$767,'2_stopień'!$H$9:$H$767,D18,'2_stopień'!$P$9:$P$767,"CKZ Kędzierzyn Koźle")</f>
        <v>0</v>
      </c>
      <c r="AG18" s="244">
        <f>SUMIFS('2_stopień'!$J$9:$J$767,'2_stopień'!$H$9:$H$767,D18,'2_stopień'!$P$9:$P$767,"ZSET Rakowice")</f>
        <v>0</v>
      </c>
      <c r="AH18" s="349">
        <f>SUMIFS('2_stopień'!$K$9:$K$767,'2_stopień'!$H$9:$H$767,D18,'2_stopień'!$P$9:$P$767,"ZSET Rakowice")</f>
        <v>0</v>
      </c>
      <c r="AI18" s="244">
        <f>SUMIFS('2_stopień'!$J$9:$J$767,'2_stopień'!$H$9:$H$767,D18,'2_stopień'!$P$9:$P$767,"CKZ Krotoszyn")</f>
        <v>0</v>
      </c>
      <c r="AJ18" s="349">
        <f>SUMIFS('2_stopień'!$K$9:$K$767,'2_stopień'!$H$9:$H$767,D18,'2_stopień'!$P$9:$P$767,"CKZ Krotoszyn")</f>
        <v>0</v>
      </c>
      <c r="AK18" s="244">
        <f>SUMIFS('2_stopień'!$J$9:$J$767,'2_stopień'!$H$9:$H$767,D18,'2_stopień'!$P$9:$P$767,"CKZ Olkusz")</f>
        <v>0</v>
      </c>
      <c r="AL18" s="349">
        <f>SUMIFS('2_stopień'!$K$9:$K$767,'2_stopień'!$H$9:$H$767,D18,'2_stopień'!$P$9:$P$767,"CKZ Olkusz")</f>
        <v>0</v>
      </c>
      <c r="AM18" s="244">
        <f>SUMIFS('2_stopień'!$J$9:$J$767,'2_stopień'!$H$9:$H$767,D18,'2_stopień'!$P$9:$P$767,"CKZ Wschowa")</f>
        <v>5</v>
      </c>
      <c r="AN18" s="334">
        <f>SUMIFS('2_stopień'!$K$9:$K$767,'2_stopień'!$H$9:$H$767,D18,'2_stopień'!$P$9:$P$767,"CKZ Wschowa")</f>
        <v>0</v>
      </c>
      <c r="AO18" s="244">
        <f>SUMIFS('2_stopień'!$J$9:$J$767,'2_stopień'!$H$9:$H$767,D18,'2_stopień'!$P$9:$P$767,"CKZ Zielona Góra")</f>
        <v>0</v>
      </c>
      <c r="AP18" s="314">
        <f>SUMIFS('2_stopień'!$K$9:$K$767,'2_stopień'!$H$9:$H$767,D18,'2_stopień'!$P$9:$P$767,"CKZ Zielona Góra")</f>
        <v>0</v>
      </c>
      <c r="AQ18" s="244">
        <f>SUMIFS('2_stopień'!$J$9:$J$767,'2_stopień'!$H$9:$H$767,D18,'2_stopień'!$P$9:$P$767,"Rzemieślnicza Wałbrzych")</f>
        <v>0</v>
      </c>
      <c r="AR18" s="349">
        <f>SUMIFS('2_stopień'!$K$9:$K$767,'2_stopień'!$H$9:$H$767,D18,'2_stopień'!$P$9:$P$767,"Rzemieślnicza Wałbrzych")</f>
        <v>0</v>
      </c>
      <c r="AS18" s="244">
        <f>SUMIFS('2_stopień'!$J$9:$J$767,'2_stopień'!$H$9:$H$767,D18,'2_stopień'!$P$9:$P$767,"CKZ Mosina")</f>
        <v>0</v>
      </c>
      <c r="AT18" s="349">
        <f>SUMIFS('2_stopień'!$K$9:$K$767,'2_stopień'!$H$9:$H$767,D18,'2_stopień'!$P$9:$P$767,"CKZ Mosina")</f>
        <v>0</v>
      </c>
      <c r="AU18" s="244">
        <f>SUMIFS('2_stopień'!$J$9:$J$767,'2_stopień'!$H$9:$H$767,D18,'2_stopień'!$P$9:$P$767,"Akademia Rzemiosła")</f>
        <v>0</v>
      </c>
      <c r="AV18" s="349">
        <f>SUMIFS('2_stopień'!$K$9:$K$767,'2_stopień'!$H$9:$H$767,D18,'2_stopień'!$P$9:$P$767,"Akademia Rzemiosła")</f>
        <v>0</v>
      </c>
      <c r="AW18" s="244">
        <f>SUMIFS('2_stopień'!$J$9:$J$767,'2_stopień'!$H$9:$H$767,D18,'2_stopień'!$P$9:$P$767,"CKZ Opole")</f>
        <v>0</v>
      </c>
      <c r="AX18" s="349">
        <f>SUMIFS('2_stopień'!$K$9:$K$767,'2_stopień'!$H$9:$H$767,D18,'2_stopień'!$P$9:$P$767,"CKZ Opole")</f>
        <v>0</v>
      </c>
      <c r="AY18" s="244">
        <f>SUMIFS('2_stopień'!$J$9:$J$767,'2_stopień'!$H$9:$H$767,D18,'2_stopień'!$P$9:$P$767,"CKZ Wrocław")</f>
        <v>0</v>
      </c>
      <c r="AZ18" s="349">
        <f>SUMIFS('2_stopień'!$K$9:$K$767,'2_stopień'!$H$9:$H$767,D18,'2_stopień'!$P$9:$P$767,"CKZ Wrocław")</f>
        <v>0</v>
      </c>
      <c r="BA18" s="244">
        <f>SUMIFS('2_stopień'!$J$9:$J$767,'2_stopień'!$H$9:$H$767,D18,'2_stopień'!$P$9:$P$767,"Brzeg Dolny")</f>
        <v>0</v>
      </c>
      <c r="BB18" s="349">
        <f>SUMIFS('2_stopień'!$K$9:$K$767,'2_stopień'!$H$9:$H$767,D18,'2_stopień'!$P$9:$P$767,"Brzeg Dolny")</f>
        <v>0</v>
      </c>
      <c r="BC18" s="244">
        <f>SUMIFS('2_stopień'!$J$9:$J$767,'2_stopień'!$H$9:$H$767,D18,'2_stopień'!$P$9:$P$767,"CKZ Dębica")</f>
        <v>0</v>
      </c>
      <c r="BD18" s="349">
        <f>SUMIFS('2_stopień'!$K$9:$K$767,'2_stopień'!$H$9:$H$767,D18,'2_stopień'!$P$9:$P$767,"CKZ Dębica")</f>
        <v>0</v>
      </c>
      <c r="BE18" s="244">
        <f>SUMIFS('2_stopień'!$J$9:$J$767,'2_stopień'!$H$9:$H$767,D18,'2_stopień'!$P$9:$P$767,"CKZ Gliwice")</f>
        <v>0</v>
      </c>
      <c r="BF18" s="349">
        <f>SUMIFS('2_stopień'!$K$9:$K$767,'2_stopień'!$H$9:$H$767,D18,'2_stopień'!$P$9:$P$767,"CKZ Gliwice")</f>
        <v>0</v>
      </c>
      <c r="BG18" s="244">
        <f>SUMIFS('2_stopień'!$J$9:$J$767,'2_stopień'!$H$9:$H$767,D18,'2_stopień'!$P$9:$P$767,"CKZ Gniezno")</f>
        <v>0</v>
      </c>
      <c r="BH18" s="349">
        <f>SUMIFS('2_stopień'!$K$9:$K$767,'2_stopień'!$H$9:$H$767,D18,'2_stopień'!$P$9:$P$767,"CKZ Gniezno")</f>
        <v>0</v>
      </c>
      <c r="BI18" s="245">
        <f>SUMIFS('2_stopień'!$J$9:$J$767,'2_stopień'!$H$9:$H$767,D18,'2_stopień'!$P$9:$P$767,"szukany ośrodek")</f>
        <v>0</v>
      </c>
      <c r="BJ18" s="359">
        <f t="shared" si="0"/>
        <v>28</v>
      </c>
      <c r="BK18" s="324">
        <f t="shared" si="1"/>
        <v>1</v>
      </c>
    </row>
    <row r="19" spans="2:63" hidden="1">
      <c r="B19" s="25" t="s">
        <v>491</v>
      </c>
      <c r="C19" s="26">
        <v>834209</v>
      </c>
      <c r="D19" s="26" t="s">
        <v>578</v>
      </c>
      <c r="E19" s="25" t="s">
        <v>577</v>
      </c>
      <c r="F19" s="245">
        <f>SUMIF('2_stopień'!H$9:H$767,"BUD.13.",'2_stopień'!J$9:J$767)</f>
        <v>0</v>
      </c>
      <c r="G19" s="244">
        <f>SUMIFS('2_stopień'!$J$9:$J$767,'2_stopień'!$H$9:$H$767,D19,'2_stopień'!$P$9:$P$767,"CKZ Bielawa")</f>
        <v>0</v>
      </c>
      <c r="H19" s="244">
        <f>SUMIFS('2_stopień'!$K$9:$K$767,'2_stopień'!$H$9:$H$767,E19,'2_stopień'!$P$9:$P$767,"CKZ Bielawa")</f>
        <v>0</v>
      </c>
      <c r="I19" s="244">
        <f>SUMIFS('2_stopień'!$J$9:$J$767,'2_stopień'!$H$9:$H$767,D19,'2_stopień'!$P$9:$P$767,"GCKZ Głogów")</f>
        <v>0</v>
      </c>
      <c r="J19" s="349">
        <f>SUMIFS('2_stopień'!$K$9:$K$767,'2_stopień'!$H$9:$H$767,D19,'2_stopień'!$P$9:$P$767,"GCKZ Głogów")</f>
        <v>0</v>
      </c>
      <c r="K19" s="244">
        <f>SUMIFS('2_stopień'!$J$9:$J$767,'2_stopień'!$H$9:$H$767,D19,'2_stopień'!$P$9:$P$767,"CKZ Jawor")</f>
        <v>0</v>
      </c>
      <c r="L19" s="349">
        <f>SUMIFS('2_stopień'!$K$9:$K$767,'2_stopień'!$H$9:$H$767,D19,'2_stopień'!$P$9:$P$767,"CKZ Jawor")</f>
        <v>0</v>
      </c>
      <c r="M19" s="244">
        <f>SUMIFS('2_stopień'!$J$9:$J$767,'2_stopień'!$H$9:$H$767,D19,'2_stopień'!$P$9:$P$767,"JCKZ Jelenia Góra")</f>
        <v>0</v>
      </c>
      <c r="N19" s="349">
        <f>SUMIFS('2_stopień'!$K$9:$K$767,'2_stopień'!$H$9:$H$767,D19,'2_stopień'!$P$9:$P$767,"JCKZ Jelenia Góra")</f>
        <v>0</v>
      </c>
      <c r="O19" s="244">
        <f>SUMIFS('2_stopień'!$J$9:$J$767,'2_stopień'!$H$9:$H$767,D19,'2_stopień'!$P$9:$P$767,"CKZ Kłodzko")</f>
        <v>0</v>
      </c>
      <c r="P19" s="349">
        <f>SUMIFS('2_stopień'!$K$9:$K$767,'2_stopień'!$H$9:$H$767,D19,'2_stopień'!$P$9:$P$767,"CKZ Kłodzko")</f>
        <v>0</v>
      </c>
      <c r="Q19" s="244">
        <f>SUMIFS('2_stopień'!$J$9:$J$767,'2_stopień'!$H$9:$H$767,D19,'2_stopień'!$P$9:$P$767,"CKZ Legnica")</f>
        <v>0</v>
      </c>
      <c r="R19" s="349">
        <f>SUMIFS('2_stopień'!$K$9:$K$767,'2_stopień'!$H$9:$H$767,D19,'2_stopień'!$P$9:$P$767,"CKZ Legnica")</f>
        <v>0</v>
      </c>
      <c r="S19" s="244">
        <f>SUMIFS('2_stopień'!$J$9:$J$767,'2_stopień'!$H$9:$H$767,D19,'2_stopień'!$P$9:$P$767,"CKZ Oleśnica")</f>
        <v>0</v>
      </c>
      <c r="T19" s="349">
        <f>SUMIFS('2_stopień'!$K$9:$K$767,'2_stopień'!$H$9:$H$767,D19,'2_stopień'!$P$9:$P$767,"CKZ Oleśnica")</f>
        <v>0</v>
      </c>
      <c r="U19" s="244">
        <f>SUMIFS('2_stopień'!$J$9:$J$767,'2_stopień'!$H$9:$H$767,D19,'2_stopień'!$P$9:$P$767,"CKZ Świdnica")</f>
        <v>0</v>
      </c>
      <c r="V19" s="349">
        <f>SUMIFS('2_stopień'!$K$9:$K$767,'2_stopień'!$H$9:$H$767,D19,'2_stopień'!$P$9:$P$767,"CKZ Świdnica")</f>
        <v>0</v>
      </c>
      <c r="W19" s="244">
        <f>SUMIFS('2_stopień'!$J$9:$J$767,'2_stopień'!$H$9:$H$767,D19,'2_stopień'!$P$9:$P$767,"CKZ Wołów")</f>
        <v>0</v>
      </c>
      <c r="X19" s="349">
        <f>SUMIFS('2_stopień'!$K$9:$K$767,'2_stopień'!$H$9:$H$767,D19,'2_stopień'!$P$9:$P$767,"CKZ Wołów")</f>
        <v>0</v>
      </c>
      <c r="Y19" s="244">
        <f>SUMIFS('2_stopień'!$J$9:$J$767,'2_stopień'!$H$9:$H$767,D19,'2_stopień'!$P$9:$P$767,"CKZ Ziębice")</f>
        <v>0</v>
      </c>
      <c r="Z19" s="349">
        <f>SUMIFS('2_stopień'!$K$9:$K$767,'2_stopień'!$H$9:$H$767,D19,'2_stopień'!$P$9:$P$767,"CKZ Ziębice")</f>
        <v>0</v>
      </c>
      <c r="AA19" s="244">
        <f>SUMIFS('2_stopień'!$J$9:$J$767,'2_stopień'!$H$9:$H$767,D19,'2_stopień'!$P$9:$P$767,"CKZ Dobrodzień")</f>
        <v>0</v>
      </c>
      <c r="AB19" s="349">
        <f>SUMIFS('2_stopień'!$K$9:$K$767,'2_stopień'!$H$9:$H$767,D19,'2_stopień'!$P$9:$P$767,"CKZ Dobrodzień")</f>
        <v>0</v>
      </c>
      <c r="AC19" s="244">
        <f>SUMIFS('2_stopień'!$J$9:$J$767,'2_stopień'!$H$9:$H$767,D19,'2_stopień'!$P$9:$P$767,"CKZ Głubczyce")</f>
        <v>0</v>
      </c>
      <c r="AD19" s="349">
        <f>SUMIFS('2_stopień'!$K$9:$K$767,'2_stopień'!$H$9:$H$767,D19,'2_stopień'!$P$9:$P$767,"CKZ Głubczyce")</f>
        <v>0</v>
      </c>
      <c r="AE19" s="244">
        <f>SUMIFS('2_stopień'!$J$9:$J$767,'2_stopień'!$H$9:$H$767,D19,'2_stopień'!$P$9:$P$767,"CKZ Kędzierzyn Koźle")</f>
        <v>0</v>
      </c>
      <c r="AF19" s="349">
        <f>SUMIFS('2_stopień'!$K$9:$K$767,'2_stopień'!$H$9:$H$767,D19,'2_stopień'!$P$9:$P$767,"CKZ Kędzierzyn Koźle")</f>
        <v>0</v>
      </c>
      <c r="AG19" s="244">
        <f>SUMIFS('2_stopień'!$J$9:$J$767,'2_stopień'!$H$9:$H$767,D19,'2_stopień'!$P$9:$P$767,"ZSET Rakowice")</f>
        <v>0</v>
      </c>
      <c r="AH19" s="349">
        <f>SUMIFS('2_stopień'!$K$9:$K$767,'2_stopień'!$H$9:$H$767,D19,'2_stopień'!$P$9:$P$767,"ZSET Rakowice")</f>
        <v>0</v>
      </c>
      <c r="AI19" s="244">
        <f>SUMIFS('2_stopień'!$J$9:$J$767,'2_stopień'!$H$9:$H$767,D19,'2_stopień'!$P$9:$P$767,"CKZ Krotoszyn")</f>
        <v>0</v>
      </c>
      <c r="AJ19" s="349">
        <f>SUMIFS('2_stopień'!$K$9:$K$767,'2_stopień'!$H$9:$H$767,D19,'2_stopień'!$P$9:$P$767,"CKZ Krotoszyn")</f>
        <v>0</v>
      </c>
      <c r="AK19" s="244">
        <f>SUMIFS('2_stopień'!$J$9:$J$767,'2_stopień'!$H$9:$H$767,D19,'2_stopień'!$P$9:$P$767,"CKZ Olkusz")</f>
        <v>0</v>
      </c>
      <c r="AL19" s="349">
        <f>SUMIFS('2_stopień'!$K$9:$K$767,'2_stopień'!$H$9:$H$767,D19,'2_stopień'!$P$9:$P$767,"CKZ Olkusz")</f>
        <v>0</v>
      </c>
      <c r="AM19" s="244">
        <f>SUMIFS('2_stopień'!$J$9:$J$767,'2_stopień'!$H$9:$H$767,D19,'2_stopień'!$P$9:$P$767,"CKZ Wschowa")</f>
        <v>0</v>
      </c>
      <c r="AN19" s="334">
        <f>SUMIFS('2_stopień'!$K$9:$K$767,'2_stopień'!$H$9:$H$767,D19,'2_stopień'!$P$9:$P$767,"CKZ Wschowa")</f>
        <v>0</v>
      </c>
      <c r="AO19" s="244">
        <f>SUMIFS('2_stopień'!$J$9:$J$767,'2_stopień'!$H$9:$H$767,D19,'2_stopień'!$P$9:$P$767,"CKZ Zielona Góra")</f>
        <v>0</v>
      </c>
      <c r="AP19" s="314">
        <f>SUMIFS('2_stopień'!$K$9:$K$767,'2_stopień'!$H$9:$H$767,D19,'2_stopień'!$P$9:$P$767,"CKZ Zielona Góra")</f>
        <v>0</v>
      </c>
      <c r="AQ19" s="244">
        <f>SUMIFS('2_stopień'!$J$9:$J$767,'2_stopień'!$H$9:$H$767,D19,'2_stopień'!$P$9:$P$767,"Rzemieślnicza Wałbrzych")</f>
        <v>0</v>
      </c>
      <c r="AR19" s="349">
        <f>SUMIFS('2_stopień'!$K$9:$K$767,'2_stopień'!$H$9:$H$767,D19,'2_stopień'!$P$9:$P$767,"Rzemieślnicza Wałbrzych")</f>
        <v>0</v>
      </c>
      <c r="AS19" s="244">
        <f>SUMIFS('2_stopień'!$J$9:$J$767,'2_stopień'!$H$9:$H$767,D19,'2_stopień'!$P$9:$P$767,"CKZ Mosina")</f>
        <v>0</v>
      </c>
      <c r="AT19" s="349">
        <f>SUMIFS('2_stopień'!$K$9:$K$767,'2_stopień'!$H$9:$H$767,D19,'2_stopień'!$P$9:$P$767,"CKZ Mosina")</f>
        <v>0</v>
      </c>
      <c r="AU19" s="244">
        <f>SUMIFS('2_stopień'!$J$9:$J$767,'2_stopień'!$H$9:$H$767,D19,'2_stopień'!$P$9:$P$767,"Collegium Witelona")</f>
        <v>0</v>
      </c>
      <c r="AV19" s="349">
        <f>SUMIFS('2_stopień'!$K$9:$K$767,'2_stopień'!$H$9:$H$767,D19,'2_stopień'!$P$9:$P$767,"Collegium Witelona")</f>
        <v>0</v>
      </c>
      <c r="AW19" s="244">
        <f>SUMIFS('2_stopień'!$J$9:$J$767,'2_stopień'!$H$9:$H$767,D19,'2_stopień'!$P$9:$P$767,"CKZ Opole")</f>
        <v>0</v>
      </c>
      <c r="AX19" s="349">
        <f>SUMIFS('2_stopień'!$K$9:$K$767,'2_stopień'!$H$9:$H$767,D19,'2_stopień'!$P$9:$P$767,"CKZ Opole")</f>
        <v>0</v>
      </c>
      <c r="AY19" s="244">
        <f>SUMIFS('2_stopień'!$J$9:$J$767,'2_stopień'!$H$9:$H$767,D19,'2_stopień'!$P$9:$P$767,"CKZ Wrocław")</f>
        <v>0</v>
      </c>
      <c r="AZ19" s="349">
        <f>SUMIFS('2_stopień'!$K$9:$K$767,'2_stopień'!$H$9:$H$767,D19,'2_stopień'!$P$9:$P$767,"CKZ Wrocław")</f>
        <v>0</v>
      </c>
      <c r="BA19" s="244">
        <f>SUMIFS('2_stopień'!$J$9:$J$767,'2_stopień'!$H$9:$H$767,D19,'2_stopień'!$P$9:$P$767,"Brzeg Dolny")</f>
        <v>0</v>
      </c>
      <c r="BB19" s="349">
        <f>SUMIFS('2_stopień'!$K$9:$K$767,'2_stopień'!$H$9:$H$767,D19,'2_stopień'!$P$9:$P$767,"Brzeg Dolny")</f>
        <v>0</v>
      </c>
      <c r="BC19" s="244">
        <f>SUMIFS('2_stopień'!$J$9:$J$767,'2_stopień'!$H$9:$H$767,D19,'2_stopień'!$P$9:$P$767,"CKZ Dębica")</f>
        <v>0</v>
      </c>
      <c r="BD19" s="349">
        <f>SUMIFS('2_stopień'!$K$9:$K$767,'2_stopień'!$H$9:$H$767,D19,'2_stopień'!$P$9:$P$767,"CKZ Dębica")</f>
        <v>0</v>
      </c>
      <c r="BE19" s="244">
        <f>SUMIFS('2_stopień'!$J$9:$J$767,'2_stopień'!$H$9:$H$767,D19,'2_stopień'!$P$9:$P$767,"CKZ Gliwice")</f>
        <v>0</v>
      </c>
      <c r="BF19" s="349">
        <f>SUMIFS('2_stopień'!$K$9:$K$767,'2_stopień'!$H$9:$H$767,D19,'2_stopień'!$P$9:$P$767,"CKZ Gliwice")</f>
        <v>0</v>
      </c>
      <c r="BG19" s="244">
        <f>SUMIFS('2_stopień'!$J$9:$J$767,'2_stopień'!$H$9:$H$767,D19,'2_stopień'!$P$9:$P$767,"CKZ Gniezno")</f>
        <v>0</v>
      </c>
      <c r="BH19" s="349">
        <f>SUMIFS('2_stopień'!$K$9:$K$767,'2_stopień'!$H$9:$H$767,D19,'2_stopień'!$P$9:$P$767,"CKZ Gniezno")</f>
        <v>0</v>
      </c>
      <c r="BI19" s="245">
        <f>SUMIFS('2_stopień'!$J$9:$J$767,'2_stopień'!$H$9:$H$767,D19,'2_stopień'!$P$9:$P$767,"szukany ośrodek")</f>
        <v>0</v>
      </c>
      <c r="BJ19" s="359">
        <f t="shared" si="0"/>
        <v>0</v>
      </c>
      <c r="BK19" s="324">
        <f t="shared" si="1"/>
        <v>0</v>
      </c>
    </row>
    <row r="20" spans="2:63" hidden="1">
      <c r="B20" s="25" t="s">
        <v>492</v>
      </c>
      <c r="C20" s="26">
        <v>711203</v>
      </c>
      <c r="D20" s="26" t="s">
        <v>1008</v>
      </c>
      <c r="E20" s="25" t="s">
        <v>579</v>
      </c>
      <c r="F20" s="245">
        <f>SUMIF('2_stopień'!H$9:H$767,"BUD.26.",'2_stopień'!J$9:J$767)</f>
        <v>0</v>
      </c>
      <c r="G20" s="244">
        <f>SUMIFS('2_stopień'!$J$9:$J$767,'2_stopień'!$H$9:$H$767,D20,'2_stopień'!$P$9:$P$767,"CKZ Bielawa")</f>
        <v>0</v>
      </c>
      <c r="H20" s="244">
        <f>SUMIFS('2_stopień'!$K$9:$K$767,'2_stopień'!$H$9:$H$767,E20,'2_stopień'!$P$9:$P$767,"CKZ Bielawa")</f>
        <v>0</v>
      </c>
      <c r="I20" s="244">
        <f>SUMIFS('2_stopień'!$J$9:$J$767,'2_stopień'!$H$9:$H$767,D20,'2_stopień'!$P$9:$P$767,"GCKZ Głogów")</f>
        <v>0</v>
      </c>
      <c r="J20" s="349">
        <f>SUMIFS('2_stopień'!$K$9:$K$767,'2_stopień'!$H$9:$H$767,D20,'2_stopień'!$P$9:$P$767,"GCKZ Głogów")</f>
        <v>0</v>
      </c>
      <c r="K20" s="244">
        <f>SUMIFS('2_stopień'!$J$9:$J$767,'2_stopień'!$H$9:$H$767,D20,'2_stopień'!$P$9:$P$767,"CKZ Jawor")</f>
        <v>0</v>
      </c>
      <c r="L20" s="349">
        <f>SUMIFS('2_stopień'!$K$9:$K$767,'2_stopień'!$H$9:$H$767,D20,'2_stopień'!$P$9:$P$767,"CKZ Jawor")</f>
        <v>0</v>
      </c>
      <c r="M20" s="244">
        <f>SUMIFS('2_stopień'!$J$9:$J$767,'2_stopień'!$H$9:$H$767,D20,'2_stopień'!$P$9:$P$767,"JCKZ Jelenia Góra")</f>
        <v>0</v>
      </c>
      <c r="N20" s="349">
        <f>SUMIFS('2_stopień'!$K$9:$K$767,'2_stopień'!$H$9:$H$767,D20,'2_stopień'!$P$9:$P$767,"JCKZ Jelenia Góra")</f>
        <v>0</v>
      </c>
      <c r="O20" s="244">
        <f>SUMIFS('2_stopień'!$J$9:$J$767,'2_stopień'!$H$9:$H$767,D20,'2_stopień'!$P$9:$P$767,"CKZ Kłodzko")</f>
        <v>0</v>
      </c>
      <c r="P20" s="349">
        <f>SUMIFS('2_stopień'!$K$9:$K$767,'2_stopień'!$H$9:$H$767,D20,'2_stopień'!$P$9:$P$767,"CKZ Kłodzko")</f>
        <v>0</v>
      </c>
      <c r="Q20" s="244">
        <f>SUMIFS('2_stopień'!$J$9:$J$767,'2_stopień'!$H$9:$H$767,D20,'2_stopień'!$P$9:$P$767,"CKZ Legnica")</f>
        <v>0</v>
      </c>
      <c r="R20" s="349">
        <f>SUMIFS('2_stopień'!$K$9:$K$767,'2_stopień'!$H$9:$H$767,D20,'2_stopień'!$P$9:$P$767,"CKZ Legnica")</f>
        <v>0</v>
      </c>
      <c r="S20" s="244">
        <f>SUMIFS('2_stopień'!$J$9:$J$767,'2_stopień'!$H$9:$H$767,D20,'2_stopień'!$P$9:$P$767,"CKZ Oleśnica")</f>
        <v>0</v>
      </c>
      <c r="T20" s="349">
        <f>SUMIFS('2_stopień'!$K$9:$K$767,'2_stopień'!$H$9:$H$767,D20,'2_stopień'!$P$9:$P$767,"CKZ Oleśnica")</f>
        <v>0</v>
      </c>
      <c r="U20" s="244">
        <f>SUMIFS('2_stopień'!$J$9:$J$767,'2_stopień'!$H$9:$H$767,D20,'2_stopień'!$P$9:$P$767,"CKZ Świdnica")</f>
        <v>0</v>
      </c>
      <c r="V20" s="349">
        <f>SUMIFS('2_stopień'!$K$9:$K$767,'2_stopień'!$H$9:$H$767,D20,'2_stopień'!$P$9:$P$767,"CKZ Świdnica")</f>
        <v>0</v>
      </c>
      <c r="W20" s="244">
        <f>SUMIFS('2_stopień'!$J$9:$J$767,'2_stopień'!$H$9:$H$767,D20,'2_stopień'!$P$9:$P$767,"CKZ Wołów")</f>
        <v>0</v>
      </c>
      <c r="X20" s="349">
        <f>SUMIFS('2_stopień'!$K$9:$K$767,'2_stopień'!$H$9:$H$767,D20,'2_stopień'!$P$9:$P$767,"CKZ Wołów")</f>
        <v>0</v>
      </c>
      <c r="Y20" s="244">
        <f>SUMIFS('2_stopień'!$J$9:$J$767,'2_stopień'!$H$9:$H$767,D20,'2_stopień'!$P$9:$P$767,"CKZ Ziębice")</f>
        <v>0</v>
      </c>
      <c r="Z20" s="349">
        <f>SUMIFS('2_stopień'!$K$9:$K$767,'2_stopień'!$H$9:$H$767,D20,'2_stopień'!$P$9:$P$767,"CKZ Ziębice")</f>
        <v>0</v>
      </c>
      <c r="AA20" s="244">
        <f>SUMIFS('2_stopień'!$J$9:$J$767,'2_stopień'!$H$9:$H$767,D20,'2_stopień'!$P$9:$P$767,"CKZ Dobrodzień")</f>
        <v>0</v>
      </c>
      <c r="AB20" s="349">
        <f>SUMIFS('2_stopień'!$K$9:$K$767,'2_stopień'!$H$9:$H$767,D20,'2_stopień'!$P$9:$P$767,"CKZ Dobrodzień")</f>
        <v>0</v>
      </c>
      <c r="AC20" s="244">
        <f>SUMIFS('2_stopień'!$J$9:$J$767,'2_stopień'!$H$9:$H$767,D20,'2_stopień'!$P$9:$P$767,"CKZ Głubczyce")</f>
        <v>0</v>
      </c>
      <c r="AD20" s="349">
        <f>SUMIFS('2_stopień'!$K$9:$K$767,'2_stopień'!$H$9:$H$767,D20,'2_stopień'!$P$9:$P$767,"CKZ Głubczyce")</f>
        <v>0</v>
      </c>
      <c r="AE20" s="244">
        <f>SUMIFS('2_stopień'!$J$9:$J$767,'2_stopień'!$H$9:$H$767,D20,'2_stopień'!$P$9:$P$767,"CKZ Kędzierzyn Koźle")</f>
        <v>0</v>
      </c>
      <c r="AF20" s="349">
        <f>SUMIFS('2_stopień'!$K$9:$K$767,'2_stopień'!$H$9:$H$767,D20,'2_stopień'!$P$9:$P$767,"CKZ Kędzierzyn Koźle")</f>
        <v>0</v>
      </c>
      <c r="AG20" s="244">
        <f>SUMIFS('2_stopień'!$J$9:$J$767,'2_stopień'!$H$9:$H$767,D20,'2_stopień'!$P$9:$P$767,"ZSET Rakowice")</f>
        <v>0</v>
      </c>
      <c r="AH20" s="349">
        <f>SUMIFS('2_stopień'!$K$9:$K$767,'2_stopień'!$H$9:$H$767,D20,'2_stopień'!$P$9:$P$767,"ZSET Rakowice")</f>
        <v>0</v>
      </c>
      <c r="AI20" s="244">
        <f>SUMIFS('2_stopień'!$J$9:$J$767,'2_stopień'!$H$9:$H$767,D20,'2_stopień'!$P$9:$P$767,"CKZ Krotoszyn")</f>
        <v>0</v>
      </c>
      <c r="AJ20" s="349">
        <f>SUMIFS('2_stopień'!$K$9:$K$767,'2_stopień'!$H$9:$H$767,D20,'2_stopień'!$P$9:$P$767,"CKZ Krotoszyn")</f>
        <v>0</v>
      </c>
      <c r="AK20" s="244">
        <f>SUMIFS('2_stopień'!$J$9:$J$767,'2_stopień'!$H$9:$H$767,D20,'2_stopień'!$P$9:$P$767,"CKZ Olkusz")</f>
        <v>0</v>
      </c>
      <c r="AL20" s="349">
        <f>SUMIFS('2_stopień'!$K$9:$K$767,'2_stopień'!$H$9:$H$767,D20,'2_stopień'!$P$9:$P$767,"CKZ Olkusz")</f>
        <v>0</v>
      </c>
      <c r="AM20" s="244">
        <f>SUMIFS('2_stopień'!$J$9:$J$767,'2_stopień'!$H$9:$H$767,D20,'2_stopień'!$P$9:$P$767,"CKZ Wschowa")</f>
        <v>0</v>
      </c>
      <c r="AN20" s="334">
        <f>SUMIFS('2_stopień'!$K$9:$K$767,'2_stopień'!$H$9:$H$767,D20,'2_stopień'!$P$9:$P$767,"CKZ Wschowa")</f>
        <v>0</v>
      </c>
      <c r="AO20" s="244">
        <f>SUMIFS('2_stopień'!$J$9:$J$767,'2_stopień'!$H$9:$H$767,D20,'2_stopień'!$P$9:$P$767,"CKZ Zielona Góra")</f>
        <v>0</v>
      </c>
      <c r="AP20" s="314">
        <f>SUMIFS('2_stopień'!$K$9:$K$767,'2_stopień'!$H$9:$H$767,D20,'2_stopień'!$P$9:$P$767,"CKZ Zielona Góra")</f>
        <v>0</v>
      </c>
      <c r="AQ20" s="244">
        <f>SUMIFS('2_stopień'!$J$9:$J$767,'2_stopień'!$H$9:$H$767,D20,'2_stopień'!$P$9:$P$767,"Rzemieślnicza Wałbrzych")</f>
        <v>0</v>
      </c>
      <c r="AR20" s="349">
        <f>SUMIFS('2_stopień'!$K$9:$K$767,'2_stopień'!$H$9:$H$767,D20,'2_stopień'!$P$9:$P$767,"Rzemieślnicza Wałbrzych")</f>
        <v>0</v>
      </c>
      <c r="AS20" s="244">
        <f>SUMIFS('2_stopień'!$J$9:$J$767,'2_stopień'!$H$9:$H$767,D20,'2_stopień'!$P$9:$P$767,"CKZ Mosina")</f>
        <v>0</v>
      </c>
      <c r="AT20" s="349">
        <f>SUMIFS('2_stopień'!$K$9:$K$767,'2_stopień'!$H$9:$H$767,D20,'2_stopień'!$P$9:$P$767,"CKZ Mosina")</f>
        <v>0</v>
      </c>
      <c r="AU20" s="244">
        <f>SUMIFS('2_stopień'!$J$9:$J$767,'2_stopień'!$H$9:$H$767,D20,'2_stopień'!$P$9:$P$767,"Collegium Witelona")</f>
        <v>0</v>
      </c>
      <c r="AV20" s="349">
        <f>SUMIFS('2_stopień'!$K$9:$K$767,'2_stopień'!$H$9:$H$767,D20,'2_stopień'!$P$9:$P$767,"Collegium Witelona")</f>
        <v>0</v>
      </c>
      <c r="AW20" s="244">
        <f>SUMIFS('2_stopień'!$J$9:$J$767,'2_stopień'!$H$9:$H$767,D20,'2_stopień'!$P$9:$P$767,"CKZ Opole")</f>
        <v>0</v>
      </c>
      <c r="AX20" s="349">
        <f>SUMIFS('2_stopień'!$K$9:$K$767,'2_stopień'!$H$9:$H$767,D20,'2_stopień'!$P$9:$P$767,"CKZ Opole")</f>
        <v>0</v>
      </c>
      <c r="AY20" s="244">
        <f>SUMIFS('2_stopień'!$J$9:$J$767,'2_stopień'!$H$9:$H$767,D20,'2_stopień'!$P$9:$P$767,"CKZ Wrocław")</f>
        <v>0</v>
      </c>
      <c r="AZ20" s="349">
        <f>SUMIFS('2_stopień'!$K$9:$K$767,'2_stopień'!$H$9:$H$767,D20,'2_stopień'!$P$9:$P$767,"CKZ Wrocław")</f>
        <v>0</v>
      </c>
      <c r="BA20" s="244">
        <f>SUMIFS('2_stopień'!$J$9:$J$767,'2_stopień'!$H$9:$H$767,D20,'2_stopień'!$P$9:$P$767,"Brzeg Dolny")</f>
        <v>0</v>
      </c>
      <c r="BB20" s="349">
        <f>SUMIFS('2_stopień'!$K$9:$K$767,'2_stopień'!$H$9:$H$767,D20,'2_stopień'!$P$9:$P$767,"Brzeg Dolny")</f>
        <v>0</v>
      </c>
      <c r="BC20" s="244">
        <f>SUMIFS('2_stopień'!$J$9:$J$767,'2_stopień'!$H$9:$H$767,D20,'2_stopień'!$P$9:$P$767,"CKZ Dębica")</f>
        <v>0</v>
      </c>
      <c r="BD20" s="349">
        <f>SUMIFS('2_stopień'!$K$9:$K$767,'2_stopień'!$H$9:$H$767,D20,'2_stopień'!$P$9:$P$767,"CKZ Dębica")</f>
        <v>0</v>
      </c>
      <c r="BE20" s="244">
        <f>SUMIFS('2_stopień'!$J$9:$J$767,'2_stopień'!$H$9:$H$767,D20,'2_stopień'!$P$9:$P$767,"CKZ Gliwice")</f>
        <v>0</v>
      </c>
      <c r="BF20" s="349">
        <f>SUMIFS('2_stopień'!$K$9:$K$767,'2_stopień'!$H$9:$H$767,D20,'2_stopień'!$P$9:$P$767,"CKZ Gliwice")</f>
        <v>0</v>
      </c>
      <c r="BG20" s="244">
        <f>SUMIFS('2_stopień'!$J$9:$J$767,'2_stopień'!$H$9:$H$767,D20,'2_stopień'!$P$9:$P$767,"CKZ Gniezno")</f>
        <v>0</v>
      </c>
      <c r="BH20" s="349">
        <f>SUMIFS('2_stopień'!$K$9:$K$767,'2_stopień'!$H$9:$H$767,D20,'2_stopień'!$P$9:$P$767,"CKZ Gniezno")</f>
        <v>0</v>
      </c>
      <c r="BI20" s="245">
        <f>SUMIFS('2_stopień'!$J$9:$J$767,'2_stopień'!$H$9:$H$767,D20,'2_stopień'!$P$9:$P$767,"szukany ośrodek")</f>
        <v>0</v>
      </c>
      <c r="BJ20" s="359">
        <f t="shared" si="0"/>
        <v>0</v>
      </c>
      <c r="BK20" s="324">
        <f t="shared" si="1"/>
        <v>0</v>
      </c>
    </row>
    <row r="21" spans="2:63" hidden="1">
      <c r="B21" s="25" t="s">
        <v>493</v>
      </c>
      <c r="C21" s="26">
        <v>818115</v>
      </c>
      <c r="D21" s="26" t="s">
        <v>581</v>
      </c>
      <c r="E21" s="25" t="s">
        <v>580</v>
      </c>
      <c r="F21" s="245">
        <f>SUMIF('2_stopień'!H$9:H$767,"CES.01.",'2_stopień'!J$9:J$767)</f>
        <v>0</v>
      </c>
      <c r="G21" s="244">
        <f>SUMIFS('2_stopień'!$J$9:$J$767,'2_stopień'!$H$9:$H$767,D21,'2_stopień'!$P$9:$P$767,"CKZ Bielawa")</f>
        <v>0</v>
      </c>
      <c r="H21" s="244">
        <f>SUMIFS('2_stopień'!$K$9:$K$767,'2_stopień'!$H$9:$H$767,E21,'2_stopień'!$P$9:$P$767,"CKZ Bielawa")</f>
        <v>0</v>
      </c>
      <c r="I21" s="244">
        <f>SUMIFS('2_stopień'!$J$9:$J$767,'2_stopień'!$H$9:$H$767,D21,'2_stopień'!$P$9:$P$767,"GCKZ Głogów")</f>
        <v>0</v>
      </c>
      <c r="J21" s="349">
        <f>SUMIFS('2_stopień'!$K$9:$K$767,'2_stopień'!$H$9:$H$767,D21,'2_stopień'!$P$9:$P$767,"GCKZ Głogów")</f>
        <v>0</v>
      </c>
      <c r="K21" s="244">
        <f>SUMIFS('2_stopień'!$J$9:$J$767,'2_stopień'!$H$9:$H$767,D21,'2_stopień'!$P$9:$P$767,"CKZ Jawor")</f>
        <v>0</v>
      </c>
      <c r="L21" s="349">
        <f>SUMIFS('2_stopień'!$K$9:$K$767,'2_stopień'!$H$9:$H$767,D21,'2_stopień'!$P$9:$P$767,"CKZ Jawor")</f>
        <v>0</v>
      </c>
      <c r="M21" s="244">
        <f>SUMIFS('2_stopień'!$J$9:$J$767,'2_stopień'!$H$9:$H$767,D21,'2_stopień'!$P$9:$P$767,"JCKZ Jelenia Góra")</f>
        <v>0</v>
      </c>
      <c r="N21" s="349">
        <f>SUMIFS('2_stopień'!$K$9:$K$767,'2_stopień'!$H$9:$H$767,D21,'2_stopień'!$P$9:$P$767,"JCKZ Jelenia Góra")</f>
        <v>0</v>
      </c>
      <c r="O21" s="244">
        <f>SUMIFS('2_stopień'!$J$9:$J$767,'2_stopień'!$H$9:$H$767,D21,'2_stopień'!$P$9:$P$767,"CKZ Kłodzko")</f>
        <v>0</v>
      </c>
      <c r="P21" s="349">
        <f>SUMIFS('2_stopień'!$K$9:$K$767,'2_stopień'!$H$9:$H$767,D21,'2_stopień'!$P$9:$P$767,"CKZ Kłodzko")</f>
        <v>0</v>
      </c>
      <c r="Q21" s="244">
        <f>SUMIFS('2_stopień'!$J$9:$J$767,'2_stopień'!$H$9:$H$767,D21,'2_stopień'!$P$9:$P$767,"CKZ Legnica")</f>
        <v>0</v>
      </c>
      <c r="R21" s="349">
        <f>SUMIFS('2_stopień'!$K$9:$K$767,'2_stopień'!$H$9:$H$767,D21,'2_stopień'!$P$9:$P$767,"CKZ Legnica")</f>
        <v>0</v>
      </c>
      <c r="S21" s="244">
        <f>SUMIFS('2_stopień'!$J$9:$J$767,'2_stopień'!$H$9:$H$767,D21,'2_stopień'!$P$9:$P$767,"CKZ Oleśnica")</f>
        <v>0</v>
      </c>
      <c r="T21" s="349">
        <f>SUMIFS('2_stopień'!$K$9:$K$767,'2_stopień'!$H$9:$H$767,D21,'2_stopień'!$P$9:$P$767,"CKZ Oleśnica")</f>
        <v>0</v>
      </c>
      <c r="U21" s="244">
        <f>SUMIFS('2_stopień'!$J$9:$J$767,'2_stopień'!$H$9:$H$767,D21,'2_stopień'!$P$9:$P$767,"CKZ Świdnica")</f>
        <v>0</v>
      </c>
      <c r="V21" s="349">
        <f>SUMIFS('2_stopień'!$K$9:$K$767,'2_stopień'!$H$9:$H$767,D21,'2_stopień'!$P$9:$P$767,"CKZ Świdnica")</f>
        <v>0</v>
      </c>
      <c r="W21" s="244">
        <f>SUMIFS('2_stopień'!$J$9:$J$767,'2_stopień'!$H$9:$H$767,D21,'2_stopień'!$P$9:$P$767,"CKZ Wołów")</f>
        <v>0</v>
      </c>
      <c r="X21" s="349">
        <f>SUMIFS('2_stopień'!$K$9:$K$767,'2_stopień'!$H$9:$H$767,D21,'2_stopień'!$P$9:$P$767,"CKZ Wołów")</f>
        <v>0</v>
      </c>
      <c r="Y21" s="244">
        <f>SUMIFS('2_stopień'!$J$9:$J$767,'2_stopień'!$H$9:$H$767,D21,'2_stopień'!$P$9:$P$767,"CKZ Ziębice")</f>
        <v>0</v>
      </c>
      <c r="Z21" s="349">
        <f>SUMIFS('2_stopień'!$K$9:$K$767,'2_stopień'!$H$9:$H$767,D21,'2_stopień'!$P$9:$P$767,"CKZ Ziębice")</f>
        <v>0</v>
      </c>
      <c r="AA21" s="244">
        <f>SUMIFS('2_stopień'!$J$9:$J$767,'2_stopień'!$H$9:$H$767,D21,'2_stopień'!$P$9:$P$767,"CKZ Dobrodzień")</f>
        <v>0</v>
      </c>
      <c r="AB21" s="349">
        <f>SUMIFS('2_stopień'!$K$9:$K$767,'2_stopień'!$H$9:$H$767,D21,'2_stopień'!$P$9:$P$767,"CKZ Dobrodzień")</f>
        <v>0</v>
      </c>
      <c r="AC21" s="244">
        <f>SUMIFS('2_stopień'!$J$9:$J$767,'2_stopień'!$H$9:$H$767,D21,'2_stopień'!$P$9:$P$767,"CKZ Głubczyce")</f>
        <v>0</v>
      </c>
      <c r="AD21" s="349">
        <f>SUMIFS('2_stopień'!$K$9:$K$767,'2_stopień'!$H$9:$H$767,D21,'2_stopień'!$P$9:$P$767,"CKZ Głubczyce")</f>
        <v>0</v>
      </c>
      <c r="AE21" s="244">
        <f>SUMIFS('2_stopień'!$J$9:$J$767,'2_stopień'!$H$9:$H$767,D21,'2_stopień'!$P$9:$P$767,"CKZ Kędzierzyn Koźle")</f>
        <v>0</v>
      </c>
      <c r="AF21" s="349">
        <f>SUMIFS('2_stopień'!$K$9:$K$767,'2_stopień'!$H$9:$H$767,D21,'2_stopień'!$P$9:$P$767,"CKZ Kędzierzyn Koźle")</f>
        <v>0</v>
      </c>
      <c r="AG21" s="244">
        <f>SUMIFS('2_stopień'!$J$9:$J$767,'2_stopień'!$H$9:$H$767,D21,'2_stopień'!$P$9:$P$767,"ZSET Rakowice")</f>
        <v>0</v>
      </c>
      <c r="AH21" s="349">
        <f>SUMIFS('2_stopień'!$K$9:$K$767,'2_stopień'!$H$9:$H$767,D21,'2_stopień'!$P$9:$P$767,"ZSET Rakowice")</f>
        <v>0</v>
      </c>
      <c r="AI21" s="244">
        <f>SUMIFS('2_stopień'!$J$9:$J$767,'2_stopień'!$H$9:$H$767,D21,'2_stopień'!$P$9:$P$767,"CKZ Krotoszyn")</f>
        <v>0</v>
      </c>
      <c r="AJ21" s="349">
        <f>SUMIFS('2_stopień'!$K$9:$K$767,'2_stopień'!$H$9:$H$767,D21,'2_stopień'!$P$9:$P$767,"CKZ Krotoszyn")</f>
        <v>0</v>
      </c>
      <c r="AK21" s="244">
        <f>SUMIFS('2_stopień'!$J$9:$J$767,'2_stopień'!$H$9:$H$767,D21,'2_stopień'!$P$9:$P$767,"CKZ Olkusz")</f>
        <v>0</v>
      </c>
      <c r="AL21" s="349">
        <f>SUMIFS('2_stopień'!$K$9:$K$767,'2_stopień'!$H$9:$H$767,D21,'2_stopień'!$P$9:$P$767,"CKZ Olkusz")</f>
        <v>0</v>
      </c>
      <c r="AM21" s="244">
        <f>SUMIFS('2_stopień'!$J$9:$J$767,'2_stopień'!$H$9:$H$767,D21,'2_stopień'!$P$9:$P$767,"CKZ Wschowa")</f>
        <v>0</v>
      </c>
      <c r="AN21" s="334">
        <f>SUMIFS('2_stopień'!$K$9:$K$767,'2_stopień'!$H$9:$H$767,D21,'2_stopień'!$P$9:$P$767,"CKZ Wschowa")</f>
        <v>0</v>
      </c>
      <c r="AO21" s="244">
        <f>SUMIFS('2_stopień'!$J$9:$J$767,'2_stopień'!$H$9:$H$767,D21,'2_stopień'!$P$9:$P$767,"CKZ Zielona Góra")</f>
        <v>0</v>
      </c>
      <c r="AP21" s="314">
        <f>SUMIFS('2_stopień'!$K$9:$K$767,'2_stopień'!$H$9:$H$767,D21,'2_stopień'!$P$9:$P$767,"CKZ Zielona Góra")</f>
        <v>0</v>
      </c>
      <c r="AQ21" s="244">
        <f>SUMIFS('2_stopień'!$J$9:$J$767,'2_stopień'!$H$9:$H$767,D21,'2_stopień'!$P$9:$P$767,"Rzemieślnicza Wałbrzych")</f>
        <v>0</v>
      </c>
      <c r="AR21" s="349">
        <f>SUMIFS('2_stopień'!$K$9:$K$767,'2_stopień'!$H$9:$H$767,D21,'2_stopień'!$P$9:$P$767,"Rzemieślnicza Wałbrzych")</f>
        <v>0</v>
      </c>
      <c r="AS21" s="244">
        <f>SUMIFS('2_stopień'!$J$9:$J$767,'2_stopień'!$H$9:$H$767,D21,'2_stopień'!$P$9:$P$767,"CKZ Mosina")</f>
        <v>0</v>
      </c>
      <c r="AT21" s="349">
        <f>SUMIFS('2_stopień'!$K$9:$K$767,'2_stopień'!$H$9:$H$767,D21,'2_stopień'!$P$9:$P$767,"CKZ Mosina")</f>
        <v>0</v>
      </c>
      <c r="AU21" s="244">
        <f>SUMIFS('2_stopień'!$J$9:$J$767,'2_stopień'!$H$9:$H$767,D21,'2_stopień'!$P$9:$P$767,"Collegium Witelona")</f>
        <v>0</v>
      </c>
      <c r="AV21" s="349">
        <f>SUMIFS('2_stopień'!$K$9:$K$767,'2_stopień'!$H$9:$H$767,D21,'2_stopień'!$P$9:$P$767,"Collegium Witelona")</f>
        <v>0</v>
      </c>
      <c r="AW21" s="244">
        <f>SUMIFS('2_stopień'!$J$9:$J$767,'2_stopień'!$H$9:$H$767,D21,'2_stopień'!$P$9:$P$767,"CKZ Opole")</f>
        <v>0</v>
      </c>
      <c r="AX21" s="349">
        <f>SUMIFS('2_stopień'!$K$9:$K$767,'2_stopień'!$H$9:$H$767,D21,'2_stopień'!$P$9:$P$767,"CKZ Opole")</f>
        <v>0</v>
      </c>
      <c r="AY21" s="244">
        <f>SUMIFS('2_stopień'!$J$9:$J$767,'2_stopień'!$H$9:$H$767,D21,'2_stopień'!$P$9:$P$767,"CKZ Wrocław")</f>
        <v>0</v>
      </c>
      <c r="AZ21" s="349">
        <f>SUMIFS('2_stopień'!$K$9:$K$767,'2_stopień'!$H$9:$H$767,D21,'2_stopień'!$P$9:$P$767,"CKZ Wrocław")</f>
        <v>0</v>
      </c>
      <c r="BA21" s="244">
        <f>SUMIFS('2_stopień'!$J$9:$J$767,'2_stopień'!$H$9:$H$767,D21,'2_stopień'!$P$9:$P$767,"Brzeg Dolny")</f>
        <v>0</v>
      </c>
      <c r="BB21" s="349">
        <f>SUMIFS('2_stopień'!$K$9:$K$767,'2_stopień'!$H$9:$H$767,D21,'2_stopień'!$P$9:$P$767,"Brzeg Dolny")</f>
        <v>0</v>
      </c>
      <c r="BC21" s="244">
        <f>SUMIFS('2_stopień'!$J$9:$J$767,'2_stopień'!$H$9:$H$767,D21,'2_stopień'!$P$9:$P$767,"CKZ Dębica")</f>
        <v>0</v>
      </c>
      <c r="BD21" s="349">
        <f>SUMIFS('2_stopień'!$K$9:$K$767,'2_stopień'!$H$9:$H$767,D21,'2_stopień'!$P$9:$P$767,"CKZ Dębica")</f>
        <v>0</v>
      </c>
      <c r="BE21" s="244">
        <f>SUMIFS('2_stopień'!$J$9:$J$767,'2_stopień'!$H$9:$H$767,D21,'2_stopień'!$P$9:$P$767,"CKZ Gliwice")</f>
        <v>0</v>
      </c>
      <c r="BF21" s="349">
        <f>SUMIFS('2_stopień'!$K$9:$K$767,'2_stopień'!$H$9:$H$767,D21,'2_stopień'!$P$9:$P$767,"CKZ Gliwice")</f>
        <v>0</v>
      </c>
      <c r="BG21" s="244">
        <f>SUMIFS('2_stopień'!$J$9:$J$767,'2_stopień'!$H$9:$H$767,D21,'2_stopień'!$P$9:$P$767,"CKZ Gniezno")</f>
        <v>0</v>
      </c>
      <c r="BH21" s="349">
        <f>SUMIFS('2_stopień'!$K$9:$K$767,'2_stopień'!$H$9:$H$767,D21,'2_stopień'!$P$9:$P$767,"CKZ Gniezno")</f>
        <v>0</v>
      </c>
      <c r="BI21" s="245">
        <f>SUMIFS('2_stopień'!$J$9:$J$767,'2_stopień'!$H$9:$H$767,D21,'2_stopień'!$P$9:$P$767,"szukany ośrodek")</f>
        <v>0</v>
      </c>
      <c r="BJ21" s="359">
        <f t="shared" si="0"/>
        <v>0</v>
      </c>
      <c r="BK21" s="324">
        <f t="shared" si="1"/>
        <v>0</v>
      </c>
    </row>
    <row r="22" spans="2:63" hidden="1">
      <c r="B22" s="25" t="s">
        <v>494</v>
      </c>
      <c r="C22" s="26">
        <v>818116</v>
      </c>
      <c r="D22" s="26" t="s">
        <v>583</v>
      </c>
      <c r="E22" s="25" t="s">
        <v>582</v>
      </c>
      <c r="F22" s="245">
        <f>SUMIF('2_stopień'!H$9:H$767,"CES.02.",'2_stopień'!J$9:J$767)</f>
        <v>0</v>
      </c>
      <c r="G22" s="244">
        <f>SUMIFS('2_stopień'!$J$9:$J$767,'2_stopień'!$H$9:$H$767,D22,'2_stopień'!$P$9:$P$767,"CKZ Bielawa")</f>
        <v>0</v>
      </c>
      <c r="H22" s="244">
        <f>SUMIFS('2_stopień'!$K$9:$K$767,'2_stopień'!$H$9:$H$767,E22,'2_stopień'!$P$9:$P$767,"CKZ Bielawa")</f>
        <v>0</v>
      </c>
      <c r="I22" s="244">
        <f>SUMIFS('2_stopień'!$J$9:$J$767,'2_stopień'!$H$9:$H$767,D22,'2_stopień'!$P$9:$P$767,"GCKZ Głogów")</f>
        <v>0</v>
      </c>
      <c r="J22" s="349">
        <f>SUMIFS('2_stopień'!$K$9:$K$767,'2_stopień'!$H$9:$H$767,D22,'2_stopień'!$P$9:$P$767,"GCKZ Głogów")</f>
        <v>0</v>
      </c>
      <c r="K22" s="244">
        <f>SUMIFS('2_stopień'!$J$9:$J$767,'2_stopień'!$H$9:$H$767,D22,'2_stopień'!$P$9:$P$767,"CKZ Jawor")</f>
        <v>0</v>
      </c>
      <c r="L22" s="349">
        <f>SUMIFS('2_stopień'!$K$9:$K$767,'2_stopień'!$H$9:$H$767,D22,'2_stopień'!$P$9:$P$767,"CKZ Jawor")</f>
        <v>0</v>
      </c>
      <c r="M22" s="244">
        <f>SUMIFS('2_stopień'!$J$9:$J$767,'2_stopień'!$H$9:$H$767,D22,'2_stopień'!$P$9:$P$767,"JCKZ Jelenia Góra")</f>
        <v>0</v>
      </c>
      <c r="N22" s="349">
        <f>SUMIFS('2_stopień'!$K$9:$K$767,'2_stopień'!$H$9:$H$767,D22,'2_stopień'!$P$9:$P$767,"JCKZ Jelenia Góra")</f>
        <v>0</v>
      </c>
      <c r="O22" s="244">
        <f>SUMIFS('2_stopień'!$J$9:$J$767,'2_stopień'!$H$9:$H$767,D22,'2_stopień'!$P$9:$P$767,"CKZ Kłodzko")</f>
        <v>0</v>
      </c>
      <c r="P22" s="349">
        <f>SUMIFS('2_stopień'!$K$9:$K$767,'2_stopień'!$H$9:$H$767,D22,'2_stopień'!$P$9:$P$767,"CKZ Kłodzko")</f>
        <v>0</v>
      </c>
      <c r="Q22" s="244">
        <f>SUMIFS('2_stopień'!$J$9:$J$767,'2_stopień'!$H$9:$H$767,D22,'2_stopień'!$P$9:$P$767,"CKZ Legnica")</f>
        <v>0</v>
      </c>
      <c r="R22" s="349">
        <f>SUMIFS('2_stopień'!$K$9:$K$767,'2_stopień'!$H$9:$H$767,D22,'2_stopień'!$P$9:$P$767,"CKZ Legnica")</f>
        <v>0</v>
      </c>
      <c r="S22" s="244">
        <f>SUMIFS('2_stopień'!$J$9:$J$767,'2_stopień'!$H$9:$H$767,D22,'2_stopień'!$P$9:$P$767,"CKZ Oleśnica")</f>
        <v>0</v>
      </c>
      <c r="T22" s="349">
        <f>SUMIFS('2_stopień'!$K$9:$K$767,'2_stopień'!$H$9:$H$767,D22,'2_stopień'!$P$9:$P$767,"CKZ Oleśnica")</f>
        <v>0</v>
      </c>
      <c r="U22" s="244">
        <f>SUMIFS('2_stopień'!$J$9:$J$767,'2_stopień'!$H$9:$H$767,D22,'2_stopień'!$P$9:$P$767,"CKZ Świdnica")</f>
        <v>0</v>
      </c>
      <c r="V22" s="349">
        <f>SUMIFS('2_stopień'!$K$9:$K$767,'2_stopień'!$H$9:$H$767,D22,'2_stopień'!$P$9:$P$767,"CKZ Świdnica")</f>
        <v>0</v>
      </c>
      <c r="W22" s="244">
        <f>SUMIFS('2_stopień'!$J$9:$J$767,'2_stopień'!$H$9:$H$767,D22,'2_stopień'!$P$9:$P$767,"CKZ Wołów")</f>
        <v>0</v>
      </c>
      <c r="X22" s="349">
        <f>SUMIFS('2_stopień'!$K$9:$K$767,'2_stopień'!$H$9:$H$767,D22,'2_stopień'!$P$9:$P$767,"CKZ Wołów")</f>
        <v>0</v>
      </c>
      <c r="Y22" s="244">
        <f>SUMIFS('2_stopień'!$J$9:$J$767,'2_stopień'!$H$9:$H$767,D22,'2_stopień'!$P$9:$P$767,"CKZ Ziębice")</f>
        <v>0</v>
      </c>
      <c r="Z22" s="349">
        <f>SUMIFS('2_stopień'!$K$9:$K$767,'2_stopień'!$H$9:$H$767,D22,'2_stopień'!$P$9:$P$767,"CKZ Ziębice")</f>
        <v>0</v>
      </c>
      <c r="AA22" s="244">
        <f>SUMIFS('2_stopień'!$J$9:$J$767,'2_stopień'!$H$9:$H$767,D22,'2_stopień'!$P$9:$P$767,"CKZ Dobrodzień")</f>
        <v>0</v>
      </c>
      <c r="AB22" s="349">
        <f>SUMIFS('2_stopień'!$K$9:$K$767,'2_stopień'!$H$9:$H$767,D22,'2_stopień'!$P$9:$P$767,"CKZ Dobrodzień")</f>
        <v>0</v>
      </c>
      <c r="AC22" s="244">
        <f>SUMIFS('2_stopień'!$J$9:$J$767,'2_stopień'!$H$9:$H$767,D22,'2_stopień'!$P$9:$P$767,"CKZ Głubczyce")</f>
        <v>0</v>
      </c>
      <c r="AD22" s="349">
        <f>SUMIFS('2_stopień'!$K$9:$K$767,'2_stopień'!$H$9:$H$767,D22,'2_stopień'!$P$9:$P$767,"CKZ Głubczyce")</f>
        <v>0</v>
      </c>
      <c r="AE22" s="244">
        <f>SUMIFS('2_stopień'!$J$9:$J$767,'2_stopień'!$H$9:$H$767,D22,'2_stopień'!$P$9:$P$767,"CKZ Kędzierzyn Koźle")</f>
        <v>0</v>
      </c>
      <c r="AF22" s="349">
        <f>SUMIFS('2_stopień'!$K$9:$K$767,'2_stopień'!$H$9:$H$767,D22,'2_stopień'!$P$9:$P$767,"CKZ Kędzierzyn Koźle")</f>
        <v>0</v>
      </c>
      <c r="AG22" s="244">
        <f>SUMIFS('2_stopień'!$J$9:$J$767,'2_stopień'!$H$9:$H$767,D22,'2_stopień'!$P$9:$P$767,"ZSET Rakowice")</f>
        <v>0</v>
      </c>
      <c r="AH22" s="349">
        <f>SUMIFS('2_stopień'!$K$9:$K$767,'2_stopień'!$H$9:$H$767,D22,'2_stopień'!$P$9:$P$767,"ZSET Rakowice")</f>
        <v>0</v>
      </c>
      <c r="AI22" s="244">
        <f>SUMIFS('2_stopień'!$J$9:$J$767,'2_stopień'!$H$9:$H$767,D22,'2_stopień'!$P$9:$P$767,"CKZ Krotoszyn")</f>
        <v>0</v>
      </c>
      <c r="AJ22" s="349">
        <f>SUMIFS('2_stopień'!$K$9:$K$767,'2_stopień'!$H$9:$H$767,D22,'2_stopień'!$P$9:$P$767,"CKZ Krotoszyn")</f>
        <v>0</v>
      </c>
      <c r="AK22" s="244">
        <f>SUMIFS('2_stopień'!$J$9:$J$767,'2_stopień'!$H$9:$H$767,D22,'2_stopień'!$P$9:$P$767,"CKZ Olkusz")</f>
        <v>0</v>
      </c>
      <c r="AL22" s="349">
        <f>SUMIFS('2_stopień'!$K$9:$K$767,'2_stopień'!$H$9:$H$767,D22,'2_stopień'!$P$9:$P$767,"CKZ Olkusz")</f>
        <v>0</v>
      </c>
      <c r="AM22" s="244">
        <f>SUMIFS('2_stopień'!$J$9:$J$767,'2_stopień'!$H$9:$H$767,D22,'2_stopień'!$P$9:$P$767,"CKZ Wschowa")</f>
        <v>0</v>
      </c>
      <c r="AN22" s="334">
        <f>SUMIFS('2_stopień'!$K$9:$K$767,'2_stopień'!$H$9:$H$767,D22,'2_stopień'!$P$9:$P$767,"CKZ Wschowa")</f>
        <v>0</v>
      </c>
      <c r="AO22" s="244">
        <f>SUMIFS('2_stopień'!$J$9:$J$767,'2_stopień'!$H$9:$H$767,D22,'2_stopień'!$P$9:$P$767,"CKZ Zielona Góra")</f>
        <v>0</v>
      </c>
      <c r="AP22" s="314">
        <f>SUMIFS('2_stopień'!$K$9:$K$767,'2_stopień'!$H$9:$H$767,D22,'2_stopień'!$P$9:$P$767,"CKZ Zielona Góra")</f>
        <v>0</v>
      </c>
      <c r="AQ22" s="244">
        <f>SUMIFS('2_stopień'!$J$9:$J$767,'2_stopień'!$H$9:$H$767,D22,'2_stopień'!$P$9:$P$767,"Rzemieślnicza Wałbrzych")</f>
        <v>0</v>
      </c>
      <c r="AR22" s="349">
        <f>SUMIFS('2_stopień'!$K$9:$K$767,'2_stopień'!$H$9:$H$767,D22,'2_stopień'!$P$9:$P$767,"Rzemieślnicza Wałbrzych")</f>
        <v>0</v>
      </c>
      <c r="AS22" s="244">
        <f>SUMIFS('2_stopień'!$J$9:$J$767,'2_stopień'!$H$9:$H$767,D22,'2_stopień'!$P$9:$P$767,"CKZ Mosina")</f>
        <v>0</v>
      </c>
      <c r="AT22" s="349">
        <f>SUMIFS('2_stopień'!$K$9:$K$767,'2_stopień'!$H$9:$H$767,D22,'2_stopień'!$P$9:$P$767,"CKZ Mosina")</f>
        <v>0</v>
      </c>
      <c r="AU22" s="244">
        <f>SUMIFS('2_stopień'!$J$9:$J$767,'2_stopień'!$H$9:$H$767,D22,'2_stopień'!$P$9:$P$767,"Collegium Witelona")</f>
        <v>0</v>
      </c>
      <c r="AV22" s="349">
        <f>SUMIFS('2_stopień'!$K$9:$K$767,'2_stopień'!$H$9:$H$767,D22,'2_stopień'!$P$9:$P$767,"Collegium Witelona")</f>
        <v>0</v>
      </c>
      <c r="AW22" s="244">
        <f>SUMIFS('2_stopień'!$J$9:$J$767,'2_stopień'!$H$9:$H$767,D22,'2_stopień'!$P$9:$P$767,"CKZ Opole")</f>
        <v>0</v>
      </c>
      <c r="AX22" s="349">
        <f>SUMIFS('2_stopień'!$K$9:$K$767,'2_stopień'!$H$9:$H$767,D22,'2_stopień'!$P$9:$P$767,"CKZ Opole")</f>
        <v>0</v>
      </c>
      <c r="AY22" s="244">
        <f>SUMIFS('2_stopień'!$J$9:$J$767,'2_stopień'!$H$9:$H$767,D22,'2_stopień'!$P$9:$P$767,"CKZ Wrocław")</f>
        <v>0</v>
      </c>
      <c r="AZ22" s="349">
        <f>SUMIFS('2_stopień'!$K$9:$K$767,'2_stopień'!$H$9:$H$767,D22,'2_stopień'!$P$9:$P$767,"CKZ Wrocław")</f>
        <v>0</v>
      </c>
      <c r="BA22" s="244">
        <f>SUMIFS('2_stopień'!$J$9:$J$767,'2_stopień'!$H$9:$H$767,D22,'2_stopień'!$P$9:$P$767,"Brzeg Dolny")</f>
        <v>0</v>
      </c>
      <c r="BB22" s="349">
        <f>SUMIFS('2_stopień'!$K$9:$K$767,'2_stopień'!$H$9:$H$767,D22,'2_stopień'!$P$9:$P$767,"Brzeg Dolny")</f>
        <v>0</v>
      </c>
      <c r="BC22" s="244">
        <f>SUMIFS('2_stopień'!$J$9:$J$767,'2_stopień'!$H$9:$H$767,D22,'2_stopień'!$P$9:$P$767,"CKZ Dębica")</f>
        <v>0</v>
      </c>
      <c r="BD22" s="349">
        <f>SUMIFS('2_stopień'!$K$9:$K$767,'2_stopień'!$H$9:$H$767,D22,'2_stopień'!$P$9:$P$767,"CKZ Dębica")</f>
        <v>0</v>
      </c>
      <c r="BE22" s="244">
        <f>SUMIFS('2_stopień'!$J$9:$J$767,'2_stopień'!$H$9:$H$767,D22,'2_stopień'!$P$9:$P$767,"CKZ Gliwice")</f>
        <v>0</v>
      </c>
      <c r="BF22" s="349">
        <f>SUMIFS('2_stopień'!$K$9:$K$767,'2_stopień'!$H$9:$H$767,D22,'2_stopień'!$P$9:$P$767,"CKZ Gliwice")</f>
        <v>0</v>
      </c>
      <c r="BG22" s="244">
        <f>SUMIFS('2_stopień'!$J$9:$J$767,'2_stopień'!$H$9:$H$767,D22,'2_stopień'!$P$9:$P$767,"CKZ Gniezno")</f>
        <v>0</v>
      </c>
      <c r="BH22" s="349">
        <f>SUMIFS('2_stopień'!$K$9:$K$767,'2_stopień'!$H$9:$H$767,D22,'2_stopień'!$P$9:$P$767,"CKZ Gniezno")</f>
        <v>0</v>
      </c>
      <c r="BI22" s="245">
        <f>SUMIFS('2_stopień'!$J$9:$J$767,'2_stopień'!$H$9:$H$767,D22,'2_stopień'!$P$9:$P$767,"szukany ośrodek")</f>
        <v>0</v>
      </c>
      <c r="BJ22" s="359">
        <f t="shared" si="0"/>
        <v>0</v>
      </c>
      <c r="BK22" s="324">
        <f t="shared" si="1"/>
        <v>0</v>
      </c>
    </row>
    <row r="23" spans="2:63" hidden="1">
      <c r="B23" s="27" t="s">
        <v>495</v>
      </c>
      <c r="C23" s="28">
        <v>731609</v>
      </c>
      <c r="D23" s="28" t="s">
        <v>585</v>
      </c>
      <c r="E23" s="29" t="s">
        <v>584</v>
      </c>
      <c r="F23" s="245">
        <f>SUMIF('2_stopień'!H$9:H$767,"CES.05.",'2_stopień'!J$9:J$767)</f>
        <v>0</v>
      </c>
      <c r="G23" s="244">
        <f>SUMIFS('2_stopień'!$J$9:$J$767,'2_stopień'!$H$9:$H$767,D23,'2_stopień'!$P$9:$P$767,"CKZ Bielawa")</f>
        <v>0</v>
      </c>
      <c r="H23" s="244">
        <f>SUMIFS('2_stopień'!$K$9:$K$767,'2_stopień'!$H$9:$H$767,E23,'2_stopień'!$P$9:$P$767,"CKZ Bielawa")</f>
        <v>0</v>
      </c>
      <c r="I23" s="244">
        <f>SUMIFS('2_stopień'!$J$9:$J$767,'2_stopień'!$H$9:$H$767,D23,'2_stopień'!$P$9:$P$767,"GCKZ Głogów")</f>
        <v>0</v>
      </c>
      <c r="J23" s="349">
        <f>SUMIFS('2_stopień'!$K$9:$K$767,'2_stopień'!$H$9:$H$767,D23,'2_stopień'!$P$9:$P$767,"GCKZ Głogów")</f>
        <v>0</v>
      </c>
      <c r="K23" s="244">
        <f>SUMIFS('2_stopień'!$J$9:$J$767,'2_stopień'!$H$9:$H$767,D23,'2_stopień'!$P$9:$P$767,"CKZ Jawor")</f>
        <v>0</v>
      </c>
      <c r="L23" s="349">
        <f>SUMIFS('2_stopień'!$K$9:$K$767,'2_stopień'!$H$9:$H$767,D23,'2_stopień'!$P$9:$P$767,"CKZ Jawor")</f>
        <v>0</v>
      </c>
      <c r="M23" s="244">
        <f>SUMIFS('2_stopień'!$J$9:$J$767,'2_stopień'!$H$9:$H$767,D23,'2_stopień'!$P$9:$P$767,"JCKZ Jelenia Góra")</f>
        <v>0</v>
      </c>
      <c r="N23" s="349">
        <f>SUMIFS('2_stopień'!$K$9:$K$767,'2_stopień'!$H$9:$H$767,D23,'2_stopień'!$P$9:$P$767,"JCKZ Jelenia Góra")</f>
        <v>0</v>
      </c>
      <c r="O23" s="244">
        <f>SUMIFS('2_stopień'!$J$9:$J$767,'2_stopień'!$H$9:$H$767,D23,'2_stopień'!$P$9:$P$767,"CKZ Kłodzko")</f>
        <v>0</v>
      </c>
      <c r="P23" s="349">
        <f>SUMIFS('2_stopień'!$K$9:$K$767,'2_stopień'!$H$9:$H$767,D23,'2_stopień'!$P$9:$P$767,"CKZ Kłodzko")</f>
        <v>0</v>
      </c>
      <c r="Q23" s="244">
        <f>SUMIFS('2_stopień'!$J$9:$J$767,'2_stopień'!$H$9:$H$767,D23,'2_stopień'!$P$9:$P$767,"CKZ Legnica")</f>
        <v>0</v>
      </c>
      <c r="R23" s="349">
        <f>SUMIFS('2_stopień'!$K$9:$K$767,'2_stopień'!$H$9:$H$767,D23,'2_stopień'!$P$9:$P$767,"CKZ Legnica")</f>
        <v>0</v>
      </c>
      <c r="S23" s="244">
        <f>SUMIFS('2_stopień'!$J$9:$J$767,'2_stopień'!$H$9:$H$767,D23,'2_stopień'!$P$9:$P$767,"CKZ Oleśnica")</f>
        <v>0</v>
      </c>
      <c r="T23" s="349">
        <f>SUMIFS('2_stopień'!$K$9:$K$767,'2_stopień'!$H$9:$H$767,D23,'2_stopień'!$P$9:$P$767,"CKZ Oleśnica")</f>
        <v>0</v>
      </c>
      <c r="U23" s="244">
        <f>SUMIFS('2_stopień'!$J$9:$J$767,'2_stopień'!$H$9:$H$767,D23,'2_stopień'!$P$9:$P$767,"CKZ Świdnica")</f>
        <v>0</v>
      </c>
      <c r="V23" s="349">
        <f>SUMIFS('2_stopień'!$K$9:$K$767,'2_stopień'!$H$9:$H$767,D23,'2_stopień'!$P$9:$P$767,"CKZ Świdnica")</f>
        <v>0</v>
      </c>
      <c r="W23" s="244">
        <f>SUMIFS('2_stopień'!$J$9:$J$767,'2_stopień'!$H$9:$H$767,D23,'2_stopień'!$P$9:$P$767,"CKZ Wołów")</f>
        <v>0</v>
      </c>
      <c r="X23" s="349">
        <f>SUMIFS('2_stopień'!$K$9:$K$767,'2_stopień'!$H$9:$H$767,D23,'2_stopień'!$P$9:$P$767,"CKZ Wołów")</f>
        <v>0</v>
      </c>
      <c r="Y23" s="244">
        <f>SUMIFS('2_stopień'!$J$9:$J$767,'2_stopień'!$H$9:$H$767,D23,'2_stopień'!$P$9:$P$767,"CKZ Ziębice")</f>
        <v>0</v>
      </c>
      <c r="Z23" s="349">
        <f>SUMIFS('2_stopień'!$K$9:$K$767,'2_stopień'!$H$9:$H$767,D23,'2_stopień'!$P$9:$P$767,"CKZ Ziębice")</f>
        <v>0</v>
      </c>
      <c r="AA23" s="244">
        <f>SUMIFS('2_stopień'!$J$9:$J$767,'2_stopień'!$H$9:$H$767,D23,'2_stopień'!$P$9:$P$767,"CKZ Dobrodzień")</f>
        <v>0</v>
      </c>
      <c r="AB23" s="349">
        <f>SUMIFS('2_stopień'!$K$9:$K$767,'2_stopień'!$H$9:$H$767,D23,'2_stopień'!$P$9:$P$767,"CKZ Dobrodzień")</f>
        <v>0</v>
      </c>
      <c r="AC23" s="244">
        <f>SUMIFS('2_stopień'!$J$9:$J$767,'2_stopień'!$H$9:$H$767,D23,'2_stopień'!$P$9:$P$767,"CKZ Głubczyce")</f>
        <v>0</v>
      </c>
      <c r="AD23" s="349">
        <f>SUMIFS('2_stopień'!$K$9:$K$767,'2_stopień'!$H$9:$H$767,D23,'2_stopień'!$P$9:$P$767,"CKZ Głubczyce")</f>
        <v>0</v>
      </c>
      <c r="AE23" s="244">
        <f>SUMIFS('2_stopień'!$J$9:$J$767,'2_stopień'!$H$9:$H$767,D23,'2_stopień'!$P$9:$P$767,"CKZ Kędzierzyn Koźle")</f>
        <v>0</v>
      </c>
      <c r="AF23" s="349">
        <f>SUMIFS('2_stopień'!$K$9:$K$767,'2_stopień'!$H$9:$H$767,D23,'2_stopień'!$P$9:$P$767,"CKZ Kędzierzyn Koźle")</f>
        <v>0</v>
      </c>
      <c r="AG23" s="244">
        <f>SUMIFS('2_stopień'!$J$9:$J$767,'2_stopień'!$H$9:$H$767,D23,'2_stopień'!$P$9:$P$767,"ZSET Rakowice")</f>
        <v>0</v>
      </c>
      <c r="AH23" s="349">
        <f>SUMIFS('2_stopień'!$K$9:$K$767,'2_stopień'!$H$9:$H$767,D23,'2_stopień'!$P$9:$P$767,"ZSET Rakowice")</f>
        <v>0</v>
      </c>
      <c r="AI23" s="244">
        <f>SUMIFS('2_stopień'!$J$9:$J$767,'2_stopień'!$H$9:$H$767,D23,'2_stopień'!$P$9:$P$767,"CKZ Krotoszyn")</f>
        <v>0</v>
      </c>
      <c r="AJ23" s="349">
        <f>SUMIFS('2_stopień'!$K$9:$K$767,'2_stopień'!$H$9:$H$767,D23,'2_stopień'!$P$9:$P$767,"CKZ Krotoszyn")</f>
        <v>0</v>
      </c>
      <c r="AK23" s="244">
        <f>SUMIFS('2_stopień'!$J$9:$J$767,'2_stopień'!$H$9:$H$767,D23,'2_stopień'!$P$9:$P$767,"CKZ Olkusz")</f>
        <v>0</v>
      </c>
      <c r="AL23" s="349">
        <f>SUMIFS('2_stopień'!$K$9:$K$767,'2_stopień'!$H$9:$H$767,D23,'2_stopień'!$P$9:$P$767,"CKZ Olkusz")</f>
        <v>0</v>
      </c>
      <c r="AM23" s="244">
        <f>SUMIFS('2_stopień'!$J$9:$J$767,'2_stopień'!$H$9:$H$767,D23,'2_stopień'!$P$9:$P$767,"CKZ Wschowa")</f>
        <v>0</v>
      </c>
      <c r="AN23" s="334">
        <f>SUMIFS('2_stopień'!$K$9:$K$767,'2_stopień'!$H$9:$H$767,D23,'2_stopień'!$P$9:$P$767,"CKZ Wschowa")</f>
        <v>0</v>
      </c>
      <c r="AO23" s="244">
        <f>SUMIFS('2_stopień'!$J$9:$J$767,'2_stopień'!$H$9:$H$767,D23,'2_stopień'!$P$9:$P$767,"CKZ Zielona Góra")</f>
        <v>0</v>
      </c>
      <c r="AP23" s="314">
        <f>SUMIFS('2_stopień'!$K$9:$K$767,'2_stopień'!$H$9:$H$767,D23,'2_stopień'!$P$9:$P$767,"CKZ Zielona Góra")</f>
        <v>0</v>
      </c>
      <c r="AQ23" s="244">
        <f>SUMIFS('2_stopień'!$J$9:$J$767,'2_stopień'!$H$9:$H$767,D23,'2_stopień'!$P$9:$P$767,"Rzemieślnicza Wałbrzych")</f>
        <v>0</v>
      </c>
      <c r="AR23" s="349">
        <f>SUMIFS('2_stopień'!$K$9:$K$767,'2_stopień'!$H$9:$H$767,D23,'2_stopień'!$P$9:$P$767,"Rzemieślnicza Wałbrzych")</f>
        <v>0</v>
      </c>
      <c r="AS23" s="244">
        <f>SUMIFS('2_stopień'!$J$9:$J$767,'2_stopień'!$H$9:$H$767,D23,'2_stopień'!$P$9:$P$767,"CKZ Mosina")</f>
        <v>0</v>
      </c>
      <c r="AT23" s="349">
        <f>SUMIFS('2_stopień'!$K$9:$K$767,'2_stopień'!$H$9:$H$767,D23,'2_stopień'!$P$9:$P$767,"CKZ Mosina")</f>
        <v>0</v>
      </c>
      <c r="AU23" s="244">
        <f>SUMIFS('2_stopień'!$J$9:$J$767,'2_stopień'!$H$9:$H$767,D23,'2_stopień'!$P$9:$P$767,"Collegium Witelona")</f>
        <v>0</v>
      </c>
      <c r="AV23" s="349">
        <f>SUMIFS('2_stopień'!$K$9:$K$767,'2_stopień'!$H$9:$H$767,D23,'2_stopień'!$P$9:$P$767,"Collegium Witelona")</f>
        <v>0</v>
      </c>
      <c r="AW23" s="244">
        <f>SUMIFS('2_stopień'!$J$9:$J$767,'2_stopień'!$H$9:$H$767,D23,'2_stopień'!$P$9:$P$767,"CKZ Opole")</f>
        <v>0</v>
      </c>
      <c r="AX23" s="349">
        <f>SUMIFS('2_stopień'!$K$9:$K$767,'2_stopień'!$H$9:$H$767,D23,'2_stopień'!$P$9:$P$767,"CKZ Opole")</f>
        <v>0</v>
      </c>
      <c r="AY23" s="244">
        <f>SUMIFS('2_stopień'!$J$9:$J$767,'2_stopień'!$H$9:$H$767,D23,'2_stopień'!$P$9:$P$767,"CKZ Wrocław")</f>
        <v>0</v>
      </c>
      <c r="AZ23" s="349">
        <f>SUMIFS('2_stopień'!$K$9:$K$767,'2_stopień'!$H$9:$H$767,D23,'2_stopień'!$P$9:$P$767,"CKZ Wrocław")</f>
        <v>0</v>
      </c>
      <c r="BA23" s="244">
        <f>SUMIFS('2_stopień'!$J$9:$J$767,'2_stopień'!$H$9:$H$767,D23,'2_stopień'!$P$9:$P$767,"Brzeg Dolny")</f>
        <v>0</v>
      </c>
      <c r="BB23" s="349">
        <f>SUMIFS('2_stopień'!$K$9:$K$767,'2_stopień'!$H$9:$H$767,D23,'2_stopień'!$P$9:$P$767,"Brzeg Dolny")</f>
        <v>0</v>
      </c>
      <c r="BC23" s="244">
        <f>SUMIFS('2_stopień'!$J$9:$J$767,'2_stopień'!$H$9:$H$767,D23,'2_stopień'!$P$9:$P$767,"CKZ Dębica")</f>
        <v>0</v>
      </c>
      <c r="BD23" s="349">
        <f>SUMIFS('2_stopień'!$K$9:$K$767,'2_stopień'!$H$9:$H$767,D23,'2_stopień'!$P$9:$P$767,"CKZ Dębica")</f>
        <v>0</v>
      </c>
      <c r="BE23" s="244">
        <f>SUMIFS('2_stopień'!$J$9:$J$767,'2_stopień'!$H$9:$H$767,D23,'2_stopień'!$P$9:$P$767,"CKZ Gliwice")</f>
        <v>0</v>
      </c>
      <c r="BF23" s="349">
        <f>SUMIFS('2_stopień'!$K$9:$K$767,'2_stopień'!$H$9:$H$767,D23,'2_stopień'!$P$9:$P$767,"CKZ Gliwice")</f>
        <v>0</v>
      </c>
      <c r="BG23" s="244">
        <f>SUMIFS('2_stopień'!$J$9:$J$767,'2_stopień'!$H$9:$H$767,D23,'2_stopień'!$P$9:$P$767,"CKZ Gniezno")</f>
        <v>0</v>
      </c>
      <c r="BH23" s="349">
        <f>SUMIFS('2_stopień'!$K$9:$K$767,'2_stopień'!$H$9:$H$767,D23,'2_stopień'!$P$9:$P$767,"CKZ Gniezno")</f>
        <v>0</v>
      </c>
      <c r="BI23" s="245">
        <f>SUMIFS('2_stopień'!$J$9:$J$767,'2_stopień'!$H$9:$H$767,D23,'2_stopień'!$P$9:$P$767,"szukany ośrodek")</f>
        <v>0</v>
      </c>
      <c r="BJ23" s="359">
        <f t="shared" si="0"/>
        <v>0</v>
      </c>
      <c r="BK23" s="324">
        <f t="shared" si="1"/>
        <v>0</v>
      </c>
    </row>
    <row r="24" spans="2:63" ht="18" hidden="1" customHeight="1">
      <c r="B24" s="25" t="s">
        <v>496</v>
      </c>
      <c r="C24" s="26">
        <v>814209</v>
      </c>
      <c r="D24" s="26" t="s">
        <v>683</v>
      </c>
      <c r="E24" s="25" t="s">
        <v>586</v>
      </c>
      <c r="F24" s="245">
        <f>SUMIF('2_stopień'!H$9:H$767,"CHM.01.",'2_stopień'!J$9:J$767)</f>
        <v>0</v>
      </c>
      <c r="G24" s="244">
        <f>SUMIFS('2_stopień'!$J$9:$J$767,'2_stopień'!$H$9:$H$767,D24,'2_stopień'!$P$9:$P$767,"CKZ Bielawa")</f>
        <v>0</v>
      </c>
      <c r="H24" s="244">
        <f>SUMIFS('2_stopień'!$K$9:$K$767,'2_stopień'!$H$9:$H$767,D24,'2_stopień'!$P$9:$P$767,"CKZ Bielawa")</f>
        <v>0</v>
      </c>
      <c r="I24" s="244">
        <f>SUMIFS('2_stopień'!$J$9:$J$767,'2_stopień'!$H$9:$H$767,D24,'2_stopień'!$P$9:$P$767,"GCKZ Głogów")</f>
        <v>0</v>
      </c>
      <c r="J24" s="349">
        <f>SUMIFS('2_stopień'!$K$9:$K$767,'2_stopień'!$H$9:$H$767,D24,'2_stopień'!$P$9:$P$767,"GCKZ Głogów")</f>
        <v>0</v>
      </c>
      <c r="K24" s="244">
        <f>SUMIFS('2_stopień'!$J$9:$J$767,'2_stopień'!$H$9:$H$767,D24,'2_stopień'!$P$9:$P$767,"CKZ Jawor")</f>
        <v>0</v>
      </c>
      <c r="L24" s="349">
        <f>SUMIFS('2_stopień'!$K$9:$K$767,'2_stopień'!$H$9:$H$767,D24,'2_stopień'!$P$9:$P$767,"CKZ Jawor")</f>
        <v>0</v>
      </c>
      <c r="M24" s="244">
        <f>SUMIFS('2_stopień'!$J$9:$J$767,'2_stopień'!$H$9:$H$767,D24,'2_stopień'!$P$9:$P$767,"JCKZ Jelenia Góra")</f>
        <v>0</v>
      </c>
      <c r="N24" s="349">
        <f>SUMIFS('2_stopień'!$K$9:$K$767,'2_stopień'!$H$9:$H$767,D24,'2_stopień'!$P$9:$P$767,"JCKZ Jelenia Góra")</f>
        <v>0</v>
      </c>
      <c r="O24" s="244">
        <f>SUMIFS('2_stopień'!$J$9:$J$767,'2_stopień'!$H$9:$H$767,D24,'2_stopień'!$P$9:$P$767,"CKZ Kłodzko")</f>
        <v>0</v>
      </c>
      <c r="P24" s="349">
        <f>SUMIFS('2_stopień'!$K$9:$K$767,'2_stopień'!$H$9:$H$767,D24,'2_stopień'!$P$9:$P$767,"CKZ Kłodzko")</f>
        <v>0</v>
      </c>
      <c r="Q24" s="244">
        <f>SUMIFS('2_stopień'!$J$9:$J$767,'2_stopień'!$H$9:$H$767,D24,'2_stopień'!$P$9:$P$767,"CKZ Legnica")</f>
        <v>0</v>
      </c>
      <c r="R24" s="349">
        <f>SUMIFS('2_stopień'!$K$9:$K$767,'2_stopień'!$H$9:$H$767,D24,'2_stopień'!$P$9:$P$767,"CKZ Legnica")</f>
        <v>0</v>
      </c>
      <c r="S24" s="244">
        <f>SUMIFS('2_stopień'!$J$9:$J$767,'2_stopień'!$H$9:$H$767,D24,'2_stopień'!$P$9:$P$767,"CKZ Oleśnica")</f>
        <v>0</v>
      </c>
      <c r="T24" s="349">
        <f>SUMIFS('2_stopień'!$K$9:$K$767,'2_stopień'!$H$9:$H$767,D24,'2_stopień'!$P$9:$P$767,"CKZ Oleśnica")</f>
        <v>0</v>
      </c>
      <c r="U24" s="244">
        <f>SUMIFS('2_stopień'!$J$9:$J$767,'2_stopień'!$H$9:$H$767,D24,'2_stopień'!$P$9:$P$767,"CKZ Świdnica")</f>
        <v>0</v>
      </c>
      <c r="V24" s="349">
        <f>SUMIFS('2_stopień'!$K$9:$K$767,'2_stopień'!$H$9:$H$767,D24,'2_stopień'!$P$9:$P$767,"CKZ Świdnica")</f>
        <v>0</v>
      </c>
      <c r="W24" s="244">
        <f>SUMIFS('2_stopień'!$J$9:$J$767,'2_stopień'!$H$9:$H$767,D24,'2_stopień'!$P$9:$P$767,"CKZ Wołów")</f>
        <v>0</v>
      </c>
      <c r="X24" s="349">
        <f>SUMIFS('2_stopień'!$K$9:$K$767,'2_stopień'!$H$9:$H$767,D24,'2_stopień'!$P$9:$P$767,"CKZ Wołów")</f>
        <v>0</v>
      </c>
      <c r="Y24" s="244">
        <f>SUMIFS('2_stopień'!$J$9:$J$767,'2_stopień'!$H$9:$H$767,D24,'2_stopień'!$P$9:$P$767,"CKZ Ziębice")</f>
        <v>0</v>
      </c>
      <c r="Z24" s="349">
        <f>SUMIFS('2_stopień'!$K$9:$K$767,'2_stopień'!$H$9:$H$767,D24,'2_stopień'!$P$9:$P$767,"CKZ Ziębice")</f>
        <v>0</v>
      </c>
      <c r="AA24" s="244">
        <f>SUMIFS('2_stopień'!$J$9:$J$767,'2_stopień'!$H$9:$H$767,D24,'2_stopień'!$P$9:$P$767,"CKZ Dobrodzień")</f>
        <v>0</v>
      </c>
      <c r="AB24" s="349">
        <f>SUMIFS('2_stopień'!$K$9:$K$767,'2_stopień'!$H$9:$H$767,D24,'2_stopień'!$P$9:$P$767,"CKZ Dobrodzień")</f>
        <v>0</v>
      </c>
      <c r="AC24" s="244">
        <f>SUMIFS('2_stopień'!$J$9:$J$767,'2_stopień'!$H$9:$H$767,D24,'2_stopień'!$P$9:$P$767,"CKZ Głubczyce")</f>
        <v>0</v>
      </c>
      <c r="AD24" s="349">
        <f>SUMIFS('2_stopień'!$K$9:$K$767,'2_stopień'!$H$9:$H$767,D24,'2_stopień'!$P$9:$P$767,"CKZ Głubczyce")</f>
        <v>0</v>
      </c>
      <c r="AE24" s="244">
        <f>SUMIFS('2_stopień'!$J$9:$J$767,'2_stopień'!$H$9:$H$767,D24,'2_stopień'!$P$9:$P$767,"CKZ Kędzierzyn Koźle")</f>
        <v>0</v>
      </c>
      <c r="AF24" s="349">
        <f>SUMIFS('2_stopień'!$K$9:$K$767,'2_stopień'!$H$9:$H$767,D24,'2_stopień'!$P$9:$P$767,"CKZ Kędzierzyn Koźle")</f>
        <v>0</v>
      </c>
      <c r="AG24" s="244">
        <f>SUMIFS('2_stopień'!$J$9:$J$767,'2_stopień'!$H$9:$H$767,D24,'2_stopień'!$P$9:$P$767,"ZSET Rakowice")</f>
        <v>0</v>
      </c>
      <c r="AH24" s="349">
        <f>SUMIFS('2_stopień'!$K$9:$K$767,'2_stopień'!$H$9:$H$767,D24,'2_stopień'!$P$9:$P$767,"ZSET Rakowice")</f>
        <v>0</v>
      </c>
      <c r="AI24" s="244">
        <f>SUMIFS('2_stopień'!$J$9:$J$767,'2_stopień'!$H$9:$H$767,D24,'2_stopień'!$P$9:$P$767,"CKZ Krotoszyn")</f>
        <v>0</v>
      </c>
      <c r="AJ24" s="349">
        <f>SUMIFS('2_stopień'!$K$9:$K$767,'2_stopień'!$H$9:$H$767,D24,'2_stopień'!$P$9:$P$767,"CKZ Krotoszyn")</f>
        <v>0</v>
      </c>
      <c r="AK24" s="244">
        <f>SUMIFS('2_stopień'!$J$9:$J$767,'2_stopień'!$H$9:$H$767,D24,'2_stopień'!$P$9:$P$767,"CKZ Olkusz")</f>
        <v>0</v>
      </c>
      <c r="AL24" s="349">
        <f>SUMIFS('2_stopień'!$K$9:$K$767,'2_stopień'!$H$9:$H$767,D24,'2_stopień'!$P$9:$P$767,"CKZ Olkusz")</f>
        <v>0</v>
      </c>
      <c r="AM24" s="244">
        <f>SUMIFS('2_stopień'!$J$9:$J$767,'2_stopień'!$H$9:$H$767,D24,'2_stopień'!$P$9:$P$767,"CKZ Wschowa")</f>
        <v>0</v>
      </c>
      <c r="AN24" s="334">
        <f>SUMIFS('2_stopień'!$K$9:$K$767,'2_stopień'!$H$9:$H$767,D24,'2_stopień'!$P$9:$P$767,"CKZ Wschowa")</f>
        <v>0</v>
      </c>
      <c r="AO24" s="244">
        <f>SUMIFS('2_stopień'!$J$9:$J$767,'2_stopień'!$H$9:$H$767,D24,'2_stopień'!$P$9:$P$767,"CKZ Zielona Góra")</f>
        <v>0</v>
      </c>
      <c r="AP24" s="314">
        <f>SUMIFS('2_stopień'!$K$9:$K$767,'2_stopień'!$H$9:$H$767,D24,'2_stopień'!$P$9:$P$767,"CKZ Zielona Góra")</f>
        <v>0</v>
      </c>
      <c r="AQ24" s="244">
        <f>SUMIFS('2_stopień'!$J$9:$J$767,'2_stopień'!$H$9:$H$767,D24,'2_stopień'!$P$9:$P$767,"Rzemieślnicza Wałbrzych")</f>
        <v>0</v>
      </c>
      <c r="AR24" s="349">
        <f>SUMIFS('2_stopień'!$K$9:$K$767,'2_stopień'!$H$9:$H$767,D24,'2_stopień'!$P$9:$P$767,"Rzemieślnicza Wałbrzych")</f>
        <v>0</v>
      </c>
      <c r="AS24" s="244">
        <f>SUMIFS('2_stopień'!$J$9:$J$767,'2_stopień'!$H$9:$H$767,D24,'2_stopień'!$P$9:$P$767,"CKZ Mosina")</f>
        <v>0</v>
      </c>
      <c r="AT24" s="349">
        <f>SUMIFS('2_stopień'!$K$9:$K$767,'2_stopień'!$H$9:$H$767,D24,'2_stopień'!$P$9:$P$767,"CKZ Mosina")</f>
        <v>0</v>
      </c>
      <c r="AU24" s="244">
        <f>SUMIFS('2_stopień'!$J$9:$J$767,'2_stopień'!$H$9:$H$767,D24,'2_stopień'!$P$9:$P$767,"Akademia Rzemiosła")</f>
        <v>0</v>
      </c>
      <c r="AV24" s="349">
        <f>SUMIFS('2_stopień'!$K$9:$K$767,'2_stopień'!$H$9:$H$767,D24,'2_stopień'!$P$9:$P$767,"Akademia Rzemiosła")</f>
        <v>0</v>
      </c>
      <c r="AW24" s="244">
        <f>SUMIFS('2_stopień'!$J$9:$J$767,'2_stopień'!$H$9:$H$767,D24,'2_stopień'!$P$9:$P$767,"CKZ Opole")</f>
        <v>0</v>
      </c>
      <c r="AX24" s="349">
        <f>SUMIFS('2_stopień'!$K$9:$K$767,'2_stopień'!$H$9:$H$767,D24,'2_stopień'!$P$9:$P$767,"CKZ Opole")</f>
        <v>0</v>
      </c>
      <c r="AY24" s="244">
        <f>SUMIFS('2_stopień'!$J$9:$J$767,'2_stopień'!$H$9:$H$767,D24,'2_stopień'!$P$9:$P$767,"CKZ Wrocław")</f>
        <v>0</v>
      </c>
      <c r="AZ24" s="349">
        <f>SUMIFS('2_stopień'!$K$9:$K$767,'2_stopień'!$H$9:$H$767,D24,'2_stopień'!$P$9:$P$767,"CKZ Wrocław")</f>
        <v>0</v>
      </c>
      <c r="BA24" s="244">
        <f>SUMIFS('2_stopień'!$J$9:$J$767,'2_stopień'!$H$9:$H$767,D24,'2_stopień'!$P$9:$P$767,"Brzeg Dolny")</f>
        <v>0</v>
      </c>
      <c r="BB24" s="349">
        <f>SUMIFS('2_stopień'!$K$9:$K$767,'2_stopień'!$H$9:$H$767,D24,'2_stopień'!$P$9:$P$767,"Brzeg Dolny")</f>
        <v>0</v>
      </c>
      <c r="BC24" s="244">
        <f>SUMIFS('2_stopień'!$J$9:$J$767,'2_stopień'!$H$9:$H$767,D24,'2_stopień'!$P$9:$P$767,"CKZ Dębica")</f>
        <v>0</v>
      </c>
      <c r="BD24" s="349">
        <f>SUMIFS('2_stopień'!$K$9:$K$767,'2_stopień'!$H$9:$H$767,D24,'2_stopień'!$P$9:$P$767,"CKZ Dębica")</f>
        <v>0</v>
      </c>
      <c r="BE24" s="244">
        <f>SUMIFS('2_stopień'!$J$9:$J$767,'2_stopień'!$H$9:$H$767,D24,'2_stopień'!$P$9:$P$767,"CKZ Gliwice")</f>
        <v>0</v>
      </c>
      <c r="BF24" s="349">
        <f>SUMIFS('2_stopień'!$K$9:$K$767,'2_stopień'!$H$9:$H$767,D24,'2_stopień'!$P$9:$P$767,"CKZ Gliwice")</f>
        <v>0</v>
      </c>
      <c r="BG24" s="244">
        <f>SUMIFS('2_stopień'!$J$9:$J$767,'2_stopień'!$H$9:$H$767,D24,'2_stopień'!$P$9:$P$767,"CKZ Gniezno")</f>
        <v>0</v>
      </c>
      <c r="BH24" s="349">
        <f>SUMIFS('2_stopień'!$K$9:$K$767,'2_stopień'!$H$9:$H$767,D24,'2_stopień'!$P$9:$P$767,"CKZ Gniezno")</f>
        <v>0</v>
      </c>
      <c r="BI24" s="245">
        <f>SUMIFS('2_stopień'!$J$9:$J$767,'2_stopień'!$H$9:$H$767,D24,'2_stopień'!$P$9:$P$767,"szukany ośrodek")</f>
        <v>0</v>
      </c>
      <c r="BJ24" s="359">
        <f t="shared" si="0"/>
        <v>0</v>
      </c>
      <c r="BK24" s="324">
        <f t="shared" si="1"/>
        <v>0</v>
      </c>
    </row>
    <row r="25" spans="2:63" hidden="1">
      <c r="B25" s="25" t="s">
        <v>497</v>
      </c>
      <c r="C25" s="26">
        <v>813134</v>
      </c>
      <c r="D25" s="26" t="s">
        <v>466</v>
      </c>
      <c r="E25" s="25" t="s">
        <v>587</v>
      </c>
      <c r="F25" s="245">
        <f>SUMIF('2_stopień'!H$9:H$767,"CHM.02.",'2_stopień'!J$9:J$767)</f>
        <v>2</v>
      </c>
      <c r="G25" s="244">
        <f>SUMIFS('2_stopień'!$J$9:$J$767,'2_stopień'!$H$9:$H$767,D25,'2_stopień'!$P$9:$P$767,"CKZ Bielawa")</f>
        <v>0</v>
      </c>
      <c r="H25" s="244">
        <f>SUMIFS('2_stopień'!$K$9:$K$767,'2_stopień'!$H$9:$H$767,D25,'2_stopień'!$P$9:$P$767,"CKZ Bielawa")</f>
        <v>0</v>
      </c>
      <c r="I25" s="244">
        <f>SUMIFS('2_stopień'!$J$9:$J$767,'2_stopień'!$H$9:$H$767,D25,'2_stopień'!$P$9:$P$767,"GCKZ Głogów")</f>
        <v>0</v>
      </c>
      <c r="J25" s="349">
        <f>SUMIFS('2_stopień'!$K$9:$K$767,'2_stopień'!$H$9:$H$767,D25,'2_stopień'!$P$9:$P$767,"GCKZ Głogów")</f>
        <v>0</v>
      </c>
      <c r="K25" s="244">
        <f>SUMIFS('2_stopień'!$J$9:$J$767,'2_stopień'!$H$9:$H$767,D25,'2_stopień'!$P$9:$P$767,"CKZ Jawor")</f>
        <v>0</v>
      </c>
      <c r="L25" s="349">
        <f>SUMIFS('2_stopień'!$K$9:$K$767,'2_stopień'!$H$9:$H$767,D25,'2_stopień'!$P$9:$P$767,"CKZ Jawor")</f>
        <v>0</v>
      </c>
      <c r="M25" s="244">
        <f>SUMIFS('2_stopień'!$J$9:$J$767,'2_stopień'!$H$9:$H$767,D25,'2_stopień'!$P$9:$P$767,"JCKZ Jelenia Góra")</f>
        <v>0</v>
      </c>
      <c r="N25" s="349">
        <f>SUMIFS('2_stopień'!$K$9:$K$767,'2_stopień'!$H$9:$H$767,D25,'2_stopień'!$P$9:$P$767,"JCKZ Jelenia Góra")</f>
        <v>0</v>
      </c>
      <c r="O25" s="244">
        <f>SUMIFS('2_stopień'!$J$9:$J$767,'2_stopień'!$H$9:$H$767,D25,'2_stopień'!$P$9:$P$767,"CKZ Kłodzko")</f>
        <v>0</v>
      </c>
      <c r="P25" s="349">
        <f>SUMIFS('2_stopień'!$K$9:$K$767,'2_stopień'!$H$9:$H$767,D25,'2_stopień'!$P$9:$P$767,"CKZ Kłodzko")</f>
        <v>0</v>
      </c>
      <c r="Q25" s="244">
        <f>SUMIFS('2_stopień'!$J$9:$J$767,'2_stopień'!$H$9:$H$767,D25,'2_stopień'!$P$9:$P$767,"CKZ Legnica")</f>
        <v>0</v>
      </c>
      <c r="R25" s="349">
        <f>SUMIFS('2_stopień'!$K$9:$K$767,'2_stopień'!$H$9:$H$767,D25,'2_stopień'!$P$9:$P$767,"CKZ Legnica")</f>
        <v>0</v>
      </c>
      <c r="S25" s="244">
        <f>SUMIFS('2_stopień'!$J$9:$J$767,'2_stopień'!$H$9:$H$767,D25,'2_stopień'!$P$9:$P$767,"CKZ Oleśnica")</f>
        <v>0</v>
      </c>
      <c r="T25" s="349">
        <f>SUMIFS('2_stopień'!$K$9:$K$767,'2_stopień'!$H$9:$H$767,D25,'2_stopień'!$P$9:$P$767,"CKZ Oleśnica")</f>
        <v>0</v>
      </c>
      <c r="U25" s="244">
        <f>SUMIFS('2_stopień'!$J$9:$J$767,'2_stopień'!$H$9:$H$767,D25,'2_stopień'!$P$9:$P$767,"CKZ Świdnica")</f>
        <v>0</v>
      </c>
      <c r="V25" s="349">
        <f>SUMIFS('2_stopień'!$K$9:$K$767,'2_stopień'!$H$9:$H$767,D25,'2_stopień'!$P$9:$P$767,"CKZ Świdnica")</f>
        <v>0</v>
      </c>
      <c r="W25" s="244">
        <f>SUMIFS('2_stopień'!$J$9:$J$767,'2_stopień'!$H$9:$H$767,D25,'2_stopień'!$P$9:$P$767,"CKZ Wołów")</f>
        <v>0</v>
      </c>
      <c r="X25" s="349">
        <f>SUMIFS('2_stopień'!$K$9:$K$767,'2_stopień'!$H$9:$H$767,D25,'2_stopień'!$P$9:$P$767,"CKZ Wołów")</f>
        <v>0</v>
      </c>
      <c r="Y25" s="244">
        <f>SUMIFS('2_stopień'!$J$9:$J$767,'2_stopień'!$H$9:$H$767,D25,'2_stopień'!$P$9:$P$767,"CKZ Ziębice")</f>
        <v>0</v>
      </c>
      <c r="Z25" s="349">
        <f>SUMIFS('2_stopień'!$K$9:$K$767,'2_stopień'!$H$9:$H$767,D25,'2_stopień'!$P$9:$P$767,"CKZ Ziębice")</f>
        <v>0</v>
      </c>
      <c r="AA25" s="244">
        <f>SUMIFS('2_stopień'!$J$9:$J$767,'2_stopień'!$H$9:$H$767,D25,'2_stopień'!$P$9:$P$767,"CKZ Dobrodzień")</f>
        <v>0</v>
      </c>
      <c r="AB25" s="349">
        <f>SUMIFS('2_stopień'!$K$9:$K$767,'2_stopień'!$H$9:$H$767,D25,'2_stopień'!$P$9:$P$767,"CKZ Dobrodzień")</f>
        <v>0</v>
      </c>
      <c r="AC25" s="244">
        <f>SUMIFS('2_stopień'!$J$9:$J$767,'2_stopień'!$H$9:$H$767,D25,'2_stopień'!$P$9:$P$767,"CKZ Głubczyce")</f>
        <v>0</v>
      </c>
      <c r="AD25" s="349">
        <f>SUMIFS('2_stopień'!$K$9:$K$767,'2_stopień'!$H$9:$H$767,D25,'2_stopień'!$P$9:$P$767,"CKZ Głubczyce")</f>
        <v>0</v>
      </c>
      <c r="AE25" s="244">
        <f>SUMIFS('2_stopień'!$J$9:$J$767,'2_stopień'!$H$9:$H$767,D25,'2_stopień'!$P$9:$P$767,"CKZ Kędzierzyn Koźle")</f>
        <v>0</v>
      </c>
      <c r="AF25" s="349">
        <f>SUMIFS('2_stopień'!$K$9:$K$767,'2_stopień'!$H$9:$H$767,D25,'2_stopień'!$P$9:$P$767,"CKZ Kędzierzyn Koźle")</f>
        <v>0</v>
      </c>
      <c r="AG25" s="244">
        <f>SUMIFS('2_stopień'!$J$9:$J$767,'2_stopień'!$H$9:$H$767,D25,'2_stopień'!$P$9:$P$767,"ZSET Rakowice")</f>
        <v>0</v>
      </c>
      <c r="AH25" s="349">
        <f>SUMIFS('2_stopień'!$K$9:$K$767,'2_stopień'!$H$9:$H$767,D25,'2_stopień'!$P$9:$P$767,"ZSET Rakowice")</f>
        <v>0</v>
      </c>
      <c r="AI25" s="244">
        <f>SUMIFS('2_stopień'!$J$9:$J$767,'2_stopień'!$H$9:$H$767,D25,'2_stopień'!$P$9:$P$767,"CKZ Krotoszyn")</f>
        <v>0</v>
      </c>
      <c r="AJ25" s="349">
        <f>SUMIFS('2_stopień'!$K$9:$K$767,'2_stopień'!$H$9:$H$767,D25,'2_stopień'!$P$9:$P$767,"CKZ Krotoszyn")</f>
        <v>0</v>
      </c>
      <c r="AK25" s="244">
        <f>SUMIFS('2_stopień'!$J$9:$J$767,'2_stopień'!$H$9:$H$767,D25,'2_stopień'!$P$9:$P$767,"CKZ Olkusz")</f>
        <v>0</v>
      </c>
      <c r="AL25" s="349">
        <f>SUMIFS('2_stopień'!$K$9:$K$767,'2_stopień'!$H$9:$H$767,D25,'2_stopień'!$P$9:$P$767,"CKZ Olkusz")</f>
        <v>0</v>
      </c>
      <c r="AM25" s="244">
        <f>SUMIFS('2_stopień'!$J$9:$J$767,'2_stopień'!$H$9:$H$767,D25,'2_stopień'!$P$9:$P$767,"CKZ Wschowa")</f>
        <v>0</v>
      </c>
      <c r="AN25" s="334">
        <f>SUMIFS('2_stopień'!$K$9:$K$767,'2_stopień'!$H$9:$H$767,D25,'2_stopień'!$P$9:$P$767,"CKZ Wschowa")</f>
        <v>0</v>
      </c>
      <c r="AO25" s="244">
        <f>SUMIFS('2_stopień'!$J$9:$J$767,'2_stopień'!$H$9:$H$767,D25,'2_stopień'!$P$9:$P$767,"CKZ Zielona Góra")</f>
        <v>0</v>
      </c>
      <c r="AP25" s="314">
        <f>SUMIFS('2_stopień'!$K$9:$K$767,'2_stopień'!$H$9:$H$767,D25,'2_stopień'!$P$9:$P$767,"CKZ Zielona Góra")</f>
        <v>0</v>
      </c>
      <c r="AQ25" s="244">
        <f>SUMIFS('2_stopień'!$J$9:$J$767,'2_stopień'!$H$9:$H$767,D25,'2_stopień'!$P$9:$P$767,"Rzemieślnicza Wałbrzych")</f>
        <v>0</v>
      </c>
      <c r="AR25" s="349">
        <f>SUMIFS('2_stopień'!$K$9:$K$767,'2_stopień'!$H$9:$H$767,D25,'2_stopień'!$P$9:$P$767,"Rzemieślnicza Wałbrzych")</f>
        <v>0</v>
      </c>
      <c r="AS25" s="244">
        <f>SUMIFS('2_stopień'!$J$9:$J$767,'2_stopień'!$H$9:$H$767,D25,'2_stopień'!$P$9:$P$767,"CKZ Mosina")</f>
        <v>0</v>
      </c>
      <c r="AT25" s="349">
        <f>SUMIFS('2_stopień'!$K$9:$K$767,'2_stopień'!$H$9:$H$767,D25,'2_stopień'!$P$9:$P$767,"CKZ Mosina")</f>
        <v>0</v>
      </c>
      <c r="AU25" s="244">
        <f>SUMIFS('2_stopień'!$J$9:$J$767,'2_stopień'!$H$9:$H$767,D25,'2_stopień'!$P$9:$P$767,"Akademia Rzemiosła")</f>
        <v>0</v>
      </c>
      <c r="AV25" s="349">
        <f>SUMIFS('2_stopień'!$K$9:$K$767,'2_stopień'!$H$9:$H$767,D25,'2_stopień'!$P$9:$P$767,"Akademia Rzemiosła")</f>
        <v>0</v>
      </c>
      <c r="AW25" s="244">
        <f>SUMIFS('2_stopień'!$J$9:$J$767,'2_stopień'!$H$9:$H$767,D25,'2_stopień'!$P$9:$P$767,"CKZ Opole")</f>
        <v>0</v>
      </c>
      <c r="AX25" s="349">
        <f>SUMIFS('2_stopień'!$K$9:$K$767,'2_stopień'!$H$9:$H$767,D25,'2_stopień'!$P$9:$P$767,"CKZ Opole")</f>
        <v>0</v>
      </c>
      <c r="AY25" s="244">
        <f>SUMIFS('2_stopień'!$J$9:$J$767,'2_stopień'!$H$9:$H$767,D25,'2_stopień'!$P$9:$P$767,"CKZ Wrocław")</f>
        <v>0</v>
      </c>
      <c r="AZ25" s="349">
        <f>SUMIFS('2_stopień'!$K$9:$K$767,'2_stopień'!$H$9:$H$767,D25,'2_stopień'!$P$9:$P$767,"CKZ Wrocław")</f>
        <v>0</v>
      </c>
      <c r="BA25" s="244">
        <f>SUMIFS('2_stopień'!$J$9:$J$767,'2_stopień'!$H$9:$H$767,D25,'2_stopień'!$P$9:$P$767,"Brzeg Dolny")</f>
        <v>0</v>
      </c>
      <c r="BB25" s="349">
        <f>SUMIFS('2_stopień'!$K$9:$K$767,'2_stopień'!$H$9:$H$767,D25,'2_stopień'!$P$9:$P$767,"Brzeg Dolny")</f>
        <v>0</v>
      </c>
      <c r="BC25" s="244">
        <f>SUMIFS('2_stopień'!$J$9:$J$767,'2_stopień'!$H$9:$H$767,D25,'2_stopień'!$P$9:$P$767,"CKZ Dębica")</f>
        <v>0</v>
      </c>
      <c r="BD25" s="349">
        <f>SUMIFS('2_stopień'!$K$9:$K$767,'2_stopień'!$H$9:$H$767,D25,'2_stopień'!$P$9:$P$767,"CKZ Dębica")</f>
        <v>0</v>
      </c>
      <c r="BE25" s="244">
        <f>SUMIFS('2_stopień'!$J$9:$J$767,'2_stopień'!$H$9:$H$767,D25,'2_stopień'!$P$9:$P$767,"CKZ Gliwice")</f>
        <v>0</v>
      </c>
      <c r="BF25" s="349">
        <f>SUMIFS('2_stopień'!$K$9:$K$767,'2_stopień'!$H$9:$H$767,D25,'2_stopień'!$P$9:$P$767,"CKZ Gliwice")</f>
        <v>0</v>
      </c>
      <c r="BG25" s="244">
        <f>SUMIFS('2_stopień'!$J$9:$J$767,'2_stopień'!$H$9:$H$767,D25,'2_stopień'!$P$9:$P$767,"CKZ Gniezno")</f>
        <v>0</v>
      </c>
      <c r="BH25" s="349">
        <f>SUMIFS('2_stopień'!$K$9:$K$767,'2_stopień'!$H$9:$H$767,D25,'2_stopień'!$P$9:$P$767,"CKZ Gniezno")</f>
        <v>0</v>
      </c>
      <c r="BI25" s="245">
        <f>SUMIFS('2_stopień'!$J$9:$J$767,'2_stopień'!$H$9:$H$767,D25,'2_stopień'!$P$9:$P$767,"szukany ośrodek")</f>
        <v>2</v>
      </c>
      <c r="BJ25" s="359">
        <f t="shared" si="0"/>
        <v>2</v>
      </c>
      <c r="BK25" s="324">
        <f t="shared" si="1"/>
        <v>0</v>
      </c>
    </row>
    <row r="26" spans="2:63" hidden="1">
      <c r="B26" s="25" t="s">
        <v>498</v>
      </c>
      <c r="C26" s="26">
        <v>731702</v>
      </c>
      <c r="D26" s="26" t="s">
        <v>589</v>
      </c>
      <c r="E26" s="25" t="s">
        <v>588</v>
      </c>
      <c r="F26" s="245">
        <f>SUMIF('2_stopień'!H$9:H$767,"DRM.01.",'2_stopień'!J$9:J$767)</f>
        <v>0</v>
      </c>
      <c r="G26" s="244">
        <f>SUMIFS('2_stopień'!$J$9:$J$767,'2_stopień'!$H$9:$H$767,D26,'2_stopień'!$P$9:$P$767,"CKZ Bielawa")</f>
        <v>0</v>
      </c>
      <c r="H26" s="244">
        <f>SUMIFS('2_stopień'!$K$9:$K$767,'2_stopień'!$H$9:$H$767,E26,'2_stopień'!$P$9:$P$767,"CKZ Bielawa")</f>
        <v>0</v>
      </c>
      <c r="I26" s="244">
        <f>SUMIFS('2_stopień'!$J$9:$J$767,'2_stopień'!$H$9:$H$767,D26,'2_stopień'!$P$9:$P$767,"GCKZ Głogów")</f>
        <v>0</v>
      </c>
      <c r="J26" s="349">
        <f>SUMIFS('2_stopień'!$K$9:$K$767,'2_stopień'!$H$9:$H$767,D26,'2_stopień'!$P$9:$P$767,"GCKZ Głogów")</f>
        <v>0</v>
      </c>
      <c r="K26" s="244">
        <f>SUMIFS('2_stopień'!$J$9:$J$767,'2_stopień'!$H$9:$H$767,D26,'2_stopień'!$P$9:$P$767,"CKZ Jawor")</f>
        <v>0</v>
      </c>
      <c r="L26" s="349">
        <f>SUMIFS('2_stopień'!$K$9:$K$767,'2_stopień'!$H$9:$H$767,D26,'2_stopień'!$P$9:$P$767,"CKZ Jawor")</f>
        <v>0</v>
      </c>
      <c r="M26" s="244">
        <f>SUMIFS('2_stopień'!$J$9:$J$767,'2_stopień'!$H$9:$H$767,D26,'2_stopień'!$P$9:$P$767,"JCKZ Jelenia Góra")</f>
        <v>0</v>
      </c>
      <c r="N26" s="349">
        <f>SUMIFS('2_stopień'!$K$9:$K$767,'2_stopień'!$H$9:$H$767,D26,'2_stopień'!$P$9:$P$767,"JCKZ Jelenia Góra")</f>
        <v>0</v>
      </c>
      <c r="O26" s="244">
        <f>SUMIFS('2_stopień'!$J$9:$J$767,'2_stopień'!$H$9:$H$767,D26,'2_stopień'!$P$9:$P$767,"CKZ Kłodzko")</f>
        <v>0</v>
      </c>
      <c r="P26" s="349">
        <f>SUMIFS('2_stopień'!$K$9:$K$767,'2_stopień'!$H$9:$H$767,D26,'2_stopień'!$P$9:$P$767,"CKZ Kłodzko")</f>
        <v>0</v>
      </c>
      <c r="Q26" s="244">
        <f>SUMIFS('2_stopień'!$J$9:$J$767,'2_stopień'!$H$9:$H$767,D26,'2_stopień'!$P$9:$P$767,"CKZ Legnica")</f>
        <v>0</v>
      </c>
      <c r="R26" s="349">
        <f>SUMIFS('2_stopień'!$K$9:$K$767,'2_stopień'!$H$9:$H$767,D26,'2_stopień'!$P$9:$P$767,"CKZ Legnica")</f>
        <v>0</v>
      </c>
      <c r="S26" s="244">
        <f>SUMIFS('2_stopień'!$J$9:$J$767,'2_stopień'!$H$9:$H$767,D26,'2_stopień'!$P$9:$P$767,"CKZ Oleśnica")</f>
        <v>0</v>
      </c>
      <c r="T26" s="349">
        <f>SUMIFS('2_stopień'!$K$9:$K$767,'2_stopień'!$H$9:$H$767,D26,'2_stopień'!$P$9:$P$767,"CKZ Oleśnica")</f>
        <v>0</v>
      </c>
      <c r="U26" s="244">
        <f>SUMIFS('2_stopień'!$J$9:$J$767,'2_stopień'!$H$9:$H$767,D26,'2_stopień'!$P$9:$P$767,"CKZ Świdnica")</f>
        <v>0</v>
      </c>
      <c r="V26" s="349">
        <f>SUMIFS('2_stopień'!$K$9:$K$767,'2_stopień'!$H$9:$H$767,D26,'2_stopień'!$P$9:$P$767,"CKZ Świdnica")</f>
        <v>0</v>
      </c>
      <c r="W26" s="244">
        <f>SUMIFS('2_stopień'!$J$9:$J$767,'2_stopień'!$H$9:$H$767,D26,'2_stopień'!$P$9:$P$767,"CKZ Wołów")</f>
        <v>0</v>
      </c>
      <c r="X26" s="349">
        <f>SUMIFS('2_stopień'!$K$9:$K$767,'2_stopień'!$H$9:$H$767,D26,'2_stopień'!$P$9:$P$767,"CKZ Wołów")</f>
        <v>0</v>
      </c>
      <c r="Y26" s="244">
        <f>SUMIFS('2_stopień'!$J$9:$J$767,'2_stopień'!$H$9:$H$767,D26,'2_stopień'!$P$9:$P$767,"CKZ Ziębice")</f>
        <v>0</v>
      </c>
      <c r="Z26" s="349">
        <f>SUMIFS('2_stopień'!$K$9:$K$767,'2_stopień'!$H$9:$H$767,D26,'2_stopień'!$P$9:$P$767,"CKZ Ziębice")</f>
        <v>0</v>
      </c>
      <c r="AA26" s="244">
        <f>SUMIFS('2_stopień'!$J$9:$J$767,'2_stopień'!$H$9:$H$767,D26,'2_stopień'!$P$9:$P$767,"CKZ Dobrodzień")</f>
        <v>0</v>
      </c>
      <c r="AB26" s="349">
        <f>SUMIFS('2_stopień'!$K$9:$K$767,'2_stopień'!$H$9:$H$767,D26,'2_stopień'!$P$9:$P$767,"CKZ Dobrodzień")</f>
        <v>0</v>
      </c>
      <c r="AC26" s="244">
        <f>SUMIFS('2_stopień'!$J$9:$J$767,'2_stopień'!$H$9:$H$767,D26,'2_stopień'!$P$9:$P$767,"CKZ Głubczyce")</f>
        <v>0</v>
      </c>
      <c r="AD26" s="349">
        <f>SUMIFS('2_stopień'!$K$9:$K$767,'2_stopień'!$H$9:$H$767,D26,'2_stopień'!$P$9:$P$767,"CKZ Głubczyce")</f>
        <v>0</v>
      </c>
      <c r="AE26" s="244">
        <f>SUMIFS('2_stopień'!$J$9:$J$767,'2_stopień'!$H$9:$H$767,D26,'2_stopień'!$P$9:$P$767,"CKZ Kędzierzyn Koźle")</f>
        <v>0</v>
      </c>
      <c r="AF26" s="349">
        <f>SUMIFS('2_stopień'!$K$9:$K$767,'2_stopień'!$H$9:$H$767,D26,'2_stopień'!$P$9:$P$767,"CKZ Kędzierzyn Koźle")</f>
        <v>0</v>
      </c>
      <c r="AG26" s="244">
        <f>SUMIFS('2_stopień'!$J$9:$J$767,'2_stopień'!$H$9:$H$767,D26,'2_stopień'!$P$9:$P$767,"ZSET Rakowice")</f>
        <v>0</v>
      </c>
      <c r="AH26" s="349">
        <f>SUMIFS('2_stopień'!$K$9:$K$767,'2_stopień'!$H$9:$H$767,D26,'2_stopień'!$P$9:$P$767,"ZSET Rakowice")</f>
        <v>0</v>
      </c>
      <c r="AI26" s="244">
        <f>SUMIFS('2_stopień'!$J$9:$J$767,'2_stopień'!$H$9:$H$767,D26,'2_stopień'!$P$9:$P$767,"CKZ Krotoszyn")</f>
        <v>0</v>
      </c>
      <c r="AJ26" s="349">
        <f>SUMIFS('2_stopień'!$K$9:$K$767,'2_stopień'!$H$9:$H$767,D26,'2_stopień'!$P$9:$P$767,"CKZ Krotoszyn")</f>
        <v>0</v>
      </c>
      <c r="AK26" s="244">
        <f>SUMIFS('2_stopień'!$J$9:$J$767,'2_stopień'!$H$9:$H$767,D26,'2_stopień'!$P$9:$P$767,"CKZ Olkusz")</f>
        <v>0</v>
      </c>
      <c r="AL26" s="349">
        <f>SUMIFS('2_stopień'!$K$9:$K$767,'2_stopień'!$H$9:$H$767,D26,'2_stopień'!$P$9:$P$767,"CKZ Olkusz")</f>
        <v>0</v>
      </c>
      <c r="AM26" s="244">
        <f>SUMIFS('2_stopień'!$J$9:$J$767,'2_stopień'!$H$9:$H$767,D26,'2_stopień'!$P$9:$P$767,"CKZ Wschowa")</f>
        <v>0</v>
      </c>
      <c r="AN26" s="334">
        <f>SUMIFS('2_stopień'!$K$9:$K$767,'2_stopień'!$H$9:$H$767,D26,'2_stopień'!$P$9:$P$767,"CKZ Wschowa")</f>
        <v>0</v>
      </c>
      <c r="AO26" s="244">
        <f>SUMIFS('2_stopień'!$J$9:$J$767,'2_stopień'!$H$9:$H$767,D26,'2_stopień'!$P$9:$P$767,"CKZ Zielona Góra")</f>
        <v>0</v>
      </c>
      <c r="AP26" s="314">
        <f>SUMIFS('2_stopień'!$K$9:$K$767,'2_stopień'!$H$9:$H$767,D26,'2_stopień'!$P$9:$P$767,"CKZ Zielona Góra")</f>
        <v>0</v>
      </c>
      <c r="AQ26" s="244">
        <f>SUMIFS('2_stopień'!$J$9:$J$767,'2_stopień'!$H$9:$H$767,D26,'2_stopień'!$P$9:$P$767,"Rzemieślnicza Wałbrzych")</f>
        <v>0</v>
      </c>
      <c r="AR26" s="349">
        <f>SUMIFS('2_stopień'!$K$9:$K$767,'2_stopień'!$H$9:$H$767,D26,'2_stopień'!$P$9:$P$767,"Rzemieślnicza Wałbrzych")</f>
        <v>0</v>
      </c>
      <c r="AS26" s="244">
        <f>SUMIFS('2_stopień'!$J$9:$J$767,'2_stopień'!$H$9:$H$767,D26,'2_stopień'!$P$9:$P$767,"CKZ Mosina")</f>
        <v>0</v>
      </c>
      <c r="AT26" s="349">
        <f>SUMIFS('2_stopień'!$K$9:$K$767,'2_stopień'!$H$9:$H$767,D26,'2_stopień'!$P$9:$P$767,"CKZ Mosina")</f>
        <v>0</v>
      </c>
      <c r="AU26" s="244">
        <f>SUMIFS('2_stopień'!$J$9:$J$767,'2_stopień'!$H$9:$H$767,D26,'2_stopień'!$P$9:$P$767,"Collegium Witelona")</f>
        <v>0</v>
      </c>
      <c r="AV26" s="349">
        <f>SUMIFS('2_stopień'!$K$9:$K$767,'2_stopień'!$H$9:$H$767,D26,'2_stopień'!$P$9:$P$767,"Collegium Witelona")</f>
        <v>0</v>
      </c>
      <c r="AW26" s="244">
        <f>SUMIFS('2_stopień'!$J$9:$J$767,'2_stopień'!$H$9:$H$767,D26,'2_stopień'!$P$9:$P$767,"CKZ Opole")</f>
        <v>0</v>
      </c>
      <c r="AX26" s="349">
        <f>SUMIFS('2_stopień'!$K$9:$K$767,'2_stopień'!$H$9:$H$767,D26,'2_stopień'!$P$9:$P$767,"CKZ Opole")</f>
        <v>0</v>
      </c>
      <c r="AY26" s="244">
        <f>SUMIFS('2_stopień'!$J$9:$J$767,'2_stopień'!$H$9:$H$767,D26,'2_stopień'!$P$9:$P$767,"CKZ Wrocław")</f>
        <v>0</v>
      </c>
      <c r="AZ26" s="349">
        <f>SUMIFS('2_stopień'!$K$9:$K$767,'2_stopień'!$H$9:$H$767,D26,'2_stopień'!$P$9:$P$767,"CKZ Wrocław")</f>
        <v>0</v>
      </c>
      <c r="BA26" s="244">
        <f>SUMIFS('2_stopień'!$J$9:$J$767,'2_stopień'!$H$9:$H$767,D26,'2_stopień'!$P$9:$P$767,"Brzeg Dolny")</f>
        <v>0</v>
      </c>
      <c r="BB26" s="349">
        <f>SUMIFS('2_stopień'!$K$9:$K$767,'2_stopień'!$H$9:$H$767,D26,'2_stopień'!$P$9:$P$767,"Brzeg Dolny")</f>
        <v>0</v>
      </c>
      <c r="BC26" s="244">
        <f>SUMIFS('2_stopień'!$J$9:$J$767,'2_stopień'!$H$9:$H$767,D26,'2_stopień'!$P$9:$P$767,"CKZ Dębica")</f>
        <v>0</v>
      </c>
      <c r="BD26" s="349">
        <f>SUMIFS('2_stopień'!$K$9:$K$767,'2_stopień'!$H$9:$H$767,D26,'2_stopień'!$P$9:$P$767,"CKZ Dębica")</f>
        <v>0</v>
      </c>
      <c r="BE26" s="244">
        <f>SUMIFS('2_stopień'!$J$9:$J$767,'2_stopień'!$H$9:$H$767,D26,'2_stopień'!$P$9:$P$767,"CKZ Gliwice")</f>
        <v>0</v>
      </c>
      <c r="BF26" s="349">
        <f>SUMIFS('2_stopień'!$K$9:$K$767,'2_stopień'!$H$9:$H$767,D26,'2_stopień'!$P$9:$P$767,"CKZ Gliwice")</f>
        <v>0</v>
      </c>
      <c r="BG26" s="244">
        <f>SUMIFS('2_stopień'!$J$9:$J$767,'2_stopień'!$H$9:$H$767,D26,'2_stopień'!$P$9:$P$767,"CKZ Gniezno")</f>
        <v>0</v>
      </c>
      <c r="BH26" s="349">
        <f>SUMIFS('2_stopień'!$K$9:$K$767,'2_stopień'!$H$9:$H$767,D26,'2_stopień'!$P$9:$P$767,"CKZ Gniezno")</f>
        <v>0</v>
      </c>
      <c r="BI26" s="245">
        <f>SUMIFS('2_stopień'!$J$9:$J$767,'2_stopień'!$H$9:$H$767,D26,'2_stopień'!$P$9:$P$767,"szukany ośrodek")</f>
        <v>0</v>
      </c>
      <c r="BJ26" s="359">
        <f t="shared" si="0"/>
        <v>0</v>
      </c>
      <c r="BK26" s="324">
        <f t="shared" si="1"/>
        <v>0</v>
      </c>
    </row>
    <row r="27" spans="2:63" hidden="1">
      <c r="B27" s="25" t="s">
        <v>499</v>
      </c>
      <c r="C27" s="26">
        <v>817212</v>
      </c>
      <c r="D27" s="26" t="s">
        <v>591</v>
      </c>
      <c r="E27" s="25" t="s">
        <v>590</v>
      </c>
      <c r="F27" s="245">
        <f>SUMIF('2_stopień'!H$9:H$767,"DRM.02.",'2_stopień'!J$9:J$767)</f>
        <v>0</v>
      </c>
      <c r="G27" s="244">
        <f>SUMIFS('2_stopień'!$J$9:$J$767,'2_stopień'!$H$9:$H$767,D27,'2_stopień'!$P$9:$P$767,"CKZ Bielawa")</f>
        <v>0</v>
      </c>
      <c r="H27" s="244">
        <f>SUMIFS('2_stopień'!$K$9:$K$767,'2_stopień'!$H$9:$H$767,E27,'2_stopień'!$P$9:$P$767,"CKZ Bielawa")</f>
        <v>0</v>
      </c>
      <c r="I27" s="244">
        <f>SUMIFS('2_stopień'!$J$9:$J$767,'2_stopień'!$H$9:$H$767,D27,'2_stopień'!$P$9:$P$767,"GCKZ Głogów")</f>
        <v>0</v>
      </c>
      <c r="J27" s="349">
        <f>SUMIFS('2_stopień'!$K$9:$K$767,'2_stopień'!$H$9:$H$767,D27,'2_stopień'!$P$9:$P$767,"GCKZ Głogów")</f>
        <v>0</v>
      </c>
      <c r="K27" s="244">
        <f>SUMIFS('2_stopień'!$J$9:$J$767,'2_stopień'!$H$9:$H$767,D27,'2_stopień'!$P$9:$P$767,"CKZ Jawor")</f>
        <v>0</v>
      </c>
      <c r="L27" s="349">
        <f>SUMIFS('2_stopień'!$K$9:$K$767,'2_stopień'!$H$9:$H$767,D27,'2_stopień'!$P$9:$P$767,"CKZ Jawor")</f>
        <v>0</v>
      </c>
      <c r="M27" s="244">
        <f>SUMIFS('2_stopień'!$J$9:$J$767,'2_stopień'!$H$9:$H$767,D27,'2_stopień'!$P$9:$P$767,"JCKZ Jelenia Góra")</f>
        <v>0</v>
      </c>
      <c r="N27" s="349">
        <f>SUMIFS('2_stopień'!$K$9:$K$767,'2_stopień'!$H$9:$H$767,D27,'2_stopień'!$P$9:$P$767,"JCKZ Jelenia Góra")</f>
        <v>0</v>
      </c>
      <c r="O27" s="244">
        <f>SUMIFS('2_stopień'!$J$9:$J$767,'2_stopień'!$H$9:$H$767,D27,'2_stopień'!$P$9:$P$767,"CKZ Kłodzko")</f>
        <v>0</v>
      </c>
      <c r="P27" s="349">
        <f>SUMIFS('2_stopień'!$K$9:$K$767,'2_stopień'!$H$9:$H$767,D27,'2_stopień'!$P$9:$P$767,"CKZ Kłodzko")</f>
        <v>0</v>
      </c>
      <c r="Q27" s="244">
        <f>SUMIFS('2_stopień'!$J$9:$J$767,'2_stopień'!$H$9:$H$767,D27,'2_stopień'!$P$9:$P$767,"CKZ Legnica")</f>
        <v>0</v>
      </c>
      <c r="R27" s="349">
        <f>SUMIFS('2_stopień'!$K$9:$K$767,'2_stopień'!$H$9:$H$767,D27,'2_stopień'!$P$9:$P$767,"CKZ Legnica")</f>
        <v>0</v>
      </c>
      <c r="S27" s="244">
        <f>SUMIFS('2_stopień'!$J$9:$J$767,'2_stopień'!$H$9:$H$767,D27,'2_stopień'!$P$9:$P$767,"CKZ Oleśnica")</f>
        <v>0</v>
      </c>
      <c r="T27" s="349">
        <f>SUMIFS('2_stopień'!$K$9:$K$767,'2_stopień'!$H$9:$H$767,D27,'2_stopień'!$P$9:$P$767,"CKZ Oleśnica")</f>
        <v>0</v>
      </c>
      <c r="U27" s="244">
        <f>SUMIFS('2_stopień'!$J$9:$J$767,'2_stopień'!$H$9:$H$767,D27,'2_stopień'!$P$9:$P$767,"CKZ Świdnica")</f>
        <v>0</v>
      </c>
      <c r="V27" s="349">
        <f>SUMIFS('2_stopień'!$K$9:$K$767,'2_stopień'!$H$9:$H$767,D27,'2_stopień'!$P$9:$P$767,"CKZ Świdnica")</f>
        <v>0</v>
      </c>
      <c r="W27" s="244">
        <f>SUMIFS('2_stopień'!$J$9:$J$767,'2_stopień'!$H$9:$H$767,D27,'2_stopień'!$P$9:$P$767,"CKZ Wołów")</f>
        <v>0</v>
      </c>
      <c r="X27" s="349">
        <f>SUMIFS('2_stopień'!$K$9:$K$767,'2_stopień'!$H$9:$H$767,D27,'2_stopień'!$P$9:$P$767,"CKZ Wołów")</f>
        <v>0</v>
      </c>
      <c r="Y27" s="244">
        <f>SUMIFS('2_stopień'!$J$9:$J$767,'2_stopień'!$H$9:$H$767,D27,'2_stopień'!$P$9:$P$767,"CKZ Ziębice")</f>
        <v>0</v>
      </c>
      <c r="Z27" s="349">
        <f>SUMIFS('2_stopień'!$K$9:$K$767,'2_stopień'!$H$9:$H$767,D27,'2_stopień'!$P$9:$P$767,"CKZ Ziębice")</f>
        <v>0</v>
      </c>
      <c r="AA27" s="244">
        <f>SUMIFS('2_stopień'!$J$9:$J$767,'2_stopień'!$H$9:$H$767,D27,'2_stopień'!$P$9:$P$767,"CKZ Dobrodzień")</f>
        <v>0</v>
      </c>
      <c r="AB27" s="349">
        <f>SUMIFS('2_stopień'!$K$9:$K$767,'2_stopień'!$H$9:$H$767,D27,'2_stopień'!$P$9:$P$767,"CKZ Dobrodzień")</f>
        <v>0</v>
      </c>
      <c r="AC27" s="244">
        <f>SUMIFS('2_stopień'!$J$9:$J$767,'2_stopień'!$H$9:$H$767,D27,'2_stopień'!$P$9:$P$767,"CKZ Głubczyce")</f>
        <v>0</v>
      </c>
      <c r="AD27" s="349">
        <f>SUMIFS('2_stopień'!$K$9:$K$767,'2_stopień'!$H$9:$H$767,D27,'2_stopień'!$P$9:$P$767,"CKZ Głubczyce")</f>
        <v>0</v>
      </c>
      <c r="AE27" s="244">
        <f>SUMIFS('2_stopień'!$J$9:$J$767,'2_stopień'!$H$9:$H$767,D27,'2_stopień'!$P$9:$P$767,"CKZ Kędzierzyn Koźle")</f>
        <v>0</v>
      </c>
      <c r="AF27" s="349">
        <f>SUMIFS('2_stopień'!$K$9:$K$767,'2_stopień'!$H$9:$H$767,D27,'2_stopień'!$P$9:$P$767,"CKZ Kędzierzyn Koźle")</f>
        <v>0</v>
      </c>
      <c r="AG27" s="244">
        <f>SUMIFS('2_stopień'!$J$9:$J$767,'2_stopień'!$H$9:$H$767,D27,'2_stopień'!$P$9:$P$767,"ZSET Rakowice")</f>
        <v>0</v>
      </c>
      <c r="AH27" s="349">
        <f>SUMIFS('2_stopień'!$K$9:$K$767,'2_stopień'!$H$9:$H$767,D27,'2_stopień'!$P$9:$P$767,"ZSET Rakowice")</f>
        <v>0</v>
      </c>
      <c r="AI27" s="244">
        <f>SUMIFS('2_stopień'!$J$9:$J$767,'2_stopień'!$H$9:$H$767,D27,'2_stopień'!$P$9:$P$767,"CKZ Krotoszyn")</f>
        <v>0</v>
      </c>
      <c r="AJ27" s="349">
        <f>SUMIFS('2_stopień'!$K$9:$K$767,'2_stopień'!$H$9:$H$767,D27,'2_stopień'!$P$9:$P$767,"CKZ Krotoszyn")</f>
        <v>0</v>
      </c>
      <c r="AK27" s="244">
        <f>SUMIFS('2_stopień'!$J$9:$J$767,'2_stopień'!$H$9:$H$767,D27,'2_stopień'!$P$9:$P$767,"CKZ Olkusz")</f>
        <v>0</v>
      </c>
      <c r="AL27" s="349">
        <f>SUMIFS('2_stopień'!$K$9:$K$767,'2_stopień'!$H$9:$H$767,D27,'2_stopień'!$P$9:$P$767,"CKZ Olkusz")</f>
        <v>0</v>
      </c>
      <c r="AM27" s="244">
        <f>SUMIFS('2_stopień'!$J$9:$J$767,'2_stopień'!$H$9:$H$767,D27,'2_stopień'!$P$9:$P$767,"CKZ Wschowa")</f>
        <v>0</v>
      </c>
      <c r="AN27" s="334">
        <f>SUMIFS('2_stopień'!$K$9:$K$767,'2_stopień'!$H$9:$H$767,D27,'2_stopień'!$P$9:$P$767,"CKZ Wschowa")</f>
        <v>0</v>
      </c>
      <c r="AO27" s="244">
        <f>SUMIFS('2_stopień'!$J$9:$J$767,'2_stopień'!$H$9:$H$767,D27,'2_stopień'!$P$9:$P$767,"CKZ Zielona Góra")</f>
        <v>0</v>
      </c>
      <c r="AP27" s="314">
        <f>SUMIFS('2_stopień'!$K$9:$K$767,'2_stopień'!$H$9:$H$767,D27,'2_stopień'!$P$9:$P$767,"CKZ Zielona Góra")</f>
        <v>0</v>
      </c>
      <c r="AQ27" s="244">
        <f>SUMIFS('2_stopień'!$J$9:$J$767,'2_stopień'!$H$9:$H$767,D27,'2_stopień'!$P$9:$P$767,"Rzemieślnicza Wałbrzych")</f>
        <v>0</v>
      </c>
      <c r="AR27" s="349">
        <f>SUMIFS('2_stopień'!$K$9:$K$767,'2_stopień'!$H$9:$H$767,D27,'2_stopień'!$P$9:$P$767,"Rzemieślnicza Wałbrzych")</f>
        <v>0</v>
      </c>
      <c r="AS27" s="244">
        <f>SUMIFS('2_stopień'!$J$9:$J$767,'2_stopień'!$H$9:$H$767,D27,'2_stopień'!$P$9:$P$767,"CKZ Mosina")</f>
        <v>0</v>
      </c>
      <c r="AT27" s="349">
        <f>SUMIFS('2_stopień'!$K$9:$K$767,'2_stopień'!$H$9:$H$767,D27,'2_stopień'!$P$9:$P$767,"CKZ Mosina")</f>
        <v>0</v>
      </c>
      <c r="AU27" s="244">
        <f>SUMIFS('2_stopień'!$J$9:$J$767,'2_stopień'!$H$9:$H$767,D27,'2_stopień'!$P$9:$P$767,"Collegium Witelona")</f>
        <v>0</v>
      </c>
      <c r="AV27" s="349">
        <f>SUMIFS('2_stopień'!$K$9:$K$767,'2_stopień'!$H$9:$H$767,D27,'2_stopień'!$P$9:$P$767,"Collegium Witelona")</f>
        <v>0</v>
      </c>
      <c r="AW27" s="244">
        <f>SUMIFS('2_stopień'!$J$9:$J$767,'2_stopień'!$H$9:$H$767,D27,'2_stopień'!$P$9:$P$767,"CKZ Opole")</f>
        <v>0</v>
      </c>
      <c r="AX27" s="349">
        <f>SUMIFS('2_stopień'!$K$9:$K$767,'2_stopień'!$H$9:$H$767,D27,'2_stopień'!$P$9:$P$767,"CKZ Opole")</f>
        <v>0</v>
      </c>
      <c r="AY27" s="244">
        <f>SUMIFS('2_stopień'!$J$9:$J$767,'2_stopień'!$H$9:$H$767,D27,'2_stopień'!$P$9:$P$767,"CKZ Wrocław")</f>
        <v>0</v>
      </c>
      <c r="AZ27" s="349">
        <f>SUMIFS('2_stopień'!$K$9:$K$767,'2_stopień'!$H$9:$H$767,D27,'2_stopień'!$P$9:$P$767,"CKZ Wrocław")</f>
        <v>0</v>
      </c>
      <c r="BA27" s="244">
        <f>SUMIFS('2_stopień'!$J$9:$J$767,'2_stopień'!$H$9:$H$767,D27,'2_stopień'!$P$9:$P$767,"Brzeg Dolny")</f>
        <v>0</v>
      </c>
      <c r="BB27" s="349">
        <f>SUMIFS('2_stopień'!$K$9:$K$767,'2_stopień'!$H$9:$H$767,D27,'2_stopień'!$P$9:$P$767,"Brzeg Dolny")</f>
        <v>0</v>
      </c>
      <c r="BC27" s="244">
        <f>SUMIFS('2_stopień'!$J$9:$J$767,'2_stopień'!$H$9:$H$767,D27,'2_stopień'!$P$9:$P$767,"CKZ Dębica")</f>
        <v>0</v>
      </c>
      <c r="BD27" s="349">
        <f>SUMIFS('2_stopień'!$K$9:$K$767,'2_stopień'!$H$9:$H$767,D27,'2_stopień'!$P$9:$P$767,"CKZ Dębica")</f>
        <v>0</v>
      </c>
      <c r="BE27" s="244">
        <f>SUMIFS('2_stopień'!$J$9:$J$767,'2_stopień'!$H$9:$H$767,D27,'2_stopień'!$P$9:$P$767,"CKZ Gliwice")</f>
        <v>0</v>
      </c>
      <c r="BF27" s="349">
        <f>SUMIFS('2_stopień'!$K$9:$K$767,'2_stopień'!$H$9:$H$767,D27,'2_stopień'!$P$9:$P$767,"CKZ Gliwice")</f>
        <v>0</v>
      </c>
      <c r="BG27" s="244">
        <f>SUMIFS('2_stopień'!$J$9:$J$767,'2_stopień'!$H$9:$H$767,D27,'2_stopień'!$P$9:$P$767,"CKZ Gniezno")</f>
        <v>0</v>
      </c>
      <c r="BH27" s="349">
        <f>SUMIFS('2_stopień'!$K$9:$K$767,'2_stopień'!$H$9:$H$767,D27,'2_stopień'!$P$9:$P$767,"CKZ Gniezno")</f>
        <v>0</v>
      </c>
      <c r="BI27" s="245">
        <f>SUMIFS('2_stopień'!$J$9:$J$767,'2_stopień'!$H$9:$H$767,D27,'2_stopień'!$P$9:$P$767,"szukany ośrodek")</f>
        <v>0</v>
      </c>
      <c r="BJ27" s="359">
        <f t="shared" si="0"/>
        <v>0</v>
      </c>
      <c r="BK27" s="324">
        <f t="shared" si="1"/>
        <v>0</v>
      </c>
    </row>
    <row r="28" spans="2:63" hidden="1">
      <c r="B28" s="25" t="s">
        <v>500</v>
      </c>
      <c r="C28" s="26">
        <v>932918</v>
      </c>
      <c r="D28" s="26" t="s">
        <v>1009</v>
      </c>
      <c r="E28" s="25" t="s">
        <v>592</v>
      </c>
      <c r="F28" s="245">
        <f>SUMIF('2_stopień'!H$9:H$767,"DRM.03.",'2_stopień'!J$9:J$767)</f>
        <v>0</v>
      </c>
      <c r="G28" s="244">
        <f>SUMIFS('2_stopień'!$J$9:$J$767,'2_stopień'!$H$9:$H$767,D28,'2_stopień'!$P$9:$P$767,"CKZ Bielawa")</f>
        <v>0</v>
      </c>
      <c r="H28" s="244">
        <f>SUMIFS('2_stopień'!$K$9:$K$767,'2_stopień'!$H$9:$H$767,E28,'2_stopień'!$P$9:$P$767,"CKZ Bielawa")</f>
        <v>0</v>
      </c>
      <c r="I28" s="244">
        <f>SUMIFS('2_stopień'!$J$9:$J$767,'2_stopień'!$H$9:$H$767,D28,'2_stopień'!$P$9:$P$767,"GCKZ Głogów")</f>
        <v>0</v>
      </c>
      <c r="J28" s="349">
        <f>SUMIFS('2_stopień'!$K$9:$K$767,'2_stopień'!$H$9:$H$767,D28,'2_stopień'!$P$9:$P$767,"GCKZ Głogów")</f>
        <v>0</v>
      </c>
      <c r="K28" s="244">
        <f>SUMIFS('2_stopień'!$J$9:$J$767,'2_stopień'!$H$9:$H$767,D28,'2_stopień'!$P$9:$P$767,"CKZ Jawor")</f>
        <v>0</v>
      </c>
      <c r="L28" s="349">
        <f>SUMIFS('2_stopień'!$K$9:$K$767,'2_stopień'!$H$9:$H$767,D28,'2_stopień'!$P$9:$P$767,"CKZ Jawor")</f>
        <v>0</v>
      </c>
      <c r="M28" s="244">
        <f>SUMIFS('2_stopień'!$J$9:$J$767,'2_stopień'!$H$9:$H$767,D28,'2_stopień'!$P$9:$P$767,"JCKZ Jelenia Góra")</f>
        <v>0</v>
      </c>
      <c r="N28" s="349">
        <f>SUMIFS('2_stopień'!$K$9:$K$767,'2_stopień'!$H$9:$H$767,D28,'2_stopień'!$P$9:$P$767,"JCKZ Jelenia Góra")</f>
        <v>0</v>
      </c>
      <c r="O28" s="244">
        <f>SUMIFS('2_stopień'!$J$9:$J$767,'2_stopień'!$H$9:$H$767,D28,'2_stopień'!$P$9:$P$767,"CKZ Kłodzko")</f>
        <v>0</v>
      </c>
      <c r="P28" s="349">
        <f>SUMIFS('2_stopień'!$K$9:$K$767,'2_stopień'!$H$9:$H$767,D28,'2_stopień'!$P$9:$P$767,"CKZ Kłodzko")</f>
        <v>0</v>
      </c>
      <c r="Q28" s="244">
        <f>SUMIFS('2_stopień'!$J$9:$J$767,'2_stopień'!$H$9:$H$767,D28,'2_stopień'!$P$9:$P$767,"CKZ Legnica")</f>
        <v>0</v>
      </c>
      <c r="R28" s="349">
        <f>SUMIFS('2_stopień'!$K$9:$K$767,'2_stopień'!$H$9:$H$767,D28,'2_stopień'!$P$9:$P$767,"CKZ Legnica")</f>
        <v>0</v>
      </c>
      <c r="S28" s="244">
        <f>SUMIFS('2_stopień'!$J$9:$J$767,'2_stopień'!$H$9:$H$767,D28,'2_stopień'!$P$9:$P$767,"CKZ Oleśnica")</f>
        <v>0</v>
      </c>
      <c r="T28" s="349">
        <f>SUMIFS('2_stopień'!$K$9:$K$767,'2_stopień'!$H$9:$H$767,D28,'2_stopień'!$P$9:$P$767,"CKZ Oleśnica")</f>
        <v>0</v>
      </c>
      <c r="U28" s="244">
        <f>SUMIFS('2_stopień'!$J$9:$J$767,'2_stopień'!$H$9:$H$767,D28,'2_stopień'!$P$9:$P$767,"CKZ Świdnica")</f>
        <v>0</v>
      </c>
      <c r="V28" s="349">
        <f>SUMIFS('2_stopień'!$K$9:$K$767,'2_stopień'!$H$9:$H$767,D28,'2_stopień'!$P$9:$P$767,"CKZ Świdnica")</f>
        <v>0</v>
      </c>
      <c r="W28" s="244">
        <f>SUMIFS('2_stopień'!$J$9:$J$767,'2_stopień'!$H$9:$H$767,D28,'2_stopień'!$P$9:$P$767,"CKZ Wołów")</f>
        <v>0</v>
      </c>
      <c r="X28" s="349">
        <f>SUMIFS('2_stopień'!$K$9:$K$767,'2_stopień'!$H$9:$H$767,D28,'2_stopień'!$P$9:$P$767,"CKZ Wołów")</f>
        <v>0</v>
      </c>
      <c r="Y28" s="244">
        <f>SUMIFS('2_stopień'!$J$9:$J$767,'2_stopień'!$H$9:$H$767,D28,'2_stopień'!$P$9:$P$767,"CKZ Ziębice")</f>
        <v>0</v>
      </c>
      <c r="Z28" s="349">
        <f>SUMIFS('2_stopień'!$K$9:$K$767,'2_stopień'!$H$9:$H$767,D28,'2_stopień'!$P$9:$P$767,"CKZ Ziębice")</f>
        <v>0</v>
      </c>
      <c r="AA28" s="244">
        <f>SUMIFS('2_stopień'!$J$9:$J$767,'2_stopień'!$H$9:$H$767,D28,'2_stopień'!$P$9:$P$767,"CKZ Dobrodzień")</f>
        <v>0</v>
      </c>
      <c r="AB28" s="349">
        <f>SUMIFS('2_stopień'!$K$9:$K$767,'2_stopień'!$H$9:$H$767,D28,'2_stopień'!$P$9:$P$767,"CKZ Dobrodzień")</f>
        <v>0</v>
      </c>
      <c r="AC28" s="244">
        <f>SUMIFS('2_stopień'!$J$9:$J$767,'2_stopień'!$H$9:$H$767,D28,'2_stopień'!$P$9:$P$767,"CKZ Głubczyce")</f>
        <v>0</v>
      </c>
      <c r="AD28" s="349">
        <f>SUMIFS('2_stopień'!$K$9:$K$767,'2_stopień'!$H$9:$H$767,D28,'2_stopień'!$P$9:$P$767,"CKZ Głubczyce")</f>
        <v>0</v>
      </c>
      <c r="AE28" s="244">
        <f>SUMIFS('2_stopień'!$J$9:$J$767,'2_stopień'!$H$9:$H$767,D28,'2_stopień'!$P$9:$P$767,"CKZ Kędzierzyn Koźle")</f>
        <v>0</v>
      </c>
      <c r="AF28" s="349">
        <f>SUMIFS('2_stopień'!$K$9:$K$767,'2_stopień'!$H$9:$H$767,D28,'2_stopień'!$P$9:$P$767,"CKZ Kędzierzyn Koźle")</f>
        <v>0</v>
      </c>
      <c r="AG28" s="244">
        <f>SUMIFS('2_stopień'!$J$9:$J$767,'2_stopień'!$H$9:$H$767,D28,'2_stopień'!$P$9:$P$767,"ZSET Rakowice")</f>
        <v>0</v>
      </c>
      <c r="AH28" s="349">
        <f>SUMIFS('2_stopień'!$K$9:$K$767,'2_stopień'!$H$9:$H$767,D28,'2_stopień'!$P$9:$P$767,"ZSET Rakowice")</f>
        <v>0</v>
      </c>
      <c r="AI28" s="244">
        <f>SUMIFS('2_stopień'!$J$9:$J$767,'2_stopień'!$H$9:$H$767,D28,'2_stopień'!$P$9:$P$767,"CKZ Krotoszyn")</f>
        <v>0</v>
      </c>
      <c r="AJ28" s="349">
        <f>SUMIFS('2_stopień'!$K$9:$K$767,'2_stopień'!$H$9:$H$767,D28,'2_stopień'!$P$9:$P$767,"CKZ Krotoszyn")</f>
        <v>0</v>
      </c>
      <c r="AK28" s="244">
        <f>SUMIFS('2_stopień'!$J$9:$J$767,'2_stopień'!$H$9:$H$767,D28,'2_stopień'!$P$9:$P$767,"CKZ Olkusz")</f>
        <v>0</v>
      </c>
      <c r="AL28" s="349">
        <f>SUMIFS('2_stopień'!$K$9:$K$767,'2_stopień'!$H$9:$H$767,D28,'2_stopień'!$P$9:$P$767,"CKZ Olkusz")</f>
        <v>0</v>
      </c>
      <c r="AM28" s="244">
        <f>SUMIFS('2_stopień'!$J$9:$J$767,'2_stopień'!$H$9:$H$767,D28,'2_stopień'!$P$9:$P$767,"CKZ Wschowa")</f>
        <v>0</v>
      </c>
      <c r="AN28" s="334">
        <f>SUMIFS('2_stopień'!$K$9:$K$767,'2_stopień'!$H$9:$H$767,D28,'2_stopień'!$P$9:$P$767,"CKZ Wschowa")</f>
        <v>0</v>
      </c>
      <c r="AO28" s="244">
        <f>SUMIFS('2_stopień'!$J$9:$J$767,'2_stopień'!$H$9:$H$767,D28,'2_stopień'!$P$9:$P$767,"CKZ Zielona Góra")</f>
        <v>0</v>
      </c>
      <c r="AP28" s="314">
        <f>SUMIFS('2_stopień'!$K$9:$K$767,'2_stopień'!$H$9:$H$767,D28,'2_stopień'!$P$9:$P$767,"CKZ Zielona Góra")</f>
        <v>0</v>
      </c>
      <c r="AQ28" s="244">
        <f>SUMIFS('2_stopień'!$J$9:$J$767,'2_stopień'!$H$9:$H$767,D28,'2_stopień'!$P$9:$P$767,"Rzemieślnicza Wałbrzych")</f>
        <v>0</v>
      </c>
      <c r="AR28" s="349">
        <f>SUMIFS('2_stopień'!$K$9:$K$767,'2_stopień'!$H$9:$H$767,D28,'2_stopień'!$P$9:$P$767,"Rzemieślnicza Wałbrzych")</f>
        <v>0</v>
      </c>
      <c r="AS28" s="244">
        <f>SUMIFS('2_stopień'!$J$9:$J$767,'2_stopień'!$H$9:$H$767,D28,'2_stopień'!$P$9:$P$767,"CKZ Mosina")</f>
        <v>0</v>
      </c>
      <c r="AT28" s="349">
        <f>SUMIFS('2_stopień'!$K$9:$K$767,'2_stopień'!$H$9:$H$767,D28,'2_stopień'!$P$9:$P$767,"CKZ Mosina")</f>
        <v>0</v>
      </c>
      <c r="AU28" s="244">
        <f>SUMIFS('2_stopień'!$J$9:$J$767,'2_stopień'!$H$9:$H$767,D28,'2_stopień'!$P$9:$P$767,"Collegium Witelona")</f>
        <v>0</v>
      </c>
      <c r="AV28" s="349">
        <f>SUMIFS('2_stopień'!$K$9:$K$767,'2_stopień'!$H$9:$H$767,D28,'2_stopień'!$P$9:$P$767,"Collegium Witelona")</f>
        <v>0</v>
      </c>
      <c r="AW28" s="244">
        <f>SUMIFS('2_stopień'!$J$9:$J$767,'2_stopień'!$H$9:$H$767,D28,'2_stopień'!$P$9:$P$767,"CKZ Opole")</f>
        <v>0</v>
      </c>
      <c r="AX28" s="349">
        <f>SUMIFS('2_stopień'!$K$9:$K$767,'2_stopień'!$H$9:$H$767,D28,'2_stopień'!$P$9:$P$767,"CKZ Opole")</f>
        <v>0</v>
      </c>
      <c r="AY28" s="244">
        <f>SUMIFS('2_stopień'!$J$9:$J$767,'2_stopień'!$H$9:$H$767,D28,'2_stopień'!$P$9:$P$767,"CKZ Wrocław")</f>
        <v>0</v>
      </c>
      <c r="AZ28" s="349">
        <f>SUMIFS('2_stopień'!$K$9:$K$767,'2_stopień'!$H$9:$H$767,D28,'2_stopień'!$P$9:$P$767,"CKZ Wrocław")</f>
        <v>0</v>
      </c>
      <c r="BA28" s="244">
        <f>SUMIFS('2_stopień'!$J$9:$J$767,'2_stopień'!$H$9:$H$767,D28,'2_stopień'!$P$9:$P$767,"Brzeg Dolny")</f>
        <v>0</v>
      </c>
      <c r="BB28" s="349">
        <f>SUMIFS('2_stopień'!$K$9:$K$767,'2_stopień'!$H$9:$H$767,D28,'2_stopień'!$P$9:$P$767,"Brzeg Dolny")</f>
        <v>0</v>
      </c>
      <c r="BC28" s="244">
        <f>SUMIFS('2_stopień'!$J$9:$J$767,'2_stopień'!$H$9:$H$767,D28,'2_stopień'!$P$9:$P$767,"CKZ Dębica")</f>
        <v>0</v>
      </c>
      <c r="BD28" s="349">
        <f>SUMIFS('2_stopień'!$K$9:$K$767,'2_stopień'!$H$9:$H$767,D28,'2_stopień'!$P$9:$P$767,"CKZ Dębica")</f>
        <v>0</v>
      </c>
      <c r="BE28" s="244">
        <f>SUMIFS('2_stopień'!$J$9:$J$767,'2_stopień'!$H$9:$H$767,D28,'2_stopień'!$P$9:$P$767,"CKZ Gliwice")</f>
        <v>0</v>
      </c>
      <c r="BF28" s="349">
        <f>SUMIFS('2_stopień'!$K$9:$K$767,'2_stopień'!$H$9:$H$767,D28,'2_stopień'!$P$9:$P$767,"CKZ Gliwice")</f>
        <v>0</v>
      </c>
      <c r="BG28" s="244">
        <f>SUMIFS('2_stopień'!$J$9:$J$767,'2_stopień'!$H$9:$H$767,D28,'2_stopień'!$P$9:$P$767,"CKZ Gniezno")</f>
        <v>0</v>
      </c>
      <c r="BH28" s="349">
        <f>SUMIFS('2_stopień'!$K$9:$K$767,'2_stopień'!$H$9:$H$767,D28,'2_stopień'!$P$9:$P$767,"CKZ Gniezno")</f>
        <v>0</v>
      </c>
      <c r="BI28" s="245">
        <f>SUMIFS('2_stopień'!$J$9:$J$767,'2_stopień'!$H$9:$H$767,D28,'2_stopień'!$P$9:$P$767,"szukany ośrodek")</f>
        <v>0</v>
      </c>
      <c r="BJ28" s="359">
        <f t="shared" si="0"/>
        <v>0</v>
      </c>
      <c r="BK28" s="324">
        <f t="shared" si="1"/>
        <v>0</v>
      </c>
    </row>
    <row r="29" spans="2:63" hidden="1">
      <c r="B29" s="25" t="s">
        <v>80</v>
      </c>
      <c r="C29" s="26">
        <v>752205</v>
      </c>
      <c r="D29" s="26" t="s">
        <v>62</v>
      </c>
      <c r="E29" s="25" t="s">
        <v>593</v>
      </c>
      <c r="F29" s="245">
        <f>SUMIF('2_stopień'!H$9:H$767,"DRM.04.",'2_stopień'!J$9:J$767)</f>
        <v>126</v>
      </c>
      <c r="G29" s="244">
        <f>SUMIFS('2_stopień'!$J$9:$J$767,'2_stopień'!$H$9:$H$767,D29,'2_stopień'!$P$9:$P$767,"CKZ Bielawa")</f>
        <v>0</v>
      </c>
      <c r="H29" s="244">
        <f>SUMIFS('2_stopień'!$K$9:$K$767,'2_stopień'!$H$9:$H$767,D29,'2_stopień'!$P$9:$P$767,"CKZ Bielawa")</f>
        <v>0</v>
      </c>
      <c r="I29" s="244">
        <f>SUMIFS('2_stopień'!$J$9:$J$767,'2_stopień'!$H$9:$H$767,D29,'2_stopień'!$P$9:$P$767,"GCKZ Głogów")</f>
        <v>0</v>
      </c>
      <c r="J29" s="349">
        <f>SUMIFS('2_stopień'!$K$9:$K$767,'2_stopień'!$H$9:$H$767,D29,'2_stopień'!$P$9:$P$767,"GCKZ Głogów")</f>
        <v>0</v>
      </c>
      <c r="K29" s="244">
        <f>SUMIFS('2_stopień'!$J$9:$J$767,'2_stopień'!$H$9:$H$767,D29,'2_stopień'!$P$9:$P$767,"CKZ Jawor")</f>
        <v>0</v>
      </c>
      <c r="L29" s="349">
        <f>SUMIFS('2_stopień'!$K$9:$K$767,'2_stopień'!$H$9:$H$767,D29,'2_stopień'!$P$9:$P$767,"CKZ Jawor")</f>
        <v>0</v>
      </c>
      <c r="M29" s="244">
        <f>SUMIFS('2_stopień'!$J$9:$J$767,'2_stopień'!$H$9:$H$767,D29,'2_stopień'!$P$9:$P$767,"JCKZ Jelenia Góra")</f>
        <v>0</v>
      </c>
      <c r="N29" s="349">
        <f>SUMIFS('2_stopień'!$K$9:$K$767,'2_stopień'!$H$9:$H$767,D29,'2_stopień'!$P$9:$P$767,"JCKZ Jelenia Góra")</f>
        <v>0</v>
      </c>
      <c r="O29" s="244">
        <f>SUMIFS('2_stopień'!$J$9:$J$767,'2_stopień'!$H$9:$H$767,D29,'2_stopień'!$P$9:$P$767,"CKZ Kłodzko")</f>
        <v>0</v>
      </c>
      <c r="P29" s="349">
        <f>SUMIFS('2_stopień'!$K$9:$K$767,'2_stopień'!$H$9:$H$767,D29,'2_stopień'!$P$9:$P$767,"CKZ Kłodzko")</f>
        <v>0</v>
      </c>
      <c r="Q29" s="244">
        <f>SUMIFS('2_stopień'!$J$9:$J$767,'2_stopień'!$H$9:$H$767,D29,'2_stopień'!$P$9:$P$767,"CKZ Legnica")</f>
        <v>0</v>
      </c>
      <c r="R29" s="349">
        <f>SUMIFS('2_stopień'!$K$9:$K$767,'2_stopień'!$H$9:$H$767,D29,'2_stopień'!$P$9:$P$767,"CKZ Legnica")</f>
        <v>0</v>
      </c>
      <c r="S29" s="244">
        <f>SUMIFS('2_stopień'!$J$9:$J$767,'2_stopień'!$H$9:$H$767,D29,'2_stopień'!$P$9:$P$767,"CKZ Oleśnica")</f>
        <v>67</v>
      </c>
      <c r="T29" s="349">
        <f>SUMIFS('2_stopień'!$K$9:$K$767,'2_stopień'!$H$9:$H$767,D29,'2_stopień'!$P$9:$P$767,"CKZ Oleśnica")</f>
        <v>0</v>
      </c>
      <c r="U29" s="244">
        <f>SUMIFS('2_stopień'!$J$9:$J$767,'2_stopień'!$H$9:$H$767,D29,'2_stopień'!$P$9:$P$767,"CKZ Świdnica")</f>
        <v>31</v>
      </c>
      <c r="V29" s="349">
        <f>SUMIFS('2_stopień'!$K$9:$K$767,'2_stopień'!$H$9:$H$767,D29,'2_stopień'!$P$9:$P$767,"CKZ Świdnica")</f>
        <v>0</v>
      </c>
      <c r="W29" s="244">
        <f>SUMIFS('2_stopień'!$J$9:$J$767,'2_stopień'!$H$9:$H$767,D29,'2_stopień'!$P$9:$P$767,"CKZ Wołów")</f>
        <v>0</v>
      </c>
      <c r="X29" s="349">
        <f>SUMIFS('2_stopień'!$K$9:$K$767,'2_stopień'!$H$9:$H$767,D29,'2_stopień'!$P$9:$P$767,"CKZ Wołów")</f>
        <v>0</v>
      </c>
      <c r="Y29" s="244">
        <f>SUMIFS('2_stopień'!$J$9:$J$767,'2_stopień'!$H$9:$H$767,D29,'2_stopień'!$P$9:$P$767,"CKZ Ziębice")</f>
        <v>0</v>
      </c>
      <c r="Z29" s="349">
        <f>SUMIFS('2_stopień'!$K$9:$K$767,'2_stopień'!$H$9:$H$767,D29,'2_stopień'!$P$9:$P$767,"CKZ Ziębice")</f>
        <v>0</v>
      </c>
      <c r="AA29" s="244">
        <f>SUMIFS('2_stopień'!$J$9:$J$767,'2_stopień'!$H$9:$H$767,D29,'2_stopień'!$P$9:$P$767,"CKZ Dobrodzień")</f>
        <v>0</v>
      </c>
      <c r="AB29" s="349">
        <f>SUMIFS('2_stopień'!$K$9:$K$767,'2_stopień'!$H$9:$H$767,D29,'2_stopień'!$P$9:$P$767,"CKZ Dobrodzień")</f>
        <v>0</v>
      </c>
      <c r="AC29" s="244">
        <f>SUMIFS('2_stopień'!$J$9:$J$767,'2_stopień'!$H$9:$H$767,D29,'2_stopień'!$P$9:$P$767,"CKZ Głubczyce")</f>
        <v>0</v>
      </c>
      <c r="AD29" s="349">
        <f>SUMIFS('2_stopień'!$K$9:$K$767,'2_stopień'!$H$9:$H$767,D29,'2_stopień'!$P$9:$P$767,"CKZ Głubczyce")</f>
        <v>0</v>
      </c>
      <c r="AE29" s="244">
        <f>SUMIFS('2_stopień'!$J$9:$J$767,'2_stopień'!$H$9:$H$767,D29,'2_stopień'!$P$9:$P$767,"CKZ Kędzierzyn Koźle")</f>
        <v>0</v>
      </c>
      <c r="AF29" s="349">
        <f>SUMIFS('2_stopień'!$K$9:$K$767,'2_stopień'!$H$9:$H$767,D29,'2_stopień'!$P$9:$P$767,"CKZ Kędzierzyn Koźle")</f>
        <v>0</v>
      </c>
      <c r="AG29" s="244">
        <f>SUMIFS('2_stopień'!$J$9:$J$767,'2_stopień'!$H$9:$H$767,D29,'2_stopień'!$P$9:$P$767,"ZSET Rakowice")</f>
        <v>0</v>
      </c>
      <c r="AH29" s="349">
        <f>SUMIFS('2_stopień'!$K$9:$K$767,'2_stopień'!$H$9:$H$767,D29,'2_stopień'!$P$9:$P$767,"ZSET Rakowice")</f>
        <v>0</v>
      </c>
      <c r="AI29" s="244">
        <f>SUMIFS('2_stopień'!$J$9:$J$767,'2_stopień'!$H$9:$H$767,D29,'2_stopień'!$P$9:$P$767,"CKZ Krotoszyn")</f>
        <v>7</v>
      </c>
      <c r="AJ29" s="349">
        <f>SUMIFS('2_stopień'!$K$9:$K$767,'2_stopień'!$H$9:$H$767,D29,'2_stopień'!$P$9:$P$767,"CKZ Krotoszyn")</f>
        <v>0</v>
      </c>
      <c r="AK29" s="244">
        <f>SUMIFS('2_stopień'!$J$9:$J$767,'2_stopień'!$H$9:$H$767,D29,'2_stopień'!$P$9:$P$767,"CKZ Olkusz")</f>
        <v>0</v>
      </c>
      <c r="AL29" s="349">
        <f>SUMIFS('2_stopień'!$K$9:$K$767,'2_stopień'!$H$9:$H$767,D29,'2_stopień'!$P$9:$P$767,"CKZ Olkusz")</f>
        <v>0</v>
      </c>
      <c r="AM29" s="244">
        <f>SUMIFS('2_stopień'!$J$9:$J$767,'2_stopień'!$H$9:$H$767,D29,'2_stopień'!$P$9:$P$767,"CKZ Wschowa")</f>
        <v>21</v>
      </c>
      <c r="AN29" s="334">
        <f>SUMIFS('2_stopień'!$K$9:$K$767,'2_stopień'!$H$9:$H$767,D29,'2_stopień'!$P$9:$P$767,"CKZ Wschowa")</f>
        <v>2</v>
      </c>
      <c r="AO29" s="244">
        <f>SUMIFS('2_stopień'!$J$9:$J$767,'2_stopień'!$H$9:$H$767,D29,'2_stopień'!$P$9:$P$767,"CKZ Zielona Góra")</f>
        <v>0</v>
      </c>
      <c r="AP29" s="314">
        <f>SUMIFS('2_stopień'!$K$9:$K$767,'2_stopień'!$H$9:$H$767,D29,'2_stopień'!$P$9:$P$767,"CKZ Zielona Góra")</f>
        <v>0</v>
      </c>
      <c r="AQ29" s="244">
        <f>SUMIFS('2_stopień'!$J$9:$J$767,'2_stopień'!$H$9:$H$767,D29,'2_stopień'!$P$9:$P$767,"Rzemieślnicza Wałbrzych")</f>
        <v>0</v>
      </c>
      <c r="AR29" s="349">
        <f>SUMIFS('2_stopień'!$K$9:$K$767,'2_stopień'!$H$9:$H$767,D29,'2_stopień'!$P$9:$P$767,"Rzemieślnicza Wałbrzych")</f>
        <v>0</v>
      </c>
      <c r="AS29" s="244">
        <f>SUMIFS('2_stopień'!$J$9:$J$767,'2_stopień'!$H$9:$H$767,D29,'2_stopień'!$P$9:$P$767,"CKZ Mosina")</f>
        <v>0</v>
      </c>
      <c r="AT29" s="349">
        <f>SUMIFS('2_stopień'!$K$9:$K$767,'2_stopień'!$H$9:$H$767,D29,'2_stopień'!$P$9:$P$767,"CKZ Mosina")</f>
        <v>0</v>
      </c>
      <c r="AU29" s="244">
        <f>SUMIFS('2_stopień'!$J$9:$J$767,'2_stopień'!$H$9:$H$767,D29,'2_stopień'!$P$9:$P$767,"Akademia Rzemiosła")</f>
        <v>0</v>
      </c>
      <c r="AV29" s="349">
        <f>SUMIFS('2_stopień'!$K$9:$K$767,'2_stopień'!$H$9:$H$767,D29,'2_stopień'!$P$9:$P$767,"Akademia Rzemiosła")</f>
        <v>0</v>
      </c>
      <c r="AW29" s="244">
        <f>SUMIFS('2_stopień'!$J$9:$J$767,'2_stopień'!$H$9:$H$767,D29,'2_stopień'!$P$9:$P$767,"CKZ Opole")</f>
        <v>0</v>
      </c>
      <c r="AX29" s="349">
        <f>SUMIFS('2_stopień'!$K$9:$K$767,'2_stopień'!$H$9:$H$767,D29,'2_stopień'!$P$9:$P$767,"CKZ Opole")</f>
        <v>0</v>
      </c>
      <c r="AY29" s="244">
        <f>SUMIFS('2_stopień'!$J$9:$J$767,'2_stopień'!$H$9:$H$767,D29,'2_stopień'!$P$9:$P$767,"CKZ Wrocław")</f>
        <v>0</v>
      </c>
      <c r="AZ29" s="349">
        <f>SUMIFS('2_stopień'!$K$9:$K$767,'2_stopień'!$H$9:$H$767,D29,'2_stopień'!$P$9:$P$767,"CKZ Wrocław")</f>
        <v>0</v>
      </c>
      <c r="BA29" s="244">
        <f>SUMIFS('2_stopień'!$J$9:$J$767,'2_stopień'!$H$9:$H$767,D29,'2_stopień'!$P$9:$P$767,"Brzeg Dolny")</f>
        <v>0</v>
      </c>
      <c r="BB29" s="349">
        <f>SUMIFS('2_stopień'!$K$9:$K$767,'2_stopień'!$H$9:$H$767,D29,'2_stopień'!$P$9:$P$767,"Brzeg Dolny")</f>
        <v>0</v>
      </c>
      <c r="BC29" s="244">
        <f>SUMIFS('2_stopień'!$J$9:$J$767,'2_stopień'!$H$9:$H$767,D29,'2_stopień'!$P$9:$P$767,"CKZ Dębica")</f>
        <v>0</v>
      </c>
      <c r="BD29" s="349">
        <f>SUMIFS('2_stopień'!$K$9:$K$767,'2_stopień'!$H$9:$H$767,D29,'2_stopień'!$P$9:$P$767,"CKZ Dębica")</f>
        <v>0</v>
      </c>
      <c r="BE29" s="244">
        <f>SUMIFS('2_stopień'!$J$9:$J$767,'2_stopień'!$H$9:$H$767,D29,'2_stopień'!$P$9:$P$767,"CKZ Gliwice")</f>
        <v>0</v>
      </c>
      <c r="BF29" s="349">
        <f>SUMIFS('2_stopień'!$K$9:$K$767,'2_stopień'!$H$9:$H$767,D29,'2_stopień'!$P$9:$P$767,"CKZ Gliwice")</f>
        <v>0</v>
      </c>
      <c r="BG29" s="244">
        <f>SUMIFS('2_stopień'!$J$9:$J$767,'2_stopień'!$H$9:$H$767,D29,'2_stopień'!$P$9:$P$767,"CKZ Gniezno")</f>
        <v>0</v>
      </c>
      <c r="BH29" s="349">
        <f>SUMIFS('2_stopień'!$K$9:$K$767,'2_stopień'!$H$9:$H$767,D29,'2_stopień'!$P$9:$P$767,"CKZ Gniezno")</f>
        <v>0</v>
      </c>
      <c r="BI29" s="245">
        <f>SUMIFS('2_stopień'!$J$9:$J$767,'2_stopień'!$H$9:$H$767,D29,'2_stopień'!$P$9:$P$767,"szukany ośrodek")</f>
        <v>0</v>
      </c>
      <c r="BJ29" s="359">
        <f t="shared" si="0"/>
        <v>126</v>
      </c>
      <c r="BK29" s="324">
        <f t="shared" si="1"/>
        <v>2</v>
      </c>
    </row>
    <row r="30" spans="2:63" hidden="1">
      <c r="B30" s="25" t="s">
        <v>178</v>
      </c>
      <c r="C30" s="26">
        <v>753402</v>
      </c>
      <c r="D30" s="26" t="s">
        <v>63</v>
      </c>
      <c r="E30" s="25" t="s">
        <v>594</v>
      </c>
      <c r="F30" s="245">
        <f>SUMIF('2_stopień'!H$9:H$767,"DRM.05.",'2_stopień'!J$9:J$767)</f>
        <v>57</v>
      </c>
      <c r="G30" s="244">
        <f>SUMIFS('2_stopień'!$J$9:$J$767,'2_stopień'!$H$9:$H$767,D30,'2_stopień'!$P$9:$P$767,"CKZ Bielawa")</f>
        <v>0</v>
      </c>
      <c r="H30" s="244">
        <f>SUMIFS('2_stopień'!$K$9:$K$767,'2_stopień'!$H$9:$H$767,D30,'2_stopień'!$P$9:$P$767,"CKZ Bielawa")</f>
        <v>0</v>
      </c>
      <c r="I30" s="244">
        <f>SUMIFS('2_stopień'!$J$9:$J$767,'2_stopień'!$H$9:$H$767,D30,'2_stopień'!$P$9:$P$767,"GCKZ Głogów")</f>
        <v>0</v>
      </c>
      <c r="J30" s="349">
        <f>SUMIFS('2_stopień'!$K$9:$K$767,'2_stopień'!$H$9:$H$767,D30,'2_stopień'!$P$9:$P$767,"GCKZ Głogów")</f>
        <v>0</v>
      </c>
      <c r="K30" s="244">
        <f>SUMIFS('2_stopień'!$J$9:$J$767,'2_stopień'!$H$9:$H$767,D30,'2_stopień'!$P$9:$P$767,"CKZ Jawor")</f>
        <v>0</v>
      </c>
      <c r="L30" s="349">
        <f>SUMIFS('2_stopień'!$K$9:$K$767,'2_stopień'!$H$9:$H$767,D30,'2_stopień'!$P$9:$P$767,"CKZ Jawor")</f>
        <v>0</v>
      </c>
      <c r="M30" s="244">
        <f>SUMIFS('2_stopień'!$J$9:$J$767,'2_stopień'!$H$9:$H$767,D30,'2_stopień'!$P$9:$P$767,"JCKZ Jelenia Góra")</f>
        <v>0</v>
      </c>
      <c r="N30" s="349">
        <f>SUMIFS('2_stopień'!$K$9:$K$767,'2_stopień'!$H$9:$H$767,D30,'2_stopień'!$P$9:$P$767,"JCKZ Jelenia Góra")</f>
        <v>0</v>
      </c>
      <c r="O30" s="244">
        <f>SUMIFS('2_stopień'!$J$9:$J$767,'2_stopień'!$H$9:$H$767,D30,'2_stopień'!$P$9:$P$767,"CKZ Kłodzko")</f>
        <v>0</v>
      </c>
      <c r="P30" s="349">
        <f>SUMIFS('2_stopień'!$K$9:$K$767,'2_stopień'!$H$9:$H$767,D30,'2_stopień'!$P$9:$P$767,"CKZ Kłodzko")</f>
        <v>0</v>
      </c>
      <c r="Q30" s="244">
        <f>SUMIFS('2_stopień'!$J$9:$J$767,'2_stopień'!$H$9:$H$767,D30,'2_stopień'!$P$9:$P$767,"CKZ Legnica")</f>
        <v>0</v>
      </c>
      <c r="R30" s="349">
        <f>SUMIFS('2_stopień'!$K$9:$K$767,'2_stopień'!$H$9:$H$767,D30,'2_stopień'!$P$9:$P$767,"CKZ Legnica")</f>
        <v>0</v>
      </c>
      <c r="S30" s="244">
        <f>SUMIFS('2_stopień'!$J$9:$J$767,'2_stopień'!$H$9:$H$767,D30,'2_stopień'!$P$9:$P$767,"CKZ Oleśnica")</f>
        <v>54</v>
      </c>
      <c r="T30" s="349">
        <f>SUMIFS('2_stopień'!$K$9:$K$767,'2_stopień'!$H$9:$H$767,D30,'2_stopień'!$P$9:$P$767,"CKZ Oleśnica")</f>
        <v>5</v>
      </c>
      <c r="U30" s="244">
        <f>SUMIFS('2_stopień'!$J$9:$J$767,'2_stopień'!$H$9:$H$767,D30,'2_stopień'!$P$9:$P$767,"CKZ Świdnica")</f>
        <v>0</v>
      </c>
      <c r="V30" s="349">
        <f>SUMIFS('2_stopień'!$K$9:$K$767,'2_stopień'!$H$9:$H$767,D30,'2_stopień'!$P$9:$P$767,"CKZ Świdnica")</f>
        <v>0</v>
      </c>
      <c r="W30" s="244">
        <f>SUMIFS('2_stopień'!$J$9:$J$767,'2_stopień'!$H$9:$H$767,D30,'2_stopień'!$P$9:$P$767,"CKZ Wołów")</f>
        <v>0</v>
      </c>
      <c r="X30" s="349">
        <f>SUMIFS('2_stopień'!$K$9:$K$767,'2_stopień'!$H$9:$H$767,D30,'2_stopień'!$P$9:$P$767,"CKZ Wołów")</f>
        <v>0</v>
      </c>
      <c r="Y30" s="244">
        <f>SUMIFS('2_stopień'!$J$9:$J$767,'2_stopień'!$H$9:$H$767,D30,'2_stopień'!$P$9:$P$767,"CKZ Ziębice")</f>
        <v>0</v>
      </c>
      <c r="Z30" s="349">
        <f>SUMIFS('2_stopień'!$K$9:$K$767,'2_stopień'!$H$9:$H$767,D30,'2_stopień'!$P$9:$P$767,"CKZ Ziębice")</f>
        <v>0</v>
      </c>
      <c r="AA30" s="244">
        <f>SUMIFS('2_stopień'!$J$9:$J$767,'2_stopień'!$H$9:$H$767,D30,'2_stopień'!$P$9:$P$767,"CKZ Dobrodzień")</f>
        <v>0</v>
      </c>
      <c r="AB30" s="349">
        <f>SUMIFS('2_stopień'!$K$9:$K$767,'2_stopień'!$H$9:$H$767,D30,'2_stopień'!$P$9:$P$767,"CKZ Dobrodzień")</f>
        <v>0</v>
      </c>
      <c r="AC30" s="244">
        <f>SUMIFS('2_stopień'!$J$9:$J$767,'2_stopień'!$H$9:$H$767,D30,'2_stopień'!$P$9:$P$767,"CKZ Głubczyce")</f>
        <v>0</v>
      </c>
      <c r="AD30" s="349">
        <f>SUMIFS('2_stopień'!$K$9:$K$767,'2_stopień'!$H$9:$H$767,D30,'2_stopień'!$P$9:$P$767,"CKZ Głubczyce")</f>
        <v>0</v>
      </c>
      <c r="AE30" s="244">
        <f>SUMIFS('2_stopień'!$J$9:$J$767,'2_stopień'!$H$9:$H$767,D30,'2_stopień'!$P$9:$P$767,"CKZ Kędzierzyn Koźle")</f>
        <v>0</v>
      </c>
      <c r="AF30" s="349">
        <f>SUMIFS('2_stopień'!$K$9:$K$767,'2_stopień'!$H$9:$H$767,D30,'2_stopień'!$P$9:$P$767,"CKZ Kędzierzyn Koźle")</f>
        <v>0</v>
      </c>
      <c r="AG30" s="244">
        <f>SUMIFS('2_stopień'!$J$9:$J$767,'2_stopień'!$H$9:$H$767,D30,'2_stopień'!$P$9:$P$767,"ZSET Rakowice")</f>
        <v>0</v>
      </c>
      <c r="AH30" s="349">
        <f>SUMIFS('2_stopień'!$K$9:$K$767,'2_stopień'!$H$9:$H$767,D30,'2_stopień'!$P$9:$P$767,"ZSET Rakowice")</f>
        <v>0</v>
      </c>
      <c r="AI30" s="244">
        <f>SUMIFS('2_stopień'!$J$9:$J$767,'2_stopień'!$H$9:$H$767,D30,'2_stopień'!$P$9:$P$767,"CKZ Krotoszyn")</f>
        <v>3</v>
      </c>
      <c r="AJ30" s="349">
        <f>SUMIFS('2_stopień'!$K$9:$K$767,'2_stopień'!$H$9:$H$767,D30,'2_stopień'!$P$9:$P$767,"CKZ Krotoszyn")</f>
        <v>1</v>
      </c>
      <c r="AK30" s="244">
        <f>SUMIFS('2_stopień'!$J$9:$J$767,'2_stopień'!$H$9:$H$767,D30,'2_stopień'!$P$9:$P$767,"CKZ Olkusz")</f>
        <v>0</v>
      </c>
      <c r="AL30" s="349">
        <f>SUMIFS('2_stopień'!$K$9:$K$767,'2_stopień'!$H$9:$H$767,D30,'2_stopień'!$P$9:$P$767,"CKZ Olkusz")</f>
        <v>0</v>
      </c>
      <c r="AM30" s="244">
        <f>SUMIFS('2_stopień'!$J$9:$J$767,'2_stopień'!$H$9:$H$767,D30,'2_stopień'!$P$9:$P$767,"CKZ Wschowa")</f>
        <v>0</v>
      </c>
      <c r="AN30" s="334">
        <f>SUMIFS('2_stopień'!$K$9:$K$767,'2_stopień'!$H$9:$H$767,D30,'2_stopień'!$P$9:$P$767,"CKZ Wschowa")</f>
        <v>0</v>
      </c>
      <c r="AO30" s="244">
        <f>SUMIFS('2_stopień'!$J$9:$J$767,'2_stopień'!$H$9:$H$767,D30,'2_stopień'!$P$9:$P$767,"CKZ Zielona Góra")</f>
        <v>0</v>
      </c>
      <c r="AP30" s="314">
        <f>SUMIFS('2_stopień'!$K$9:$K$767,'2_stopień'!$H$9:$H$767,D30,'2_stopień'!$P$9:$P$767,"CKZ Zielona Góra")</f>
        <v>0</v>
      </c>
      <c r="AQ30" s="244">
        <f>SUMIFS('2_stopień'!$J$9:$J$767,'2_stopień'!$H$9:$H$767,D30,'2_stopień'!$P$9:$P$767,"Rzemieślnicza Wałbrzych")</f>
        <v>0</v>
      </c>
      <c r="AR30" s="349">
        <f>SUMIFS('2_stopień'!$K$9:$K$767,'2_stopień'!$H$9:$H$767,D30,'2_stopień'!$P$9:$P$767,"Rzemieślnicza Wałbrzych")</f>
        <v>0</v>
      </c>
      <c r="AS30" s="244">
        <f>SUMIFS('2_stopień'!$J$9:$J$767,'2_stopień'!$H$9:$H$767,D30,'2_stopień'!$P$9:$P$767,"CKZ Mosina")</f>
        <v>0</v>
      </c>
      <c r="AT30" s="349">
        <f>SUMIFS('2_stopień'!$K$9:$K$767,'2_stopień'!$H$9:$H$767,D30,'2_stopień'!$P$9:$P$767,"CKZ Mosina")</f>
        <v>0</v>
      </c>
      <c r="AU30" s="244">
        <f>SUMIFS('2_stopień'!$J$9:$J$767,'2_stopień'!$H$9:$H$767,D30,'2_stopień'!$P$9:$P$767,"Akademia Rzemiosła")</f>
        <v>0</v>
      </c>
      <c r="AV30" s="349">
        <f>SUMIFS('2_stopień'!$K$9:$K$767,'2_stopień'!$H$9:$H$767,D30,'2_stopień'!$P$9:$P$767,"Akademia Rzemiosła")</f>
        <v>0</v>
      </c>
      <c r="AW30" s="244">
        <f>SUMIFS('2_stopień'!$J$9:$J$767,'2_stopień'!$H$9:$H$767,D30,'2_stopień'!$P$9:$P$767,"CKZ Opole")</f>
        <v>0</v>
      </c>
      <c r="AX30" s="349">
        <f>SUMIFS('2_stopień'!$K$9:$K$767,'2_stopień'!$H$9:$H$767,D30,'2_stopień'!$P$9:$P$767,"CKZ Opole")</f>
        <v>0</v>
      </c>
      <c r="AY30" s="244">
        <f>SUMIFS('2_stopień'!$J$9:$J$767,'2_stopień'!$H$9:$H$767,D30,'2_stopień'!$P$9:$P$767,"CKZ Wrocław")</f>
        <v>0</v>
      </c>
      <c r="AZ30" s="349">
        <f>SUMIFS('2_stopień'!$K$9:$K$767,'2_stopień'!$H$9:$H$767,D30,'2_stopień'!$P$9:$P$767,"CKZ Wrocław")</f>
        <v>0</v>
      </c>
      <c r="BA30" s="244">
        <f>SUMIFS('2_stopień'!$J$9:$J$767,'2_stopień'!$H$9:$H$767,D30,'2_stopień'!$P$9:$P$767,"Brzeg Dolny")</f>
        <v>0</v>
      </c>
      <c r="BB30" s="349">
        <f>SUMIFS('2_stopień'!$K$9:$K$767,'2_stopień'!$H$9:$H$767,D30,'2_stopień'!$P$9:$P$767,"Brzeg Dolny")</f>
        <v>0</v>
      </c>
      <c r="BC30" s="244">
        <f>SUMIFS('2_stopień'!$J$9:$J$767,'2_stopień'!$H$9:$H$767,D30,'2_stopień'!$P$9:$P$767,"CKZ Dębica")</f>
        <v>0</v>
      </c>
      <c r="BD30" s="349">
        <f>SUMIFS('2_stopień'!$K$9:$K$767,'2_stopień'!$H$9:$H$767,D30,'2_stopień'!$P$9:$P$767,"CKZ Dębica")</f>
        <v>0</v>
      </c>
      <c r="BE30" s="244">
        <f>SUMIFS('2_stopień'!$J$9:$J$767,'2_stopień'!$H$9:$H$767,D30,'2_stopień'!$P$9:$P$767,"CKZ Gliwice")</f>
        <v>0</v>
      </c>
      <c r="BF30" s="349">
        <f>SUMIFS('2_stopień'!$K$9:$K$767,'2_stopień'!$H$9:$H$767,D30,'2_stopień'!$P$9:$P$767,"CKZ Gliwice")</f>
        <v>0</v>
      </c>
      <c r="BG30" s="244">
        <f>SUMIFS('2_stopień'!$J$9:$J$767,'2_stopień'!$H$9:$H$767,D30,'2_stopień'!$P$9:$P$767,"CKZ Gniezno")</f>
        <v>0</v>
      </c>
      <c r="BH30" s="349">
        <f>SUMIFS('2_stopień'!$K$9:$K$767,'2_stopień'!$H$9:$H$767,D30,'2_stopień'!$P$9:$P$767,"CKZ Gniezno")</f>
        <v>0</v>
      </c>
      <c r="BI30" s="245">
        <f>SUMIFS('2_stopień'!$J$9:$J$767,'2_stopień'!$H$9:$H$767,D30,'2_stopień'!$P$9:$P$767,"szukany ośrodek")</f>
        <v>0</v>
      </c>
      <c r="BJ30" s="359">
        <f t="shared" si="0"/>
        <v>57</v>
      </c>
      <c r="BK30" s="324">
        <f t="shared" si="1"/>
        <v>6</v>
      </c>
    </row>
    <row r="31" spans="2:63" hidden="1">
      <c r="B31" s="25" t="s">
        <v>191</v>
      </c>
      <c r="C31" s="26">
        <v>741201</v>
      </c>
      <c r="D31" s="26" t="s">
        <v>161</v>
      </c>
      <c r="E31" s="25" t="s">
        <v>595</v>
      </c>
      <c r="F31" s="245">
        <f>SUMIF('2_stopień'!H$9:H$767,"ELE.01.",'2_stopień'!J$9:J$767)</f>
        <v>38</v>
      </c>
      <c r="G31" s="244">
        <f>SUMIFS('2_stopień'!$J$9:$J$767,'2_stopień'!$H$9:$H$767,D31,'2_stopień'!$P$9:$P$767,"CKZ Bielawa")</f>
        <v>0</v>
      </c>
      <c r="H31" s="244">
        <f>SUMIFS('2_stopień'!$K$9:$K$767,'2_stopień'!$H$9:$H$767,D31,'2_stopień'!$P$9:$P$767,"CKZ Bielawa")</f>
        <v>0</v>
      </c>
      <c r="I31" s="244">
        <f>SUMIFS('2_stopień'!$J$9:$J$767,'2_stopień'!$H$9:$H$767,D31,'2_stopień'!$P$9:$P$767,"GCKZ Głogów")</f>
        <v>0</v>
      </c>
      <c r="J31" s="349">
        <f>SUMIFS('2_stopień'!$K$9:$K$767,'2_stopień'!$H$9:$H$767,D31,'2_stopień'!$P$9:$P$767,"GCKZ Głogów")</f>
        <v>0</v>
      </c>
      <c r="K31" s="244">
        <f>SUMIFS('2_stopień'!$J$9:$J$767,'2_stopień'!$H$9:$H$767,D31,'2_stopień'!$P$9:$P$767,"CKZ Jawor")</f>
        <v>0</v>
      </c>
      <c r="L31" s="349">
        <f>SUMIFS('2_stopień'!$K$9:$K$767,'2_stopień'!$H$9:$H$767,D31,'2_stopień'!$P$9:$P$767,"CKZ Jawor")</f>
        <v>0</v>
      </c>
      <c r="M31" s="244">
        <f>SUMIFS('2_stopień'!$J$9:$J$767,'2_stopień'!$H$9:$H$767,D31,'2_stopień'!$P$9:$P$767,"JCKZ Jelenia Góra")</f>
        <v>0</v>
      </c>
      <c r="N31" s="349">
        <f>SUMIFS('2_stopień'!$K$9:$K$767,'2_stopień'!$H$9:$H$767,D31,'2_stopień'!$P$9:$P$767,"JCKZ Jelenia Góra")</f>
        <v>0</v>
      </c>
      <c r="O31" s="244">
        <f>SUMIFS('2_stopień'!$J$9:$J$767,'2_stopień'!$H$9:$H$767,D31,'2_stopień'!$P$9:$P$767,"CKZ Kłodzko")</f>
        <v>0</v>
      </c>
      <c r="P31" s="349">
        <f>SUMIFS('2_stopień'!$K$9:$K$767,'2_stopień'!$H$9:$H$767,D31,'2_stopień'!$P$9:$P$767,"CKZ Kłodzko")</f>
        <v>0</v>
      </c>
      <c r="Q31" s="244">
        <f>SUMIFS('2_stopień'!$J$9:$J$767,'2_stopień'!$H$9:$H$767,D31,'2_stopień'!$P$9:$P$767,"CKZ Legnica")</f>
        <v>0</v>
      </c>
      <c r="R31" s="349">
        <f>SUMIFS('2_stopień'!$K$9:$K$767,'2_stopień'!$H$9:$H$767,D31,'2_stopień'!$P$9:$P$767,"CKZ Legnica")</f>
        <v>0</v>
      </c>
      <c r="S31" s="244">
        <f>SUMIFS('2_stopień'!$J$9:$J$767,'2_stopień'!$H$9:$H$767,D31,'2_stopień'!$P$9:$P$767,"CKZ Oleśnica")</f>
        <v>0</v>
      </c>
      <c r="T31" s="349">
        <f>SUMIFS('2_stopień'!$K$9:$K$767,'2_stopień'!$H$9:$H$767,D31,'2_stopień'!$P$9:$P$767,"CKZ Oleśnica")</f>
        <v>0</v>
      </c>
      <c r="U31" s="244">
        <f>SUMIFS('2_stopień'!$J$9:$J$767,'2_stopień'!$H$9:$H$767,D31,'2_stopień'!$P$9:$P$767,"CKZ Świdnica")</f>
        <v>0</v>
      </c>
      <c r="V31" s="349">
        <f>SUMIFS('2_stopień'!$K$9:$K$767,'2_stopień'!$H$9:$H$767,D31,'2_stopień'!$P$9:$P$767,"CKZ Świdnica")</f>
        <v>0</v>
      </c>
      <c r="W31" s="244">
        <f>SUMIFS('2_stopień'!$J$9:$J$767,'2_stopień'!$H$9:$H$767,D31,'2_stopień'!$P$9:$P$767,"CKZ Wołów")</f>
        <v>0</v>
      </c>
      <c r="X31" s="349">
        <f>SUMIFS('2_stopień'!$K$9:$K$767,'2_stopień'!$H$9:$H$767,D31,'2_stopień'!$P$9:$P$767,"CKZ Wołów")</f>
        <v>0</v>
      </c>
      <c r="Y31" s="244">
        <f>SUMIFS('2_stopień'!$J$9:$J$767,'2_stopień'!$H$9:$H$767,D31,'2_stopień'!$P$9:$P$767,"CKZ Ziębice")</f>
        <v>0</v>
      </c>
      <c r="Z31" s="349">
        <f>SUMIFS('2_stopień'!$K$9:$K$767,'2_stopień'!$H$9:$H$767,D31,'2_stopień'!$P$9:$P$767,"CKZ Ziębice")</f>
        <v>0</v>
      </c>
      <c r="AA31" s="244">
        <f>SUMIFS('2_stopień'!$J$9:$J$767,'2_stopień'!$H$9:$H$767,D31,'2_stopień'!$P$9:$P$767,"CKZ Dobrodzień")</f>
        <v>0</v>
      </c>
      <c r="AB31" s="349">
        <f>SUMIFS('2_stopień'!$K$9:$K$767,'2_stopień'!$H$9:$H$767,D31,'2_stopień'!$P$9:$P$767,"CKZ Dobrodzień")</f>
        <v>0</v>
      </c>
      <c r="AC31" s="244">
        <f>SUMIFS('2_stopień'!$J$9:$J$767,'2_stopień'!$H$9:$H$767,D31,'2_stopień'!$P$9:$P$767,"CKZ Głubczyce")</f>
        <v>0</v>
      </c>
      <c r="AD31" s="349">
        <f>SUMIFS('2_stopień'!$K$9:$K$767,'2_stopień'!$H$9:$H$767,D31,'2_stopień'!$P$9:$P$767,"CKZ Głubczyce")</f>
        <v>0</v>
      </c>
      <c r="AE31" s="244">
        <f>SUMIFS('2_stopień'!$J$9:$J$767,'2_stopień'!$H$9:$H$767,D31,'2_stopień'!$P$9:$P$767,"CKZ Kędzierzyn Koźle")</f>
        <v>0</v>
      </c>
      <c r="AF31" s="349">
        <f>SUMIFS('2_stopień'!$K$9:$K$767,'2_stopień'!$H$9:$H$767,D31,'2_stopień'!$P$9:$P$767,"CKZ Kędzierzyn Koźle")</f>
        <v>0</v>
      </c>
      <c r="AG31" s="244">
        <f>SUMIFS('2_stopień'!$J$9:$J$767,'2_stopień'!$H$9:$H$767,D31,'2_stopień'!$P$9:$P$767,"ZSET Rakowice")</f>
        <v>0</v>
      </c>
      <c r="AH31" s="349">
        <f>SUMIFS('2_stopień'!$K$9:$K$767,'2_stopień'!$H$9:$H$767,D31,'2_stopień'!$P$9:$P$767,"ZSET Rakowice")</f>
        <v>0</v>
      </c>
      <c r="AI31" s="244">
        <f>SUMIFS('2_stopień'!$J$9:$J$767,'2_stopień'!$H$9:$H$767,D31,'2_stopień'!$P$9:$P$767,"CKZ Krotoszyn")</f>
        <v>11</v>
      </c>
      <c r="AJ31" s="349">
        <f>SUMIFS('2_stopień'!$K$9:$K$767,'2_stopień'!$H$9:$H$767,D31,'2_stopień'!$P$9:$P$767,"CKZ Krotoszyn")</f>
        <v>0</v>
      </c>
      <c r="AK31" s="244">
        <f>SUMIFS('2_stopień'!$J$9:$J$767,'2_stopień'!$H$9:$H$767,D31,'2_stopień'!$P$9:$P$767,"CKZ Olkusz")</f>
        <v>0</v>
      </c>
      <c r="AL31" s="349">
        <f>SUMIFS('2_stopień'!$K$9:$K$767,'2_stopień'!$H$9:$H$767,D31,'2_stopień'!$P$9:$P$767,"CKZ Olkusz")</f>
        <v>0</v>
      </c>
      <c r="AM31" s="244">
        <f>SUMIFS('2_stopień'!$J$9:$J$767,'2_stopień'!$H$9:$H$767,D31,'2_stopień'!$P$9:$P$767,"CKZ Wschowa")</f>
        <v>26</v>
      </c>
      <c r="AN31" s="334">
        <f>SUMIFS('2_stopień'!$K$9:$K$767,'2_stopień'!$H$9:$H$767,D31,'2_stopień'!$P$9:$P$767,"CKZ Wschowa")</f>
        <v>0</v>
      </c>
      <c r="AO31" s="244">
        <f>SUMIFS('2_stopień'!$J$9:$J$767,'2_stopień'!$H$9:$H$767,D31,'2_stopień'!$P$9:$P$767,"CKZ Zielona Góra")</f>
        <v>0</v>
      </c>
      <c r="AP31" s="314">
        <f>SUMIFS('2_stopień'!$K$9:$K$767,'2_stopień'!$H$9:$H$767,D31,'2_stopień'!$P$9:$P$767,"CKZ Zielona Góra")</f>
        <v>0</v>
      </c>
      <c r="AQ31" s="244">
        <f>SUMIFS('2_stopień'!$J$9:$J$767,'2_stopień'!$H$9:$H$767,D31,'2_stopień'!$P$9:$P$767,"Rzemieślnicza Wałbrzych")</f>
        <v>0</v>
      </c>
      <c r="AR31" s="349">
        <f>SUMIFS('2_stopień'!$K$9:$K$767,'2_stopień'!$H$9:$H$767,D31,'2_stopień'!$P$9:$P$767,"Rzemieślnicza Wałbrzych")</f>
        <v>0</v>
      </c>
      <c r="AS31" s="244">
        <f>SUMIFS('2_stopień'!$J$9:$J$767,'2_stopień'!$H$9:$H$767,D31,'2_stopień'!$P$9:$P$767,"CKZ Mosina")</f>
        <v>0</v>
      </c>
      <c r="AT31" s="349">
        <f>SUMIFS('2_stopień'!$K$9:$K$767,'2_stopień'!$H$9:$H$767,D31,'2_stopień'!$P$9:$P$767,"CKZ Mosina")</f>
        <v>0</v>
      </c>
      <c r="AU31" s="244">
        <f>SUMIFS('2_stopień'!$J$9:$J$767,'2_stopień'!$H$9:$H$767,D31,'2_stopień'!$P$9:$P$767,"Akademia Rzemiosła")</f>
        <v>0</v>
      </c>
      <c r="AV31" s="349">
        <f>SUMIFS('2_stopień'!$K$9:$K$767,'2_stopień'!$H$9:$H$767,D31,'2_stopień'!$P$9:$P$767,"Akademia Rzemiosła")</f>
        <v>0</v>
      </c>
      <c r="AW31" s="244">
        <f>SUMIFS('2_stopień'!$J$9:$J$767,'2_stopień'!$H$9:$H$767,D31,'2_stopień'!$P$9:$P$767,"CKZ Opole")</f>
        <v>1</v>
      </c>
      <c r="AX31" s="349">
        <f>SUMIFS('2_stopień'!$K$9:$K$767,'2_stopień'!$H$9:$H$767,D31,'2_stopień'!$P$9:$P$767,"CKZ Opole")</f>
        <v>0</v>
      </c>
      <c r="AY31" s="244">
        <f>SUMIFS('2_stopień'!$J$9:$J$767,'2_stopień'!$H$9:$H$767,D31,'2_stopień'!$P$9:$P$767,"CKZ Wrocław")</f>
        <v>0</v>
      </c>
      <c r="AZ31" s="349">
        <f>SUMIFS('2_stopień'!$K$9:$K$767,'2_stopień'!$H$9:$H$767,D31,'2_stopień'!$P$9:$P$767,"CKZ Wrocław")</f>
        <v>0</v>
      </c>
      <c r="BA31" s="244">
        <f>SUMIFS('2_stopień'!$J$9:$J$767,'2_stopień'!$H$9:$H$767,D31,'2_stopień'!$P$9:$P$767,"Brzeg Dolny")</f>
        <v>0</v>
      </c>
      <c r="BB31" s="349">
        <f>SUMIFS('2_stopień'!$K$9:$K$767,'2_stopień'!$H$9:$H$767,D31,'2_stopień'!$P$9:$P$767,"Brzeg Dolny")</f>
        <v>0</v>
      </c>
      <c r="BC31" s="244">
        <f>SUMIFS('2_stopień'!$J$9:$J$767,'2_stopień'!$H$9:$H$767,D31,'2_stopień'!$P$9:$P$767,"CKZ Dębica")</f>
        <v>0</v>
      </c>
      <c r="BD31" s="349">
        <f>SUMIFS('2_stopień'!$K$9:$K$767,'2_stopień'!$H$9:$H$767,D31,'2_stopień'!$P$9:$P$767,"CKZ Dębica")</f>
        <v>0</v>
      </c>
      <c r="BE31" s="244">
        <f>SUMIFS('2_stopień'!$J$9:$J$767,'2_stopień'!$H$9:$H$767,D31,'2_stopień'!$P$9:$P$767,"CKZ Gliwice")</f>
        <v>0</v>
      </c>
      <c r="BF31" s="349">
        <f>SUMIFS('2_stopień'!$K$9:$K$767,'2_stopień'!$H$9:$H$767,D31,'2_stopień'!$P$9:$P$767,"CKZ Gliwice")</f>
        <v>0</v>
      </c>
      <c r="BG31" s="244">
        <f>SUMIFS('2_stopień'!$J$9:$J$767,'2_stopień'!$H$9:$H$767,D31,'2_stopień'!$P$9:$P$767,"CKZ Gniezno")</f>
        <v>0</v>
      </c>
      <c r="BH31" s="349">
        <f>SUMIFS('2_stopień'!$K$9:$K$767,'2_stopień'!$H$9:$H$767,D31,'2_stopień'!$P$9:$P$767,"CKZ Gniezno")</f>
        <v>0</v>
      </c>
      <c r="BI31" s="245">
        <f>SUMIFS('2_stopień'!$J$9:$J$767,'2_stopień'!$H$9:$H$767,D31,'2_stopień'!$P$9:$P$767,"szukany ośrodek")</f>
        <v>0</v>
      </c>
      <c r="BJ31" s="359">
        <f t="shared" si="0"/>
        <v>38</v>
      </c>
      <c r="BK31" s="324">
        <f t="shared" si="1"/>
        <v>0</v>
      </c>
    </row>
    <row r="32" spans="2:63" hidden="1">
      <c r="B32" s="25" t="s">
        <v>78</v>
      </c>
      <c r="C32" s="26">
        <v>741103</v>
      </c>
      <c r="D32" s="26" t="s">
        <v>49</v>
      </c>
      <c r="E32" s="25" t="s">
        <v>596</v>
      </c>
      <c r="F32" s="245">
        <f>SUMIF('2_stopień'!H$9:H$767,"ELE.02.",'2_stopień'!J$9:J$767)</f>
        <v>222</v>
      </c>
      <c r="G32" s="244">
        <f>SUMIFS('2_stopień'!$J$9:$J$767,'2_stopień'!$H$9:$H$767,D32,'2_stopień'!$P$9:$P$767,"CKZ Bielawa")</f>
        <v>0</v>
      </c>
      <c r="H32" s="244">
        <f>SUMIFS('2_stopień'!$K$9:$K$767,'2_stopień'!$H$9:$H$767,D32,'2_stopień'!$P$9:$P$767,"CKZ Bielawa")</f>
        <v>0</v>
      </c>
      <c r="I32" s="244">
        <f>SUMIFS('2_stopień'!$J$9:$J$767,'2_stopień'!$H$9:$H$767,D32,'2_stopień'!$P$9:$P$767,"GCKZ Głogów")</f>
        <v>0</v>
      </c>
      <c r="J32" s="349">
        <f>SUMIFS('2_stopień'!$K$9:$K$767,'2_stopień'!$H$9:$H$767,D32,'2_stopień'!$P$9:$P$767,"GCKZ Głogów")</f>
        <v>0</v>
      </c>
      <c r="K32" s="244">
        <f>SUMIFS('2_stopień'!$J$9:$J$767,'2_stopień'!$H$9:$H$767,D32,'2_stopień'!$P$9:$P$767,"CKZ Jawor")</f>
        <v>0</v>
      </c>
      <c r="L32" s="349">
        <f>SUMIFS('2_stopień'!$K$9:$K$767,'2_stopień'!$H$9:$H$767,D32,'2_stopień'!$P$9:$P$767,"CKZ Jawor")</f>
        <v>0</v>
      </c>
      <c r="M32" s="244">
        <f>SUMIFS('2_stopień'!$J$9:$J$767,'2_stopień'!$H$9:$H$767,D32,'2_stopień'!$P$9:$P$767,"JCKZ Jelenia Góra")</f>
        <v>0</v>
      </c>
      <c r="N32" s="349">
        <f>SUMIFS('2_stopień'!$K$9:$K$767,'2_stopień'!$H$9:$H$767,D32,'2_stopień'!$P$9:$P$767,"JCKZ Jelenia Góra")</f>
        <v>0</v>
      </c>
      <c r="O32" s="244">
        <f>SUMIFS('2_stopień'!$J$9:$J$767,'2_stopień'!$H$9:$H$767,D32,'2_stopień'!$P$9:$P$767,"CKZ Kłodzko")</f>
        <v>0</v>
      </c>
      <c r="P32" s="349">
        <f>SUMIFS('2_stopień'!$K$9:$K$767,'2_stopień'!$H$9:$H$767,D32,'2_stopień'!$P$9:$P$767,"CKZ Kłodzko")</f>
        <v>0</v>
      </c>
      <c r="Q32" s="244">
        <f>SUMIFS('2_stopień'!$J$9:$J$767,'2_stopień'!$H$9:$H$767,D32,'2_stopień'!$P$9:$P$767,"CKZ Legnica")</f>
        <v>0</v>
      </c>
      <c r="R32" s="349">
        <f>SUMIFS('2_stopień'!$K$9:$K$767,'2_stopień'!$H$9:$H$767,D32,'2_stopień'!$P$9:$P$767,"CKZ Legnica")</f>
        <v>0</v>
      </c>
      <c r="S32" s="244">
        <f>SUMIFS('2_stopień'!$J$9:$J$767,'2_stopień'!$H$9:$H$767,D32,'2_stopień'!$P$9:$P$767,"CKZ Oleśnica")</f>
        <v>86</v>
      </c>
      <c r="T32" s="349">
        <f>SUMIFS('2_stopień'!$K$9:$K$767,'2_stopień'!$H$9:$H$767,D32,'2_stopień'!$P$9:$P$767,"CKZ Oleśnica")</f>
        <v>1</v>
      </c>
      <c r="U32" s="244">
        <f>SUMIFS('2_stopień'!$J$9:$J$767,'2_stopień'!$H$9:$H$767,D32,'2_stopień'!$P$9:$P$767,"CKZ Świdnica")</f>
        <v>90</v>
      </c>
      <c r="V32" s="349">
        <f>SUMIFS('2_stopień'!$K$9:$K$767,'2_stopień'!$H$9:$H$767,D32,'2_stopień'!$P$9:$P$767,"CKZ Świdnica")</f>
        <v>0</v>
      </c>
      <c r="W32" s="244">
        <f>SUMIFS('2_stopień'!$J$9:$J$767,'2_stopień'!$H$9:$H$767,D32,'2_stopień'!$P$9:$P$767,"CKZ Wołów")</f>
        <v>0</v>
      </c>
      <c r="X32" s="349">
        <f>SUMIFS('2_stopień'!$K$9:$K$767,'2_stopień'!$H$9:$H$767,D32,'2_stopień'!$P$9:$P$767,"CKZ Wołów")</f>
        <v>0</v>
      </c>
      <c r="Y32" s="244">
        <f>SUMIFS('2_stopień'!$J$9:$J$767,'2_stopień'!$H$9:$H$767,D32,'2_stopień'!$P$9:$P$767,"CKZ Ziębice")</f>
        <v>0</v>
      </c>
      <c r="Z32" s="349">
        <f>SUMIFS('2_stopień'!$K$9:$K$767,'2_stopień'!$H$9:$H$767,D32,'2_stopień'!$P$9:$P$767,"CKZ Ziębice")</f>
        <v>0</v>
      </c>
      <c r="AA32" s="244">
        <f>SUMIFS('2_stopień'!$J$9:$J$767,'2_stopień'!$H$9:$H$767,D32,'2_stopień'!$P$9:$P$767,"CKZ Dobrodzień")</f>
        <v>0</v>
      </c>
      <c r="AB32" s="349">
        <f>SUMIFS('2_stopień'!$K$9:$K$767,'2_stopień'!$H$9:$H$767,D32,'2_stopień'!$P$9:$P$767,"CKZ Dobrodzień")</f>
        <v>0</v>
      </c>
      <c r="AC32" s="244">
        <f>SUMIFS('2_stopień'!$J$9:$J$767,'2_stopień'!$H$9:$H$767,D32,'2_stopień'!$P$9:$P$767,"CKZ Głubczyce")</f>
        <v>0</v>
      </c>
      <c r="AD32" s="349">
        <f>SUMIFS('2_stopień'!$K$9:$K$767,'2_stopień'!$H$9:$H$767,D32,'2_stopień'!$P$9:$P$767,"CKZ Głubczyce")</f>
        <v>0</v>
      </c>
      <c r="AE32" s="244">
        <f>SUMIFS('2_stopień'!$J$9:$J$767,'2_stopień'!$H$9:$H$767,D32,'2_stopień'!$P$9:$P$767,"CKZ Kędzierzyn Koźle")</f>
        <v>0</v>
      </c>
      <c r="AF32" s="349">
        <f>SUMIFS('2_stopień'!$K$9:$K$767,'2_stopień'!$H$9:$H$767,D32,'2_stopień'!$P$9:$P$767,"CKZ Kędzierzyn Koźle")</f>
        <v>0</v>
      </c>
      <c r="AG32" s="244">
        <f>SUMIFS('2_stopień'!$J$9:$J$767,'2_stopień'!$H$9:$H$767,D32,'2_stopień'!$P$9:$P$767,"ZSET Rakowice")</f>
        <v>0</v>
      </c>
      <c r="AH32" s="349">
        <f>SUMIFS('2_stopień'!$K$9:$K$767,'2_stopień'!$H$9:$H$767,D32,'2_stopień'!$P$9:$P$767,"ZSET Rakowice")</f>
        <v>0</v>
      </c>
      <c r="AI32" s="244">
        <f>SUMIFS('2_stopień'!$J$9:$J$767,'2_stopień'!$H$9:$H$767,D32,'2_stopień'!$P$9:$P$767,"CKZ Krotoszyn")</f>
        <v>9</v>
      </c>
      <c r="AJ32" s="349">
        <f>SUMIFS('2_stopień'!$K$9:$K$767,'2_stopień'!$H$9:$H$767,D32,'2_stopień'!$P$9:$P$767,"CKZ Krotoszyn")</f>
        <v>0</v>
      </c>
      <c r="AK32" s="244">
        <f>SUMIFS('2_stopień'!$J$9:$J$767,'2_stopień'!$H$9:$H$767,D32,'2_stopień'!$P$9:$P$767,"CKZ Olkusz")</f>
        <v>0</v>
      </c>
      <c r="AL32" s="349">
        <f>SUMIFS('2_stopień'!$K$9:$K$767,'2_stopień'!$H$9:$H$767,D32,'2_stopień'!$P$9:$P$767,"CKZ Olkusz")</f>
        <v>0</v>
      </c>
      <c r="AM32" s="244">
        <f>SUMIFS('2_stopień'!$J$9:$J$767,'2_stopień'!$H$9:$H$767,D32,'2_stopień'!$P$9:$P$767,"CKZ Wschowa")</f>
        <v>37</v>
      </c>
      <c r="AN32" s="334">
        <f>SUMIFS('2_stopień'!$K$9:$K$767,'2_stopień'!$H$9:$H$767,D32,'2_stopień'!$P$9:$P$767,"CKZ Wschowa")</f>
        <v>0</v>
      </c>
      <c r="AO32" s="244">
        <f>SUMIFS('2_stopień'!$J$9:$J$767,'2_stopień'!$H$9:$H$767,D32,'2_stopień'!$P$9:$P$767,"CKZ Zielona Góra")</f>
        <v>0</v>
      </c>
      <c r="AP32" s="314">
        <f>SUMIFS('2_stopień'!$K$9:$K$767,'2_stopień'!$H$9:$H$767,D32,'2_stopień'!$P$9:$P$767,"CKZ Zielona Góra")</f>
        <v>0</v>
      </c>
      <c r="AQ32" s="244">
        <f>SUMIFS('2_stopień'!$J$9:$J$767,'2_stopień'!$H$9:$H$767,D32,'2_stopień'!$P$9:$P$767,"Rzemieślnicza Wałbrzych")</f>
        <v>0</v>
      </c>
      <c r="AR32" s="349">
        <f>SUMIFS('2_stopień'!$K$9:$K$767,'2_stopień'!$H$9:$H$767,D32,'2_stopień'!$P$9:$P$767,"Rzemieślnicza Wałbrzych")</f>
        <v>0</v>
      </c>
      <c r="AS32" s="244">
        <f>SUMIFS('2_stopień'!$J$9:$J$767,'2_stopień'!$H$9:$H$767,D32,'2_stopień'!$P$9:$P$767,"CKZ Mosina")</f>
        <v>0</v>
      </c>
      <c r="AT32" s="349">
        <f>SUMIFS('2_stopień'!$K$9:$K$767,'2_stopień'!$H$9:$H$767,D32,'2_stopień'!$P$9:$P$767,"CKZ Mosina")</f>
        <v>0</v>
      </c>
      <c r="AU32" s="244">
        <f>SUMIFS('2_stopień'!$J$9:$J$767,'2_stopień'!$H$9:$H$767,D32,'2_stopień'!$P$9:$P$767,"Akademia Rzemiosła")</f>
        <v>0</v>
      </c>
      <c r="AV32" s="349">
        <f>SUMIFS('2_stopień'!$K$9:$K$767,'2_stopień'!$H$9:$H$767,D32,'2_stopień'!$P$9:$P$767,"Akademia Rzemiosła")</f>
        <v>0</v>
      </c>
      <c r="AW32" s="244">
        <f>SUMIFS('2_stopień'!$J$9:$J$767,'2_stopień'!$H$9:$H$767,D32,'2_stopień'!$P$9:$P$767,"CKZ Opole")</f>
        <v>0</v>
      </c>
      <c r="AX32" s="349">
        <f>SUMIFS('2_stopień'!$K$9:$K$767,'2_stopień'!$H$9:$H$767,D32,'2_stopień'!$P$9:$P$767,"CKZ Opole")</f>
        <v>0</v>
      </c>
      <c r="AY32" s="244">
        <f>SUMIFS('2_stopień'!$J$9:$J$767,'2_stopień'!$H$9:$H$767,D32,'2_stopień'!$P$9:$P$767,"CKZ Wrocław")</f>
        <v>0</v>
      </c>
      <c r="AZ32" s="349">
        <f>SUMIFS('2_stopień'!$K$9:$K$767,'2_stopień'!$H$9:$H$767,D32,'2_stopień'!$P$9:$P$767,"CKZ Wrocław")</f>
        <v>0</v>
      </c>
      <c r="BA32" s="244">
        <f>SUMIFS('2_stopień'!$J$9:$J$767,'2_stopień'!$H$9:$H$767,D32,'2_stopień'!$P$9:$P$767,"Brzeg Dolny")</f>
        <v>0</v>
      </c>
      <c r="BB32" s="349">
        <f>SUMIFS('2_stopień'!$K$9:$K$767,'2_stopień'!$H$9:$H$767,D32,'2_stopień'!$P$9:$P$767,"Brzeg Dolny")</f>
        <v>0</v>
      </c>
      <c r="BC32" s="244">
        <f>SUMIFS('2_stopień'!$J$9:$J$767,'2_stopień'!$H$9:$H$767,D32,'2_stopień'!$P$9:$P$767,"CKZ Dębica")</f>
        <v>0</v>
      </c>
      <c r="BD32" s="349">
        <f>SUMIFS('2_stopień'!$K$9:$K$767,'2_stopień'!$H$9:$H$767,D32,'2_stopień'!$P$9:$P$767,"CKZ Dębica")</f>
        <v>0</v>
      </c>
      <c r="BE32" s="244">
        <f>SUMIFS('2_stopień'!$J$9:$J$767,'2_stopień'!$H$9:$H$767,D32,'2_stopień'!$P$9:$P$767,"CKZ Gliwice")</f>
        <v>0</v>
      </c>
      <c r="BF32" s="349">
        <f>SUMIFS('2_stopień'!$K$9:$K$767,'2_stopień'!$H$9:$H$767,D32,'2_stopień'!$P$9:$P$767,"CKZ Gliwice")</f>
        <v>0</v>
      </c>
      <c r="BG32" s="244">
        <f>SUMIFS('2_stopień'!$J$9:$J$767,'2_stopień'!$H$9:$H$767,D32,'2_stopień'!$P$9:$P$767,"CKZ Gniezno")</f>
        <v>0</v>
      </c>
      <c r="BH32" s="349">
        <f>SUMIFS('2_stopień'!$K$9:$K$767,'2_stopień'!$H$9:$H$767,D32,'2_stopień'!$P$9:$P$767,"CKZ Gniezno")</f>
        <v>0</v>
      </c>
      <c r="BI32" s="245">
        <f>SUMIFS('2_stopień'!$J$9:$J$767,'2_stopień'!$H$9:$H$767,D32,'2_stopień'!$P$9:$P$767,"szukany ośrodek")</f>
        <v>0</v>
      </c>
      <c r="BJ32" s="359">
        <f t="shared" si="0"/>
        <v>222</v>
      </c>
      <c r="BK32" s="324">
        <f t="shared" si="1"/>
        <v>1</v>
      </c>
    </row>
    <row r="33" spans="2:63" hidden="1">
      <c r="B33" s="25" t="s">
        <v>501</v>
      </c>
      <c r="C33" s="26">
        <v>731107</v>
      </c>
      <c r="D33" s="26" t="s">
        <v>1010</v>
      </c>
      <c r="E33" s="25" t="s">
        <v>597</v>
      </c>
      <c r="F33" s="245">
        <f>SUMIF('2_stopień'!H$9:H$767,"ELM.01.",'2_stopień'!J$9:J$767)</f>
        <v>0</v>
      </c>
      <c r="G33" s="244">
        <f>SUMIFS('2_stopień'!$J$9:$J$767,'2_stopień'!$H$9:$H$767,D33,'2_stopień'!$P$9:$P$767,"CKZ Bielawa")</f>
        <v>0</v>
      </c>
      <c r="H33" s="244">
        <f>SUMIFS('2_stopień'!$K$9:$K$767,'2_stopień'!$H$9:$H$767,E33,'2_stopień'!$P$9:$P$767,"CKZ Bielawa")</f>
        <v>0</v>
      </c>
      <c r="I33" s="244">
        <f>SUMIFS('2_stopień'!$J$9:$J$767,'2_stopień'!$H$9:$H$767,D33,'2_stopień'!$P$9:$P$767,"GCKZ Głogów")</f>
        <v>0</v>
      </c>
      <c r="J33" s="349">
        <f>SUMIFS('2_stopień'!$K$9:$K$767,'2_stopień'!$H$9:$H$767,D33,'2_stopień'!$P$9:$P$767,"GCKZ Głogów")</f>
        <v>0</v>
      </c>
      <c r="K33" s="244">
        <f>SUMIFS('2_stopień'!$J$9:$J$767,'2_stopień'!$H$9:$H$767,D33,'2_stopień'!$P$9:$P$767,"CKZ Jawor")</f>
        <v>0</v>
      </c>
      <c r="L33" s="349">
        <f>SUMIFS('2_stopień'!$K$9:$K$767,'2_stopień'!$H$9:$H$767,D33,'2_stopień'!$P$9:$P$767,"CKZ Jawor")</f>
        <v>0</v>
      </c>
      <c r="M33" s="244">
        <f>SUMIFS('2_stopień'!$J$9:$J$767,'2_stopień'!$H$9:$H$767,D33,'2_stopień'!$P$9:$P$767,"JCKZ Jelenia Góra")</f>
        <v>0</v>
      </c>
      <c r="N33" s="349">
        <f>SUMIFS('2_stopień'!$K$9:$K$767,'2_stopień'!$H$9:$H$767,D33,'2_stopień'!$P$9:$P$767,"JCKZ Jelenia Góra")</f>
        <v>0</v>
      </c>
      <c r="O33" s="244">
        <f>SUMIFS('2_stopień'!$J$9:$J$767,'2_stopień'!$H$9:$H$767,D33,'2_stopień'!$P$9:$P$767,"CKZ Kłodzko")</f>
        <v>0</v>
      </c>
      <c r="P33" s="349">
        <f>SUMIFS('2_stopień'!$K$9:$K$767,'2_stopień'!$H$9:$H$767,D33,'2_stopień'!$P$9:$P$767,"CKZ Kłodzko")</f>
        <v>0</v>
      </c>
      <c r="Q33" s="244">
        <f>SUMIFS('2_stopień'!$J$9:$J$767,'2_stopień'!$H$9:$H$767,D33,'2_stopień'!$P$9:$P$767,"CKZ Legnica")</f>
        <v>0</v>
      </c>
      <c r="R33" s="349">
        <f>SUMIFS('2_stopień'!$K$9:$K$767,'2_stopień'!$H$9:$H$767,D33,'2_stopień'!$P$9:$P$767,"CKZ Legnica")</f>
        <v>0</v>
      </c>
      <c r="S33" s="244">
        <f>SUMIFS('2_stopień'!$J$9:$J$767,'2_stopień'!$H$9:$H$767,D33,'2_stopień'!$P$9:$P$767,"CKZ Oleśnica")</f>
        <v>0</v>
      </c>
      <c r="T33" s="349">
        <f>SUMIFS('2_stopień'!$K$9:$K$767,'2_stopień'!$H$9:$H$767,D33,'2_stopień'!$P$9:$P$767,"CKZ Oleśnica")</f>
        <v>0</v>
      </c>
      <c r="U33" s="244">
        <f>SUMIFS('2_stopień'!$J$9:$J$767,'2_stopień'!$H$9:$H$767,D33,'2_stopień'!$P$9:$P$767,"CKZ Świdnica")</f>
        <v>0</v>
      </c>
      <c r="V33" s="349">
        <f>SUMIFS('2_stopień'!$K$9:$K$767,'2_stopień'!$H$9:$H$767,D33,'2_stopień'!$P$9:$P$767,"CKZ Świdnica")</f>
        <v>0</v>
      </c>
      <c r="W33" s="244">
        <f>SUMIFS('2_stopień'!$J$9:$J$767,'2_stopień'!$H$9:$H$767,D33,'2_stopień'!$P$9:$P$767,"CKZ Wołów")</f>
        <v>0</v>
      </c>
      <c r="X33" s="349">
        <f>SUMIFS('2_stopień'!$K$9:$K$767,'2_stopień'!$H$9:$H$767,D33,'2_stopień'!$P$9:$P$767,"CKZ Wołów")</f>
        <v>0</v>
      </c>
      <c r="Y33" s="244">
        <f>SUMIFS('2_stopień'!$J$9:$J$767,'2_stopień'!$H$9:$H$767,D33,'2_stopień'!$P$9:$P$767,"CKZ Ziębice")</f>
        <v>0</v>
      </c>
      <c r="Z33" s="349">
        <f>SUMIFS('2_stopień'!$K$9:$K$767,'2_stopień'!$H$9:$H$767,D33,'2_stopień'!$P$9:$P$767,"CKZ Ziębice")</f>
        <v>0</v>
      </c>
      <c r="AA33" s="244">
        <f>SUMIFS('2_stopień'!$J$9:$J$767,'2_stopień'!$H$9:$H$767,D33,'2_stopień'!$P$9:$P$767,"CKZ Dobrodzień")</f>
        <v>0</v>
      </c>
      <c r="AB33" s="349">
        <f>SUMIFS('2_stopień'!$K$9:$K$767,'2_stopień'!$H$9:$H$767,D33,'2_stopień'!$P$9:$P$767,"CKZ Dobrodzień")</f>
        <v>0</v>
      </c>
      <c r="AC33" s="244">
        <f>SUMIFS('2_stopień'!$J$9:$J$767,'2_stopień'!$H$9:$H$767,D33,'2_stopień'!$P$9:$P$767,"CKZ Głubczyce")</f>
        <v>0</v>
      </c>
      <c r="AD33" s="349">
        <f>SUMIFS('2_stopień'!$K$9:$K$767,'2_stopień'!$H$9:$H$767,D33,'2_stopień'!$P$9:$P$767,"CKZ Głubczyce")</f>
        <v>0</v>
      </c>
      <c r="AE33" s="244">
        <f>SUMIFS('2_stopień'!$J$9:$J$767,'2_stopień'!$H$9:$H$767,D33,'2_stopień'!$P$9:$P$767,"CKZ Kędzierzyn Koźle")</f>
        <v>0</v>
      </c>
      <c r="AF33" s="349">
        <f>SUMIFS('2_stopień'!$K$9:$K$767,'2_stopień'!$H$9:$H$767,D33,'2_stopień'!$P$9:$P$767,"CKZ Kędzierzyn Koźle")</f>
        <v>0</v>
      </c>
      <c r="AG33" s="244">
        <f>SUMIFS('2_stopień'!$J$9:$J$767,'2_stopień'!$H$9:$H$767,D33,'2_stopień'!$P$9:$P$767,"ZSET Rakowice")</f>
        <v>0</v>
      </c>
      <c r="AH33" s="349">
        <f>SUMIFS('2_stopień'!$K$9:$K$767,'2_stopień'!$H$9:$H$767,D33,'2_stopień'!$P$9:$P$767,"ZSET Rakowice")</f>
        <v>0</v>
      </c>
      <c r="AI33" s="244">
        <f>SUMIFS('2_stopień'!$J$9:$J$767,'2_stopień'!$H$9:$H$767,D33,'2_stopień'!$P$9:$P$767,"CKZ Krotoszyn")</f>
        <v>0</v>
      </c>
      <c r="AJ33" s="349">
        <f>SUMIFS('2_stopień'!$K$9:$K$767,'2_stopień'!$H$9:$H$767,D33,'2_stopień'!$P$9:$P$767,"CKZ Krotoszyn")</f>
        <v>0</v>
      </c>
      <c r="AK33" s="244">
        <f>SUMIFS('2_stopień'!$J$9:$J$767,'2_stopień'!$H$9:$H$767,D33,'2_stopień'!$P$9:$P$767,"CKZ Olkusz")</f>
        <v>0</v>
      </c>
      <c r="AL33" s="349">
        <f>SUMIFS('2_stopień'!$K$9:$K$767,'2_stopień'!$H$9:$H$767,D33,'2_stopień'!$P$9:$P$767,"CKZ Olkusz")</f>
        <v>0</v>
      </c>
      <c r="AM33" s="244">
        <f>SUMIFS('2_stopień'!$J$9:$J$767,'2_stopień'!$H$9:$H$767,D33,'2_stopień'!$P$9:$P$767,"CKZ Wschowa")</f>
        <v>0</v>
      </c>
      <c r="AN33" s="334">
        <f>SUMIFS('2_stopień'!$K$9:$K$767,'2_stopień'!$H$9:$H$767,D33,'2_stopień'!$P$9:$P$767,"CKZ Wschowa")</f>
        <v>0</v>
      </c>
      <c r="AO33" s="244">
        <f>SUMIFS('2_stopień'!$J$9:$J$767,'2_stopień'!$H$9:$H$767,D33,'2_stopień'!$P$9:$P$767,"CKZ Zielona Góra")</f>
        <v>0</v>
      </c>
      <c r="AP33" s="314">
        <f>SUMIFS('2_stopień'!$K$9:$K$767,'2_stopień'!$H$9:$H$767,D33,'2_stopień'!$P$9:$P$767,"CKZ Zielona Góra")</f>
        <v>0</v>
      </c>
      <c r="AQ33" s="244">
        <f>SUMIFS('2_stopień'!$J$9:$J$767,'2_stopień'!$H$9:$H$767,D33,'2_stopień'!$P$9:$P$767,"Rzemieślnicza Wałbrzych")</f>
        <v>0</v>
      </c>
      <c r="AR33" s="349">
        <f>SUMIFS('2_stopień'!$K$9:$K$767,'2_stopień'!$H$9:$H$767,D33,'2_stopień'!$P$9:$P$767,"Rzemieślnicza Wałbrzych")</f>
        <v>0</v>
      </c>
      <c r="AS33" s="244">
        <f>SUMIFS('2_stopień'!$J$9:$J$767,'2_stopień'!$H$9:$H$767,D33,'2_stopień'!$P$9:$P$767,"CKZ Mosina")</f>
        <v>0</v>
      </c>
      <c r="AT33" s="349">
        <f>SUMIFS('2_stopień'!$K$9:$K$767,'2_stopień'!$H$9:$H$767,D33,'2_stopień'!$P$9:$P$767,"CKZ Mosina")</f>
        <v>0</v>
      </c>
      <c r="AU33" s="244">
        <f>SUMIFS('2_stopień'!$J$9:$J$767,'2_stopień'!$H$9:$H$767,D33,'2_stopień'!$P$9:$P$767,"Collegium Witelona")</f>
        <v>0</v>
      </c>
      <c r="AV33" s="349">
        <f>SUMIFS('2_stopień'!$K$9:$K$767,'2_stopień'!$H$9:$H$767,D33,'2_stopień'!$P$9:$P$767,"Collegium Witelona")</f>
        <v>0</v>
      </c>
      <c r="AW33" s="244">
        <f>SUMIFS('2_stopień'!$J$9:$J$767,'2_stopień'!$H$9:$H$767,D33,'2_stopień'!$P$9:$P$767,"CKZ Opole")</f>
        <v>0</v>
      </c>
      <c r="AX33" s="349">
        <f>SUMIFS('2_stopień'!$K$9:$K$767,'2_stopień'!$H$9:$H$767,D33,'2_stopień'!$P$9:$P$767,"CKZ Opole")</f>
        <v>0</v>
      </c>
      <c r="AY33" s="244">
        <f>SUMIFS('2_stopień'!$J$9:$J$767,'2_stopień'!$H$9:$H$767,D33,'2_stopień'!$P$9:$P$767,"CKZ Wrocław")</f>
        <v>0</v>
      </c>
      <c r="AZ33" s="349">
        <f>SUMIFS('2_stopień'!$K$9:$K$767,'2_stopień'!$H$9:$H$767,D33,'2_stopień'!$P$9:$P$767,"CKZ Wrocław")</f>
        <v>0</v>
      </c>
      <c r="BA33" s="244">
        <f>SUMIFS('2_stopień'!$J$9:$J$767,'2_stopień'!$H$9:$H$767,D33,'2_stopień'!$P$9:$P$767,"Brzeg Dolny")</f>
        <v>0</v>
      </c>
      <c r="BB33" s="349">
        <f>SUMIFS('2_stopień'!$K$9:$K$767,'2_stopień'!$H$9:$H$767,D33,'2_stopień'!$P$9:$P$767,"Brzeg Dolny")</f>
        <v>0</v>
      </c>
      <c r="BC33" s="244">
        <f>SUMIFS('2_stopień'!$J$9:$J$767,'2_stopień'!$H$9:$H$767,D33,'2_stopień'!$P$9:$P$767,"CKZ Dębica")</f>
        <v>0</v>
      </c>
      <c r="BD33" s="349">
        <f>SUMIFS('2_stopień'!$K$9:$K$767,'2_stopień'!$H$9:$H$767,D33,'2_stopień'!$P$9:$P$767,"CKZ Dębica")</f>
        <v>0</v>
      </c>
      <c r="BE33" s="244">
        <f>SUMIFS('2_stopień'!$J$9:$J$767,'2_stopień'!$H$9:$H$767,D33,'2_stopień'!$P$9:$P$767,"CKZ Gliwice")</f>
        <v>0</v>
      </c>
      <c r="BF33" s="349">
        <f>SUMIFS('2_stopień'!$K$9:$K$767,'2_stopień'!$H$9:$H$767,D33,'2_stopień'!$P$9:$P$767,"CKZ Gliwice")</f>
        <v>0</v>
      </c>
      <c r="BG33" s="244">
        <f>SUMIFS('2_stopień'!$J$9:$J$767,'2_stopień'!$H$9:$H$767,D33,'2_stopień'!$P$9:$P$767,"CKZ Gniezno")</f>
        <v>0</v>
      </c>
      <c r="BH33" s="349">
        <f>SUMIFS('2_stopień'!$K$9:$K$767,'2_stopień'!$H$9:$H$767,D33,'2_stopień'!$P$9:$P$767,"CKZ Gniezno")</f>
        <v>0</v>
      </c>
      <c r="BI33" s="245">
        <f>SUMIFS('2_stopień'!$J$9:$J$767,'2_stopień'!$H$9:$H$767,D33,'2_stopień'!$P$9:$P$767,"szukany ośrodek")</f>
        <v>0</v>
      </c>
      <c r="BJ33" s="359">
        <f t="shared" si="0"/>
        <v>0</v>
      </c>
      <c r="BK33" s="324">
        <f t="shared" si="1"/>
        <v>0</v>
      </c>
    </row>
    <row r="34" spans="2:63">
      <c r="B34" s="25" t="s">
        <v>176</v>
      </c>
      <c r="C34" s="26">
        <v>742117</v>
      </c>
      <c r="D34" s="26" t="s">
        <v>181</v>
      </c>
      <c r="E34" s="25" t="s">
        <v>598</v>
      </c>
      <c r="F34" s="245">
        <f>SUMIF('2_stopień'!H$9:H$767,"ELM.02.",'2_stopień'!J$9:J$767)</f>
        <v>10</v>
      </c>
      <c r="G34" s="244">
        <f>SUMIFS('2_stopień'!$J$9:$J$767,'2_stopień'!$H$9:$H$767,D34,'2_stopień'!$P$9:$P$767,"CKZ Bielawa")</f>
        <v>0</v>
      </c>
      <c r="H34" s="244">
        <f>SUMIFS('2_stopień'!$K$9:$K$767,'2_stopień'!$H$9:$H$767,D34,'2_stopień'!$P$9:$P$767,"CKZ Bielawa")</f>
        <v>0</v>
      </c>
      <c r="I34" s="244">
        <f>SUMIFS('2_stopień'!$J$9:$J$767,'2_stopień'!$H$9:$H$767,D34,'2_stopień'!$P$9:$P$767,"GCKZ Głogów")</f>
        <v>0</v>
      </c>
      <c r="J34" s="349">
        <f>SUMIFS('2_stopień'!$K$9:$K$767,'2_stopień'!$H$9:$H$767,D34,'2_stopień'!$P$9:$P$767,"GCKZ Głogów")</f>
        <v>0</v>
      </c>
      <c r="K34" s="244">
        <f>SUMIFS('2_stopień'!$J$9:$J$767,'2_stopień'!$H$9:$H$767,D34,'2_stopień'!$P$9:$P$767,"CKZ Jawor")</f>
        <v>0</v>
      </c>
      <c r="L34" s="349">
        <f>SUMIFS('2_stopień'!$K$9:$K$767,'2_stopień'!$H$9:$H$767,D34,'2_stopień'!$P$9:$P$767,"CKZ Jawor")</f>
        <v>0</v>
      </c>
      <c r="M34" s="244">
        <f>SUMIFS('2_stopień'!$J$9:$J$767,'2_stopień'!$H$9:$H$767,D34,'2_stopień'!$P$9:$P$767,"JCKZ Jelenia Góra")</f>
        <v>0</v>
      </c>
      <c r="N34" s="349">
        <f>SUMIFS('2_stopień'!$K$9:$K$767,'2_stopień'!$H$9:$H$767,D34,'2_stopień'!$P$9:$P$767,"JCKZ Jelenia Góra")</f>
        <v>0</v>
      </c>
      <c r="O34" s="244">
        <f>SUMIFS('2_stopień'!$J$9:$J$767,'2_stopień'!$H$9:$H$767,D34,'2_stopień'!$P$9:$P$767,"CKZ Kłodzko")</f>
        <v>0</v>
      </c>
      <c r="P34" s="349">
        <f>SUMIFS('2_stopień'!$K$9:$K$767,'2_stopień'!$H$9:$H$767,D34,'2_stopień'!$P$9:$P$767,"CKZ Kłodzko")</f>
        <v>0</v>
      </c>
      <c r="Q34" s="244">
        <f>SUMIFS('2_stopień'!$J$9:$J$767,'2_stopień'!$H$9:$H$767,D34,'2_stopień'!$P$9:$P$767,"CKZ Legnica")</f>
        <v>0</v>
      </c>
      <c r="R34" s="349">
        <f>SUMIFS('2_stopień'!$K$9:$K$767,'2_stopień'!$H$9:$H$767,D34,'2_stopień'!$P$9:$P$767,"CKZ Legnica")</f>
        <v>0</v>
      </c>
      <c r="S34" s="244">
        <f>SUMIFS('2_stopień'!$J$9:$J$767,'2_stopień'!$H$9:$H$767,D34,'2_stopień'!$P$9:$P$767,"CKZ Oleśnica")</f>
        <v>0</v>
      </c>
      <c r="T34" s="349">
        <f>SUMIFS('2_stopień'!$K$9:$K$767,'2_stopień'!$H$9:$H$767,D34,'2_stopień'!$P$9:$P$767,"CKZ Oleśnica")</f>
        <v>0</v>
      </c>
      <c r="U34" s="244">
        <f>SUMIFS('2_stopień'!$J$9:$J$767,'2_stopień'!$H$9:$H$767,D34,'2_stopień'!$P$9:$P$767,"CKZ Świdnica")</f>
        <v>0</v>
      </c>
      <c r="V34" s="349">
        <f>SUMIFS('2_stopień'!$K$9:$K$767,'2_stopień'!$H$9:$H$767,D34,'2_stopień'!$P$9:$P$767,"CKZ Świdnica")</f>
        <v>0</v>
      </c>
      <c r="W34" s="244">
        <f>SUMIFS('2_stopień'!$J$9:$J$767,'2_stopień'!$H$9:$H$767,D34,'2_stopień'!$P$9:$P$767,"CKZ Wołów")</f>
        <v>0</v>
      </c>
      <c r="X34" s="349">
        <f>SUMIFS('2_stopień'!$K$9:$K$767,'2_stopień'!$H$9:$H$767,D34,'2_stopień'!$P$9:$P$767,"CKZ Wołów")</f>
        <v>0</v>
      </c>
      <c r="Y34" s="244">
        <f>SUMIFS('2_stopień'!$J$9:$J$767,'2_stopień'!$H$9:$H$767,D34,'2_stopień'!$P$9:$P$767,"CKZ Ziębice")</f>
        <v>0</v>
      </c>
      <c r="Z34" s="349">
        <f>SUMIFS('2_stopień'!$K$9:$K$767,'2_stopień'!$H$9:$H$767,D34,'2_stopień'!$P$9:$P$767,"CKZ Ziębice")</f>
        <v>0</v>
      </c>
      <c r="AA34" s="244">
        <f>SUMIFS('2_stopień'!$J$9:$J$767,'2_stopień'!$H$9:$H$767,D34,'2_stopień'!$P$9:$P$767,"CKZ Dobrodzień")</f>
        <v>0</v>
      </c>
      <c r="AB34" s="349">
        <f>SUMIFS('2_stopień'!$K$9:$K$767,'2_stopień'!$H$9:$H$767,D34,'2_stopień'!$P$9:$P$767,"CKZ Dobrodzień")</f>
        <v>0</v>
      </c>
      <c r="AC34" s="244">
        <f>SUMIFS('2_stopień'!$J$9:$J$767,'2_stopień'!$H$9:$H$767,D34,'2_stopień'!$P$9:$P$767,"CKZ Głubczyce")</f>
        <v>0</v>
      </c>
      <c r="AD34" s="349">
        <f>SUMIFS('2_stopień'!$K$9:$K$767,'2_stopień'!$H$9:$H$767,D34,'2_stopień'!$P$9:$P$767,"CKZ Głubczyce")</f>
        <v>0</v>
      </c>
      <c r="AE34" s="244">
        <f>SUMIFS('2_stopień'!$J$9:$J$767,'2_stopień'!$H$9:$H$767,D34,'2_stopień'!$P$9:$P$767,"CKZ Kędzierzyn Koźle")</f>
        <v>0</v>
      </c>
      <c r="AF34" s="349">
        <f>SUMIFS('2_stopień'!$K$9:$K$767,'2_stopień'!$H$9:$H$767,D34,'2_stopień'!$P$9:$P$767,"CKZ Kędzierzyn Koźle")</f>
        <v>0</v>
      </c>
      <c r="AG34" s="244">
        <f>SUMIFS('2_stopień'!$J$9:$J$767,'2_stopień'!$H$9:$H$767,D34,'2_stopień'!$P$9:$P$767,"ZSET Rakowice")</f>
        <v>0</v>
      </c>
      <c r="AH34" s="349">
        <f>SUMIFS('2_stopień'!$K$9:$K$767,'2_stopień'!$H$9:$H$767,D34,'2_stopień'!$P$9:$P$767,"ZSET Rakowice")</f>
        <v>0</v>
      </c>
      <c r="AI34" s="244">
        <f>SUMIFS('2_stopień'!$J$9:$J$767,'2_stopień'!$H$9:$H$767,D34,'2_stopień'!$P$9:$P$767,"CKZ Krotoszyn")</f>
        <v>3</v>
      </c>
      <c r="AJ34" s="349">
        <f>SUMIFS('2_stopień'!$K$9:$K$767,'2_stopień'!$H$9:$H$767,D34,'2_stopień'!$P$9:$P$767,"CKZ Krotoszyn")</f>
        <v>0</v>
      </c>
      <c r="AK34" s="244">
        <f>SUMIFS('2_stopień'!$J$9:$J$767,'2_stopień'!$H$9:$H$767,D34,'2_stopień'!$P$9:$P$767,"CKZ Olkusz")</f>
        <v>0</v>
      </c>
      <c r="AL34" s="349">
        <f>SUMIFS('2_stopień'!$K$9:$K$767,'2_stopień'!$H$9:$H$767,D34,'2_stopień'!$P$9:$P$767,"CKZ Olkusz")</f>
        <v>0</v>
      </c>
      <c r="AM34" s="244">
        <f>SUMIFS('2_stopień'!$J$9:$J$767,'2_stopień'!$H$9:$H$767,D34,'2_stopień'!$P$9:$P$767,"CKZ Wschowa")</f>
        <v>6</v>
      </c>
      <c r="AN34" s="334">
        <f>SUMIFS('2_stopień'!$K$9:$K$767,'2_stopień'!$H$9:$H$767,D34,'2_stopień'!$P$9:$P$767,"CKZ Wschowa")</f>
        <v>0</v>
      </c>
      <c r="AO34" s="244">
        <f>SUMIFS('2_stopień'!$J$9:$J$767,'2_stopień'!$H$9:$H$767,D34,'2_stopień'!$P$9:$P$767,"CKZ Zielona Góra")</f>
        <v>1</v>
      </c>
      <c r="AP34" s="314">
        <f>SUMIFS('2_stopień'!$K$9:$K$767,'2_stopień'!$H$9:$H$767,D34,'2_stopień'!$P$9:$P$767,"CKZ Zielona Góra")</f>
        <v>0</v>
      </c>
      <c r="AQ34" s="244">
        <f>SUMIFS('2_stopień'!$J$9:$J$767,'2_stopień'!$H$9:$H$767,D34,'2_stopień'!$P$9:$P$767,"Rzemieślnicza Wałbrzych")</f>
        <v>0</v>
      </c>
      <c r="AR34" s="349">
        <f>SUMIFS('2_stopień'!$K$9:$K$767,'2_stopień'!$H$9:$H$767,D34,'2_stopień'!$P$9:$P$767,"Rzemieślnicza Wałbrzych")</f>
        <v>0</v>
      </c>
      <c r="AS34" s="244">
        <f>SUMIFS('2_stopień'!$J$9:$J$767,'2_stopień'!$H$9:$H$767,D34,'2_stopień'!$P$9:$P$767,"CKZ Mosina")</f>
        <v>0</v>
      </c>
      <c r="AT34" s="349">
        <f>SUMIFS('2_stopień'!$K$9:$K$767,'2_stopień'!$H$9:$H$767,D34,'2_stopień'!$P$9:$P$767,"CKZ Mosina")</f>
        <v>0</v>
      </c>
      <c r="AU34" s="244">
        <f>SUMIFS('2_stopień'!$J$9:$J$767,'2_stopień'!$H$9:$H$767,D34,'2_stopień'!$P$9:$P$767,"Akademia Rzemiosła")</f>
        <v>0</v>
      </c>
      <c r="AV34" s="349">
        <f>SUMIFS('2_stopień'!$K$9:$K$767,'2_stopień'!$H$9:$H$767,D34,'2_stopień'!$P$9:$P$767,"Akademia Rzemiosła")</f>
        <v>0</v>
      </c>
      <c r="AW34" s="244">
        <f>SUMIFS('2_stopień'!$J$9:$J$767,'2_stopień'!$H$9:$H$767,D34,'2_stopień'!$P$9:$P$767,"CKZ Opole")</f>
        <v>0</v>
      </c>
      <c r="AX34" s="349">
        <f>SUMIFS('2_stopień'!$K$9:$K$767,'2_stopień'!$H$9:$H$767,D34,'2_stopień'!$P$9:$P$767,"CKZ Opole")</f>
        <v>0</v>
      </c>
      <c r="AY34" s="244">
        <f>SUMIFS('2_stopień'!$J$9:$J$767,'2_stopień'!$H$9:$H$767,D34,'2_stopień'!$P$9:$P$767,"CKZ Wrocław")</f>
        <v>0</v>
      </c>
      <c r="AZ34" s="349">
        <f>SUMIFS('2_stopień'!$K$9:$K$767,'2_stopień'!$H$9:$H$767,D34,'2_stopień'!$P$9:$P$767,"CKZ Wrocław")</f>
        <v>0</v>
      </c>
      <c r="BA34" s="244">
        <f>SUMIFS('2_stopień'!$J$9:$J$767,'2_stopień'!$H$9:$H$767,D34,'2_stopień'!$P$9:$P$767,"Brzeg Dolny")</f>
        <v>0</v>
      </c>
      <c r="BB34" s="349">
        <f>SUMIFS('2_stopień'!$K$9:$K$767,'2_stopień'!$H$9:$H$767,D34,'2_stopień'!$P$9:$P$767,"Brzeg Dolny")</f>
        <v>0</v>
      </c>
      <c r="BC34" s="244">
        <f>SUMIFS('2_stopień'!$J$9:$J$767,'2_stopień'!$H$9:$H$767,D34,'2_stopień'!$P$9:$P$767,"CKZ Dębica")</f>
        <v>0</v>
      </c>
      <c r="BD34" s="349">
        <f>SUMIFS('2_stopień'!$K$9:$K$767,'2_stopień'!$H$9:$H$767,D34,'2_stopień'!$P$9:$P$767,"CKZ Dębica")</f>
        <v>0</v>
      </c>
      <c r="BE34" s="244">
        <f>SUMIFS('2_stopień'!$J$9:$J$767,'2_stopień'!$H$9:$H$767,D34,'2_stopień'!$P$9:$P$767,"CKZ Gliwice")</f>
        <v>0</v>
      </c>
      <c r="BF34" s="349">
        <f>SUMIFS('2_stopień'!$K$9:$K$767,'2_stopień'!$H$9:$H$767,D34,'2_stopień'!$P$9:$P$767,"CKZ Gliwice")</f>
        <v>0</v>
      </c>
      <c r="BG34" s="244">
        <f>SUMIFS('2_stopień'!$J$9:$J$767,'2_stopień'!$H$9:$H$767,D34,'2_stopień'!$P$9:$P$767,"CKZ Gniezno")</f>
        <v>0</v>
      </c>
      <c r="BH34" s="349">
        <f>SUMIFS('2_stopień'!$K$9:$K$767,'2_stopień'!$H$9:$H$767,D34,'2_stopień'!$P$9:$P$767,"CKZ Gniezno")</f>
        <v>0</v>
      </c>
      <c r="BI34" s="245">
        <f>SUMIFS('2_stopień'!$J$9:$J$767,'2_stopień'!$H$9:$H$767,D34,'2_stopień'!$P$9:$P$767,"szukany ośrodek")</f>
        <v>0</v>
      </c>
      <c r="BJ34" s="359">
        <f t="shared" si="0"/>
        <v>10</v>
      </c>
      <c r="BK34" s="324">
        <f t="shared" si="1"/>
        <v>0</v>
      </c>
    </row>
    <row r="35" spans="2:63" hidden="1">
      <c r="B35" s="25" t="s">
        <v>502</v>
      </c>
      <c r="C35" s="26">
        <v>742118</v>
      </c>
      <c r="D35" s="26" t="s">
        <v>1005</v>
      </c>
      <c r="E35" s="25" t="s">
        <v>599</v>
      </c>
      <c r="F35" s="245">
        <f>SUMIF('2_stopień'!H$9:H$767,"ELM.03.",'2_stopień'!J$9:J$767)</f>
        <v>3</v>
      </c>
      <c r="G35" s="244">
        <f>SUMIFS('2_stopień'!$J$9:$J$767,'2_stopień'!$H$9:$H$767,D35,'2_stopień'!$P$9:$P$767,"CKZ Bielawa")</f>
        <v>0</v>
      </c>
      <c r="H35" s="244">
        <f>SUMIFS('2_stopień'!$K$9:$K$767,'2_stopień'!$H$9:$H$767,D35,'2_stopień'!$P$9:$P$767,"CKZ Bielawa")</f>
        <v>0</v>
      </c>
      <c r="I35" s="244">
        <f>SUMIFS('2_stopień'!$J$9:$J$767,'2_stopień'!$H$9:$H$767,D35,'2_stopień'!$P$9:$P$767,"GCKZ Głogów")</f>
        <v>0</v>
      </c>
      <c r="J35" s="349">
        <f>SUMIFS('2_stopień'!$K$9:$K$767,'2_stopień'!$H$9:$H$767,D35,'2_stopień'!$P$9:$P$767,"GCKZ Głogów")</f>
        <v>0</v>
      </c>
      <c r="K35" s="244">
        <f>SUMIFS('2_stopień'!$J$9:$J$767,'2_stopień'!$H$9:$H$767,D35,'2_stopień'!$P$9:$P$767,"CKZ Jawor")</f>
        <v>0</v>
      </c>
      <c r="L35" s="349">
        <f>SUMIFS('2_stopień'!$K$9:$K$767,'2_stopień'!$H$9:$H$767,D35,'2_stopień'!$P$9:$P$767,"CKZ Jawor")</f>
        <v>0</v>
      </c>
      <c r="M35" s="244">
        <f>SUMIFS('2_stopień'!$J$9:$J$767,'2_stopień'!$H$9:$H$767,D35,'2_stopień'!$P$9:$P$767,"JCKZ Jelenia Góra")</f>
        <v>0</v>
      </c>
      <c r="N35" s="349">
        <f>SUMIFS('2_stopień'!$K$9:$K$767,'2_stopień'!$H$9:$H$767,D35,'2_stopień'!$P$9:$P$767,"JCKZ Jelenia Góra")</f>
        <v>0</v>
      </c>
      <c r="O35" s="244">
        <f>SUMIFS('2_stopień'!$J$9:$J$767,'2_stopień'!$H$9:$H$767,D35,'2_stopień'!$P$9:$P$767,"CKZ Kłodzko")</f>
        <v>0</v>
      </c>
      <c r="P35" s="349">
        <f>SUMIFS('2_stopień'!$K$9:$K$767,'2_stopień'!$H$9:$H$767,D35,'2_stopień'!$P$9:$P$767,"CKZ Kłodzko")</f>
        <v>0</v>
      </c>
      <c r="Q35" s="244">
        <f>SUMIFS('2_stopień'!$J$9:$J$767,'2_stopień'!$H$9:$H$767,D35,'2_stopień'!$P$9:$P$767,"CKZ Legnica")</f>
        <v>0</v>
      </c>
      <c r="R35" s="349">
        <f>SUMIFS('2_stopień'!$K$9:$K$767,'2_stopień'!$H$9:$H$767,D35,'2_stopień'!$P$9:$P$767,"CKZ Legnica")</f>
        <v>0</v>
      </c>
      <c r="S35" s="244">
        <f>SUMIFS('2_stopień'!$J$9:$J$767,'2_stopień'!$H$9:$H$767,D35,'2_stopień'!$P$9:$P$767,"CKZ Oleśnica")</f>
        <v>0</v>
      </c>
      <c r="T35" s="349">
        <f>SUMIFS('2_stopień'!$K$9:$K$767,'2_stopień'!$H$9:$H$767,D35,'2_stopień'!$P$9:$P$767,"CKZ Oleśnica")</f>
        <v>0</v>
      </c>
      <c r="U35" s="244">
        <f>SUMIFS('2_stopień'!$J$9:$J$767,'2_stopień'!$H$9:$H$767,D35,'2_stopień'!$P$9:$P$767,"CKZ Świdnica")</f>
        <v>0</v>
      </c>
      <c r="V35" s="349">
        <f>SUMIFS('2_stopień'!$K$9:$K$767,'2_stopień'!$H$9:$H$767,D35,'2_stopień'!$P$9:$P$767,"CKZ Świdnica")</f>
        <v>0</v>
      </c>
      <c r="W35" s="244">
        <f>SUMIFS('2_stopień'!$J$9:$J$767,'2_stopień'!$H$9:$H$767,D35,'2_stopień'!$P$9:$P$767,"CKZ Wołów")</f>
        <v>0</v>
      </c>
      <c r="X35" s="349">
        <f>SUMIFS('2_stopień'!$K$9:$K$767,'2_stopień'!$H$9:$H$767,D35,'2_stopień'!$P$9:$P$767,"CKZ Wołów")</f>
        <v>0</v>
      </c>
      <c r="Y35" s="244">
        <f>SUMIFS('2_stopień'!$J$9:$J$767,'2_stopień'!$H$9:$H$767,D35,'2_stopień'!$P$9:$P$767,"CKZ Ziębice")</f>
        <v>0</v>
      </c>
      <c r="Z35" s="349">
        <f>SUMIFS('2_stopień'!$K$9:$K$767,'2_stopień'!$H$9:$H$767,D35,'2_stopień'!$P$9:$P$767,"CKZ Ziębice")</f>
        <v>0</v>
      </c>
      <c r="AA35" s="244">
        <f>SUMIFS('2_stopień'!$J$9:$J$767,'2_stopień'!$H$9:$H$767,D35,'2_stopień'!$P$9:$P$767,"CKZ Dobrodzień")</f>
        <v>0</v>
      </c>
      <c r="AB35" s="349">
        <f>SUMIFS('2_stopień'!$K$9:$K$767,'2_stopień'!$H$9:$H$767,D35,'2_stopień'!$P$9:$P$767,"CKZ Dobrodzień")</f>
        <v>0</v>
      </c>
      <c r="AC35" s="244">
        <f>SUMIFS('2_stopień'!$J$9:$J$767,'2_stopień'!$H$9:$H$767,D35,'2_stopień'!$P$9:$P$767,"CKZ Głubczyce")</f>
        <v>0</v>
      </c>
      <c r="AD35" s="349">
        <f>SUMIFS('2_stopień'!$K$9:$K$767,'2_stopień'!$H$9:$H$767,D35,'2_stopień'!$P$9:$P$767,"CKZ Głubczyce")</f>
        <v>0</v>
      </c>
      <c r="AE35" s="244">
        <f>SUMIFS('2_stopień'!$J$9:$J$767,'2_stopień'!$H$9:$H$767,D35,'2_stopień'!$P$9:$P$767,"CKZ Kędzierzyn Koźle")</f>
        <v>0</v>
      </c>
      <c r="AF35" s="349">
        <f>SUMIFS('2_stopień'!$K$9:$K$767,'2_stopień'!$H$9:$H$767,D35,'2_stopień'!$P$9:$P$767,"CKZ Kędzierzyn Koźle")</f>
        <v>0</v>
      </c>
      <c r="AG35" s="244">
        <f>SUMIFS('2_stopień'!$J$9:$J$767,'2_stopień'!$H$9:$H$767,D35,'2_stopień'!$P$9:$P$767,"ZSET Rakowice")</f>
        <v>0</v>
      </c>
      <c r="AH35" s="349">
        <f>SUMIFS('2_stopień'!$K$9:$K$767,'2_stopień'!$H$9:$H$767,D35,'2_stopień'!$P$9:$P$767,"ZSET Rakowice")</f>
        <v>0</v>
      </c>
      <c r="AI35" s="244">
        <f>SUMIFS('2_stopień'!$J$9:$J$767,'2_stopień'!$H$9:$H$767,D35,'2_stopień'!$P$9:$P$767,"CKZ Krotoszyn")</f>
        <v>0</v>
      </c>
      <c r="AJ35" s="349">
        <f>SUMIFS('2_stopień'!$K$9:$K$767,'2_stopień'!$H$9:$H$767,D35,'2_stopień'!$P$9:$P$767,"CKZ Krotoszyn")</f>
        <v>0</v>
      </c>
      <c r="AK35" s="244">
        <f>SUMIFS('2_stopień'!$J$9:$J$767,'2_stopień'!$H$9:$H$767,D35,'2_stopień'!$P$9:$P$767,"CKZ Olkusz")</f>
        <v>0</v>
      </c>
      <c r="AL35" s="349">
        <f>SUMIFS('2_stopień'!$K$9:$K$767,'2_stopień'!$H$9:$H$767,D35,'2_stopień'!$P$9:$P$767,"CKZ Olkusz")</f>
        <v>0</v>
      </c>
      <c r="AM35" s="244">
        <f>SUMIFS('2_stopień'!$J$9:$J$767,'2_stopień'!$H$9:$H$767,D35,'2_stopień'!$P$9:$P$767,"CKZ Wschowa")</f>
        <v>3</v>
      </c>
      <c r="AN35" s="334">
        <f>SUMIFS('2_stopień'!$K$9:$K$767,'2_stopień'!$H$9:$H$767,D35,'2_stopień'!$P$9:$P$767,"CKZ Wschowa")</f>
        <v>0</v>
      </c>
      <c r="AO35" s="244">
        <f>SUMIFS('2_stopień'!$J$9:$J$767,'2_stopień'!$H$9:$H$767,D35,'2_stopień'!$P$9:$P$767,"CKZ Zielona Góra")</f>
        <v>0</v>
      </c>
      <c r="AP35" s="314">
        <f>SUMIFS('2_stopień'!$K$9:$K$767,'2_stopień'!$H$9:$H$767,D35,'2_stopień'!$P$9:$P$767,"CKZ Zielona Góra")</f>
        <v>0</v>
      </c>
      <c r="AQ35" s="244">
        <f>SUMIFS('2_stopień'!$J$9:$J$767,'2_stopień'!$H$9:$H$767,D35,'2_stopień'!$P$9:$P$767,"Rzemieślnicza Wałbrzych")</f>
        <v>0</v>
      </c>
      <c r="AR35" s="349">
        <f>SUMIFS('2_stopień'!$K$9:$K$767,'2_stopień'!$H$9:$H$767,D35,'2_stopień'!$P$9:$P$767,"Rzemieślnicza Wałbrzych")</f>
        <v>0</v>
      </c>
      <c r="AS35" s="244">
        <f>SUMIFS('2_stopień'!$J$9:$J$767,'2_stopień'!$H$9:$H$767,D35,'2_stopień'!$P$9:$P$767,"CKZ Mosina")</f>
        <v>0</v>
      </c>
      <c r="AT35" s="349">
        <f>SUMIFS('2_stopień'!$K$9:$K$767,'2_stopień'!$H$9:$H$767,D35,'2_stopień'!$P$9:$P$767,"CKZ Mosina")</f>
        <v>0</v>
      </c>
      <c r="AU35" s="244">
        <f>SUMIFS('2_stopień'!$J$9:$J$767,'2_stopień'!$H$9:$H$767,D35,'2_stopień'!$P$9:$P$767,"Akademia Rzemiosła")</f>
        <v>0</v>
      </c>
      <c r="AV35" s="349">
        <f>SUMIFS('2_stopień'!$K$9:$K$767,'2_stopień'!$H$9:$H$767,D35,'2_stopień'!$P$9:$P$767,"Akademia Rzemiosła")</f>
        <v>0</v>
      </c>
      <c r="AW35" s="244">
        <f>SUMIFS('2_stopień'!$J$9:$J$767,'2_stopień'!$H$9:$H$767,D35,'2_stopień'!$P$9:$P$767,"CKZ Opole")</f>
        <v>0</v>
      </c>
      <c r="AX35" s="349">
        <f>SUMIFS('2_stopień'!$K$9:$K$767,'2_stopień'!$H$9:$H$767,D35,'2_stopień'!$P$9:$P$767,"CKZ Opole")</f>
        <v>0</v>
      </c>
      <c r="AY35" s="244">
        <f>SUMIFS('2_stopień'!$J$9:$J$767,'2_stopień'!$H$9:$H$767,D35,'2_stopień'!$P$9:$P$767,"CKZ Wrocław")</f>
        <v>0</v>
      </c>
      <c r="AZ35" s="349">
        <f>SUMIFS('2_stopień'!$K$9:$K$767,'2_stopień'!$H$9:$H$767,D35,'2_stopień'!$P$9:$P$767,"CKZ Wrocław")</f>
        <v>0</v>
      </c>
      <c r="BA35" s="244">
        <f>SUMIFS('2_stopień'!$J$9:$J$767,'2_stopień'!$H$9:$H$767,D35,'2_stopień'!$P$9:$P$767,"Brzeg Dolny")</f>
        <v>0</v>
      </c>
      <c r="BB35" s="349">
        <f>SUMIFS('2_stopień'!$K$9:$K$767,'2_stopień'!$H$9:$H$767,D35,'2_stopień'!$P$9:$P$767,"Brzeg Dolny")</f>
        <v>0</v>
      </c>
      <c r="BC35" s="244">
        <f>SUMIFS('2_stopień'!$J$9:$J$767,'2_stopień'!$H$9:$H$767,D35,'2_stopień'!$P$9:$P$767,"CKZ Dębica")</f>
        <v>0</v>
      </c>
      <c r="BD35" s="349">
        <f>SUMIFS('2_stopień'!$K$9:$K$767,'2_stopień'!$H$9:$H$767,D35,'2_stopień'!$P$9:$P$767,"CKZ Dębica")</f>
        <v>0</v>
      </c>
      <c r="BE35" s="244">
        <f>SUMIFS('2_stopień'!$J$9:$J$767,'2_stopień'!$H$9:$H$767,D35,'2_stopień'!$P$9:$P$767,"CKZ Gliwice")</f>
        <v>0</v>
      </c>
      <c r="BF35" s="349">
        <f>SUMIFS('2_stopień'!$K$9:$K$767,'2_stopień'!$H$9:$H$767,D35,'2_stopień'!$P$9:$P$767,"CKZ Gliwice")</f>
        <v>0</v>
      </c>
      <c r="BG35" s="244">
        <f>SUMIFS('2_stopień'!$J$9:$J$767,'2_stopień'!$H$9:$H$767,D35,'2_stopień'!$P$9:$P$767,"CKZ Gniezno")</f>
        <v>0</v>
      </c>
      <c r="BH35" s="349">
        <f>SUMIFS('2_stopień'!$K$9:$K$767,'2_stopień'!$H$9:$H$767,D35,'2_stopień'!$P$9:$P$767,"CKZ Gniezno")</f>
        <v>0</v>
      </c>
      <c r="BI35" s="245">
        <f>SUMIFS('2_stopień'!$J$9:$J$767,'2_stopień'!$H$9:$H$767,D35,'2_stopień'!$P$9:$P$767,"szukany ośrodek")</f>
        <v>0</v>
      </c>
      <c r="BJ35" s="359">
        <f t="shared" si="0"/>
        <v>3</v>
      </c>
      <c r="BK35" s="324">
        <f t="shared" si="1"/>
        <v>0</v>
      </c>
    </row>
    <row r="36" spans="2:63" hidden="1">
      <c r="B36" s="25" t="s">
        <v>99</v>
      </c>
      <c r="C36" s="26">
        <v>514101</v>
      </c>
      <c r="D36" s="339" t="s">
        <v>68</v>
      </c>
      <c r="E36" s="25" t="s">
        <v>600</v>
      </c>
      <c r="F36" s="245">
        <f>SUMIF('2_stopień'!H$9:H$767,"FRK.01.",'2_stopień'!J$9:J$767)</f>
        <v>406</v>
      </c>
      <c r="G36" s="244">
        <f>SUMIFS('2_stopień'!$J$9:$J$767,'2_stopień'!$H$9:$H$767,D36,'2_stopień'!$P$9:$P$767,"CKZ Bielawa")</f>
        <v>28</v>
      </c>
      <c r="H36" s="244">
        <f>SUMIFS('2_stopień'!$K$9:$K$767,'2_stopień'!$H$9:$H$767,D36,'2_stopień'!$P$9:$P$767,"CKZ Bielawa")</f>
        <v>17</v>
      </c>
      <c r="I36" s="244">
        <f>SUMIFS('2_stopień'!$J$9:$J$767,'2_stopień'!$H$9:$H$767,D36,'2_stopień'!$P$9:$P$767,"GCKZ Głogów")</f>
        <v>0</v>
      </c>
      <c r="J36" s="349">
        <f>SUMIFS('2_stopień'!$K$9:$K$767,'2_stopień'!$H$9:$H$767,D36,'2_stopień'!$P$9:$P$767,"GCKZ Głogów")</f>
        <v>0</v>
      </c>
      <c r="K36" s="244">
        <f>SUMIFS('2_stopień'!$J$9:$J$767,'2_stopień'!$H$9:$H$767,D36,'2_stopień'!$P$9:$P$767,"CKZ Jawor")</f>
        <v>0</v>
      </c>
      <c r="L36" s="349">
        <f>SUMIFS('2_stopień'!$K$9:$K$767,'2_stopień'!$H$9:$H$767,D36,'2_stopień'!$P$9:$P$767,"CKZ Jawor")</f>
        <v>0</v>
      </c>
      <c r="M36" s="244">
        <f>SUMIFS('2_stopień'!$J$9:$J$767,'2_stopień'!$H$9:$H$767,D36,'2_stopień'!$P$9:$P$767,"JCKZ Jelenia Góra")</f>
        <v>0</v>
      </c>
      <c r="N36" s="349">
        <f>SUMIFS('2_stopień'!$K$9:$K$767,'2_stopień'!$H$9:$H$767,D36,'2_stopień'!$P$9:$P$767,"JCKZ Jelenia Góra")</f>
        <v>0</v>
      </c>
      <c r="O36" s="244">
        <f>SUMIFS('2_stopień'!$J$9:$J$767,'2_stopień'!$H$9:$H$767,D36,'2_stopień'!$P$9:$P$767,"CKZ Kłodzko")</f>
        <v>31</v>
      </c>
      <c r="P36" s="349">
        <f>SUMIFS('2_stopień'!$K$9:$K$767,'2_stopień'!$H$9:$H$767,D36,'2_stopień'!$P$9:$P$767,"CKZ Kłodzko")</f>
        <v>30</v>
      </c>
      <c r="Q36" s="244">
        <f>SUMIFS('2_stopień'!$J$9:$J$767,'2_stopień'!$H$9:$H$767,D36,'2_stopień'!$P$9:$P$767,"CKZ Legnica")</f>
        <v>141</v>
      </c>
      <c r="R36" s="349">
        <f>SUMIFS('2_stopień'!$K$9:$K$767,'2_stopień'!$H$9:$H$767,D36,'2_stopień'!$P$9:$P$767,"CKZ Legnica")</f>
        <v>125</v>
      </c>
      <c r="S36" s="244">
        <f>SUMIFS('2_stopień'!$J$9:$J$767,'2_stopień'!$H$9:$H$767,D36,'2_stopień'!$P$9:$P$767,"CKZ Oleśnica")</f>
        <v>93</v>
      </c>
      <c r="T36" s="349">
        <f>SUMIFS('2_stopień'!$K$9:$K$767,'2_stopień'!$H$9:$H$767,D36,'2_stopień'!$P$9:$P$767,"CKZ Oleśnica")</f>
        <v>83</v>
      </c>
      <c r="U36" s="244">
        <f>SUMIFS('2_stopień'!$J$9:$J$767,'2_stopień'!$H$9:$H$767,D36,'2_stopień'!$P$9:$P$767,"CKZ Świdnica")</f>
        <v>58</v>
      </c>
      <c r="V36" s="349">
        <f>SUMIFS('2_stopień'!$K$9:$K$767,'2_stopień'!$H$9:$H$767,D36,'2_stopień'!$P$9:$P$767,"CKZ Świdnica")</f>
        <v>53</v>
      </c>
      <c r="W36" s="244">
        <f>SUMIFS('2_stopień'!$J$9:$J$767,'2_stopień'!$H$9:$H$767,D36,'2_stopień'!$P$9:$P$767,"CKZ Wołów")</f>
        <v>0</v>
      </c>
      <c r="X36" s="349">
        <f>SUMIFS('2_stopień'!$K$9:$K$767,'2_stopień'!$H$9:$H$767,D36,'2_stopień'!$P$9:$P$767,"CKZ Wołów")</f>
        <v>0</v>
      </c>
      <c r="Y36" s="244">
        <f>SUMIFS('2_stopień'!$J$9:$J$767,'2_stopień'!$H$9:$H$767,D36,'2_stopień'!$P$9:$P$767,"CKZ Ziębice")</f>
        <v>25</v>
      </c>
      <c r="Z36" s="349">
        <f>SUMIFS('2_stopień'!$K$9:$K$767,'2_stopień'!$H$9:$H$767,D36,'2_stopień'!$P$9:$P$767,"CKZ Ziębice")</f>
        <v>22</v>
      </c>
      <c r="AA36" s="244">
        <f>SUMIFS('2_stopień'!$J$9:$J$767,'2_stopień'!$H$9:$H$767,D36,'2_stopień'!$P$9:$P$767,"CKZ Dobrodzień")</f>
        <v>0</v>
      </c>
      <c r="AB36" s="349">
        <f>SUMIFS('2_stopień'!$K$9:$K$767,'2_stopień'!$H$9:$H$767,D36,'2_stopień'!$P$9:$P$767,"CKZ Dobrodzień")</f>
        <v>0</v>
      </c>
      <c r="AC36" s="244">
        <f>SUMIFS('2_stopień'!$J$9:$J$767,'2_stopień'!$H$9:$H$767,D36,'2_stopień'!$P$9:$P$767,"CKZ Głubczyce")</f>
        <v>0</v>
      </c>
      <c r="AD36" s="349">
        <f>SUMIFS('2_stopień'!$K$9:$K$767,'2_stopień'!$H$9:$H$767,D36,'2_stopień'!$P$9:$P$767,"CKZ Głubczyce")</f>
        <v>0</v>
      </c>
      <c r="AE36" s="244">
        <f>SUMIFS('2_stopień'!$J$9:$J$767,'2_stopień'!$H$9:$H$767,D36,'2_stopień'!$P$9:$P$767,"CKZ Kędzierzyn Koźle")</f>
        <v>0</v>
      </c>
      <c r="AF36" s="349">
        <f>SUMIFS('2_stopień'!$K$9:$K$767,'2_stopień'!$H$9:$H$767,D36,'2_stopień'!$P$9:$P$767,"CKZ Kędzierzyn Koźle")</f>
        <v>0</v>
      </c>
      <c r="AG36" s="244">
        <f>SUMIFS('2_stopień'!$J$9:$J$767,'2_stopień'!$H$9:$H$767,D36,'2_stopień'!$P$9:$P$767,"ZSET Rakowice")</f>
        <v>0</v>
      </c>
      <c r="AH36" s="349">
        <f>SUMIFS('2_stopień'!$K$9:$K$767,'2_stopień'!$H$9:$H$767,D36,'2_stopień'!$P$9:$P$767,"ZSET Rakowice")</f>
        <v>0</v>
      </c>
      <c r="AI36" s="244">
        <f>SUMIFS('2_stopień'!$J$9:$J$767,'2_stopień'!$H$9:$H$767,D36,'2_stopień'!$P$9:$P$767,"CKZ Krotoszyn")</f>
        <v>7</v>
      </c>
      <c r="AJ36" s="349">
        <f>SUMIFS('2_stopień'!$K$9:$K$767,'2_stopień'!$H$9:$H$767,D36,'2_stopień'!$P$9:$P$767,"CKZ Krotoszyn")</f>
        <v>7</v>
      </c>
      <c r="AK36" s="244">
        <f>SUMIFS('2_stopień'!$J$9:$J$767,'2_stopień'!$H$9:$H$767,D36,'2_stopień'!$P$9:$P$767,"CKZ Olkusz")</f>
        <v>0</v>
      </c>
      <c r="AL36" s="349">
        <f>SUMIFS('2_stopień'!$K$9:$K$767,'2_stopień'!$H$9:$H$767,D36,'2_stopień'!$P$9:$P$767,"CKZ Olkusz")</f>
        <v>0</v>
      </c>
      <c r="AM36" s="244">
        <f>SUMIFS('2_stopień'!$J$9:$J$767,'2_stopień'!$H$9:$H$767,D36,'2_stopień'!$P$9:$P$767,"CKZ Wschowa")</f>
        <v>22</v>
      </c>
      <c r="AN36" s="334">
        <f>SUMIFS('2_stopień'!$K$9:$K$767,'2_stopień'!$H$9:$H$767,D36,'2_stopień'!$P$9:$P$767,"CKZ Wschowa")</f>
        <v>21</v>
      </c>
      <c r="AO36" s="244">
        <f>SUMIFS('2_stopień'!$J$9:$J$767,'2_stopień'!$H$9:$H$767,D36,'2_stopień'!$P$9:$P$767,"CKZ Zielona Góra")</f>
        <v>0</v>
      </c>
      <c r="AP36" s="314">
        <f>SUMIFS('2_stopień'!$K$9:$K$767,'2_stopień'!$H$9:$H$767,D36,'2_stopień'!$P$9:$P$767,"CKZ Zielona Góra")</f>
        <v>0</v>
      </c>
      <c r="AQ36" s="244">
        <f>SUMIFS('2_stopień'!$J$9:$J$767,'2_stopień'!$H$9:$H$767,D36,'2_stopień'!$P$9:$P$767,"Rzemieślnicza Wałbrzych")</f>
        <v>0</v>
      </c>
      <c r="AR36" s="349">
        <f>SUMIFS('2_stopień'!$K$9:$K$767,'2_stopień'!$H$9:$H$767,D36,'2_stopień'!$P$9:$P$767,"Rzemieślnicza Wałbrzych")</f>
        <v>0</v>
      </c>
      <c r="AS36" s="244">
        <f>SUMIFS('2_stopień'!$J$9:$J$767,'2_stopień'!$H$9:$H$767,D36,'2_stopień'!$P$9:$P$767,"CKZ Mosina")</f>
        <v>0</v>
      </c>
      <c r="AT36" s="349">
        <f>SUMIFS('2_stopień'!$K$9:$K$767,'2_stopień'!$H$9:$H$767,D36,'2_stopień'!$P$9:$P$767,"CKZ Mosina")</f>
        <v>0</v>
      </c>
      <c r="AU36" s="244">
        <f>SUMIFS('2_stopień'!$J$9:$J$767,'2_stopień'!$H$9:$H$767,D36,'2_stopień'!$P$9:$P$767,"Akademia Rzemiosła")</f>
        <v>0</v>
      </c>
      <c r="AV36" s="349">
        <f>SUMIFS('2_stopień'!$K$9:$K$767,'2_stopień'!$H$9:$H$767,D36,'2_stopień'!$P$9:$P$767,"Akademia Rzemiosła")</f>
        <v>0</v>
      </c>
      <c r="AW36" s="244">
        <f>SUMIFS('2_stopień'!$J$9:$J$767,'2_stopień'!$H$9:$H$767,D36,'2_stopień'!$P$9:$P$767,"CKZ Opole")</f>
        <v>1</v>
      </c>
      <c r="AX36" s="349">
        <f>SUMIFS('2_stopień'!$K$9:$K$767,'2_stopień'!$H$9:$H$767,D36,'2_stopień'!$P$9:$P$767,"CKZ Opole")</f>
        <v>1</v>
      </c>
      <c r="AY36" s="244">
        <f>SUMIFS('2_stopień'!$J$9:$J$767,'2_stopień'!$H$9:$H$767,D36,'2_stopień'!$P$9:$P$767,"CKZ Wrocław")</f>
        <v>0</v>
      </c>
      <c r="AZ36" s="349">
        <f>SUMIFS('2_stopień'!$K$9:$K$767,'2_stopień'!$H$9:$H$767,D36,'2_stopień'!$P$9:$P$767,"CKZ Wrocław")</f>
        <v>0</v>
      </c>
      <c r="BA36" s="244">
        <f>SUMIFS('2_stopień'!$J$9:$J$767,'2_stopień'!$H$9:$H$767,D36,'2_stopień'!$P$9:$P$767,"Brzeg Dolny")</f>
        <v>0</v>
      </c>
      <c r="BB36" s="349">
        <f>SUMIFS('2_stopień'!$K$9:$K$767,'2_stopień'!$H$9:$H$767,D36,'2_stopień'!$P$9:$P$767,"Brzeg Dolny")</f>
        <v>0</v>
      </c>
      <c r="BC36" s="244">
        <f>SUMIFS('2_stopień'!$J$9:$J$767,'2_stopień'!$H$9:$H$767,D36,'2_stopień'!$P$9:$P$767,"CKZ Dębica")</f>
        <v>0</v>
      </c>
      <c r="BD36" s="349">
        <f>SUMIFS('2_stopień'!$K$9:$K$767,'2_stopień'!$H$9:$H$767,D36,'2_stopień'!$P$9:$P$767,"CKZ Dębica")</f>
        <v>0</v>
      </c>
      <c r="BE36" s="244">
        <f>SUMIFS('2_stopień'!$J$9:$J$767,'2_stopień'!$H$9:$H$767,D36,'2_stopień'!$P$9:$P$767,"CKZ Gliwice")</f>
        <v>0</v>
      </c>
      <c r="BF36" s="349">
        <f>SUMIFS('2_stopień'!$K$9:$K$767,'2_stopień'!$H$9:$H$767,D36,'2_stopień'!$P$9:$P$767,"CKZ Gliwice")</f>
        <v>0</v>
      </c>
      <c r="BG36" s="244">
        <f>SUMIFS('2_stopień'!$J$9:$J$767,'2_stopień'!$H$9:$H$767,D36,'2_stopień'!$P$9:$P$767,"CKZ Gniezno")</f>
        <v>0</v>
      </c>
      <c r="BH36" s="349">
        <f>SUMIFS('2_stopień'!$K$9:$K$767,'2_stopień'!$H$9:$H$767,D36,'2_stopień'!$P$9:$P$767,"CKZ Gniezno")</f>
        <v>0</v>
      </c>
      <c r="BI36" s="245">
        <f>SUMIFS('2_stopień'!$J$9:$J$767,'2_stopień'!$H$9:$H$767,D36,'2_stopień'!$P$9:$P$767,"szukany ośrodek")</f>
        <v>0</v>
      </c>
      <c r="BJ36" s="359">
        <f t="shared" si="0"/>
        <v>406</v>
      </c>
      <c r="BK36" s="324">
        <f t="shared" si="1"/>
        <v>359</v>
      </c>
    </row>
    <row r="37" spans="2:63" hidden="1">
      <c r="B37" s="25" t="s">
        <v>503</v>
      </c>
      <c r="C37" s="26">
        <v>932920</v>
      </c>
      <c r="D37" s="26" t="s">
        <v>1011</v>
      </c>
      <c r="E37" s="25" t="s">
        <v>601</v>
      </c>
      <c r="F37" s="245">
        <f>SUMIF('2_stopień'!H$9:H$767,"FRK.02.",'2_stopień'!J$9:J$767)</f>
        <v>0</v>
      </c>
      <c r="G37" s="244">
        <f>SUMIFS('2_stopień'!$J$9:$J$767,'2_stopień'!$H$9:$H$767,D37,'2_stopień'!$P$9:$P$767,"CKZ Bielawa")</f>
        <v>0</v>
      </c>
      <c r="H37" s="244">
        <f>SUMIFS('2_stopień'!$K$9:$K$767,'2_stopień'!$H$9:$H$767,E37,'2_stopień'!$P$9:$P$767,"CKZ Bielawa")</f>
        <v>0</v>
      </c>
      <c r="I37" s="244">
        <f>SUMIFS('2_stopień'!$J$9:$J$767,'2_stopień'!$H$9:$H$767,D37,'2_stopień'!$P$9:$P$767,"GCKZ Głogów")</f>
        <v>0</v>
      </c>
      <c r="J37" s="349">
        <f>SUMIFS('2_stopień'!$K$9:$K$767,'2_stopień'!$H$9:$H$767,D37,'2_stopień'!$P$9:$P$767,"GCKZ Głogów")</f>
        <v>0</v>
      </c>
      <c r="K37" s="244">
        <f>SUMIFS('2_stopień'!$J$9:$J$767,'2_stopień'!$H$9:$H$767,D37,'2_stopień'!$P$9:$P$767,"CKZ Jawor")</f>
        <v>0</v>
      </c>
      <c r="L37" s="349">
        <f>SUMIFS('2_stopień'!$K$9:$K$767,'2_stopień'!$H$9:$H$767,D37,'2_stopień'!$P$9:$P$767,"CKZ Jawor")</f>
        <v>0</v>
      </c>
      <c r="M37" s="244">
        <f>SUMIFS('2_stopień'!$J$9:$J$767,'2_stopień'!$H$9:$H$767,D37,'2_stopień'!$P$9:$P$767,"JCKZ Jelenia Góra")</f>
        <v>0</v>
      </c>
      <c r="N37" s="349">
        <f>SUMIFS('2_stopień'!$K$9:$K$767,'2_stopień'!$H$9:$H$767,D37,'2_stopień'!$P$9:$P$767,"JCKZ Jelenia Góra")</f>
        <v>0</v>
      </c>
      <c r="O37" s="244">
        <f>SUMIFS('2_stopień'!$J$9:$J$767,'2_stopień'!$H$9:$H$767,D37,'2_stopień'!$P$9:$P$767,"CKZ Kłodzko")</f>
        <v>0</v>
      </c>
      <c r="P37" s="349">
        <f>SUMIFS('2_stopień'!$K$9:$K$767,'2_stopień'!$H$9:$H$767,D37,'2_stopień'!$P$9:$P$767,"CKZ Kłodzko")</f>
        <v>0</v>
      </c>
      <c r="Q37" s="244">
        <f>SUMIFS('2_stopień'!$J$9:$J$767,'2_stopień'!$H$9:$H$767,D37,'2_stopień'!$P$9:$P$767,"CKZ Legnica")</f>
        <v>0</v>
      </c>
      <c r="R37" s="349">
        <f>SUMIFS('2_stopień'!$K$9:$K$767,'2_stopień'!$H$9:$H$767,D37,'2_stopień'!$P$9:$P$767,"CKZ Legnica")</f>
        <v>0</v>
      </c>
      <c r="S37" s="244">
        <f>SUMIFS('2_stopień'!$J$9:$J$767,'2_stopień'!$H$9:$H$767,D37,'2_stopień'!$P$9:$P$767,"CKZ Oleśnica")</f>
        <v>0</v>
      </c>
      <c r="T37" s="349">
        <f>SUMIFS('2_stopień'!$K$9:$K$767,'2_stopień'!$H$9:$H$767,D37,'2_stopień'!$P$9:$P$767,"CKZ Oleśnica")</f>
        <v>0</v>
      </c>
      <c r="U37" s="244">
        <f>SUMIFS('2_stopień'!$J$9:$J$767,'2_stopień'!$H$9:$H$767,D37,'2_stopień'!$P$9:$P$767,"CKZ Świdnica")</f>
        <v>0</v>
      </c>
      <c r="V37" s="349">
        <f>SUMIFS('2_stopień'!$K$9:$K$767,'2_stopień'!$H$9:$H$767,D37,'2_stopień'!$P$9:$P$767,"CKZ Świdnica")</f>
        <v>0</v>
      </c>
      <c r="W37" s="244">
        <f>SUMIFS('2_stopień'!$J$9:$J$767,'2_stopień'!$H$9:$H$767,D37,'2_stopień'!$P$9:$P$767,"CKZ Wołów")</f>
        <v>0</v>
      </c>
      <c r="X37" s="349">
        <f>SUMIFS('2_stopień'!$K$9:$K$767,'2_stopień'!$H$9:$H$767,D37,'2_stopień'!$P$9:$P$767,"CKZ Wołów")</f>
        <v>0</v>
      </c>
      <c r="Y37" s="244">
        <f>SUMIFS('2_stopień'!$J$9:$J$767,'2_stopień'!$H$9:$H$767,D37,'2_stopień'!$P$9:$P$767,"CKZ Ziębice")</f>
        <v>0</v>
      </c>
      <c r="Z37" s="349">
        <f>SUMIFS('2_stopień'!$K$9:$K$767,'2_stopień'!$H$9:$H$767,D37,'2_stopień'!$P$9:$P$767,"CKZ Ziębice")</f>
        <v>0</v>
      </c>
      <c r="AA37" s="244">
        <f>SUMIFS('2_stopień'!$J$9:$J$767,'2_stopień'!$H$9:$H$767,D37,'2_stopień'!$P$9:$P$767,"CKZ Dobrodzień")</f>
        <v>0</v>
      </c>
      <c r="AB37" s="349">
        <f>SUMIFS('2_stopień'!$K$9:$K$767,'2_stopień'!$H$9:$H$767,D37,'2_stopień'!$P$9:$P$767,"CKZ Dobrodzień")</f>
        <v>0</v>
      </c>
      <c r="AC37" s="244">
        <f>SUMIFS('2_stopień'!$J$9:$J$767,'2_stopień'!$H$9:$H$767,D37,'2_stopień'!$P$9:$P$767,"CKZ Głubczyce")</f>
        <v>0</v>
      </c>
      <c r="AD37" s="349">
        <f>SUMIFS('2_stopień'!$K$9:$K$767,'2_stopień'!$H$9:$H$767,D37,'2_stopień'!$P$9:$P$767,"CKZ Głubczyce")</f>
        <v>0</v>
      </c>
      <c r="AE37" s="244">
        <f>SUMIFS('2_stopień'!$J$9:$J$767,'2_stopień'!$H$9:$H$767,D37,'2_stopień'!$P$9:$P$767,"CKZ Kędzierzyn Koźle")</f>
        <v>0</v>
      </c>
      <c r="AF37" s="349">
        <f>SUMIFS('2_stopień'!$K$9:$K$767,'2_stopień'!$H$9:$H$767,D37,'2_stopień'!$P$9:$P$767,"CKZ Kędzierzyn Koźle")</f>
        <v>0</v>
      </c>
      <c r="AG37" s="244">
        <f>SUMIFS('2_stopień'!$J$9:$J$767,'2_stopień'!$H$9:$H$767,D37,'2_stopień'!$P$9:$P$767,"ZSET Rakowice")</f>
        <v>0</v>
      </c>
      <c r="AH37" s="349">
        <f>SUMIFS('2_stopień'!$K$9:$K$767,'2_stopień'!$H$9:$H$767,D37,'2_stopień'!$P$9:$P$767,"ZSET Rakowice")</f>
        <v>0</v>
      </c>
      <c r="AI37" s="244">
        <f>SUMIFS('2_stopień'!$J$9:$J$767,'2_stopień'!$H$9:$H$767,D37,'2_stopień'!$P$9:$P$767,"CKZ Krotoszyn")</f>
        <v>0</v>
      </c>
      <c r="AJ37" s="349">
        <f>SUMIFS('2_stopień'!$K$9:$K$767,'2_stopień'!$H$9:$H$767,D37,'2_stopień'!$P$9:$P$767,"CKZ Krotoszyn")</f>
        <v>0</v>
      </c>
      <c r="AK37" s="244">
        <f>SUMIFS('2_stopień'!$J$9:$J$767,'2_stopień'!$H$9:$H$767,D37,'2_stopień'!$P$9:$P$767,"CKZ Olkusz")</f>
        <v>0</v>
      </c>
      <c r="AL37" s="349">
        <f>SUMIFS('2_stopień'!$K$9:$K$767,'2_stopień'!$H$9:$H$767,D37,'2_stopień'!$P$9:$P$767,"CKZ Olkusz")</f>
        <v>0</v>
      </c>
      <c r="AM37" s="244">
        <f>SUMIFS('2_stopień'!$J$9:$J$767,'2_stopień'!$H$9:$H$767,D37,'2_stopień'!$P$9:$P$767,"CKZ Wschowa")</f>
        <v>0</v>
      </c>
      <c r="AN37" s="334">
        <f>SUMIFS('2_stopień'!$K$9:$K$767,'2_stopień'!$H$9:$H$767,D37,'2_stopień'!$P$9:$P$767,"CKZ Wschowa")</f>
        <v>0</v>
      </c>
      <c r="AO37" s="244">
        <f>SUMIFS('2_stopień'!$J$9:$J$767,'2_stopień'!$H$9:$H$767,D37,'2_stopień'!$P$9:$P$767,"CKZ Zielona Góra")</f>
        <v>0</v>
      </c>
      <c r="AP37" s="314">
        <f>SUMIFS('2_stopień'!$K$9:$K$767,'2_stopień'!$H$9:$H$767,D37,'2_stopień'!$P$9:$P$767,"CKZ Zielona Góra")</f>
        <v>0</v>
      </c>
      <c r="AQ37" s="244">
        <f>SUMIFS('2_stopień'!$J$9:$J$767,'2_stopień'!$H$9:$H$767,D37,'2_stopień'!$P$9:$P$767,"Rzemieślnicza Wałbrzych")</f>
        <v>0</v>
      </c>
      <c r="AR37" s="349">
        <f>SUMIFS('2_stopień'!$K$9:$K$767,'2_stopień'!$H$9:$H$767,D37,'2_stopień'!$P$9:$P$767,"Rzemieślnicza Wałbrzych")</f>
        <v>0</v>
      </c>
      <c r="AS37" s="244">
        <f>SUMIFS('2_stopień'!$J$9:$J$767,'2_stopień'!$H$9:$H$767,D37,'2_stopień'!$P$9:$P$767,"CKZ Mosina")</f>
        <v>0</v>
      </c>
      <c r="AT37" s="349">
        <f>SUMIFS('2_stopień'!$K$9:$K$767,'2_stopień'!$H$9:$H$767,D37,'2_stopień'!$P$9:$P$767,"CKZ Mosina")</f>
        <v>0</v>
      </c>
      <c r="AU37" s="244">
        <f>SUMIFS('2_stopień'!$J$9:$J$767,'2_stopień'!$H$9:$H$767,D37,'2_stopień'!$P$9:$P$767,"Collegium Witelona")</f>
        <v>0</v>
      </c>
      <c r="AV37" s="349">
        <f>SUMIFS('2_stopień'!$K$9:$K$767,'2_stopień'!$H$9:$H$767,D37,'2_stopień'!$P$9:$P$767,"Collegium Witelona")</f>
        <v>0</v>
      </c>
      <c r="AW37" s="244">
        <f>SUMIFS('2_stopień'!$J$9:$J$767,'2_stopień'!$H$9:$H$767,D37,'2_stopień'!$P$9:$P$767,"CKZ Opole")</f>
        <v>0</v>
      </c>
      <c r="AX37" s="349">
        <f>SUMIFS('2_stopień'!$K$9:$K$767,'2_stopień'!$H$9:$H$767,D37,'2_stopień'!$P$9:$P$767,"CKZ Opole")</f>
        <v>0</v>
      </c>
      <c r="AY37" s="244">
        <f>SUMIFS('2_stopień'!$J$9:$J$767,'2_stopień'!$H$9:$H$767,D37,'2_stopień'!$P$9:$P$767,"CKZ Wrocław")</f>
        <v>0</v>
      </c>
      <c r="AZ37" s="349">
        <f>SUMIFS('2_stopień'!$K$9:$K$767,'2_stopień'!$H$9:$H$767,D37,'2_stopień'!$P$9:$P$767,"CKZ Wrocław")</f>
        <v>0</v>
      </c>
      <c r="BA37" s="244">
        <f>SUMIFS('2_stopień'!$J$9:$J$767,'2_stopień'!$H$9:$H$767,D37,'2_stopień'!$P$9:$P$767,"Brzeg Dolny")</f>
        <v>0</v>
      </c>
      <c r="BB37" s="349">
        <f>SUMIFS('2_stopień'!$K$9:$K$767,'2_stopień'!$H$9:$H$767,D37,'2_stopień'!$P$9:$P$767,"Brzeg Dolny")</f>
        <v>0</v>
      </c>
      <c r="BC37" s="244">
        <f>SUMIFS('2_stopień'!$J$9:$J$767,'2_stopień'!$H$9:$H$767,D37,'2_stopień'!$P$9:$P$767,"CKZ Dębica")</f>
        <v>0</v>
      </c>
      <c r="BD37" s="349">
        <f>SUMIFS('2_stopień'!$K$9:$K$767,'2_stopień'!$H$9:$H$767,D37,'2_stopień'!$P$9:$P$767,"CKZ Dębica")</f>
        <v>0</v>
      </c>
      <c r="BE37" s="244">
        <f>SUMIFS('2_stopień'!$J$9:$J$767,'2_stopień'!$H$9:$H$767,D37,'2_stopień'!$P$9:$P$767,"CKZ Gliwice")</f>
        <v>0</v>
      </c>
      <c r="BF37" s="349">
        <f>SUMIFS('2_stopień'!$K$9:$K$767,'2_stopień'!$H$9:$H$767,D37,'2_stopień'!$P$9:$P$767,"CKZ Gliwice")</f>
        <v>0</v>
      </c>
      <c r="BG37" s="244">
        <f>SUMIFS('2_stopień'!$J$9:$J$767,'2_stopień'!$H$9:$H$767,D37,'2_stopień'!$P$9:$P$767,"CKZ Gniezno")</f>
        <v>0</v>
      </c>
      <c r="BH37" s="349">
        <f>SUMIFS('2_stopień'!$K$9:$K$767,'2_stopień'!$H$9:$H$767,D37,'2_stopień'!$P$9:$P$767,"CKZ Gniezno")</f>
        <v>0</v>
      </c>
      <c r="BI37" s="245">
        <f>SUMIFS('2_stopień'!$J$9:$J$767,'2_stopień'!$H$9:$H$767,D37,'2_stopień'!$P$9:$P$767,"szukany ośrodek")</f>
        <v>0</v>
      </c>
      <c r="BJ37" s="359">
        <f t="shared" si="0"/>
        <v>0</v>
      </c>
      <c r="BK37" s="324">
        <f t="shared" si="1"/>
        <v>0</v>
      </c>
    </row>
    <row r="38" spans="2:63" hidden="1">
      <c r="B38" s="25" t="s">
        <v>504</v>
      </c>
      <c r="C38" s="26">
        <v>811301</v>
      </c>
      <c r="D38" s="26" t="s">
        <v>1012</v>
      </c>
      <c r="E38" s="25" t="s">
        <v>602</v>
      </c>
      <c r="F38" s="245">
        <f>SUMIF('2_stopień'!H$9:H$767,"GIW.01.",'2_stopień'!J$9:J$767)</f>
        <v>0</v>
      </c>
      <c r="G38" s="244">
        <f>SUMIFS('2_stopień'!$J$9:$J$767,'2_stopień'!$H$9:$H$767,D38,'2_stopień'!$P$9:$P$767,"CKZ Bielawa")</f>
        <v>0</v>
      </c>
      <c r="H38" s="244">
        <f>SUMIFS('2_stopień'!$K$9:$K$767,'2_stopień'!$H$9:$H$767,E38,'2_stopień'!$P$9:$P$767,"CKZ Bielawa")</f>
        <v>0</v>
      </c>
      <c r="I38" s="244">
        <f>SUMIFS('2_stopień'!$J$9:$J$767,'2_stopień'!$H$9:$H$767,D38,'2_stopień'!$P$9:$P$767,"GCKZ Głogów")</f>
        <v>0</v>
      </c>
      <c r="J38" s="349">
        <f>SUMIFS('2_stopień'!$K$9:$K$767,'2_stopień'!$H$9:$H$767,D38,'2_stopień'!$P$9:$P$767,"GCKZ Głogów")</f>
        <v>0</v>
      </c>
      <c r="K38" s="244">
        <f>SUMIFS('2_stopień'!$J$9:$J$767,'2_stopień'!$H$9:$H$767,D38,'2_stopień'!$P$9:$P$767,"CKZ Jawor")</f>
        <v>0</v>
      </c>
      <c r="L38" s="349">
        <f>SUMIFS('2_stopień'!$K$9:$K$767,'2_stopień'!$H$9:$H$767,D38,'2_stopień'!$P$9:$P$767,"CKZ Jawor")</f>
        <v>0</v>
      </c>
      <c r="M38" s="244">
        <f>SUMIFS('2_stopień'!$J$9:$J$767,'2_stopień'!$H$9:$H$767,D38,'2_stopień'!$P$9:$P$767,"JCKZ Jelenia Góra")</f>
        <v>0</v>
      </c>
      <c r="N38" s="349">
        <f>SUMIFS('2_stopień'!$K$9:$K$767,'2_stopień'!$H$9:$H$767,D38,'2_stopień'!$P$9:$P$767,"JCKZ Jelenia Góra")</f>
        <v>0</v>
      </c>
      <c r="O38" s="244">
        <f>SUMIFS('2_stopień'!$J$9:$J$767,'2_stopień'!$H$9:$H$767,D38,'2_stopień'!$P$9:$P$767,"CKZ Kłodzko")</f>
        <v>0</v>
      </c>
      <c r="P38" s="349">
        <f>SUMIFS('2_stopień'!$K$9:$K$767,'2_stopień'!$H$9:$H$767,D38,'2_stopień'!$P$9:$P$767,"CKZ Kłodzko")</f>
        <v>0</v>
      </c>
      <c r="Q38" s="244">
        <f>SUMIFS('2_stopień'!$J$9:$J$767,'2_stopień'!$H$9:$H$767,D38,'2_stopień'!$P$9:$P$767,"CKZ Legnica")</f>
        <v>0</v>
      </c>
      <c r="R38" s="349">
        <f>SUMIFS('2_stopień'!$K$9:$K$767,'2_stopień'!$H$9:$H$767,D38,'2_stopień'!$P$9:$P$767,"CKZ Legnica")</f>
        <v>0</v>
      </c>
      <c r="S38" s="244">
        <f>SUMIFS('2_stopień'!$J$9:$J$767,'2_stopień'!$H$9:$H$767,D38,'2_stopień'!$P$9:$P$767,"CKZ Oleśnica")</f>
        <v>0</v>
      </c>
      <c r="T38" s="349">
        <f>SUMIFS('2_stopień'!$K$9:$K$767,'2_stopień'!$H$9:$H$767,D38,'2_stopień'!$P$9:$P$767,"CKZ Oleśnica")</f>
        <v>0</v>
      </c>
      <c r="U38" s="244">
        <f>SUMIFS('2_stopień'!$J$9:$J$767,'2_stopień'!$H$9:$H$767,D38,'2_stopień'!$P$9:$P$767,"CKZ Świdnica")</f>
        <v>0</v>
      </c>
      <c r="V38" s="349">
        <f>SUMIFS('2_stopień'!$K$9:$K$767,'2_stopień'!$H$9:$H$767,D38,'2_stopień'!$P$9:$P$767,"CKZ Świdnica")</f>
        <v>0</v>
      </c>
      <c r="W38" s="244">
        <f>SUMIFS('2_stopień'!$J$9:$J$767,'2_stopień'!$H$9:$H$767,D38,'2_stopień'!$P$9:$P$767,"CKZ Wołów")</f>
        <v>0</v>
      </c>
      <c r="X38" s="349">
        <f>SUMIFS('2_stopień'!$K$9:$K$767,'2_stopień'!$H$9:$H$767,D38,'2_stopień'!$P$9:$P$767,"CKZ Wołów")</f>
        <v>0</v>
      </c>
      <c r="Y38" s="244">
        <f>SUMIFS('2_stopień'!$J$9:$J$767,'2_stopień'!$H$9:$H$767,D38,'2_stopień'!$P$9:$P$767,"CKZ Ziębice")</f>
        <v>0</v>
      </c>
      <c r="Z38" s="349">
        <f>SUMIFS('2_stopień'!$K$9:$K$767,'2_stopień'!$H$9:$H$767,D38,'2_stopień'!$P$9:$P$767,"CKZ Ziębice")</f>
        <v>0</v>
      </c>
      <c r="AA38" s="244">
        <f>SUMIFS('2_stopień'!$J$9:$J$767,'2_stopień'!$H$9:$H$767,D38,'2_stopień'!$P$9:$P$767,"CKZ Dobrodzień")</f>
        <v>0</v>
      </c>
      <c r="AB38" s="349">
        <f>SUMIFS('2_stopień'!$K$9:$K$767,'2_stopień'!$H$9:$H$767,D38,'2_stopień'!$P$9:$P$767,"CKZ Dobrodzień")</f>
        <v>0</v>
      </c>
      <c r="AC38" s="244">
        <f>SUMIFS('2_stopień'!$J$9:$J$767,'2_stopień'!$H$9:$H$767,D38,'2_stopień'!$P$9:$P$767,"CKZ Głubczyce")</f>
        <v>0</v>
      </c>
      <c r="AD38" s="349">
        <f>SUMIFS('2_stopień'!$K$9:$K$767,'2_stopień'!$H$9:$H$767,D38,'2_stopień'!$P$9:$P$767,"CKZ Głubczyce")</f>
        <v>0</v>
      </c>
      <c r="AE38" s="244">
        <f>SUMIFS('2_stopień'!$J$9:$J$767,'2_stopień'!$H$9:$H$767,D38,'2_stopień'!$P$9:$P$767,"CKZ Kędzierzyn Koźle")</f>
        <v>0</v>
      </c>
      <c r="AF38" s="349">
        <f>SUMIFS('2_stopień'!$K$9:$K$767,'2_stopień'!$H$9:$H$767,D38,'2_stopień'!$P$9:$P$767,"CKZ Kędzierzyn Koźle")</f>
        <v>0</v>
      </c>
      <c r="AG38" s="244">
        <f>SUMIFS('2_stopień'!$J$9:$J$767,'2_stopień'!$H$9:$H$767,D38,'2_stopień'!$P$9:$P$767,"ZSET Rakowice")</f>
        <v>0</v>
      </c>
      <c r="AH38" s="349">
        <f>SUMIFS('2_stopień'!$K$9:$K$767,'2_stopień'!$H$9:$H$767,D38,'2_stopień'!$P$9:$P$767,"ZSET Rakowice")</f>
        <v>0</v>
      </c>
      <c r="AI38" s="244">
        <f>SUMIFS('2_stopień'!$J$9:$J$767,'2_stopień'!$H$9:$H$767,D38,'2_stopień'!$P$9:$P$767,"CKZ Krotoszyn")</f>
        <v>0</v>
      </c>
      <c r="AJ38" s="349">
        <f>SUMIFS('2_stopień'!$K$9:$K$767,'2_stopień'!$H$9:$H$767,D38,'2_stopień'!$P$9:$P$767,"CKZ Krotoszyn")</f>
        <v>0</v>
      </c>
      <c r="AK38" s="244">
        <f>SUMIFS('2_stopień'!$J$9:$J$767,'2_stopień'!$H$9:$H$767,D38,'2_stopień'!$P$9:$P$767,"CKZ Olkusz")</f>
        <v>0</v>
      </c>
      <c r="AL38" s="349">
        <f>SUMIFS('2_stopień'!$K$9:$K$767,'2_stopień'!$H$9:$H$767,D38,'2_stopień'!$P$9:$P$767,"CKZ Olkusz")</f>
        <v>0</v>
      </c>
      <c r="AM38" s="244">
        <f>SUMIFS('2_stopień'!$J$9:$J$767,'2_stopień'!$H$9:$H$767,D38,'2_stopień'!$P$9:$P$767,"CKZ Wschowa")</f>
        <v>0</v>
      </c>
      <c r="AN38" s="334">
        <f>SUMIFS('2_stopień'!$K$9:$K$767,'2_stopień'!$H$9:$H$767,D38,'2_stopień'!$P$9:$P$767,"CKZ Wschowa")</f>
        <v>0</v>
      </c>
      <c r="AO38" s="244">
        <f>SUMIFS('2_stopień'!$J$9:$J$767,'2_stopień'!$H$9:$H$767,D38,'2_stopień'!$P$9:$P$767,"CKZ Zielona Góra")</f>
        <v>0</v>
      </c>
      <c r="AP38" s="314">
        <f>SUMIFS('2_stopień'!$K$9:$K$767,'2_stopień'!$H$9:$H$767,D38,'2_stopień'!$P$9:$P$767,"CKZ Zielona Góra")</f>
        <v>0</v>
      </c>
      <c r="AQ38" s="244">
        <f>SUMIFS('2_stopień'!$J$9:$J$767,'2_stopień'!$H$9:$H$767,D38,'2_stopień'!$P$9:$P$767,"Rzemieślnicza Wałbrzych")</f>
        <v>0</v>
      </c>
      <c r="AR38" s="349">
        <f>SUMIFS('2_stopień'!$K$9:$K$767,'2_stopień'!$H$9:$H$767,D38,'2_stopień'!$P$9:$P$767,"Rzemieślnicza Wałbrzych")</f>
        <v>0</v>
      </c>
      <c r="AS38" s="244">
        <f>SUMIFS('2_stopień'!$J$9:$J$767,'2_stopień'!$H$9:$H$767,D38,'2_stopień'!$P$9:$P$767,"CKZ Mosina")</f>
        <v>0</v>
      </c>
      <c r="AT38" s="349">
        <f>SUMIFS('2_stopień'!$K$9:$K$767,'2_stopień'!$H$9:$H$767,D38,'2_stopień'!$P$9:$P$767,"CKZ Mosina")</f>
        <v>0</v>
      </c>
      <c r="AU38" s="244">
        <f>SUMIFS('2_stopień'!$J$9:$J$767,'2_stopień'!$H$9:$H$767,D38,'2_stopień'!$P$9:$P$767,"Collegium Witelona")</f>
        <v>0</v>
      </c>
      <c r="AV38" s="349">
        <f>SUMIFS('2_stopień'!$K$9:$K$767,'2_stopień'!$H$9:$H$767,D38,'2_stopień'!$P$9:$P$767,"Collegium Witelona")</f>
        <v>0</v>
      </c>
      <c r="AW38" s="244">
        <f>SUMIFS('2_stopień'!$J$9:$J$767,'2_stopień'!$H$9:$H$767,D38,'2_stopień'!$P$9:$P$767,"CKZ Opole")</f>
        <v>0</v>
      </c>
      <c r="AX38" s="349">
        <f>SUMIFS('2_stopień'!$K$9:$K$767,'2_stopień'!$H$9:$H$767,D38,'2_stopień'!$P$9:$P$767,"CKZ Opole")</f>
        <v>0</v>
      </c>
      <c r="AY38" s="244">
        <f>SUMIFS('2_stopień'!$J$9:$J$767,'2_stopień'!$H$9:$H$767,D38,'2_stopień'!$P$9:$P$767,"CKZ Wrocław")</f>
        <v>0</v>
      </c>
      <c r="AZ38" s="349">
        <f>SUMIFS('2_stopień'!$K$9:$K$767,'2_stopień'!$H$9:$H$767,D38,'2_stopień'!$P$9:$P$767,"CKZ Wrocław")</f>
        <v>0</v>
      </c>
      <c r="BA38" s="244">
        <f>SUMIFS('2_stopień'!$J$9:$J$767,'2_stopień'!$H$9:$H$767,D38,'2_stopień'!$P$9:$P$767,"Brzeg Dolny")</f>
        <v>0</v>
      </c>
      <c r="BB38" s="349">
        <f>SUMIFS('2_stopień'!$K$9:$K$767,'2_stopień'!$H$9:$H$767,D38,'2_stopień'!$P$9:$P$767,"Brzeg Dolny")</f>
        <v>0</v>
      </c>
      <c r="BC38" s="244">
        <f>SUMIFS('2_stopień'!$J$9:$J$767,'2_stopień'!$H$9:$H$767,D38,'2_stopień'!$P$9:$P$767,"CKZ Dębica")</f>
        <v>0</v>
      </c>
      <c r="BD38" s="349">
        <f>SUMIFS('2_stopień'!$K$9:$K$767,'2_stopień'!$H$9:$H$767,D38,'2_stopień'!$P$9:$P$767,"CKZ Dębica")</f>
        <v>0</v>
      </c>
      <c r="BE38" s="244">
        <f>SUMIFS('2_stopień'!$J$9:$J$767,'2_stopień'!$H$9:$H$767,D38,'2_stopień'!$P$9:$P$767,"CKZ Gliwice")</f>
        <v>0</v>
      </c>
      <c r="BF38" s="349">
        <f>SUMIFS('2_stopień'!$K$9:$K$767,'2_stopień'!$H$9:$H$767,D38,'2_stopień'!$P$9:$P$767,"CKZ Gliwice")</f>
        <v>0</v>
      </c>
      <c r="BG38" s="244">
        <f>SUMIFS('2_stopień'!$J$9:$J$767,'2_stopień'!$H$9:$H$767,D38,'2_stopień'!$P$9:$P$767,"CKZ Gniezno")</f>
        <v>0</v>
      </c>
      <c r="BH38" s="349">
        <f>SUMIFS('2_stopień'!$K$9:$K$767,'2_stopień'!$H$9:$H$767,D38,'2_stopień'!$P$9:$P$767,"CKZ Gniezno")</f>
        <v>0</v>
      </c>
      <c r="BI38" s="245">
        <f>SUMIFS('2_stopień'!$J$9:$J$767,'2_stopień'!$H$9:$H$767,D38,'2_stopień'!$P$9:$P$767,"szukany ośrodek")</f>
        <v>0</v>
      </c>
      <c r="BJ38" s="359">
        <f t="shared" ref="BJ38:BJ69" si="2">SUM(G38:BI38)-BK38</f>
        <v>0</v>
      </c>
      <c r="BK38" s="324">
        <f t="shared" ref="BK38:BK69" si="3">SUM(H38,J38,L38,N38,P38,R38,T38,V38,X38,Z38,AB38,AD38,AF38,AH38,AJ38,AL38,AN38,AP38,AR38,AT38,AV38,AX38,AZ38,BB38,BD38,BF38,BH38)</f>
        <v>0</v>
      </c>
    </row>
    <row r="39" spans="2:63" hidden="1">
      <c r="B39" s="25" t="s">
        <v>505</v>
      </c>
      <c r="C39" s="26">
        <v>811101</v>
      </c>
      <c r="D39" s="26" t="s">
        <v>604</v>
      </c>
      <c r="E39" s="25" t="s">
        <v>603</v>
      </c>
      <c r="F39" s="245">
        <f>SUMIF('2_stopień'!H$9:H$767,"GIW.02.",'2_stopień'!J$9:J$767)</f>
        <v>0</v>
      </c>
      <c r="G39" s="244">
        <f>SUMIFS('2_stopień'!$J$9:$J$767,'2_stopień'!$H$9:$H$767,D39,'2_stopień'!$P$9:$P$767,"CKZ Bielawa")</f>
        <v>0</v>
      </c>
      <c r="H39" s="244">
        <f>SUMIFS('2_stopień'!$K$9:$K$767,'2_stopień'!$H$9:$H$767,E39,'2_stopień'!$P$9:$P$767,"CKZ Bielawa")</f>
        <v>0</v>
      </c>
      <c r="I39" s="244">
        <f>SUMIFS('2_stopień'!$J$9:$J$767,'2_stopień'!$H$9:$H$767,D39,'2_stopień'!$P$9:$P$767,"GCKZ Głogów")</f>
        <v>0</v>
      </c>
      <c r="J39" s="349">
        <f>SUMIFS('2_stopień'!$K$9:$K$767,'2_stopień'!$H$9:$H$767,D39,'2_stopień'!$P$9:$P$767,"GCKZ Głogów")</f>
        <v>0</v>
      </c>
      <c r="K39" s="244">
        <f>SUMIFS('2_stopień'!$J$9:$J$767,'2_stopień'!$H$9:$H$767,D39,'2_stopień'!$P$9:$P$767,"CKZ Jawor")</f>
        <v>0</v>
      </c>
      <c r="L39" s="349">
        <f>SUMIFS('2_stopień'!$K$9:$K$767,'2_stopień'!$H$9:$H$767,D39,'2_stopień'!$P$9:$P$767,"CKZ Jawor")</f>
        <v>0</v>
      </c>
      <c r="M39" s="244">
        <f>SUMIFS('2_stopień'!$J$9:$J$767,'2_stopień'!$H$9:$H$767,D39,'2_stopień'!$P$9:$P$767,"JCKZ Jelenia Góra")</f>
        <v>0</v>
      </c>
      <c r="N39" s="349">
        <f>SUMIFS('2_stopień'!$K$9:$K$767,'2_stopień'!$H$9:$H$767,D39,'2_stopień'!$P$9:$P$767,"JCKZ Jelenia Góra")</f>
        <v>0</v>
      </c>
      <c r="O39" s="244">
        <f>SUMIFS('2_stopień'!$J$9:$J$767,'2_stopień'!$H$9:$H$767,D39,'2_stopień'!$P$9:$P$767,"CKZ Kłodzko")</f>
        <v>0</v>
      </c>
      <c r="P39" s="349">
        <f>SUMIFS('2_stopień'!$K$9:$K$767,'2_stopień'!$H$9:$H$767,D39,'2_stopień'!$P$9:$P$767,"CKZ Kłodzko")</f>
        <v>0</v>
      </c>
      <c r="Q39" s="244">
        <f>SUMIFS('2_stopień'!$J$9:$J$767,'2_stopień'!$H$9:$H$767,D39,'2_stopień'!$P$9:$P$767,"CKZ Legnica")</f>
        <v>0</v>
      </c>
      <c r="R39" s="349">
        <f>SUMIFS('2_stopień'!$K$9:$K$767,'2_stopień'!$H$9:$H$767,D39,'2_stopień'!$P$9:$P$767,"CKZ Legnica")</f>
        <v>0</v>
      </c>
      <c r="S39" s="244">
        <f>SUMIFS('2_stopień'!$J$9:$J$767,'2_stopień'!$H$9:$H$767,D39,'2_stopień'!$P$9:$P$767,"CKZ Oleśnica")</f>
        <v>0</v>
      </c>
      <c r="T39" s="349">
        <f>SUMIFS('2_stopień'!$K$9:$K$767,'2_stopień'!$H$9:$H$767,D39,'2_stopień'!$P$9:$P$767,"CKZ Oleśnica")</f>
        <v>0</v>
      </c>
      <c r="U39" s="244">
        <f>SUMIFS('2_stopień'!$J$9:$J$767,'2_stopień'!$H$9:$H$767,D39,'2_stopień'!$P$9:$P$767,"CKZ Świdnica")</f>
        <v>0</v>
      </c>
      <c r="V39" s="349">
        <f>SUMIFS('2_stopień'!$K$9:$K$767,'2_stopień'!$H$9:$H$767,D39,'2_stopień'!$P$9:$P$767,"CKZ Świdnica")</f>
        <v>0</v>
      </c>
      <c r="W39" s="244">
        <f>SUMIFS('2_stopień'!$J$9:$J$767,'2_stopień'!$H$9:$H$767,D39,'2_stopień'!$P$9:$P$767,"CKZ Wołów")</f>
        <v>0</v>
      </c>
      <c r="X39" s="349">
        <f>SUMIFS('2_stopień'!$K$9:$K$767,'2_stopień'!$H$9:$H$767,D39,'2_stopień'!$P$9:$P$767,"CKZ Wołów")</f>
        <v>0</v>
      </c>
      <c r="Y39" s="244">
        <f>SUMIFS('2_stopień'!$J$9:$J$767,'2_stopień'!$H$9:$H$767,D39,'2_stopień'!$P$9:$P$767,"CKZ Ziębice")</f>
        <v>0</v>
      </c>
      <c r="Z39" s="349">
        <f>SUMIFS('2_stopień'!$K$9:$K$767,'2_stopień'!$H$9:$H$767,D39,'2_stopień'!$P$9:$P$767,"CKZ Ziębice")</f>
        <v>0</v>
      </c>
      <c r="AA39" s="244">
        <f>SUMIFS('2_stopień'!$J$9:$J$767,'2_stopień'!$H$9:$H$767,D39,'2_stopień'!$P$9:$P$767,"CKZ Dobrodzień")</f>
        <v>0</v>
      </c>
      <c r="AB39" s="349">
        <f>SUMIFS('2_stopień'!$K$9:$K$767,'2_stopień'!$H$9:$H$767,D39,'2_stopień'!$P$9:$P$767,"CKZ Dobrodzień")</f>
        <v>0</v>
      </c>
      <c r="AC39" s="244">
        <f>SUMIFS('2_stopień'!$J$9:$J$767,'2_stopień'!$H$9:$H$767,D39,'2_stopień'!$P$9:$P$767,"CKZ Głubczyce")</f>
        <v>0</v>
      </c>
      <c r="AD39" s="349">
        <f>SUMIFS('2_stopień'!$K$9:$K$767,'2_stopień'!$H$9:$H$767,D39,'2_stopień'!$P$9:$P$767,"CKZ Głubczyce")</f>
        <v>0</v>
      </c>
      <c r="AE39" s="244">
        <f>SUMIFS('2_stopień'!$J$9:$J$767,'2_stopień'!$H$9:$H$767,D39,'2_stopień'!$P$9:$P$767,"CKZ Kędzierzyn Koźle")</f>
        <v>0</v>
      </c>
      <c r="AF39" s="349">
        <f>SUMIFS('2_stopień'!$K$9:$K$767,'2_stopień'!$H$9:$H$767,D39,'2_stopień'!$P$9:$P$767,"CKZ Kędzierzyn Koźle")</f>
        <v>0</v>
      </c>
      <c r="AG39" s="244">
        <f>SUMIFS('2_stopień'!$J$9:$J$767,'2_stopień'!$H$9:$H$767,D39,'2_stopień'!$P$9:$P$767,"ZSET Rakowice")</f>
        <v>0</v>
      </c>
      <c r="AH39" s="349">
        <f>SUMIFS('2_stopień'!$K$9:$K$767,'2_stopień'!$H$9:$H$767,D39,'2_stopień'!$P$9:$P$767,"ZSET Rakowice")</f>
        <v>0</v>
      </c>
      <c r="AI39" s="244">
        <f>SUMIFS('2_stopień'!$J$9:$J$767,'2_stopień'!$H$9:$H$767,D39,'2_stopień'!$P$9:$P$767,"CKZ Krotoszyn")</f>
        <v>0</v>
      </c>
      <c r="AJ39" s="349">
        <f>SUMIFS('2_stopień'!$K$9:$K$767,'2_stopień'!$H$9:$H$767,D39,'2_stopień'!$P$9:$P$767,"CKZ Krotoszyn")</f>
        <v>0</v>
      </c>
      <c r="AK39" s="244">
        <f>SUMIFS('2_stopień'!$J$9:$J$767,'2_stopień'!$H$9:$H$767,D39,'2_stopień'!$P$9:$P$767,"CKZ Olkusz")</f>
        <v>0</v>
      </c>
      <c r="AL39" s="349">
        <f>SUMIFS('2_stopień'!$K$9:$K$767,'2_stopień'!$H$9:$H$767,D39,'2_stopień'!$P$9:$P$767,"CKZ Olkusz")</f>
        <v>0</v>
      </c>
      <c r="AM39" s="244">
        <f>SUMIFS('2_stopień'!$J$9:$J$767,'2_stopień'!$H$9:$H$767,D39,'2_stopień'!$P$9:$P$767,"CKZ Wschowa")</f>
        <v>0</v>
      </c>
      <c r="AN39" s="334">
        <f>SUMIFS('2_stopień'!$K$9:$K$767,'2_stopień'!$H$9:$H$767,D39,'2_stopień'!$P$9:$P$767,"CKZ Wschowa")</f>
        <v>0</v>
      </c>
      <c r="AO39" s="244">
        <f>SUMIFS('2_stopień'!$J$9:$J$767,'2_stopień'!$H$9:$H$767,D39,'2_stopień'!$P$9:$P$767,"CKZ Zielona Góra")</f>
        <v>0</v>
      </c>
      <c r="AP39" s="314">
        <f>SUMIFS('2_stopień'!$K$9:$K$767,'2_stopień'!$H$9:$H$767,D39,'2_stopień'!$P$9:$P$767,"CKZ Zielona Góra")</f>
        <v>0</v>
      </c>
      <c r="AQ39" s="244">
        <f>SUMIFS('2_stopień'!$J$9:$J$767,'2_stopień'!$H$9:$H$767,D39,'2_stopień'!$P$9:$P$767,"Rzemieślnicza Wałbrzych")</f>
        <v>0</v>
      </c>
      <c r="AR39" s="349">
        <f>SUMIFS('2_stopień'!$K$9:$K$767,'2_stopień'!$H$9:$H$767,D39,'2_stopień'!$P$9:$P$767,"Rzemieślnicza Wałbrzych")</f>
        <v>0</v>
      </c>
      <c r="AS39" s="244">
        <f>SUMIFS('2_stopień'!$J$9:$J$767,'2_stopień'!$H$9:$H$767,D39,'2_stopień'!$P$9:$P$767,"CKZ Mosina")</f>
        <v>0</v>
      </c>
      <c r="AT39" s="349">
        <f>SUMIFS('2_stopień'!$K$9:$K$767,'2_stopień'!$H$9:$H$767,D39,'2_stopień'!$P$9:$P$767,"CKZ Mosina")</f>
        <v>0</v>
      </c>
      <c r="AU39" s="244">
        <f>SUMIFS('2_stopień'!$J$9:$J$767,'2_stopień'!$H$9:$H$767,D39,'2_stopień'!$P$9:$P$767,"Collegium Witelona")</f>
        <v>0</v>
      </c>
      <c r="AV39" s="349">
        <f>SUMIFS('2_stopień'!$K$9:$K$767,'2_stopień'!$H$9:$H$767,D39,'2_stopień'!$P$9:$P$767,"Collegium Witelona")</f>
        <v>0</v>
      </c>
      <c r="AW39" s="244">
        <f>SUMIFS('2_stopień'!$J$9:$J$767,'2_stopień'!$H$9:$H$767,D39,'2_stopień'!$P$9:$P$767,"CKZ Opole")</f>
        <v>0</v>
      </c>
      <c r="AX39" s="349">
        <f>SUMIFS('2_stopień'!$K$9:$K$767,'2_stopień'!$H$9:$H$767,D39,'2_stopień'!$P$9:$P$767,"CKZ Opole")</f>
        <v>0</v>
      </c>
      <c r="AY39" s="244">
        <f>SUMIFS('2_stopień'!$J$9:$J$767,'2_stopień'!$H$9:$H$767,D39,'2_stopień'!$P$9:$P$767,"CKZ Wrocław")</f>
        <v>0</v>
      </c>
      <c r="AZ39" s="349">
        <f>SUMIFS('2_stopień'!$K$9:$K$767,'2_stopień'!$H$9:$H$767,D39,'2_stopień'!$P$9:$P$767,"CKZ Wrocław")</f>
        <v>0</v>
      </c>
      <c r="BA39" s="244">
        <f>SUMIFS('2_stopień'!$J$9:$J$767,'2_stopień'!$H$9:$H$767,D39,'2_stopień'!$P$9:$P$767,"Brzeg Dolny")</f>
        <v>0</v>
      </c>
      <c r="BB39" s="349">
        <f>SUMIFS('2_stopień'!$K$9:$K$767,'2_stopień'!$H$9:$H$767,D39,'2_stopień'!$P$9:$P$767,"Brzeg Dolny")</f>
        <v>0</v>
      </c>
      <c r="BC39" s="244">
        <f>SUMIFS('2_stopień'!$J$9:$J$767,'2_stopień'!$H$9:$H$767,D39,'2_stopień'!$P$9:$P$767,"CKZ Dębica")</f>
        <v>0</v>
      </c>
      <c r="BD39" s="349">
        <f>SUMIFS('2_stopień'!$K$9:$K$767,'2_stopień'!$H$9:$H$767,D39,'2_stopień'!$P$9:$P$767,"CKZ Dębica")</f>
        <v>0</v>
      </c>
      <c r="BE39" s="244">
        <f>SUMIFS('2_stopień'!$J$9:$J$767,'2_stopień'!$H$9:$H$767,D39,'2_stopień'!$P$9:$P$767,"CKZ Gliwice")</f>
        <v>0</v>
      </c>
      <c r="BF39" s="349">
        <f>SUMIFS('2_stopień'!$K$9:$K$767,'2_stopień'!$H$9:$H$767,D39,'2_stopień'!$P$9:$P$767,"CKZ Gliwice")</f>
        <v>0</v>
      </c>
      <c r="BG39" s="244">
        <f>SUMIFS('2_stopień'!$J$9:$J$767,'2_stopień'!$H$9:$H$767,D39,'2_stopień'!$P$9:$P$767,"CKZ Gniezno")</f>
        <v>0</v>
      </c>
      <c r="BH39" s="349">
        <f>SUMIFS('2_stopień'!$K$9:$K$767,'2_stopień'!$H$9:$H$767,D39,'2_stopień'!$P$9:$P$767,"CKZ Gniezno")</f>
        <v>0</v>
      </c>
      <c r="BI39" s="245">
        <f>SUMIFS('2_stopień'!$J$9:$J$767,'2_stopień'!$H$9:$H$767,D39,'2_stopień'!$P$9:$P$767,"szukany ośrodek")</f>
        <v>0</v>
      </c>
      <c r="BJ39" s="359">
        <f t="shared" si="2"/>
        <v>0</v>
      </c>
      <c r="BK39" s="324">
        <f t="shared" si="3"/>
        <v>0</v>
      </c>
    </row>
    <row r="40" spans="2:63" hidden="1">
      <c r="B40" s="25" t="s">
        <v>506</v>
      </c>
      <c r="C40" s="26">
        <v>811102</v>
      </c>
      <c r="D40" s="26" t="s">
        <v>606</v>
      </c>
      <c r="E40" s="25" t="s">
        <v>605</v>
      </c>
      <c r="F40" s="245">
        <f>SUMIF('2_stopień'!H$9:H$767,"GIW.03.",'2_stopień'!J$9:J$767)</f>
        <v>0</v>
      </c>
      <c r="G40" s="244">
        <f>SUMIFS('2_stopień'!$J$9:$J$767,'2_stopień'!$H$9:$H$767,D40,'2_stopień'!$P$9:$P$767,"CKZ Bielawa")</f>
        <v>0</v>
      </c>
      <c r="H40" s="244">
        <f>SUMIFS('2_stopień'!$K$9:$K$767,'2_stopień'!$H$9:$H$767,E40,'2_stopień'!$P$9:$P$767,"CKZ Bielawa")</f>
        <v>0</v>
      </c>
      <c r="I40" s="244">
        <f>SUMIFS('2_stopień'!$J$9:$J$767,'2_stopień'!$H$9:$H$767,D40,'2_stopień'!$P$9:$P$767,"GCKZ Głogów")</f>
        <v>0</v>
      </c>
      <c r="J40" s="349">
        <f>SUMIFS('2_stopień'!$K$9:$K$767,'2_stopień'!$H$9:$H$767,D40,'2_stopień'!$P$9:$P$767,"GCKZ Głogów")</f>
        <v>0</v>
      </c>
      <c r="K40" s="244">
        <f>SUMIFS('2_stopień'!$J$9:$J$767,'2_stopień'!$H$9:$H$767,D40,'2_stopień'!$P$9:$P$767,"CKZ Jawor")</f>
        <v>0</v>
      </c>
      <c r="L40" s="349">
        <f>SUMIFS('2_stopień'!$K$9:$K$767,'2_stopień'!$H$9:$H$767,D40,'2_stopień'!$P$9:$P$767,"CKZ Jawor")</f>
        <v>0</v>
      </c>
      <c r="M40" s="244">
        <f>SUMIFS('2_stopień'!$J$9:$J$767,'2_stopień'!$H$9:$H$767,D40,'2_stopień'!$P$9:$P$767,"JCKZ Jelenia Góra")</f>
        <v>0</v>
      </c>
      <c r="N40" s="349">
        <f>SUMIFS('2_stopień'!$K$9:$K$767,'2_stopień'!$H$9:$H$767,D40,'2_stopień'!$P$9:$P$767,"JCKZ Jelenia Góra")</f>
        <v>0</v>
      </c>
      <c r="O40" s="244">
        <f>SUMIFS('2_stopień'!$J$9:$J$767,'2_stopień'!$H$9:$H$767,D40,'2_stopień'!$P$9:$P$767,"CKZ Kłodzko")</f>
        <v>0</v>
      </c>
      <c r="P40" s="349">
        <f>SUMIFS('2_stopień'!$K$9:$K$767,'2_stopień'!$H$9:$H$767,D40,'2_stopień'!$P$9:$P$767,"CKZ Kłodzko")</f>
        <v>0</v>
      </c>
      <c r="Q40" s="244">
        <f>SUMIFS('2_stopień'!$J$9:$J$767,'2_stopień'!$H$9:$H$767,D40,'2_stopień'!$P$9:$P$767,"CKZ Legnica")</f>
        <v>0</v>
      </c>
      <c r="R40" s="349">
        <f>SUMIFS('2_stopień'!$K$9:$K$767,'2_stopień'!$H$9:$H$767,D40,'2_stopień'!$P$9:$P$767,"CKZ Legnica")</f>
        <v>0</v>
      </c>
      <c r="S40" s="244">
        <f>SUMIFS('2_stopień'!$J$9:$J$767,'2_stopień'!$H$9:$H$767,D40,'2_stopień'!$P$9:$P$767,"CKZ Oleśnica")</f>
        <v>0</v>
      </c>
      <c r="T40" s="349">
        <f>SUMIFS('2_stopień'!$K$9:$K$767,'2_stopień'!$H$9:$H$767,D40,'2_stopień'!$P$9:$P$767,"CKZ Oleśnica")</f>
        <v>0</v>
      </c>
      <c r="U40" s="244">
        <f>SUMIFS('2_stopień'!$J$9:$J$767,'2_stopień'!$H$9:$H$767,D40,'2_stopień'!$P$9:$P$767,"CKZ Świdnica")</f>
        <v>0</v>
      </c>
      <c r="V40" s="349">
        <f>SUMIFS('2_stopień'!$K$9:$K$767,'2_stopień'!$H$9:$H$767,D40,'2_stopień'!$P$9:$P$767,"CKZ Świdnica")</f>
        <v>0</v>
      </c>
      <c r="W40" s="244">
        <f>SUMIFS('2_stopień'!$J$9:$J$767,'2_stopień'!$H$9:$H$767,D40,'2_stopień'!$P$9:$P$767,"CKZ Wołów")</f>
        <v>0</v>
      </c>
      <c r="X40" s="349">
        <f>SUMIFS('2_stopień'!$K$9:$K$767,'2_stopień'!$H$9:$H$767,D40,'2_stopień'!$P$9:$P$767,"CKZ Wołów")</f>
        <v>0</v>
      </c>
      <c r="Y40" s="244">
        <f>SUMIFS('2_stopień'!$J$9:$J$767,'2_stopień'!$H$9:$H$767,D40,'2_stopień'!$P$9:$P$767,"CKZ Ziębice")</f>
        <v>0</v>
      </c>
      <c r="Z40" s="349">
        <f>SUMIFS('2_stopień'!$K$9:$K$767,'2_stopień'!$H$9:$H$767,D40,'2_stopień'!$P$9:$P$767,"CKZ Ziębice")</f>
        <v>0</v>
      </c>
      <c r="AA40" s="244">
        <f>SUMIFS('2_stopień'!$J$9:$J$767,'2_stopień'!$H$9:$H$767,D40,'2_stopień'!$P$9:$P$767,"CKZ Dobrodzień")</f>
        <v>0</v>
      </c>
      <c r="AB40" s="349">
        <f>SUMIFS('2_stopień'!$K$9:$K$767,'2_stopień'!$H$9:$H$767,D40,'2_stopień'!$P$9:$P$767,"CKZ Dobrodzień")</f>
        <v>0</v>
      </c>
      <c r="AC40" s="244">
        <f>SUMIFS('2_stopień'!$J$9:$J$767,'2_stopień'!$H$9:$H$767,D40,'2_stopień'!$P$9:$P$767,"CKZ Głubczyce")</f>
        <v>0</v>
      </c>
      <c r="AD40" s="349">
        <f>SUMIFS('2_stopień'!$K$9:$K$767,'2_stopień'!$H$9:$H$767,D40,'2_stopień'!$P$9:$P$767,"CKZ Głubczyce")</f>
        <v>0</v>
      </c>
      <c r="AE40" s="244">
        <f>SUMIFS('2_stopień'!$J$9:$J$767,'2_stopień'!$H$9:$H$767,D40,'2_stopień'!$P$9:$P$767,"CKZ Kędzierzyn Koźle")</f>
        <v>0</v>
      </c>
      <c r="AF40" s="349">
        <f>SUMIFS('2_stopień'!$K$9:$K$767,'2_stopień'!$H$9:$H$767,D40,'2_stopień'!$P$9:$P$767,"CKZ Kędzierzyn Koźle")</f>
        <v>0</v>
      </c>
      <c r="AG40" s="244">
        <f>SUMIFS('2_stopień'!$J$9:$J$767,'2_stopień'!$H$9:$H$767,D40,'2_stopień'!$P$9:$P$767,"ZSET Rakowice")</f>
        <v>0</v>
      </c>
      <c r="AH40" s="349">
        <f>SUMIFS('2_stopień'!$K$9:$K$767,'2_stopień'!$H$9:$H$767,D40,'2_stopień'!$P$9:$P$767,"ZSET Rakowice")</f>
        <v>0</v>
      </c>
      <c r="AI40" s="244">
        <f>SUMIFS('2_stopień'!$J$9:$J$767,'2_stopień'!$H$9:$H$767,D40,'2_stopień'!$P$9:$P$767,"CKZ Krotoszyn")</f>
        <v>0</v>
      </c>
      <c r="AJ40" s="349">
        <f>SUMIFS('2_stopień'!$K$9:$K$767,'2_stopień'!$H$9:$H$767,D40,'2_stopień'!$P$9:$P$767,"CKZ Krotoszyn")</f>
        <v>0</v>
      </c>
      <c r="AK40" s="244">
        <f>SUMIFS('2_stopień'!$J$9:$J$767,'2_stopień'!$H$9:$H$767,D40,'2_stopień'!$P$9:$P$767,"CKZ Olkusz")</f>
        <v>0</v>
      </c>
      <c r="AL40" s="349">
        <f>SUMIFS('2_stopień'!$K$9:$K$767,'2_stopień'!$H$9:$H$767,D40,'2_stopień'!$P$9:$P$767,"CKZ Olkusz")</f>
        <v>0</v>
      </c>
      <c r="AM40" s="244">
        <f>SUMIFS('2_stopień'!$J$9:$J$767,'2_stopień'!$H$9:$H$767,D40,'2_stopień'!$P$9:$P$767,"CKZ Wschowa")</f>
        <v>0</v>
      </c>
      <c r="AN40" s="334">
        <f>SUMIFS('2_stopień'!$K$9:$K$767,'2_stopień'!$H$9:$H$767,D40,'2_stopień'!$P$9:$P$767,"CKZ Wschowa")</f>
        <v>0</v>
      </c>
      <c r="AO40" s="244">
        <f>SUMIFS('2_stopień'!$J$9:$J$767,'2_stopień'!$H$9:$H$767,D40,'2_stopień'!$P$9:$P$767,"CKZ Zielona Góra")</f>
        <v>0</v>
      </c>
      <c r="AP40" s="314">
        <f>SUMIFS('2_stopień'!$K$9:$K$767,'2_stopień'!$H$9:$H$767,D40,'2_stopień'!$P$9:$P$767,"CKZ Zielona Góra")</f>
        <v>0</v>
      </c>
      <c r="AQ40" s="244">
        <f>SUMIFS('2_stopień'!$J$9:$J$767,'2_stopień'!$H$9:$H$767,D40,'2_stopień'!$P$9:$P$767,"Rzemieślnicza Wałbrzych")</f>
        <v>0</v>
      </c>
      <c r="AR40" s="349">
        <f>SUMIFS('2_stopień'!$K$9:$K$767,'2_stopień'!$H$9:$H$767,D40,'2_stopień'!$P$9:$P$767,"Rzemieślnicza Wałbrzych")</f>
        <v>0</v>
      </c>
      <c r="AS40" s="244">
        <f>SUMIFS('2_stopień'!$J$9:$J$767,'2_stopień'!$H$9:$H$767,D40,'2_stopień'!$P$9:$P$767,"CKZ Mosina")</f>
        <v>0</v>
      </c>
      <c r="AT40" s="349">
        <f>SUMIFS('2_stopień'!$K$9:$K$767,'2_stopień'!$H$9:$H$767,D40,'2_stopień'!$P$9:$P$767,"CKZ Mosina")</f>
        <v>0</v>
      </c>
      <c r="AU40" s="244">
        <f>SUMIFS('2_stopień'!$J$9:$J$767,'2_stopień'!$H$9:$H$767,D40,'2_stopień'!$P$9:$P$767,"Collegium Witelona")</f>
        <v>0</v>
      </c>
      <c r="AV40" s="349">
        <f>SUMIFS('2_stopień'!$K$9:$K$767,'2_stopień'!$H$9:$H$767,D40,'2_stopień'!$P$9:$P$767,"Collegium Witelona")</f>
        <v>0</v>
      </c>
      <c r="AW40" s="244">
        <f>SUMIFS('2_stopień'!$J$9:$J$767,'2_stopień'!$H$9:$H$767,D40,'2_stopień'!$P$9:$P$767,"CKZ Opole")</f>
        <v>0</v>
      </c>
      <c r="AX40" s="349">
        <f>SUMIFS('2_stopień'!$K$9:$K$767,'2_stopień'!$H$9:$H$767,D40,'2_stopień'!$P$9:$P$767,"CKZ Opole")</f>
        <v>0</v>
      </c>
      <c r="AY40" s="244">
        <f>SUMIFS('2_stopień'!$J$9:$J$767,'2_stopień'!$H$9:$H$767,D40,'2_stopień'!$P$9:$P$767,"CKZ Wrocław")</f>
        <v>0</v>
      </c>
      <c r="AZ40" s="349">
        <f>SUMIFS('2_stopień'!$K$9:$K$767,'2_stopień'!$H$9:$H$767,D40,'2_stopień'!$P$9:$P$767,"CKZ Wrocław")</f>
        <v>0</v>
      </c>
      <c r="BA40" s="244">
        <f>SUMIFS('2_stopień'!$J$9:$J$767,'2_stopień'!$H$9:$H$767,D40,'2_stopień'!$P$9:$P$767,"Brzeg Dolny")</f>
        <v>0</v>
      </c>
      <c r="BB40" s="349">
        <f>SUMIFS('2_stopień'!$K$9:$K$767,'2_stopień'!$H$9:$H$767,D40,'2_stopień'!$P$9:$P$767,"Brzeg Dolny")</f>
        <v>0</v>
      </c>
      <c r="BC40" s="244">
        <f>SUMIFS('2_stopień'!$J$9:$J$767,'2_stopień'!$H$9:$H$767,D40,'2_stopień'!$P$9:$P$767,"CKZ Dębica")</f>
        <v>0</v>
      </c>
      <c r="BD40" s="349">
        <f>SUMIFS('2_stopień'!$K$9:$K$767,'2_stopień'!$H$9:$H$767,D40,'2_stopień'!$P$9:$P$767,"CKZ Dębica")</f>
        <v>0</v>
      </c>
      <c r="BE40" s="244">
        <f>SUMIFS('2_stopień'!$J$9:$J$767,'2_stopień'!$H$9:$H$767,D40,'2_stopień'!$P$9:$P$767,"CKZ Gliwice")</f>
        <v>0</v>
      </c>
      <c r="BF40" s="349">
        <f>SUMIFS('2_stopień'!$K$9:$K$767,'2_stopień'!$H$9:$H$767,D40,'2_stopień'!$P$9:$P$767,"CKZ Gliwice")</f>
        <v>0</v>
      </c>
      <c r="BG40" s="244">
        <f>SUMIFS('2_stopień'!$J$9:$J$767,'2_stopień'!$H$9:$H$767,D40,'2_stopień'!$P$9:$P$767,"CKZ Gniezno")</f>
        <v>0</v>
      </c>
      <c r="BH40" s="349">
        <f>SUMIFS('2_stopień'!$K$9:$K$767,'2_stopień'!$H$9:$H$767,D40,'2_stopień'!$P$9:$P$767,"CKZ Gniezno")</f>
        <v>0</v>
      </c>
      <c r="BI40" s="245">
        <f>SUMIFS('2_stopień'!$J$9:$J$767,'2_stopień'!$H$9:$H$767,D40,'2_stopień'!$P$9:$P$767,"szukany ośrodek")</f>
        <v>0</v>
      </c>
      <c r="BJ40" s="359">
        <f t="shared" si="2"/>
        <v>0</v>
      </c>
      <c r="BK40" s="324">
        <f t="shared" si="3"/>
        <v>0</v>
      </c>
    </row>
    <row r="41" spans="2:63" ht="15.75" hidden="1" customHeight="1">
      <c r="B41" s="25" t="s">
        <v>507</v>
      </c>
      <c r="C41" s="26">
        <v>811112</v>
      </c>
      <c r="D41" s="26" t="s">
        <v>1013</v>
      </c>
      <c r="E41" s="25" t="s">
        <v>607</v>
      </c>
      <c r="F41" s="245">
        <f>SUMIF('2_stopień'!H$9:H$767,"GIW.04.",'2_stopień'!J$9:J$767)</f>
        <v>0</v>
      </c>
      <c r="G41" s="244">
        <f>SUMIFS('2_stopień'!$J$9:$J$767,'2_stopień'!$H$9:$H$767,D41,'2_stopień'!$P$9:$P$767,"CKZ Bielawa")</f>
        <v>0</v>
      </c>
      <c r="H41" s="244">
        <f>SUMIFS('2_stopień'!$K$9:$K$767,'2_stopień'!$H$9:$H$767,E41,'2_stopień'!$P$9:$P$767,"CKZ Bielawa")</f>
        <v>0</v>
      </c>
      <c r="I41" s="244">
        <f>SUMIFS('2_stopień'!$J$9:$J$767,'2_stopień'!$H$9:$H$767,D41,'2_stopień'!$P$9:$P$767,"GCKZ Głogów")</f>
        <v>0</v>
      </c>
      <c r="J41" s="349">
        <f>SUMIFS('2_stopień'!$K$9:$K$767,'2_stopień'!$H$9:$H$767,D41,'2_stopień'!$P$9:$P$767,"GCKZ Głogów")</f>
        <v>0</v>
      </c>
      <c r="K41" s="244">
        <f>SUMIFS('2_stopień'!$J$9:$J$767,'2_stopień'!$H$9:$H$767,D41,'2_stopień'!$P$9:$P$767,"CKZ Jawor")</f>
        <v>0</v>
      </c>
      <c r="L41" s="349">
        <f>SUMIFS('2_stopień'!$K$9:$K$767,'2_stopień'!$H$9:$H$767,D41,'2_stopień'!$P$9:$P$767,"CKZ Jawor")</f>
        <v>0</v>
      </c>
      <c r="M41" s="244">
        <f>SUMIFS('2_stopień'!$J$9:$J$767,'2_stopień'!$H$9:$H$767,D41,'2_stopień'!$P$9:$P$767,"JCKZ Jelenia Góra")</f>
        <v>0</v>
      </c>
      <c r="N41" s="349">
        <f>SUMIFS('2_stopień'!$K$9:$K$767,'2_stopień'!$H$9:$H$767,D41,'2_stopień'!$P$9:$P$767,"JCKZ Jelenia Góra")</f>
        <v>0</v>
      </c>
      <c r="O41" s="244">
        <f>SUMIFS('2_stopień'!$J$9:$J$767,'2_stopień'!$H$9:$H$767,D41,'2_stopień'!$P$9:$P$767,"CKZ Kłodzko")</f>
        <v>0</v>
      </c>
      <c r="P41" s="349">
        <f>SUMIFS('2_stopień'!$K$9:$K$767,'2_stopień'!$H$9:$H$767,D41,'2_stopień'!$P$9:$P$767,"CKZ Kłodzko")</f>
        <v>0</v>
      </c>
      <c r="Q41" s="244">
        <f>SUMIFS('2_stopień'!$J$9:$J$767,'2_stopień'!$H$9:$H$767,D41,'2_stopień'!$P$9:$P$767,"CKZ Legnica")</f>
        <v>0</v>
      </c>
      <c r="R41" s="349">
        <f>SUMIFS('2_stopień'!$K$9:$K$767,'2_stopień'!$H$9:$H$767,D41,'2_stopień'!$P$9:$P$767,"CKZ Legnica")</f>
        <v>0</v>
      </c>
      <c r="S41" s="244">
        <f>SUMIFS('2_stopień'!$J$9:$J$767,'2_stopień'!$H$9:$H$767,D41,'2_stopień'!$P$9:$P$767,"CKZ Oleśnica")</f>
        <v>0</v>
      </c>
      <c r="T41" s="349">
        <f>SUMIFS('2_stopień'!$K$9:$K$767,'2_stopień'!$H$9:$H$767,D41,'2_stopień'!$P$9:$P$767,"CKZ Oleśnica")</f>
        <v>0</v>
      </c>
      <c r="U41" s="244">
        <f>SUMIFS('2_stopień'!$J$9:$J$767,'2_stopień'!$H$9:$H$767,D41,'2_stopień'!$P$9:$P$767,"CKZ Świdnica")</f>
        <v>0</v>
      </c>
      <c r="V41" s="349">
        <f>SUMIFS('2_stopień'!$K$9:$K$767,'2_stopień'!$H$9:$H$767,D41,'2_stopień'!$P$9:$P$767,"CKZ Świdnica")</f>
        <v>0</v>
      </c>
      <c r="W41" s="244">
        <f>SUMIFS('2_stopień'!$J$9:$J$767,'2_stopień'!$H$9:$H$767,D41,'2_stopień'!$P$9:$P$767,"CKZ Wołów")</f>
        <v>0</v>
      </c>
      <c r="X41" s="349">
        <f>SUMIFS('2_stopień'!$K$9:$K$767,'2_stopień'!$H$9:$H$767,D41,'2_stopień'!$P$9:$P$767,"CKZ Wołów")</f>
        <v>0</v>
      </c>
      <c r="Y41" s="244">
        <f>SUMIFS('2_stopień'!$J$9:$J$767,'2_stopień'!$H$9:$H$767,D41,'2_stopień'!$P$9:$P$767,"CKZ Ziębice")</f>
        <v>0</v>
      </c>
      <c r="Z41" s="349">
        <f>SUMIFS('2_stopień'!$K$9:$K$767,'2_stopień'!$H$9:$H$767,D41,'2_stopień'!$P$9:$P$767,"CKZ Ziębice")</f>
        <v>0</v>
      </c>
      <c r="AA41" s="244">
        <f>SUMIFS('2_stopień'!$J$9:$J$767,'2_stopień'!$H$9:$H$767,D41,'2_stopień'!$P$9:$P$767,"CKZ Dobrodzień")</f>
        <v>0</v>
      </c>
      <c r="AB41" s="349">
        <f>SUMIFS('2_stopień'!$K$9:$K$767,'2_stopień'!$H$9:$H$767,D41,'2_stopień'!$P$9:$P$767,"CKZ Dobrodzień")</f>
        <v>0</v>
      </c>
      <c r="AC41" s="244">
        <f>SUMIFS('2_stopień'!$J$9:$J$767,'2_stopień'!$H$9:$H$767,D41,'2_stopień'!$P$9:$P$767,"CKZ Głubczyce")</f>
        <v>0</v>
      </c>
      <c r="AD41" s="349">
        <f>SUMIFS('2_stopień'!$K$9:$K$767,'2_stopień'!$H$9:$H$767,D41,'2_stopień'!$P$9:$P$767,"CKZ Głubczyce")</f>
        <v>0</v>
      </c>
      <c r="AE41" s="244">
        <f>SUMIFS('2_stopień'!$J$9:$J$767,'2_stopień'!$H$9:$H$767,D41,'2_stopień'!$P$9:$P$767,"CKZ Kędzierzyn Koźle")</f>
        <v>0</v>
      </c>
      <c r="AF41" s="349">
        <f>SUMIFS('2_stopień'!$K$9:$K$767,'2_stopień'!$H$9:$H$767,D41,'2_stopień'!$P$9:$P$767,"CKZ Kędzierzyn Koźle")</f>
        <v>0</v>
      </c>
      <c r="AG41" s="244">
        <f>SUMIFS('2_stopień'!$J$9:$J$767,'2_stopień'!$H$9:$H$767,D41,'2_stopień'!$P$9:$P$767,"ZSET Rakowice")</f>
        <v>0</v>
      </c>
      <c r="AH41" s="349">
        <f>SUMIFS('2_stopień'!$K$9:$K$767,'2_stopień'!$H$9:$H$767,D41,'2_stopień'!$P$9:$P$767,"ZSET Rakowice")</f>
        <v>0</v>
      </c>
      <c r="AI41" s="244">
        <f>SUMIFS('2_stopień'!$J$9:$J$767,'2_stopień'!$H$9:$H$767,D41,'2_stopień'!$P$9:$P$767,"CKZ Krotoszyn")</f>
        <v>0</v>
      </c>
      <c r="AJ41" s="349">
        <f>SUMIFS('2_stopień'!$K$9:$K$767,'2_stopień'!$H$9:$H$767,D41,'2_stopień'!$P$9:$P$767,"CKZ Krotoszyn")</f>
        <v>0</v>
      </c>
      <c r="AK41" s="244">
        <f>SUMIFS('2_stopień'!$J$9:$J$767,'2_stopień'!$H$9:$H$767,D41,'2_stopień'!$P$9:$P$767,"CKZ Olkusz")</f>
        <v>0</v>
      </c>
      <c r="AL41" s="349">
        <f>SUMIFS('2_stopień'!$K$9:$K$767,'2_stopień'!$H$9:$H$767,D41,'2_stopień'!$P$9:$P$767,"CKZ Olkusz")</f>
        <v>0</v>
      </c>
      <c r="AM41" s="244">
        <f>SUMIFS('2_stopień'!$J$9:$J$767,'2_stopień'!$H$9:$H$767,D41,'2_stopień'!$P$9:$P$767,"CKZ Wschowa")</f>
        <v>0</v>
      </c>
      <c r="AN41" s="334">
        <f>SUMIFS('2_stopień'!$K$9:$K$767,'2_stopień'!$H$9:$H$767,D41,'2_stopień'!$P$9:$P$767,"CKZ Wschowa")</f>
        <v>0</v>
      </c>
      <c r="AO41" s="244">
        <f>SUMIFS('2_stopień'!$J$9:$J$767,'2_stopień'!$H$9:$H$767,D41,'2_stopień'!$P$9:$P$767,"CKZ Zielona Góra")</f>
        <v>0</v>
      </c>
      <c r="AP41" s="314">
        <f>SUMIFS('2_stopień'!$K$9:$K$767,'2_stopień'!$H$9:$H$767,D41,'2_stopień'!$P$9:$P$767,"CKZ Zielona Góra")</f>
        <v>0</v>
      </c>
      <c r="AQ41" s="244">
        <f>SUMIFS('2_stopień'!$J$9:$J$767,'2_stopień'!$H$9:$H$767,D41,'2_stopień'!$P$9:$P$767,"Rzemieślnicza Wałbrzych")</f>
        <v>0</v>
      </c>
      <c r="AR41" s="349">
        <f>SUMIFS('2_stopień'!$K$9:$K$767,'2_stopień'!$H$9:$H$767,D41,'2_stopień'!$P$9:$P$767,"Rzemieślnicza Wałbrzych")</f>
        <v>0</v>
      </c>
      <c r="AS41" s="244">
        <f>SUMIFS('2_stopień'!$J$9:$J$767,'2_stopień'!$H$9:$H$767,D41,'2_stopień'!$P$9:$P$767,"CKZ Mosina")</f>
        <v>0</v>
      </c>
      <c r="AT41" s="349">
        <f>SUMIFS('2_stopień'!$K$9:$K$767,'2_stopień'!$H$9:$H$767,D41,'2_stopień'!$P$9:$P$767,"CKZ Mosina")</f>
        <v>0</v>
      </c>
      <c r="AU41" s="244">
        <f>SUMIFS('2_stopień'!$J$9:$J$767,'2_stopień'!$H$9:$H$767,D41,'2_stopień'!$P$9:$P$767,"Collegium Witelona")</f>
        <v>0</v>
      </c>
      <c r="AV41" s="349">
        <f>SUMIFS('2_stopień'!$K$9:$K$767,'2_stopień'!$H$9:$H$767,D41,'2_stopień'!$P$9:$P$767,"Collegium Witelona")</f>
        <v>0</v>
      </c>
      <c r="AW41" s="244">
        <f>SUMIFS('2_stopień'!$J$9:$J$767,'2_stopień'!$H$9:$H$767,D41,'2_stopień'!$P$9:$P$767,"CKZ Opole")</f>
        <v>0</v>
      </c>
      <c r="AX41" s="349">
        <f>SUMIFS('2_stopień'!$K$9:$K$767,'2_stopień'!$H$9:$H$767,D41,'2_stopień'!$P$9:$P$767,"CKZ Opole")</f>
        <v>0</v>
      </c>
      <c r="AY41" s="244">
        <f>SUMIFS('2_stopień'!$J$9:$J$767,'2_stopień'!$H$9:$H$767,D41,'2_stopień'!$P$9:$P$767,"CKZ Wrocław")</f>
        <v>0</v>
      </c>
      <c r="AZ41" s="349">
        <f>SUMIFS('2_stopień'!$K$9:$K$767,'2_stopień'!$H$9:$H$767,D41,'2_stopień'!$P$9:$P$767,"CKZ Wrocław")</f>
        <v>0</v>
      </c>
      <c r="BA41" s="244">
        <f>SUMIFS('2_stopień'!$J$9:$J$767,'2_stopień'!$H$9:$H$767,D41,'2_stopień'!$P$9:$P$767,"Brzeg Dolny")</f>
        <v>0</v>
      </c>
      <c r="BB41" s="349">
        <f>SUMIFS('2_stopień'!$K$9:$K$767,'2_stopień'!$H$9:$H$767,D41,'2_stopień'!$P$9:$P$767,"Brzeg Dolny")</f>
        <v>0</v>
      </c>
      <c r="BC41" s="244">
        <f>SUMIFS('2_stopień'!$J$9:$J$767,'2_stopień'!$H$9:$H$767,D41,'2_stopień'!$P$9:$P$767,"CKZ Dębica")</f>
        <v>0</v>
      </c>
      <c r="BD41" s="349">
        <f>SUMIFS('2_stopień'!$K$9:$K$767,'2_stopień'!$H$9:$H$767,D41,'2_stopień'!$P$9:$P$767,"CKZ Dębica")</f>
        <v>0</v>
      </c>
      <c r="BE41" s="244">
        <f>SUMIFS('2_stopień'!$J$9:$J$767,'2_stopień'!$H$9:$H$767,D41,'2_stopień'!$P$9:$P$767,"CKZ Gliwice")</f>
        <v>0</v>
      </c>
      <c r="BF41" s="349">
        <f>SUMIFS('2_stopień'!$K$9:$K$767,'2_stopień'!$H$9:$H$767,D41,'2_stopień'!$P$9:$P$767,"CKZ Gliwice")</f>
        <v>0</v>
      </c>
      <c r="BG41" s="244">
        <f>SUMIFS('2_stopień'!$J$9:$J$767,'2_stopień'!$H$9:$H$767,D41,'2_stopień'!$P$9:$P$767,"CKZ Gniezno")</f>
        <v>0</v>
      </c>
      <c r="BH41" s="349">
        <f>SUMIFS('2_stopień'!$K$9:$K$767,'2_stopień'!$H$9:$H$767,D41,'2_stopień'!$P$9:$P$767,"CKZ Gniezno")</f>
        <v>0</v>
      </c>
      <c r="BI41" s="245">
        <f>SUMIFS('2_stopień'!$J$9:$J$767,'2_stopień'!$H$9:$H$767,D41,'2_stopień'!$P$9:$P$767,"szukany ośrodek")</f>
        <v>0</v>
      </c>
      <c r="BJ41" s="359">
        <f t="shared" si="2"/>
        <v>0</v>
      </c>
      <c r="BK41" s="324">
        <f t="shared" si="3"/>
        <v>0</v>
      </c>
    </row>
    <row r="42" spans="2:63" hidden="1">
      <c r="B42" s="25" t="s">
        <v>508</v>
      </c>
      <c r="C42" s="26">
        <v>811205</v>
      </c>
      <c r="D42" s="26" t="s">
        <v>1014</v>
      </c>
      <c r="E42" s="25" t="s">
        <v>608</v>
      </c>
      <c r="F42" s="245">
        <f>SUMIF('2_stopień'!H$9:H$767,"GIW.05.",'2_stopień'!J$9:J$767)</f>
        <v>0</v>
      </c>
      <c r="G42" s="244">
        <f>SUMIFS('2_stopień'!$J$9:$J$767,'2_stopień'!$H$9:$H$767,D42,'2_stopień'!$P$9:$P$767,"CKZ Bielawa")</f>
        <v>0</v>
      </c>
      <c r="H42" s="244">
        <f>SUMIFS('2_stopień'!$K$9:$K$767,'2_stopień'!$H$9:$H$767,E42,'2_stopień'!$P$9:$P$767,"CKZ Bielawa")</f>
        <v>0</v>
      </c>
      <c r="I42" s="244">
        <f>SUMIFS('2_stopień'!$J$9:$J$767,'2_stopień'!$H$9:$H$767,D42,'2_stopień'!$P$9:$P$767,"GCKZ Głogów")</f>
        <v>0</v>
      </c>
      <c r="J42" s="349">
        <f>SUMIFS('2_stopień'!$K$9:$K$767,'2_stopień'!$H$9:$H$767,D42,'2_stopień'!$P$9:$P$767,"GCKZ Głogów")</f>
        <v>0</v>
      </c>
      <c r="K42" s="244">
        <f>SUMIFS('2_stopień'!$J$9:$J$767,'2_stopień'!$H$9:$H$767,D42,'2_stopień'!$P$9:$P$767,"CKZ Jawor")</f>
        <v>0</v>
      </c>
      <c r="L42" s="349">
        <f>SUMIFS('2_stopień'!$K$9:$K$767,'2_stopień'!$H$9:$H$767,D42,'2_stopień'!$P$9:$P$767,"CKZ Jawor")</f>
        <v>0</v>
      </c>
      <c r="M42" s="244">
        <f>SUMIFS('2_stopień'!$J$9:$J$767,'2_stopień'!$H$9:$H$767,D42,'2_stopień'!$P$9:$P$767,"JCKZ Jelenia Góra")</f>
        <v>0</v>
      </c>
      <c r="N42" s="349">
        <f>SUMIFS('2_stopień'!$K$9:$K$767,'2_stopień'!$H$9:$H$767,D42,'2_stopień'!$P$9:$P$767,"JCKZ Jelenia Góra")</f>
        <v>0</v>
      </c>
      <c r="O42" s="244">
        <f>SUMIFS('2_stopień'!$J$9:$J$767,'2_stopień'!$H$9:$H$767,D42,'2_stopień'!$P$9:$P$767,"CKZ Kłodzko")</f>
        <v>0</v>
      </c>
      <c r="P42" s="349">
        <f>SUMIFS('2_stopień'!$K$9:$K$767,'2_stopień'!$H$9:$H$767,D42,'2_stopień'!$P$9:$P$767,"CKZ Kłodzko")</f>
        <v>0</v>
      </c>
      <c r="Q42" s="244">
        <f>SUMIFS('2_stopień'!$J$9:$J$767,'2_stopień'!$H$9:$H$767,D42,'2_stopień'!$P$9:$P$767,"CKZ Legnica")</f>
        <v>0</v>
      </c>
      <c r="R42" s="349">
        <f>SUMIFS('2_stopień'!$K$9:$K$767,'2_stopień'!$H$9:$H$767,D42,'2_stopień'!$P$9:$P$767,"CKZ Legnica")</f>
        <v>0</v>
      </c>
      <c r="S42" s="244">
        <f>SUMIFS('2_stopień'!$J$9:$J$767,'2_stopień'!$H$9:$H$767,D42,'2_stopień'!$P$9:$P$767,"CKZ Oleśnica")</f>
        <v>0</v>
      </c>
      <c r="T42" s="349">
        <f>SUMIFS('2_stopień'!$K$9:$K$767,'2_stopień'!$H$9:$H$767,D42,'2_stopień'!$P$9:$P$767,"CKZ Oleśnica")</f>
        <v>0</v>
      </c>
      <c r="U42" s="244">
        <f>SUMIFS('2_stopień'!$J$9:$J$767,'2_stopień'!$H$9:$H$767,D42,'2_stopień'!$P$9:$P$767,"CKZ Świdnica")</f>
        <v>0</v>
      </c>
      <c r="V42" s="349">
        <f>SUMIFS('2_stopień'!$K$9:$K$767,'2_stopień'!$H$9:$H$767,D42,'2_stopień'!$P$9:$P$767,"CKZ Świdnica")</f>
        <v>0</v>
      </c>
      <c r="W42" s="244">
        <f>SUMIFS('2_stopień'!$J$9:$J$767,'2_stopień'!$H$9:$H$767,D42,'2_stopień'!$P$9:$P$767,"CKZ Wołów")</f>
        <v>0</v>
      </c>
      <c r="X42" s="349">
        <f>SUMIFS('2_stopień'!$K$9:$K$767,'2_stopień'!$H$9:$H$767,D42,'2_stopień'!$P$9:$P$767,"CKZ Wołów")</f>
        <v>0</v>
      </c>
      <c r="Y42" s="244">
        <f>SUMIFS('2_stopień'!$J$9:$J$767,'2_stopień'!$H$9:$H$767,D42,'2_stopień'!$P$9:$P$767,"CKZ Ziębice")</f>
        <v>0</v>
      </c>
      <c r="Z42" s="349">
        <f>SUMIFS('2_stopień'!$K$9:$K$767,'2_stopień'!$H$9:$H$767,D42,'2_stopień'!$P$9:$P$767,"CKZ Ziębice")</f>
        <v>0</v>
      </c>
      <c r="AA42" s="244">
        <f>SUMIFS('2_stopień'!$J$9:$J$767,'2_stopień'!$H$9:$H$767,D42,'2_stopień'!$P$9:$P$767,"CKZ Dobrodzień")</f>
        <v>0</v>
      </c>
      <c r="AB42" s="349">
        <f>SUMIFS('2_stopień'!$K$9:$K$767,'2_stopień'!$H$9:$H$767,D42,'2_stopień'!$P$9:$P$767,"CKZ Dobrodzień")</f>
        <v>0</v>
      </c>
      <c r="AC42" s="244">
        <f>SUMIFS('2_stopień'!$J$9:$J$767,'2_stopień'!$H$9:$H$767,D42,'2_stopień'!$P$9:$P$767,"CKZ Głubczyce")</f>
        <v>0</v>
      </c>
      <c r="AD42" s="349">
        <f>SUMIFS('2_stopień'!$K$9:$K$767,'2_stopień'!$H$9:$H$767,D42,'2_stopień'!$P$9:$P$767,"CKZ Głubczyce")</f>
        <v>0</v>
      </c>
      <c r="AE42" s="244">
        <f>SUMIFS('2_stopień'!$J$9:$J$767,'2_stopień'!$H$9:$H$767,D42,'2_stopień'!$P$9:$P$767,"CKZ Kędzierzyn Koźle")</f>
        <v>0</v>
      </c>
      <c r="AF42" s="349">
        <f>SUMIFS('2_stopień'!$K$9:$K$767,'2_stopień'!$H$9:$H$767,D42,'2_stopień'!$P$9:$P$767,"CKZ Kędzierzyn Koźle")</f>
        <v>0</v>
      </c>
      <c r="AG42" s="244">
        <f>SUMIFS('2_stopień'!$J$9:$J$767,'2_stopień'!$H$9:$H$767,D42,'2_stopień'!$P$9:$P$767,"ZSET Rakowice")</f>
        <v>0</v>
      </c>
      <c r="AH42" s="349">
        <f>SUMIFS('2_stopień'!$K$9:$K$767,'2_stopień'!$H$9:$H$767,D42,'2_stopień'!$P$9:$P$767,"ZSET Rakowice")</f>
        <v>0</v>
      </c>
      <c r="AI42" s="244">
        <f>SUMIFS('2_stopień'!$J$9:$J$767,'2_stopień'!$H$9:$H$767,D42,'2_stopień'!$P$9:$P$767,"CKZ Krotoszyn")</f>
        <v>0</v>
      </c>
      <c r="AJ42" s="349">
        <f>SUMIFS('2_stopień'!$K$9:$K$767,'2_stopień'!$H$9:$H$767,D42,'2_stopień'!$P$9:$P$767,"CKZ Krotoszyn")</f>
        <v>0</v>
      </c>
      <c r="AK42" s="244">
        <f>SUMIFS('2_stopień'!$J$9:$J$767,'2_stopień'!$H$9:$H$767,D42,'2_stopień'!$P$9:$P$767,"CKZ Olkusz")</f>
        <v>0</v>
      </c>
      <c r="AL42" s="349">
        <f>SUMIFS('2_stopień'!$K$9:$K$767,'2_stopień'!$H$9:$H$767,D42,'2_stopień'!$P$9:$P$767,"CKZ Olkusz")</f>
        <v>0</v>
      </c>
      <c r="AM42" s="244">
        <f>SUMIFS('2_stopień'!$J$9:$J$767,'2_stopień'!$H$9:$H$767,D42,'2_stopień'!$P$9:$P$767,"CKZ Wschowa")</f>
        <v>0</v>
      </c>
      <c r="AN42" s="334">
        <f>SUMIFS('2_stopień'!$K$9:$K$767,'2_stopień'!$H$9:$H$767,D42,'2_stopień'!$P$9:$P$767,"CKZ Wschowa")</f>
        <v>0</v>
      </c>
      <c r="AO42" s="244">
        <f>SUMIFS('2_stopień'!$J$9:$J$767,'2_stopień'!$H$9:$H$767,D42,'2_stopień'!$P$9:$P$767,"CKZ Zielona Góra")</f>
        <v>0</v>
      </c>
      <c r="AP42" s="314">
        <f>SUMIFS('2_stopień'!$K$9:$K$767,'2_stopień'!$H$9:$H$767,D42,'2_stopień'!$P$9:$P$767,"CKZ Zielona Góra")</f>
        <v>0</v>
      </c>
      <c r="AQ42" s="244">
        <f>SUMIFS('2_stopień'!$J$9:$J$767,'2_stopień'!$H$9:$H$767,D42,'2_stopień'!$P$9:$P$767,"Rzemieślnicza Wałbrzych")</f>
        <v>0</v>
      </c>
      <c r="AR42" s="349">
        <f>SUMIFS('2_stopień'!$K$9:$K$767,'2_stopień'!$H$9:$H$767,D42,'2_stopień'!$P$9:$P$767,"Rzemieślnicza Wałbrzych")</f>
        <v>0</v>
      </c>
      <c r="AS42" s="244">
        <f>SUMIFS('2_stopień'!$J$9:$J$767,'2_stopień'!$H$9:$H$767,D42,'2_stopień'!$P$9:$P$767,"CKZ Mosina")</f>
        <v>0</v>
      </c>
      <c r="AT42" s="349">
        <f>SUMIFS('2_stopień'!$K$9:$K$767,'2_stopień'!$H$9:$H$767,D42,'2_stopień'!$P$9:$P$767,"CKZ Mosina")</f>
        <v>0</v>
      </c>
      <c r="AU42" s="244">
        <f>SUMIFS('2_stopień'!$J$9:$J$767,'2_stopień'!$H$9:$H$767,D42,'2_stopień'!$P$9:$P$767,"Collegium Witelona")</f>
        <v>0</v>
      </c>
      <c r="AV42" s="349">
        <f>SUMIFS('2_stopień'!$K$9:$K$767,'2_stopień'!$H$9:$H$767,D42,'2_stopień'!$P$9:$P$767,"Collegium Witelona")</f>
        <v>0</v>
      </c>
      <c r="AW42" s="244">
        <f>SUMIFS('2_stopień'!$J$9:$J$767,'2_stopień'!$H$9:$H$767,D42,'2_stopień'!$P$9:$P$767,"CKZ Opole")</f>
        <v>0</v>
      </c>
      <c r="AX42" s="349">
        <f>SUMIFS('2_stopień'!$K$9:$K$767,'2_stopień'!$H$9:$H$767,D42,'2_stopień'!$P$9:$P$767,"CKZ Opole")</f>
        <v>0</v>
      </c>
      <c r="AY42" s="244">
        <f>SUMIFS('2_stopień'!$J$9:$J$767,'2_stopień'!$H$9:$H$767,D42,'2_stopień'!$P$9:$P$767,"CKZ Wrocław")</f>
        <v>0</v>
      </c>
      <c r="AZ42" s="349">
        <f>SUMIFS('2_stopień'!$K$9:$K$767,'2_stopień'!$H$9:$H$767,D42,'2_stopień'!$P$9:$P$767,"CKZ Wrocław")</f>
        <v>0</v>
      </c>
      <c r="BA42" s="244">
        <f>SUMIFS('2_stopień'!$J$9:$J$767,'2_stopień'!$H$9:$H$767,D42,'2_stopień'!$P$9:$P$767,"Brzeg Dolny")</f>
        <v>0</v>
      </c>
      <c r="BB42" s="349">
        <f>SUMIFS('2_stopień'!$K$9:$K$767,'2_stopień'!$H$9:$H$767,D42,'2_stopień'!$P$9:$P$767,"Brzeg Dolny")</f>
        <v>0</v>
      </c>
      <c r="BC42" s="244">
        <f>SUMIFS('2_stopień'!$J$9:$J$767,'2_stopień'!$H$9:$H$767,D42,'2_stopień'!$P$9:$P$767,"CKZ Dębica")</f>
        <v>0</v>
      </c>
      <c r="BD42" s="349">
        <f>SUMIFS('2_stopień'!$K$9:$K$767,'2_stopień'!$H$9:$H$767,D42,'2_stopień'!$P$9:$P$767,"CKZ Dębica")</f>
        <v>0</v>
      </c>
      <c r="BE42" s="244">
        <f>SUMIFS('2_stopień'!$J$9:$J$767,'2_stopień'!$H$9:$H$767,D42,'2_stopień'!$P$9:$P$767,"CKZ Gliwice")</f>
        <v>0</v>
      </c>
      <c r="BF42" s="349">
        <f>SUMIFS('2_stopień'!$K$9:$K$767,'2_stopień'!$H$9:$H$767,D42,'2_stopień'!$P$9:$P$767,"CKZ Gliwice")</f>
        <v>0</v>
      </c>
      <c r="BG42" s="244">
        <f>SUMIFS('2_stopień'!$J$9:$J$767,'2_stopień'!$H$9:$H$767,D42,'2_stopień'!$P$9:$P$767,"CKZ Gniezno")</f>
        <v>0</v>
      </c>
      <c r="BH42" s="349">
        <f>SUMIFS('2_stopień'!$K$9:$K$767,'2_stopień'!$H$9:$H$767,D42,'2_stopień'!$P$9:$P$767,"CKZ Gniezno")</f>
        <v>0</v>
      </c>
      <c r="BI42" s="245">
        <f>SUMIFS('2_stopień'!$J$9:$J$767,'2_stopień'!$H$9:$H$767,D42,'2_stopień'!$P$9:$P$767,"szukany ośrodek")</f>
        <v>0</v>
      </c>
      <c r="BJ42" s="359">
        <f t="shared" si="2"/>
        <v>0</v>
      </c>
      <c r="BK42" s="324">
        <f t="shared" si="3"/>
        <v>0</v>
      </c>
    </row>
    <row r="43" spans="2:63" hidden="1">
      <c r="B43" s="25" t="s">
        <v>509</v>
      </c>
      <c r="C43" s="26">
        <v>811305</v>
      </c>
      <c r="D43" s="26" t="s">
        <v>610</v>
      </c>
      <c r="E43" s="25" t="s">
        <v>609</v>
      </c>
      <c r="F43" s="245">
        <f>SUMIF('2_stopień'!H$9:H$767,"GIW.12.",'2_stopień'!J$9:J$767)</f>
        <v>0</v>
      </c>
      <c r="G43" s="244">
        <f>SUMIFS('2_stopień'!$J$9:$J$767,'2_stopień'!$H$9:$H$767,D43,'2_stopień'!$P$9:$P$767,"CKZ Bielawa")</f>
        <v>0</v>
      </c>
      <c r="H43" s="244">
        <f>SUMIFS('2_stopień'!$K$9:$K$767,'2_stopień'!$H$9:$H$767,E43,'2_stopień'!$P$9:$P$767,"CKZ Bielawa")</f>
        <v>0</v>
      </c>
      <c r="I43" s="244">
        <f>SUMIFS('2_stopień'!$J$9:$J$767,'2_stopień'!$H$9:$H$767,D43,'2_stopień'!$P$9:$P$767,"GCKZ Głogów")</f>
        <v>0</v>
      </c>
      <c r="J43" s="349">
        <f>SUMIFS('2_stopień'!$K$9:$K$767,'2_stopień'!$H$9:$H$767,D43,'2_stopień'!$P$9:$P$767,"GCKZ Głogów")</f>
        <v>0</v>
      </c>
      <c r="K43" s="244">
        <f>SUMIFS('2_stopień'!$J$9:$J$767,'2_stopień'!$H$9:$H$767,D43,'2_stopień'!$P$9:$P$767,"CKZ Jawor")</f>
        <v>0</v>
      </c>
      <c r="L43" s="349">
        <f>SUMIFS('2_stopień'!$K$9:$K$767,'2_stopień'!$H$9:$H$767,D43,'2_stopień'!$P$9:$P$767,"CKZ Jawor")</f>
        <v>0</v>
      </c>
      <c r="M43" s="244">
        <f>SUMIFS('2_stopień'!$J$9:$J$767,'2_stopień'!$H$9:$H$767,D43,'2_stopień'!$P$9:$P$767,"JCKZ Jelenia Góra")</f>
        <v>0</v>
      </c>
      <c r="N43" s="349">
        <f>SUMIFS('2_stopień'!$K$9:$K$767,'2_stopień'!$H$9:$H$767,D43,'2_stopień'!$P$9:$P$767,"JCKZ Jelenia Góra")</f>
        <v>0</v>
      </c>
      <c r="O43" s="244">
        <f>SUMIFS('2_stopień'!$J$9:$J$767,'2_stopień'!$H$9:$H$767,D43,'2_stopień'!$P$9:$P$767,"CKZ Kłodzko")</f>
        <v>0</v>
      </c>
      <c r="P43" s="349">
        <f>SUMIFS('2_stopień'!$K$9:$K$767,'2_stopień'!$H$9:$H$767,D43,'2_stopień'!$P$9:$P$767,"CKZ Kłodzko")</f>
        <v>0</v>
      </c>
      <c r="Q43" s="244">
        <f>SUMIFS('2_stopień'!$J$9:$J$767,'2_stopień'!$H$9:$H$767,D43,'2_stopień'!$P$9:$P$767,"CKZ Legnica")</f>
        <v>0</v>
      </c>
      <c r="R43" s="349">
        <f>SUMIFS('2_stopień'!$K$9:$K$767,'2_stopień'!$H$9:$H$767,D43,'2_stopień'!$P$9:$P$767,"CKZ Legnica")</f>
        <v>0</v>
      </c>
      <c r="S43" s="244">
        <f>SUMIFS('2_stopień'!$J$9:$J$767,'2_stopień'!$H$9:$H$767,D43,'2_stopień'!$P$9:$P$767,"CKZ Oleśnica")</f>
        <v>0</v>
      </c>
      <c r="T43" s="349">
        <f>SUMIFS('2_stopień'!$K$9:$K$767,'2_stopień'!$H$9:$H$767,D43,'2_stopień'!$P$9:$P$767,"CKZ Oleśnica")</f>
        <v>0</v>
      </c>
      <c r="U43" s="244">
        <f>SUMIFS('2_stopień'!$J$9:$J$767,'2_stopień'!$H$9:$H$767,D43,'2_stopień'!$P$9:$P$767,"CKZ Świdnica")</f>
        <v>0</v>
      </c>
      <c r="V43" s="349">
        <f>SUMIFS('2_stopień'!$K$9:$K$767,'2_stopień'!$H$9:$H$767,D43,'2_stopień'!$P$9:$P$767,"CKZ Świdnica")</f>
        <v>0</v>
      </c>
      <c r="W43" s="244">
        <f>SUMIFS('2_stopień'!$J$9:$J$767,'2_stopień'!$H$9:$H$767,D43,'2_stopień'!$P$9:$P$767,"CKZ Wołów")</f>
        <v>0</v>
      </c>
      <c r="X43" s="349">
        <f>SUMIFS('2_stopień'!$K$9:$K$767,'2_stopień'!$H$9:$H$767,D43,'2_stopień'!$P$9:$P$767,"CKZ Wołów")</f>
        <v>0</v>
      </c>
      <c r="Y43" s="244">
        <f>SUMIFS('2_stopień'!$J$9:$J$767,'2_stopień'!$H$9:$H$767,D43,'2_stopień'!$P$9:$P$767,"CKZ Ziębice")</f>
        <v>0</v>
      </c>
      <c r="Z43" s="349">
        <f>SUMIFS('2_stopień'!$K$9:$K$767,'2_stopień'!$H$9:$H$767,D43,'2_stopień'!$P$9:$P$767,"CKZ Ziębice")</f>
        <v>0</v>
      </c>
      <c r="AA43" s="244">
        <f>SUMIFS('2_stopień'!$J$9:$J$767,'2_stopień'!$H$9:$H$767,D43,'2_stopień'!$P$9:$P$767,"CKZ Dobrodzień")</f>
        <v>0</v>
      </c>
      <c r="AB43" s="349">
        <f>SUMIFS('2_stopień'!$K$9:$K$767,'2_stopień'!$H$9:$H$767,D43,'2_stopień'!$P$9:$P$767,"CKZ Dobrodzień")</f>
        <v>0</v>
      </c>
      <c r="AC43" s="244">
        <f>SUMIFS('2_stopień'!$J$9:$J$767,'2_stopień'!$H$9:$H$767,D43,'2_stopień'!$P$9:$P$767,"CKZ Głubczyce")</f>
        <v>0</v>
      </c>
      <c r="AD43" s="349">
        <f>SUMIFS('2_stopień'!$K$9:$K$767,'2_stopień'!$H$9:$H$767,D43,'2_stopień'!$P$9:$P$767,"CKZ Głubczyce")</f>
        <v>0</v>
      </c>
      <c r="AE43" s="244">
        <f>SUMIFS('2_stopień'!$J$9:$J$767,'2_stopień'!$H$9:$H$767,D43,'2_stopień'!$P$9:$P$767,"CKZ Kędzierzyn Koźle")</f>
        <v>0</v>
      </c>
      <c r="AF43" s="349">
        <f>SUMIFS('2_stopień'!$K$9:$K$767,'2_stopień'!$H$9:$H$767,D43,'2_stopień'!$P$9:$P$767,"CKZ Kędzierzyn Koźle")</f>
        <v>0</v>
      </c>
      <c r="AG43" s="244">
        <f>SUMIFS('2_stopień'!$J$9:$J$767,'2_stopień'!$H$9:$H$767,D43,'2_stopień'!$P$9:$P$767,"ZSET Rakowice")</f>
        <v>0</v>
      </c>
      <c r="AH43" s="349">
        <f>SUMIFS('2_stopień'!$K$9:$K$767,'2_stopień'!$H$9:$H$767,D43,'2_stopień'!$P$9:$P$767,"ZSET Rakowice")</f>
        <v>0</v>
      </c>
      <c r="AI43" s="244">
        <f>SUMIFS('2_stopień'!$J$9:$J$767,'2_stopień'!$H$9:$H$767,D43,'2_stopień'!$P$9:$P$767,"CKZ Krotoszyn")</f>
        <v>0</v>
      </c>
      <c r="AJ43" s="349">
        <f>SUMIFS('2_stopień'!$K$9:$K$767,'2_stopień'!$H$9:$H$767,D43,'2_stopień'!$P$9:$P$767,"CKZ Krotoszyn")</f>
        <v>0</v>
      </c>
      <c r="AK43" s="244">
        <f>SUMIFS('2_stopień'!$J$9:$J$767,'2_stopień'!$H$9:$H$767,D43,'2_stopień'!$P$9:$P$767,"CKZ Olkusz")</f>
        <v>0</v>
      </c>
      <c r="AL43" s="349">
        <f>SUMIFS('2_stopień'!$K$9:$K$767,'2_stopień'!$H$9:$H$767,D43,'2_stopień'!$P$9:$P$767,"CKZ Olkusz")</f>
        <v>0</v>
      </c>
      <c r="AM43" s="244">
        <f>SUMIFS('2_stopień'!$J$9:$J$767,'2_stopień'!$H$9:$H$767,D43,'2_stopień'!$P$9:$P$767,"CKZ Wschowa")</f>
        <v>0</v>
      </c>
      <c r="AN43" s="334">
        <f>SUMIFS('2_stopień'!$K$9:$K$767,'2_stopień'!$H$9:$H$767,D43,'2_stopień'!$P$9:$P$767,"CKZ Wschowa")</f>
        <v>0</v>
      </c>
      <c r="AO43" s="244">
        <f>SUMIFS('2_stopień'!$J$9:$J$767,'2_stopień'!$H$9:$H$767,D43,'2_stopień'!$P$9:$P$767,"CKZ Zielona Góra")</f>
        <v>0</v>
      </c>
      <c r="AP43" s="314">
        <f>SUMIFS('2_stopień'!$K$9:$K$767,'2_stopień'!$H$9:$H$767,D43,'2_stopień'!$P$9:$P$767,"CKZ Zielona Góra")</f>
        <v>0</v>
      </c>
      <c r="AQ43" s="244">
        <f>SUMIFS('2_stopień'!$J$9:$J$767,'2_stopień'!$H$9:$H$767,D43,'2_stopień'!$P$9:$P$767,"Rzemieślnicza Wałbrzych")</f>
        <v>0</v>
      </c>
      <c r="AR43" s="349">
        <f>SUMIFS('2_stopień'!$K$9:$K$767,'2_stopień'!$H$9:$H$767,D43,'2_stopień'!$P$9:$P$767,"Rzemieślnicza Wałbrzych")</f>
        <v>0</v>
      </c>
      <c r="AS43" s="244">
        <f>SUMIFS('2_stopień'!$J$9:$J$767,'2_stopień'!$H$9:$H$767,D43,'2_stopień'!$P$9:$P$767,"CKZ Mosina")</f>
        <v>0</v>
      </c>
      <c r="AT43" s="349">
        <f>SUMIFS('2_stopień'!$K$9:$K$767,'2_stopień'!$H$9:$H$767,D43,'2_stopień'!$P$9:$P$767,"CKZ Mosina")</f>
        <v>0</v>
      </c>
      <c r="AU43" s="244">
        <f>SUMIFS('2_stopień'!$J$9:$J$767,'2_stopień'!$H$9:$H$767,D43,'2_stopień'!$P$9:$P$767,"Collegium Witelona")</f>
        <v>0</v>
      </c>
      <c r="AV43" s="349">
        <f>SUMIFS('2_stopień'!$K$9:$K$767,'2_stopień'!$H$9:$H$767,D43,'2_stopień'!$P$9:$P$767,"Collegium Witelona")</f>
        <v>0</v>
      </c>
      <c r="AW43" s="244">
        <f>SUMIFS('2_stopień'!$J$9:$J$767,'2_stopień'!$H$9:$H$767,D43,'2_stopień'!$P$9:$P$767,"CKZ Opole")</f>
        <v>0</v>
      </c>
      <c r="AX43" s="349">
        <f>SUMIFS('2_stopień'!$K$9:$K$767,'2_stopień'!$H$9:$H$767,D43,'2_stopień'!$P$9:$P$767,"CKZ Opole")</f>
        <v>0</v>
      </c>
      <c r="AY43" s="244">
        <f>SUMIFS('2_stopień'!$J$9:$J$767,'2_stopień'!$H$9:$H$767,D43,'2_stopień'!$P$9:$P$767,"CKZ Wrocław")</f>
        <v>0</v>
      </c>
      <c r="AZ43" s="349">
        <f>SUMIFS('2_stopień'!$K$9:$K$767,'2_stopień'!$H$9:$H$767,D43,'2_stopień'!$P$9:$P$767,"CKZ Wrocław")</f>
        <v>0</v>
      </c>
      <c r="BA43" s="244">
        <f>SUMIFS('2_stopień'!$J$9:$J$767,'2_stopień'!$H$9:$H$767,D43,'2_stopień'!$P$9:$P$767,"Brzeg Dolny")</f>
        <v>0</v>
      </c>
      <c r="BB43" s="349">
        <f>SUMIFS('2_stopień'!$K$9:$K$767,'2_stopień'!$H$9:$H$767,D43,'2_stopień'!$P$9:$P$767,"Brzeg Dolny")</f>
        <v>0</v>
      </c>
      <c r="BC43" s="244">
        <f>SUMIFS('2_stopień'!$J$9:$J$767,'2_stopień'!$H$9:$H$767,D43,'2_stopień'!$P$9:$P$767,"CKZ Dębica")</f>
        <v>0</v>
      </c>
      <c r="BD43" s="349">
        <f>SUMIFS('2_stopień'!$K$9:$K$767,'2_stopień'!$H$9:$H$767,D43,'2_stopień'!$P$9:$P$767,"CKZ Dębica")</f>
        <v>0</v>
      </c>
      <c r="BE43" s="244">
        <f>SUMIFS('2_stopień'!$J$9:$J$767,'2_stopień'!$H$9:$H$767,D43,'2_stopień'!$P$9:$P$767,"CKZ Gliwice")</f>
        <v>0</v>
      </c>
      <c r="BF43" s="349">
        <f>SUMIFS('2_stopień'!$K$9:$K$767,'2_stopień'!$H$9:$H$767,D43,'2_stopień'!$P$9:$P$767,"CKZ Gliwice")</f>
        <v>0</v>
      </c>
      <c r="BG43" s="244">
        <f>SUMIFS('2_stopień'!$J$9:$J$767,'2_stopień'!$H$9:$H$767,D43,'2_stopień'!$P$9:$P$767,"CKZ Gniezno")</f>
        <v>0</v>
      </c>
      <c r="BH43" s="349">
        <f>SUMIFS('2_stopień'!$K$9:$K$767,'2_stopień'!$H$9:$H$767,D43,'2_stopień'!$P$9:$P$767,"CKZ Gniezno")</f>
        <v>0</v>
      </c>
      <c r="BI43" s="245">
        <f>SUMIFS('2_stopień'!$J$9:$J$767,'2_stopień'!$H$9:$H$767,D43,'2_stopień'!$P$9:$P$767,"szukany ośrodek")</f>
        <v>0</v>
      </c>
      <c r="BJ43" s="359">
        <f t="shared" si="2"/>
        <v>0</v>
      </c>
      <c r="BK43" s="324">
        <f t="shared" si="3"/>
        <v>0</v>
      </c>
    </row>
    <row r="44" spans="2:63" ht="15.75" hidden="1" customHeight="1">
      <c r="B44" s="25" t="s">
        <v>70</v>
      </c>
      <c r="C44" s="26">
        <v>522301</v>
      </c>
      <c r="D44" s="26" t="s">
        <v>39</v>
      </c>
      <c r="E44" s="25" t="s">
        <v>612</v>
      </c>
      <c r="F44" s="245">
        <f>SUMIF('2_stopień'!H$9:H$767,"HAN.01.",'2_stopień'!J$9:J$767)</f>
        <v>429</v>
      </c>
      <c r="G44" s="244">
        <f>SUMIFS('2_stopień'!$J$9:$J$767,'2_stopień'!$H$9:$H$767,D44,'2_stopień'!$P$9:$P$767,"CKZ Bielawa")</f>
        <v>0</v>
      </c>
      <c r="H44" s="244">
        <f>SUMIFS('2_stopień'!$K$9:$K$767,'2_stopień'!$H$9:$H$767,D44,'2_stopień'!$P$9:$P$767,"CKZ Bielawa")</f>
        <v>0</v>
      </c>
      <c r="I44" s="244">
        <f>SUMIFS('2_stopień'!$J$9:$J$767,'2_stopień'!$H$9:$H$767,D44,'2_stopień'!$P$9:$P$767,"GCKZ Głogów")</f>
        <v>0</v>
      </c>
      <c r="J44" s="349">
        <f>SUMIFS('2_stopień'!$K$9:$K$767,'2_stopień'!$H$9:$H$767,D44,'2_stopień'!$P$9:$P$767,"GCKZ Głogów")</f>
        <v>0</v>
      </c>
      <c r="K44" s="244">
        <f>SUMIFS('2_stopień'!$J$9:$J$767,'2_stopień'!$H$9:$H$767,D44,'2_stopień'!$P$9:$P$767,"CKZ Jawor")</f>
        <v>0</v>
      </c>
      <c r="L44" s="349">
        <f>SUMIFS('2_stopień'!$K$9:$K$767,'2_stopień'!$H$9:$H$767,D44,'2_stopień'!$P$9:$P$767,"CKZ Jawor")</f>
        <v>0</v>
      </c>
      <c r="M44" s="244">
        <f>SUMIFS('2_stopień'!$J$9:$J$767,'2_stopień'!$H$9:$H$767,D44,'2_stopień'!$P$9:$P$767,"JCKZ Jelenia Góra")</f>
        <v>0</v>
      </c>
      <c r="N44" s="349">
        <f>SUMIFS('2_stopień'!$K$9:$K$767,'2_stopień'!$H$9:$H$767,D44,'2_stopień'!$P$9:$P$767,"JCKZ Jelenia Góra")</f>
        <v>0</v>
      </c>
      <c r="O44" s="244">
        <f>SUMIFS('2_stopień'!$J$9:$J$767,'2_stopień'!$H$9:$H$767,D44,'2_stopień'!$P$9:$P$767,"CKZ Kłodzko")</f>
        <v>40</v>
      </c>
      <c r="P44" s="349">
        <f>SUMIFS('2_stopień'!$K$9:$K$767,'2_stopień'!$H$9:$H$767,D44,'2_stopień'!$P$9:$P$767,"CKZ Kłodzko")</f>
        <v>34</v>
      </c>
      <c r="Q44" s="244">
        <f>SUMIFS('2_stopień'!$J$9:$J$767,'2_stopień'!$H$9:$H$767,D44,'2_stopień'!$P$9:$P$767,"CKZ Legnica")</f>
        <v>135</v>
      </c>
      <c r="R44" s="349">
        <f>SUMIFS('2_stopień'!$K$9:$K$767,'2_stopień'!$H$9:$H$767,D44,'2_stopień'!$P$9:$P$767,"CKZ Legnica")</f>
        <v>115</v>
      </c>
      <c r="S44" s="244">
        <f>SUMIFS('2_stopień'!$J$9:$J$767,'2_stopień'!$H$9:$H$767,D44,'2_stopień'!$P$9:$P$767,"CKZ Oleśnica")</f>
        <v>45</v>
      </c>
      <c r="T44" s="349">
        <f>SUMIFS('2_stopień'!$K$9:$K$767,'2_stopień'!$H$9:$H$767,D44,'2_stopień'!$P$9:$P$767,"CKZ Oleśnica")</f>
        <v>36</v>
      </c>
      <c r="U44" s="244">
        <f>SUMIFS('2_stopień'!$J$9:$J$767,'2_stopień'!$H$9:$H$767,D44,'2_stopień'!$P$9:$P$767,"CKZ Świdnica")</f>
        <v>64</v>
      </c>
      <c r="V44" s="349">
        <f>SUMIFS('2_stopień'!$K$9:$K$767,'2_stopień'!$H$9:$H$767,D44,'2_stopień'!$P$9:$P$767,"CKZ Świdnica")</f>
        <v>53</v>
      </c>
      <c r="W44" s="244">
        <f>SUMIFS('2_stopień'!$J$9:$J$767,'2_stopień'!$H$9:$H$767,D44,'2_stopień'!$P$9:$P$767,"CKZ Wołów")</f>
        <v>45</v>
      </c>
      <c r="X44" s="349">
        <f>SUMIFS('2_stopień'!$K$9:$K$767,'2_stopień'!$H$9:$H$767,D44,'2_stopień'!$P$9:$P$767,"CKZ Wołów")</f>
        <v>33</v>
      </c>
      <c r="Y44" s="244">
        <f>SUMIFS('2_stopień'!$J$9:$J$767,'2_stopień'!$H$9:$H$767,D44,'2_stopień'!$P$9:$P$767,"CKZ Ziębice")</f>
        <v>39</v>
      </c>
      <c r="Z44" s="349">
        <f>SUMIFS('2_stopień'!$K$9:$K$767,'2_stopień'!$H$9:$H$767,D44,'2_stopień'!$P$9:$P$767,"CKZ Ziębice")</f>
        <v>28</v>
      </c>
      <c r="AA44" s="244">
        <f>SUMIFS('2_stopień'!$J$9:$J$767,'2_stopień'!$H$9:$H$767,D44,'2_stopień'!$P$9:$P$767,"CKZ Dobrodzień")</f>
        <v>0</v>
      </c>
      <c r="AB44" s="349">
        <f>SUMIFS('2_stopień'!$K$9:$K$767,'2_stopień'!$H$9:$H$767,D44,'2_stopień'!$P$9:$P$767,"CKZ Dobrodzień")</f>
        <v>0</v>
      </c>
      <c r="AC44" s="244">
        <f>SUMIFS('2_stopień'!$J$9:$J$767,'2_stopień'!$H$9:$H$767,D44,'2_stopień'!$P$9:$P$767,"CKZ Głubczyce")</f>
        <v>0</v>
      </c>
      <c r="AD44" s="349">
        <f>SUMIFS('2_stopień'!$K$9:$K$767,'2_stopień'!$H$9:$H$767,D44,'2_stopień'!$P$9:$P$767,"CKZ Głubczyce")</f>
        <v>0</v>
      </c>
      <c r="AE44" s="244">
        <f>SUMIFS('2_stopień'!$J$9:$J$767,'2_stopień'!$H$9:$H$767,D44,'2_stopień'!$P$9:$P$767,"CKZ Kędzierzyn Koźle")</f>
        <v>0</v>
      </c>
      <c r="AF44" s="349">
        <f>SUMIFS('2_stopień'!$K$9:$K$767,'2_stopień'!$H$9:$H$767,D44,'2_stopień'!$P$9:$P$767,"CKZ Kędzierzyn Koźle")</f>
        <v>0</v>
      </c>
      <c r="AG44" s="244">
        <f>SUMIFS('2_stopień'!$J$9:$J$767,'2_stopień'!$H$9:$H$767,D44,'2_stopień'!$P$9:$P$767,"ZSET Rakowice")</f>
        <v>0</v>
      </c>
      <c r="AH44" s="349">
        <f>SUMIFS('2_stopień'!$K$9:$K$767,'2_stopień'!$H$9:$H$767,D44,'2_stopień'!$P$9:$P$767,"ZSET Rakowice")</f>
        <v>0</v>
      </c>
      <c r="AI44" s="244">
        <f>SUMIFS('2_stopień'!$J$9:$J$767,'2_stopień'!$H$9:$H$767,D44,'2_stopień'!$P$9:$P$767,"CKZ Krotoszyn")</f>
        <v>32</v>
      </c>
      <c r="AJ44" s="349">
        <f>SUMIFS('2_stopień'!$K$9:$K$767,'2_stopień'!$H$9:$H$767,D44,'2_stopień'!$P$9:$P$767,"CKZ Krotoszyn")</f>
        <v>28</v>
      </c>
      <c r="AK44" s="244">
        <f>SUMIFS('2_stopień'!$J$9:$J$767,'2_stopień'!$H$9:$H$767,D44,'2_stopień'!$P$9:$P$767,"CKZ Olkusz")</f>
        <v>0</v>
      </c>
      <c r="AL44" s="349">
        <f>SUMIFS('2_stopień'!$K$9:$K$767,'2_stopień'!$H$9:$H$767,D44,'2_stopień'!$P$9:$P$767,"CKZ Olkusz")</f>
        <v>0</v>
      </c>
      <c r="AM44" s="244">
        <f>SUMIFS('2_stopień'!$J$9:$J$767,'2_stopień'!$H$9:$H$767,D44,'2_stopień'!$P$9:$P$767,"CKZ Wschowa")</f>
        <v>16</v>
      </c>
      <c r="AN44" s="334">
        <f>SUMIFS('2_stopień'!$K$9:$K$767,'2_stopień'!$H$9:$H$767,D44,'2_stopień'!$P$9:$P$767,"CKZ Wschowa")</f>
        <v>12</v>
      </c>
      <c r="AO44" s="244">
        <f>SUMIFS('2_stopień'!$J$9:$J$767,'2_stopień'!$H$9:$H$767,D44,'2_stopień'!$P$9:$P$767,"CKZ Zielona Góra")</f>
        <v>0</v>
      </c>
      <c r="AP44" s="314">
        <f>SUMIFS('2_stopień'!$K$9:$K$767,'2_stopień'!$H$9:$H$767,D44,'2_stopień'!$P$9:$P$767,"CKZ Zielona Góra")</f>
        <v>0</v>
      </c>
      <c r="AQ44" s="244">
        <f>SUMIFS('2_stopień'!$J$9:$J$767,'2_stopień'!$H$9:$H$767,D44,'2_stopień'!$P$9:$P$767,"Rzemieślnicza Wałbrzych")</f>
        <v>12</v>
      </c>
      <c r="AR44" s="349">
        <f>SUMIFS('2_stopień'!$K$9:$K$767,'2_stopień'!$H$9:$H$767,D44,'2_stopień'!$P$9:$P$767,"Rzemieślnicza Wałbrzych")</f>
        <v>7</v>
      </c>
      <c r="AS44" s="244">
        <f>SUMIFS('2_stopień'!$J$9:$J$767,'2_stopień'!$H$9:$H$767,D44,'2_stopień'!$P$9:$P$767,"CKZ Mosina")</f>
        <v>0</v>
      </c>
      <c r="AT44" s="349">
        <f>SUMIFS('2_stopień'!$K$9:$K$767,'2_stopień'!$H$9:$H$767,D44,'2_stopień'!$P$9:$P$767,"CKZ Mosina")</f>
        <v>0</v>
      </c>
      <c r="AU44" s="244">
        <f>SUMIFS('2_stopień'!$J$9:$J$767,'2_stopień'!$H$9:$H$767,D44,'2_stopień'!$P$9:$P$767,"Akademia Rzemiosła")</f>
        <v>0</v>
      </c>
      <c r="AV44" s="349">
        <f>SUMIFS('2_stopień'!$K$9:$K$767,'2_stopień'!$H$9:$H$767,D44,'2_stopień'!$P$9:$P$767,"Akademia Rzemiosła")</f>
        <v>0</v>
      </c>
      <c r="AW44" s="244">
        <f>SUMIFS('2_stopień'!$J$9:$J$767,'2_stopień'!$H$9:$H$767,D44,'2_stopień'!$P$9:$P$767,"CKZ Opole")</f>
        <v>1</v>
      </c>
      <c r="AX44" s="349">
        <f>SUMIFS('2_stopień'!$K$9:$K$767,'2_stopień'!$H$9:$H$767,D44,'2_stopień'!$P$9:$P$767,"CKZ Opole")</f>
        <v>0</v>
      </c>
      <c r="AY44" s="244">
        <f>SUMIFS('2_stopień'!$J$9:$J$767,'2_stopień'!$H$9:$H$767,D44,'2_stopień'!$P$9:$P$767,"CKZ Wrocław")</f>
        <v>0</v>
      </c>
      <c r="AZ44" s="349">
        <f>SUMIFS('2_stopień'!$K$9:$K$767,'2_stopień'!$H$9:$H$767,D44,'2_stopień'!$P$9:$P$767,"CKZ Wrocław")</f>
        <v>0</v>
      </c>
      <c r="BA44" s="244">
        <f>SUMIFS('2_stopień'!$J$9:$J$767,'2_stopień'!$H$9:$H$767,D44,'2_stopień'!$P$9:$P$767,"Brzeg Dolny")</f>
        <v>0</v>
      </c>
      <c r="BB44" s="349">
        <f>SUMIFS('2_stopień'!$K$9:$K$767,'2_stopień'!$H$9:$H$767,D44,'2_stopień'!$P$9:$P$767,"Brzeg Dolny")</f>
        <v>0</v>
      </c>
      <c r="BC44" s="244">
        <f>SUMIFS('2_stopień'!$J$9:$J$767,'2_stopień'!$H$9:$H$767,D44,'2_stopień'!$P$9:$P$767,"CKZ Dębica")</f>
        <v>0</v>
      </c>
      <c r="BD44" s="349">
        <f>SUMIFS('2_stopień'!$K$9:$K$767,'2_stopień'!$H$9:$H$767,D44,'2_stopień'!$P$9:$P$767,"CKZ Dębica")</f>
        <v>0</v>
      </c>
      <c r="BE44" s="244">
        <f>SUMIFS('2_stopień'!$J$9:$J$767,'2_stopień'!$H$9:$H$767,D44,'2_stopień'!$P$9:$P$767,"CKZ Gliwice")</f>
        <v>0</v>
      </c>
      <c r="BF44" s="349">
        <f>SUMIFS('2_stopień'!$K$9:$K$767,'2_stopień'!$H$9:$H$767,D44,'2_stopień'!$P$9:$P$767,"CKZ Gliwice")</f>
        <v>0</v>
      </c>
      <c r="BG44" s="244">
        <f>SUMIFS('2_stopień'!$J$9:$J$767,'2_stopień'!$H$9:$H$767,D44,'2_stopień'!$P$9:$P$767,"CKZ Gniezno")</f>
        <v>0</v>
      </c>
      <c r="BH44" s="349">
        <f>SUMIFS('2_stopień'!$K$9:$K$767,'2_stopień'!$H$9:$H$767,D44,'2_stopień'!$P$9:$P$767,"CKZ Gniezno")</f>
        <v>0</v>
      </c>
      <c r="BI44" s="245">
        <f>SUMIFS('2_stopień'!$J$9:$J$767,'2_stopień'!$H$9:$H$767,D44,'2_stopień'!$P$9:$P$767,"szukany ośrodek")</f>
        <v>0</v>
      </c>
      <c r="BJ44" s="359">
        <f t="shared" si="2"/>
        <v>429</v>
      </c>
      <c r="BK44" s="324">
        <f t="shared" si="3"/>
        <v>346</v>
      </c>
    </row>
    <row r="45" spans="2:63">
      <c r="B45" s="25" t="s">
        <v>510</v>
      </c>
      <c r="C45" s="26">
        <v>513101</v>
      </c>
      <c r="D45" s="26" t="s">
        <v>185</v>
      </c>
      <c r="E45" s="25" t="s">
        <v>611</v>
      </c>
      <c r="F45" s="245">
        <f>SUMIF('2_stopień'!H$9:H$767,"HGT.01.",'2_stopień'!J$9:J$767)</f>
        <v>7</v>
      </c>
      <c r="G45" s="244">
        <f>SUMIFS('2_stopień'!$J$9:$J$767,'2_stopień'!$H$9:$H$767,D45,'2_stopień'!$P$9:$P$767,"CKZ Bielawa")</f>
        <v>0</v>
      </c>
      <c r="H45" s="244">
        <f>SUMIFS('2_stopień'!$K$9:$K$767,'2_stopień'!$H$9:$H$767,D45,'2_stopień'!$P$9:$P$767,"CKZ Bielawa")</f>
        <v>0</v>
      </c>
      <c r="I45" s="244">
        <f>SUMIFS('2_stopień'!$J$9:$J$767,'2_stopień'!$H$9:$H$767,D45,'2_stopień'!$P$9:$P$767,"GCKZ Głogów")</f>
        <v>0</v>
      </c>
      <c r="J45" s="349">
        <f>SUMIFS('2_stopień'!$K$9:$K$767,'2_stopień'!$H$9:$H$767,D45,'2_stopień'!$P$9:$P$767,"GCKZ Głogów")</f>
        <v>0</v>
      </c>
      <c r="K45" s="244">
        <f>SUMIFS('2_stopień'!$J$9:$J$767,'2_stopień'!$H$9:$H$767,D45,'2_stopień'!$P$9:$P$767,"CKZ Jawor")</f>
        <v>0</v>
      </c>
      <c r="L45" s="349">
        <f>SUMIFS('2_stopień'!$K$9:$K$767,'2_stopień'!$H$9:$H$767,D45,'2_stopień'!$P$9:$P$767,"CKZ Jawor")</f>
        <v>0</v>
      </c>
      <c r="M45" s="244">
        <f>SUMIFS('2_stopień'!$J$9:$J$767,'2_stopień'!$H$9:$H$767,D45,'2_stopień'!$P$9:$P$767,"JCKZ Jelenia Góra")</f>
        <v>0</v>
      </c>
      <c r="N45" s="349">
        <f>SUMIFS('2_stopień'!$K$9:$K$767,'2_stopień'!$H$9:$H$767,D45,'2_stopień'!$P$9:$P$767,"JCKZ Jelenia Góra")</f>
        <v>0</v>
      </c>
      <c r="O45" s="244">
        <f>SUMIFS('2_stopień'!$J$9:$J$767,'2_stopień'!$H$9:$H$767,D45,'2_stopień'!$P$9:$P$767,"CKZ Kłodzko")</f>
        <v>0</v>
      </c>
      <c r="P45" s="349">
        <f>SUMIFS('2_stopień'!$K$9:$K$767,'2_stopień'!$H$9:$H$767,D45,'2_stopień'!$P$9:$P$767,"CKZ Kłodzko")</f>
        <v>0</v>
      </c>
      <c r="Q45" s="244">
        <f>SUMIFS('2_stopień'!$J$9:$J$767,'2_stopień'!$H$9:$H$767,D45,'2_stopień'!$P$9:$P$767,"CKZ Legnica")</f>
        <v>0</v>
      </c>
      <c r="R45" s="349">
        <f>SUMIFS('2_stopień'!$K$9:$K$767,'2_stopień'!$H$9:$H$767,D45,'2_stopień'!$P$9:$P$767,"CKZ Legnica")</f>
        <v>0</v>
      </c>
      <c r="S45" s="244">
        <f>SUMIFS('2_stopień'!$J$9:$J$767,'2_stopień'!$H$9:$H$767,D45,'2_stopień'!$P$9:$P$767,"CKZ Oleśnica")</f>
        <v>0</v>
      </c>
      <c r="T45" s="349">
        <f>SUMIFS('2_stopień'!$K$9:$K$767,'2_stopień'!$H$9:$H$767,D45,'2_stopień'!$P$9:$P$767,"CKZ Oleśnica")</f>
        <v>0</v>
      </c>
      <c r="U45" s="244">
        <f>SUMIFS('2_stopień'!$J$9:$J$767,'2_stopień'!$H$9:$H$767,D45,'2_stopień'!$P$9:$P$767,"CKZ Świdnica")</f>
        <v>0</v>
      </c>
      <c r="V45" s="349">
        <f>SUMIFS('2_stopień'!$K$9:$K$767,'2_stopień'!$H$9:$H$767,D45,'2_stopień'!$P$9:$P$767,"CKZ Świdnica")</f>
        <v>0</v>
      </c>
      <c r="W45" s="244">
        <f>SUMIFS('2_stopień'!$J$9:$J$767,'2_stopień'!$H$9:$H$767,D45,'2_stopień'!$P$9:$P$767,"CKZ Wołów")</f>
        <v>0</v>
      </c>
      <c r="X45" s="349">
        <f>SUMIFS('2_stopień'!$K$9:$K$767,'2_stopień'!$H$9:$H$767,D45,'2_stopień'!$P$9:$P$767,"CKZ Wołów")</f>
        <v>0</v>
      </c>
      <c r="Y45" s="244">
        <f>SUMIFS('2_stopień'!$J$9:$J$767,'2_stopień'!$H$9:$H$767,D45,'2_stopień'!$P$9:$P$767,"CKZ Ziębice")</f>
        <v>0</v>
      </c>
      <c r="Z45" s="349">
        <f>SUMIFS('2_stopień'!$K$9:$K$767,'2_stopień'!$H$9:$H$767,D45,'2_stopień'!$P$9:$P$767,"CKZ Ziębice")</f>
        <v>0</v>
      </c>
      <c r="AA45" s="244">
        <f>SUMIFS('2_stopień'!$J$9:$J$767,'2_stopień'!$H$9:$H$767,D45,'2_stopień'!$P$9:$P$767,"CKZ Dobrodzień")</f>
        <v>0</v>
      </c>
      <c r="AB45" s="349">
        <f>SUMIFS('2_stopień'!$K$9:$K$767,'2_stopień'!$H$9:$H$767,D45,'2_stopień'!$P$9:$P$767,"CKZ Dobrodzień")</f>
        <v>0</v>
      </c>
      <c r="AC45" s="244">
        <f>SUMIFS('2_stopień'!$J$9:$J$767,'2_stopień'!$H$9:$H$767,D45,'2_stopień'!$P$9:$P$767,"CKZ Głubczyce")</f>
        <v>0</v>
      </c>
      <c r="AD45" s="349">
        <f>SUMIFS('2_stopień'!$K$9:$K$767,'2_stopień'!$H$9:$H$767,D45,'2_stopień'!$P$9:$P$767,"CKZ Głubczyce")</f>
        <v>0</v>
      </c>
      <c r="AE45" s="244">
        <f>SUMIFS('2_stopień'!$J$9:$J$767,'2_stopień'!$H$9:$H$767,D45,'2_stopień'!$P$9:$P$767,"CKZ Kędzierzyn Koźle")</f>
        <v>0</v>
      </c>
      <c r="AF45" s="349">
        <f>SUMIFS('2_stopień'!$K$9:$K$767,'2_stopień'!$H$9:$H$767,D45,'2_stopień'!$P$9:$P$767,"CKZ Kędzierzyn Koźle")</f>
        <v>0</v>
      </c>
      <c r="AG45" s="244">
        <f>SUMIFS('2_stopień'!$J$9:$J$767,'2_stopień'!$H$9:$H$767,D45,'2_stopień'!$P$9:$P$767,"ZSET Rakowice")</f>
        <v>0</v>
      </c>
      <c r="AH45" s="349">
        <f>SUMIFS('2_stopień'!$K$9:$K$767,'2_stopień'!$H$9:$H$767,D45,'2_stopień'!$P$9:$P$767,"ZSET Rakowice")</f>
        <v>0</v>
      </c>
      <c r="AI45" s="244">
        <f>SUMIFS('2_stopień'!$J$9:$J$767,'2_stopień'!$H$9:$H$767,D45,'2_stopień'!$P$9:$P$767,"CKZ Krotoszyn")</f>
        <v>0</v>
      </c>
      <c r="AJ45" s="349">
        <f>SUMIFS('2_stopień'!$K$9:$K$767,'2_stopień'!$H$9:$H$767,D45,'2_stopień'!$P$9:$P$767,"CKZ Krotoszyn")</f>
        <v>0</v>
      </c>
      <c r="AK45" s="244">
        <f>SUMIFS('2_stopień'!$J$9:$J$767,'2_stopień'!$H$9:$H$767,D45,'2_stopień'!$P$9:$P$767,"CKZ Olkusz")</f>
        <v>0</v>
      </c>
      <c r="AL45" s="349">
        <f>SUMIFS('2_stopień'!$K$9:$K$767,'2_stopień'!$H$9:$H$767,D45,'2_stopień'!$P$9:$P$767,"CKZ Olkusz")</f>
        <v>0</v>
      </c>
      <c r="AM45" s="244">
        <f>SUMIFS('2_stopień'!$J$9:$J$767,'2_stopień'!$H$9:$H$767,D45,'2_stopień'!$P$9:$P$767,"CKZ Wschowa")</f>
        <v>0</v>
      </c>
      <c r="AN45" s="334">
        <f>SUMIFS('2_stopień'!$K$9:$K$767,'2_stopień'!$H$9:$H$767,D45,'2_stopień'!$P$9:$P$767,"CKZ Wschowa")</f>
        <v>0</v>
      </c>
      <c r="AO45" s="244">
        <f>SUMIFS('2_stopień'!$J$9:$J$767,'2_stopień'!$H$9:$H$767,D45,'2_stopień'!$P$9:$P$767,"CKZ Zielona Góra")</f>
        <v>7</v>
      </c>
      <c r="AP45" s="314">
        <f>SUMIFS('2_stopień'!$K$9:$K$767,'2_stopień'!$H$9:$H$767,D45,'2_stopień'!$P$9:$P$767,"CKZ Zielona Góra")</f>
        <v>5</v>
      </c>
      <c r="AQ45" s="244">
        <f>SUMIFS('2_stopień'!$J$9:$J$767,'2_stopień'!$H$9:$H$767,D45,'2_stopień'!$P$9:$P$767,"Rzemieślnicza Wałbrzych")</f>
        <v>0</v>
      </c>
      <c r="AR45" s="349">
        <f>SUMIFS('2_stopień'!$K$9:$K$767,'2_stopień'!$H$9:$H$767,D45,'2_stopień'!$P$9:$P$767,"Rzemieślnicza Wałbrzych")</f>
        <v>0</v>
      </c>
      <c r="AS45" s="244">
        <f>SUMIFS('2_stopień'!$J$9:$J$767,'2_stopień'!$H$9:$H$767,D45,'2_stopień'!$P$9:$P$767,"CKZ Mosina")</f>
        <v>0</v>
      </c>
      <c r="AT45" s="349">
        <f>SUMIFS('2_stopień'!$K$9:$K$767,'2_stopień'!$H$9:$H$767,D45,'2_stopień'!$P$9:$P$767,"CKZ Mosina")</f>
        <v>0</v>
      </c>
      <c r="AU45" s="244">
        <f>SUMIFS('2_stopień'!$J$9:$J$767,'2_stopień'!$H$9:$H$767,D45,'2_stopień'!$P$9:$P$767,"Akademia Rzemiosła")</f>
        <v>0</v>
      </c>
      <c r="AV45" s="349">
        <f>SUMIFS('2_stopień'!$K$9:$K$767,'2_stopień'!$H$9:$H$767,D45,'2_stopień'!$P$9:$P$767,"Akademia Rzemiosła")</f>
        <v>0</v>
      </c>
      <c r="AW45" s="244">
        <f>SUMIFS('2_stopień'!$J$9:$J$767,'2_stopień'!$H$9:$H$767,D45,'2_stopień'!$P$9:$P$767,"CKZ Opole")</f>
        <v>0</v>
      </c>
      <c r="AX45" s="349">
        <f>SUMIFS('2_stopień'!$K$9:$K$767,'2_stopień'!$H$9:$H$767,D45,'2_stopień'!$P$9:$P$767,"CKZ Opole")</f>
        <v>0</v>
      </c>
      <c r="AY45" s="244">
        <f>SUMIFS('2_stopień'!$J$9:$J$767,'2_stopień'!$H$9:$H$767,D45,'2_stopień'!$P$9:$P$767,"CKZ Wrocław")</f>
        <v>0</v>
      </c>
      <c r="AZ45" s="349">
        <f>SUMIFS('2_stopień'!$K$9:$K$767,'2_stopień'!$H$9:$H$767,D45,'2_stopień'!$P$9:$P$767,"CKZ Wrocław")</f>
        <v>0</v>
      </c>
      <c r="BA45" s="244">
        <f>SUMIFS('2_stopień'!$J$9:$J$767,'2_stopień'!$H$9:$H$767,D45,'2_stopień'!$P$9:$P$767,"Brzeg Dolny")</f>
        <v>0</v>
      </c>
      <c r="BB45" s="349">
        <f>SUMIFS('2_stopień'!$K$9:$K$767,'2_stopień'!$H$9:$H$767,D45,'2_stopień'!$P$9:$P$767,"Brzeg Dolny")</f>
        <v>0</v>
      </c>
      <c r="BC45" s="244">
        <f>SUMIFS('2_stopień'!$J$9:$J$767,'2_stopień'!$H$9:$H$767,D45,'2_stopień'!$P$9:$P$767,"CKZ Dębica")</f>
        <v>0</v>
      </c>
      <c r="BD45" s="349">
        <f>SUMIFS('2_stopień'!$K$9:$K$767,'2_stopień'!$H$9:$H$767,D45,'2_stopień'!$P$9:$P$767,"CKZ Dębica")</f>
        <v>0</v>
      </c>
      <c r="BE45" s="244">
        <f>SUMIFS('2_stopień'!$J$9:$J$767,'2_stopień'!$H$9:$H$767,D45,'2_stopień'!$P$9:$P$767,"CKZ Gliwice")</f>
        <v>0</v>
      </c>
      <c r="BF45" s="349">
        <f>SUMIFS('2_stopień'!$K$9:$K$767,'2_stopień'!$H$9:$H$767,D45,'2_stopień'!$P$9:$P$767,"CKZ Gliwice")</f>
        <v>0</v>
      </c>
      <c r="BG45" s="244">
        <f>SUMIFS('2_stopień'!$J$9:$J$767,'2_stopień'!$H$9:$H$767,D45,'2_stopień'!$P$9:$P$767,"CKZ Gniezno")</f>
        <v>0</v>
      </c>
      <c r="BH45" s="349">
        <f>SUMIFS('2_stopień'!$K$9:$K$767,'2_stopień'!$H$9:$H$767,D45,'2_stopień'!$P$9:$P$767,"CKZ Gniezno")</f>
        <v>0</v>
      </c>
      <c r="BI45" s="245">
        <f>SUMIFS('2_stopień'!$J$9:$J$767,'2_stopień'!$H$9:$H$767,D45,'2_stopień'!$P$9:$P$767,"szukany ośrodek")</f>
        <v>0</v>
      </c>
      <c r="BJ45" s="359">
        <f t="shared" si="2"/>
        <v>7</v>
      </c>
      <c r="BK45" s="324">
        <f t="shared" si="3"/>
        <v>5</v>
      </c>
    </row>
    <row r="46" spans="2:63" hidden="1">
      <c r="B46" s="25" t="s">
        <v>71</v>
      </c>
      <c r="C46" s="26">
        <v>512001</v>
      </c>
      <c r="D46" s="26" t="s">
        <v>72</v>
      </c>
      <c r="E46" s="25" t="s">
        <v>613</v>
      </c>
      <c r="F46" s="245">
        <f>SUMIF('2_stopień'!H$9:H$767,"HGT.02.",'2_stopień'!J$9:J$767)</f>
        <v>301</v>
      </c>
      <c r="G46" s="244">
        <f>SUMIFS('2_stopień'!$J$9:$J$767,'2_stopień'!$H$9:$H$767,D46,'2_stopień'!$P$9:$P$767,"CKZ Bielawa")</f>
        <v>0</v>
      </c>
      <c r="H46" s="244">
        <f>SUMIFS('2_stopień'!$K$9:$K$767,'2_stopień'!$H$9:$H$767,D46,'2_stopień'!$P$9:$P$767,"CKZ Bielawa")</f>
        <v>0</v>
      </c>
      <c r="I46" s="244">
        <f>SUMIFS('2_stopień'!$J$9:$J$767,'2_stopień'!$H$9:$H$767,D46,'2_stopień'!$P$9:$P$767,"GCKZ Głogów")</f>
        <v>0</v>
      </c>
      <c r="J46" s="349">
        <f>SUMIFS('2_stopień'!$K$9:$K$767,'2_stopień'!$H$9:$H$767,D46,'2_stopień'!$P$9:$P$767,"GCKZ Głogów")</f>
        <v>0</v>
      </c>
      <c r="K46" s="244">
        <f>SUMIFS('2_stopień'!$J$9:$J$767,'2_stopień'!$H$9:$H$767,D46,'2_stopień'!$P$9:$P$767,"CKZ Jawor")</f>
        <v>0</v>
      </c>
      <c r="L46" s="349">
        <f>SUMIFS('2_stopień'!$K$9:$K$767,'2_stopień'!$H$9:$H$767,D46,'2_stopień'!$P$9:$P$767,"CKZ Jawor")</f>
        <v>0</v>
      </c>
      <c r="M46" s="244">
        <f>SUMIFS('2_stopień'!$J$9:$J$767,'2_stopień'!$H$9:$H$767,D46,'2_stopień'!$P$9:$P$767,"JCKZ Jelenia Góra")</f>
        <v>0</v>
      </c>
      <c r="N46" s="349">
        <f>SUMIFS('2_stopień'!$K$9:$K$767,'2_stopień'!$H$9:$H$767,D46,'2_stopień'!$P$9:$P$767,"JCKZ Jelenia Góra")</f>
        <v>0</v>
      </c>
      <c r="O46" s="244">
        <f>SUMIFS('2_stopień'!$J$9:$J$767,'2_stopień'!$H$9:$H$767,D46,'2_stopień'!$P$9:$P$767,"CKZ Kłodzko")</f>
        <v>51</v>
      </c>
      <c r="P46" s="349">
        <f>SUMIFS('2_stopień'!$K$9:$K$767,'2_stopień'!$H$9:$H$767,D46,'2_stopień'!$P$9:$P$767,"CKZ Kłodzko")</f>
        <v>29</v>
      </c>
      <c r="Q46" s="244">
        <f>SUMIFS('2_stopień'!$J$9:$J$767,'2_stopień'!$H$9:$H$767,D46,'2_stopień'!$P$9:$P$767,"CKZ Legnica")</f>
        <v>73</v>
      </c>
      <c r="R46" s="349">
        <f>SUMIFS('2_stopień'!$K$9:$K$767,'2_stopień'!$H$9:$H$767,D46,'2_stopień'!$P$9:$P$767,"CKZ Legnica")</f>
        <v>50</v>
      </c>
      <c r="S46" s="244">
        <f>SUMIFS('2_stopień'!$J$9:$J$767,'2_stopień'!$H$9:$H$767,D46,'2_stopień'!$P$9:$P$767,"CKZ Oleśnica")</f>
        <v>52</v>
      </c>
      <c r="T46" s="349">
        <f>SUMIFS('2_stopień'!$K$9:$K$767,'2_stopień'!$H$9:$H$767,D46,'2_stopień'!$P$9:$P$767,"CKZ Oleśnica")</f>
        <v>21</v>
      </c>
      <c r="U46" s="244">
        <f>SUMIFS('2_stopień'!$J$9:$J$767,'2_stopień'!$H$9:$H$767,D46,'2_stopień'!$P$9:$P$767,"CKZ Świdnica")</f>
        <v>52</v>
      </c>
      <c r="V46" s="349">
        <f>SUMIFS('2_stopień'!$K$9:$K$767,'2_stopień'!$H$9:$H$767,D46,'2_stopień'!$P$9:$P$767,"CKZ Świdnica")</f>
        <v>37</v>
      </c>
      <c r="W46" s="244">
        <f>SUMIFS('2_stopień'!$J$9:$J$767,'2_stopień'!$H$9:$H$767,D46,'2_stopień'!$P$9:$P$767,"CKZ Wołów")</f>
        <v>18</v>
      </c>
      <c r="X46" s="349">
        <f>SUMIFS('2_stopień'!$K$9:$K$767,'2_stopień'!$H$9:$H$767,D46,'2_stopień'!$P$9:$P$767,"CKZ Wołów")</f>
        <v>8</v>
      </c>
      <c r="Y46" s="244">
        <f>SUMIFS('2_stopień'!$J$9:$J$767,'2_stopień'!$H$9:$H$767,D46,'2_stopień'!$P$9:$P$767,"CKZ Ziębice")</f>
        <v>33</v>
      </c>
      <c r="Z46" s="349">
        <f>SUMIFS('2_stopień'!$K$9:$K$767,'2_stopień'!$H$9:$H$767,D46,'2_stopień'!$P$9:$P$767,"CKZ Ziębice")</f>
        <v>22</v>
      </c>
      <c r="AA46" s="244">
        <f>SUMIFS('2_stopień'!$J$9:$J$767,'2_stopień'!$H$9:$H$767,D46,'2_stopień'!$P$9:$P$767,"CKZ Dobrodzień")</f>
        <v>0</v>
      </c>
      <c r="AB46" s="349">
        <f>SUMIFS('2_stopień'!$K$9:$K$767,'2_stopień'!$H$9:$H$767,D46,'2_stopień'!$P$9:$P$767,"CKZ Dobrodzień")</f>
        <v>0</v>
      </c>
      <c r="AC46" s="244">
        <f>SUMIFS('2_stopień'!$J$9:$J$767,'2_stopień'!$H$9:$H$767,D46,'2_stopień'!$P$9:$P$767,"CKZ Głubczyce")</f>
        <v>0</v>
      </c>
      <c r="AD46" s="349">
        <f>SUMIFS('2_stopień'!$K$9:$K$767,'2_stopień'!$H$9:$H$767,D46,'2_stopień'!$P$9:$P$767,"CKZ Głubczyce")</f>
        <v>0</v>
      </c>
      <c r="AE46" s="244">
        <f>SUMIFS('2_stopień'!$J$9:$J$767,'2_stopień'!$H$9:$H$767,D46,'2_stopień'!$P$9:$P$767,"CKZ Kędzierzyn Koźle")</f>
        <v>0</v>
      </c>
      <c r="AF46" s="349">
        <f>SUMIFS('2_stopień'!$K$9:$K$767,'2_stopień'!$H$9:$H$767,D46,'2_stopień'!$P$9:$P$767,"CKZ Kędzierzyn Koźle")</f>
        <v>0</v>
      </c>
      <c r="AG46" s="244">
        <f>SUMIFS('2_stopień'!$J$9:$J$767,'2_stopień'!$H$9:$H$767,D46,'2_stopień'!$P$9:$P$767,"ZSET Rakowice")</f>
        <v>0</v>
      </c>
      <c r="AH46" s="349">
        <f>SUMIFS('2_stopień'!$K$9:$K$767,'2_stopień'!$H$9:$H$767,D46,'2_stopień'!$P$9:$P$767,"ZSET Rakowice")</f>
        <v>0</v>
      </c>
      <c r="AI46" s="244">
        <f>SUMIFS('2_stopień'!$J$9:$J$767,'2_stopień'!$H$9:$H$767,D46,'2_stopień'!$P$9:$P$767,"CKZ Krotoszyn")</f>
        <v>11</v>
      </c>
      <c r="AJ46" s="349">
        <f>SUMIFS('2_stopień'!$K$9:$K$767,'2_stopień'!$H$9:$H$767,D46,'2_stopień'!$P$9:$P$767,"CKZ Krotoszyn")</f>
        <v>6</v>
      </c>
      <c r="AK46" s="244">
        <f>SUMIFS('2_stopień'!$J$9:$J$767,'2_stopień'!$H$9:$H$767,D46,'2_stopień'!$P$9:$P$767,"CKZ Olkusz")</f>
        <v>0</v>
      </c>
      <c r="AL46" s="349">
        <f>SUMIFS('2_stopień'!$K$9:$K$767,'2_stopień'!$H$9:$H$767,D46,'2_stopień'!$P$9:$P$767,"CKZ Olkusz")</f>
        <v>0</v>
      </c>
      <c r="AM46" s="244">
        <f>SUMIFS('2_stopień'!$J$9:$J$767,'2_stopień'!$H$9:$H$767,D46,'2_stopień'!$P$9:$P$767,"CKZ Wschowa")</f>
        <v>10</v>
      </c>
      <c r="AN46" s="334">
        <f>SUMIFS('2_stopień'!$K$9:$K$767,'2_stopień'!$H$9:$H$767,D46,'2_stopień'!$P$9:$P$767,"CKZ Wschowa")</f>
        <v>3</v>
      </c>
      <c r="AO46" s="244">
        <f>SUMIFS('2_stopień'!$J$9:$J$767,'2_stopień'!$H$9:$H$767,D46,'2_stopień'!$P$9:$P$767,"CKZ Zielona Góra")</f>
        <v>0</v>
      </c>
      <c r="AP46" s="314">
        <f>SUMIFS('2_stopień'!$K$9:$K$767,'2_stopień'!$H$9:$H$767,D46,'2_stopień'!$P$9:$P$767,"CKZ Zielona Góra")</f>
        <v>0</v>
      </c>
      <c r="AQ46" s="244">
        <f>SUMIFS('2_stopień'!$J$9:$J$767,'2_stopień'!$H$9:$H$767,D46,'2_stopień'!$P$9:$P$767,"Rzemieślnicza Wałbrzych")</f>
        <v>0</v>
      </c>
      <c r="AR46" s="349">
        <f>SUMIFS('2_stopień'!$K$9:$K$767,'2_stopień'!$H$9:$H$767,D46,'2_stopień'!$P$9:$P$767,"Rzemieślnicza Wałbrzych")</f>
        <v>0</v>
      </c>
      <c r="AS46" s="244">
        <f>SUMIFS('2_stopień'!$J$9:$J$767,'2_stopień'!$H$9:$H$767,D46,'2_stopień'!$P$9:$P$767,"CKZ Mosina")</f>
        <v>0</v>
      </c>
      <c r="AT46" s="349">
        <f>SUMIFS('2_stopień'!$K$9:$K$767,'2_stopień'!$H$9:$H$767,D46,'2_stopień'!$P$9:$P$767,"CKZ Mosina")</f>
        <v>0</v>
      </c>
      <c r="AU46" s="244">
        <f>SUMIFS('2_stopień'!$J$9:$J$767,'2_stopień'!$H$9:$H$767,D46,'2_stopień'!$P$9:$P$767,"Akademia Rzemiosła")</f>
        <v>0</v>
      </c>
      <c r="AV46" s="349">
        <f>SUMIFS('2_stopień'!$K$9:$K$767,'2_stopień'!$H$9:$H$767,D46,'2_stopień'!$P$9:$P$767,"Akademia Rzemiosła")</f>
        <v>0</v>
      </c>
      <c r="AW46" s="244">
        <f>SUMIFS('2_stopień'!$J$9:$J$767,'2_stopień'!$H$9:$H$767,D46,'2_stopień'!$P$9:$P$767,"CKZ Opole")</f>
        <v>1</v>
      </c>
      <c r="AX46" s="349">
        <f>SUMIFS('2_stopień'!$K$9:$K$767,'2_stopień'!$H$9:$H$767,D46,'2_stopień'!$P$9:$P$767,"CKZ Opole")</f>
        <v>0</v>
      </c>
      <c r="AY46" s="244">
        <f>SUMIFS('2_stopień'!$J$9:$J$767,'2_stopień'!$H$9:$H$767,D46,'2_stopień'!$P$9:$P$767,"CKZ Wrocław")</f>
        <v>0</v>
      </c>
      <c r="AZ46" s="349">
        <f>SUMIFS('2_stopień'!$K$9:$K$767,'2_stopień'!$H$9:$H$767,D46,'2_stopień'!$P$9:$P$767,"CKZ Wrocław")</f>
        <v>0</v>
      </c>
      <c r="BA46" s="244">
        <f>SUMIFS('2_stopień'!$J$9:$J$767,'2_stopień'!$H$9:$H$767,D46,'2_stopień'!$P$9:$P$767,"Brzeg Dolny")</f>
        <v>0</v>
      </c>
      <c r="BB46" s="349">
        <f>SUMIFS('2_stopień'!$K$9:$K$767,'2_stopień'!$H$9:$H$767,D46,'2_stopień'!$P$9:$P$767,"Brzeg Dolny")</f>
        <v>0</v>
      </c>
      <c r="BC46" s="244">
        <f>SUMIFS('2_stopień'!$J$9:$J$767,'2_stopień'!$H$9:$H$767,D46,'2_stopień'!$P$9:$P$767,"CKZ Dębica")</f>
        <v>0</v>
      </c>
      <c r="BD46" s="349">
        <f>SUMIFS('2_stopień'!$K$9:$K$767,'2_stopień'!$H$9:$H$767,D46,'2_stopień'!$P$9:$P$767,"CKZ Dębica")</f>
        <v>0</v>
      </c>
      <c r="BE46" s="244">
        <f>SUMIFS('2_stopień'!$J$9:$J$767,'2_stopień'!$H$9:$H$767,D46,'2_stopień'!$P$9:$P$767,"CKZ Gliwice")</f>
        <v>0</v>
      </c>
      <c r="BF46" s="349">
        <f>SUMIFS('2_stopień'!$K$9:$K$767,'2_stopień'!$H$9:$H$767,D46,'2_stopień'!$P$9:$P$767,"CKZ Gliwice")</f>
        <v>0</v>
      </c>
      <c r="BG46" s="244">
        <f>SUMIFS('2_stopień'!$J$9:$J$767,'2_stopień'!$H$9:$H$767,D46,'2_stopień'!$P$9:$P$767,"CKZ Gniezno")</f>
        <v>0</v>
      </c>
      <c r="BH46" s="349">
        <f>SUMIFS('2_stopień'!$K$9:$K$767,'2_stopień'!$H$9:$H$767,D46,'2_stopień'!$P$9:$P$767,"CKZ Gniezno")</f>
        <v>0</v>
      </c>
      <c r="BI46" s="245">
        <f>SUMIFS('2_stopień'!$J$9:$J$767,'2_stopień'!$H$9:$H$767,D46,'2_stopień'!$P$9:$P$767,"szukany ośrodek")</f>
        <v>0</v>
      </c>
      <c r="BJ46" s="359">
        <f t="shared" si="2"/>
        <v>301</v>
      </c>
      <c r="BK46" s="324">
        <f t="shared" si="3"/>
        <v>176</v>
      </c>
    </row>
    <row r="47" spans="2:63" hidden="1">
      <c r="B47" s="25" t="s">
        <v>511</v>
      </c>
      <c r="C47" s="26">
        <v>962907</v>
      </c>
      <c r="D47" s="26" t="s">
        <v>170</v>
      </c>
      <c r="E47" s="25" t="s">
        <v>614</v>
      </c>
      <c r="F47" s="245">
        <f>SUMIF('2_stopień'!H$9:H$767,"HGT.03.",'2_stopień'!J$9:J$767)</f>
        <v>13</v>
      </c>
      <c r="G47" s="244">
        <f>SUMIFS('2_stopień'!$J$9:$J$767,'2_stopień'!$H$9:$H$767,D47,'2_stopień'!$P$9:$P$767,"CKZ Bielawa")</f>
        <v>0</v>
      </c>
      <c r="H47" s="244">
        <f>SUMIFS('2_stopień'!$K$9:$K$767,'2_stopień'!$H$9:$H$767,D47,'2_stopień'!$P$9:$P$767,"CKZ Bielawa")</f>
        <v>0</v>
      </c>
      <c r="I47" s="244">
        <f>SUMIFS('2_stopień'!$J$9:$J$767,'2_stopień'!$H$9:$H$767,D47,'2_stopień'!$P$9:$P$767,"GCKZ Głogów")</f>
        <v>0</v>
      </c>
      <c r="J47" s="349">
        <f>SUMIFS('2_stopień'!$K$9:$K$767,'2_stopień'!$H$9:$H$767,D47,'2_stopień'!$P$9:$P$767,"GCKZ Głogów")</f>
        <v>0</v>
      </c>
      <c r="K47" s="244">
        <f>SUMIFS('2_stopień'!$J$9:$J$767,'2_stopień'!$H$9:$H$767,D47,'2_stopień'!$P$9:$P$767,"CKZ Jawor")</f>
        <v>0</v>
      </c>
      <c r="L47" s="349">
        <f>SUMIFS('2_stopień'!$K$9:$K$767,'2_stopień'!$H$9:$H$767,D47,'2_stopień'!$P$9:$P$767,"CKZ Jawor")</f>
        <v>0</v>
      </c>
      <c r="M47" s="244">
        <f>SUMIFS('2_stopień'!$J$9:$J$767,'2_stopień'!$H$9:$H$767,D47,'2_stopień'!$P$9:$P$767,"JCKZ Jelenia Góra")</f>
        <v>0</v>
      </c>
      <c r="N47" s="349">
        <f>SUMIFS('2_stopień'!$K$9:$K$767,'2_stopień'!$H$9:$H$767,D47,'2_stopień'!$P$9:$P$767,"JCKZ Jelenia Góra")</f>
        <v>0</v>
      </c>
      <c r="O47" s="244">
        <f>SUMIFS('2_stopień'!$J$9:$J$767,'2_stopień'!$H$9:$H$767,D47,'2_stopień'!$P$9:$P$767,"CKZ Kłodzko")</f>
        <v>13</v>
      </c>
      <c r="P47" s="349">
        <f>SUMIFS('2_stopień'!$K$9:$K$767,'2_stopień'!$H$9:$H$767,D47,'2_stopień'!$P$9:$P$767,"CKZ Kłodzko")</f>
        <v>7</v>
      </c>
      <c r="Q47" s="244">
        <f>SUMIFS('2_stopień'!$J$9:$J$767,'2_stopień'!$H$9:$H$767,D47,'2_stopień'!$P$9:$P$767,"CKZ Legnica")</f>
        <v>0</v>
      </c>
      <c r="R47" s="349">
        <f>SUMIFS('2_stopień'!$K$9:$K$767,'2_stopień'!$H$9:$H$767,D47,'2_stopień'!$P$9:$P$767,"CKZ Legnica")</f>
        <v>0</v>
      </c>
      <c r="S47" s="244">
        <f>SUMIFS('2_stopień'!$J$9:$J$767,'2_stopień'!$H$9:$H$767,D47,'2_stopień'!$P$9:$P$767,"CKZ Oleśnica")</f>
        <v>0</v>
      </c>
      <c r="T47" s="349">
        <f>SUMIFS('2_stopień'!$K$9:$K$767,'2_stopień'!$H$9:$H$767,D47,'2_stopień'!$P$9:$P$767,"CKZ Oleśnica")</f>
        <v>0</v>
      </c>
      <c r="U47" s="244">
        <f>SUMIFS('2_stopień'!$J$9:$J$767,'2_stopień'!$H$9:$H$767,D47,'2_stopień'!$P$9:$P$767,"CKZ Świdnica")</f>
        <v>0</v>
      </c>
      <c r="V47" s="349">
        <f>SUMIFS('2_stopień'!$K$9:$K$767,'2_stopień'!$H$9:$H$767,D47,'2_stopień'!$P$9:$P$767,"CKZ Świdnica")</f>
        <v>0</v>
      </c>
      <c r="W47" s="244">
        <f>SUMIFS('2_stopień'!$J$9:$J$767,'2_stopień'!$H$9:$H$767,D47,'2_stopień'!$P$9:$P$767,"CKZ Wołów")</f>
        <v>0</v>
      </c>
      <c r="X47" s="349">
        <f>SUMIFS('2_stopień'!$K$9:$K$767,'2_stopień'!$H$9:$H$767,D47,'2_stopień'!$P$9:$P$767,"CKZ Wołów")</f>
        <v>0</v>
      </c>
      <c r="Y47" s="244">
        <f>SUMIFS('2_stopień'!$J$9:$J$767,'2_stopień'!$H$9:$H$767,D47,'2_stopień'!$P$9:$P$767,"CKZ Ziębice")</f>
        <v>0</v>
      </c>
      <c r="Z47" s="349">
        <f>SUMIFS('2_stopień'!$K$9:$K$767,'2_stopień'!$H$9:$H$767,D47,'2_stopień'!$P$9:$P$767,"CKZ Ziębice")</f>
        <v>0</v>
      </c>
      <c r="AA47" s="244">
        <f>SUMIFS('2_stopień'!$J$9:$J$767,'2_stopień'!$H$9:$H$767,D47,'2_stopień'!$P$9:$P$767,"CKZ Dobrodzień")</f>
        <v>0</v>
      </c>
      <c r="AB47" s="349">
        <f>SUMIFS('2_stopień'!$K$9:$K$767,'2_stopień'!$H$9:$H$767,D47,'2_stopień'!$P$9:$P$767,"CKZ Dobrodzień")</f>
        <v>0</v>
      </c>
      <c r="AC47" s="244">
        <f>SUMIFS('2_stopień'!$J$9:$J$767,'2_stopień'!$H$9:$H$767,D47,'2_stopień'!$P$9:$P$767,"CKZ Głubczyce")</f>
        <v>0</v>
      </c>
      <c r="AD47" s="349">
        <f>SUMIFS('2_stopień'!$K$9:$K$767,'2_stopień'!$H$9:$H$767,D47,'2_stopień'!$P$9:$P$767,"CKZ Głubczyce")</f>
        <v>0</v>
      </c>
      <c r="AE47" s="244">
        <f>SUMIFS('2_stopień'!$J$9:$J$767,'2_stopień'!$H$9:$H$767,D47,'2_stopień'!$P$9:$P$767,"CKZ Kędzierzyn Koźle")</f>
        <v>0</v>
      </c>
      <c r="AF47" s="349">
        <f>SUMIFS('2_stopień'!$K$9:$K$767,'2_stopień'!$H$9:$H$767,D47,'2_stopień'!$P$9:$P$767,"CKZ Kędzierzyn Koźle")</f>
        <v>0</v>
      </c>
      <c r="AG47" s="244">
        <f>SUMIFS('2_stopień'!$J$9:$J$767,'2_stopień'!$H$9:$H$767,D47,'2_stopień'!$P$9:$P$767,"ZSET Rakowice")</f>
        <v>0</v>
      </c>
      <c r="AH47" s="349">
        <f>SUMIFS('2_stopień'!$K$9:$K$767,'2_stopień'!$H$9:$H$767,D47,'2_stopień'!$P$9:$P$767,"ZSET Rakowice")</f>
        <v>0</v>
      </c>
      <c r="AI47" s="244">
        <f>SUMIFS('2_stopień'!$J$9:$J$767,'2_stopień'!$H$9:$H$767,D47,'2_stopień'!$P$9:$P$767,"CKZ Krotoszyn")</f>
        <v>0</v>
      </c>
      <c r="AJ47" s="349">
        <f>SUMIFS('2_stopień'!$K$9:$K$767,'2_stopień'!$H$9:$H$767,D47,'2_stopień'!$P$9:$P$767,"CKZ Krotoszyn")</f>
        <v>0</v>
      </c>
      <c r="AK47" s="244">
        <f>SUMIFS('2_stopień'!$J$9:$J$767,'2_stopień'!$H$9:$H$767,D47,'2_stopień'!$P$9:$P$767,"CKZ Olkusz")</f>
        <v>0</v>
      </c>
      <c r="AL47" s="349">
        <f>SUMIFS('2_stopień'!$K$9:$K$767,'2_stopień'!$H$9:$H$767,D47,'2_stopień'!$P$9:$P$767,"CKZ Olkusz")</f>
        <v>0</v>
      </c>
      <c r="AM47" s="244">
        <f>SUMIFS('2_stopień'!$J$9:$J$767,'2_stopień'!$H$9:$H$767,D47,'2_stopień'!$P$9:$P$767,"CKZ Wschowa")</f>
        <v>0</v>
      </c>
      <c r="AN47" s="334">
        <f>SUMIFS('2_stopień'!$K$9:$K$767,'2_stopień'!$H$9:$H$767,D47,'2_stopień'!$P$9:$P$767,"CKZ Wschowa")</f>
        <v>0</v>
      </c>
      <c r="AO47" s="244">
        <f>SUMIFS('2_stopień'!$J$9:$J$767,'2_stopień'!$H$9:$H$767,D47,'2_stopień'!$P$9:$P$767,"CKZ Zielona Góra")</f>
        <v>0</v>
      </c>
      <c r="AP47" s="314">
        <f>SUMIFS('2_stopień'!$K$9:$K$767,'2_stopień'!$H$9:$H$767,D47,'2_stopień'!$P$9:$P$767,"CKZ Zielona Góra")</f>
        <v>0</v>
      </c>
      <c r="AQ47" s="244">
        <f>SUMIFS('2_stopień'!$J$9:$J$767,'2_stopień'!$H$9:$H$767,D47,'2_stopień'!$P$9:$P$767,"Rzemieślnicza Wałbrzych")</f>
        <v>0</v>
      </c>
      <c r="AR47" s="349">
        <f>SUMIFS('2_stopień'!$K$9:$K$767,'2_stopień'!$H$9:$H$767,D47,'2_stopień'!$P$9:$P$767,"Rzemieślnicza Wałbrzych")</f>
        <v>0</v>
      </c>
      <c r="AS47" s="244">
        <f>SUMIFS('2_stopień'!$J$9:$J$767,'2_stopień'!$H$9:$H$767,D47,'2_stopień'!$P$9:$P$767,"CKZ Mosina")</f>
        <v>0</v>
      </c>
      <c r="AT47" s="349">
        <f>SUMIFS('2_stopień'!$K$9:$K$767,'2_stopień'!$H$9:$H$767,D47,'2_stopień'!$P$9:$P$767,"CKZ Mosina")</f>
        <v>0</v>
      </c>
      <c r="AU47" s="244">
        <f>SUMIFS('2_stopień'!$J$9:$J$767,'2_stopień'!$H$9:$H$767,D47,'2_stopień'!$P$9:$P$767,"Akademia Rzemiosła")</f>
        <v>0</v>
      </c>
      <c r="AV47" s="349">
        <f>SUMIFS('2_stopień'!$K$9:$K$767,'2_stopień'!$H$9:$H$767,D47,'2_stopień'!$P$9:$P$767,"Akademia Rzemiosła")</f>
        <v>0</v>
      </c>
      <c r="AW47" s="244">
        <f>SUMIFS('2_stopień'!$J$9:$J$767,'2_stopień'!$H$9:$H$767,D47,'2_stopień'!$P$9:$P$767,"CKZ Opole")</f>
        <v>0</v>
      </c>
      <c r="AX47" s="349">
        <f>SUMIFS('2_stopień'!$K$9:$K$767,'2_stopień'!$H$9:$H$767,D47,'2_stopień'!$P$9:$P$767,"CKZ Opole")</f>
        <v>0</v>
      </c>
      <c r="AY47" s="244">
        <f>SUMIFS('2_stopień'!$J$9:$J$767,'2_stopień'!$H$9:$H$767,D47,'2_stopień'!$P$9:$P$767,"CKZ Wrocław")</f>
        <v>0</v>
      </c>
      <c r="AZ47" s="349">
        <f>SUMIFS('2_stopień'!$K$9:$K$767,'2_stopień'!$H$9:$H$767,D47,'2_stopień'!$P$9:$P$767,"CKZ Wrocław")</f>
        <v>0</v>
      </c>
      <c r="BA47" s="244">
        <f>SUMIFS('2_stopień'!$J$9:$J$767,'2_stopień'!$H$9:$H$767,D47,'2_stopień'!$P$9:$P$767,"Brzeg Dolny")</f>
        <v>0</v>
      </c>
      <c r="BB47" s="349">
        <f>SUMIFS('2_stopień'!$K$9:$K$767,'2_stopień'!$H$9:$H$767,D47,'2_stopień'!$P$9:$P$767,"Brzeg Dolny")</f>
        <v>0</v>
      </c>
      <c r="BC47" s="244">
        <f>SUMIFS('2_stopień'!$J$9:$J$767,'2_stopień'!$H$9:$H$767,D47,'2_stopień'!$P$9:$P$767,"CKZ Dębica")</f>
        <v>0</v>
      </c>
      <c r="BD47" s="349">
        <f>SUMIFS('2_stopień'!$K$9:$K$767,'2_stopień'!$H$9:$H$767,D47,'2_stopień'!$P$9:$P$767,"CKZ Dębica")</f>
        <v>0</v>
      </c>
      <c r="BE47" s="244">
        <f>SUMIFS('2_stopień'!$J$9:$J$767,'2_stopień'!$H$9:$H$767,D47,'2_stopień'!$P$9:$P$767,"CKZ Gliwice")</f>
        <v>0</v>
      </c>
      <c r="BF47" s="349">
        <f>SUMIFS('2_stopień'!$K$9:$K$767,'2_stopień'!$H$9:$H$767,D47,'2_stopień'!$P$9:$P$767,"CKZ Gliwice")</f>
        <v>0</v>
      </c>
      <c r="BG47" s="244">
        <f>SUMIFS('2_stopień'!$J$9:$J$767,'2_stopień'!$H$9:$H$767,D47,'2_stopień'!$P$9:$P$767,"CKZ Gniezno")</f>
        <v>0</v>
      </c>
      <c r="BH47" s="349">
        <f>SUMIFS('2_stopień'!$K$9:$K$767,'2_stopień'!$H$9:$H$767,D47,'2_stopień'!$P$9:$P$767,"CKZ Gniezno")</f>
        <v>0</v>
      </c>
      <c r="BI47" s="245">
        <f>SUMIFS('2_stopień'!$J$9:$J$767,'2_stopień'!$H$9:$H$767,D47,'2_stopień'!$P$9:$P$767,"szukany ośrodek")</f>
        <v>0</v>
      </c>
      <c r="BJ47" s="359">
        <f t="shared" si="2"/>
        <v>13</v>
      </c>
      <c r="BK47" s="324">
        <f t="shared" si="3"/>
        <v>7</v>
      </c>
    </row>
    <row r="48" spans="2:63" hidden="1">
      <c r="B48" s="25" t="s">
        <v>512</v>
      </c>
      <c r="C48" s="26">
        <v>941203</v>
      </c>
      <c r="D48" s="26" t="s">
        <v>616</v>
      </c>
      <c r="E48" s="25" t="s">
        <v>615</v>
      </c>
      <c r="F48" s="245">
        <f>SUMIF('2_stopień'!H$9:H$767,"HGT.04.",'2_stopień'!J$9:J$767)</f>
        <v>0</v>
      </c>
      <c r="G48" s="244">
        <f>SUMIFS('2_stopień'!$J$9:$J$767,'2_stopień'!$H$9:$H$767,D48,'2_stopień'!$P$9:$P$767,"CKZ Bielawa")</f>
        <v>0</v>
      </c>
      <c r="H48" s="244">
        <f>SUMIFS('2_stopień'!$K$9:$K$767,'2_stopień'!$H$9:$H$767,E48,'2_stopień'!$P$9:$P$767,"CKZ Bielawa")</f>
        <v>0</v>
      </c>
      <c r="I48" s="244">
        <f>SUMIFS('2_stopień'!$J$9:$J$767,'2_stopień'!$H$9:$H$767,D48,'2_stopień'!$P$9:$P$767,"GCKZ Głogów")</f>
        <v>0</v>
      </c>
      <c r="J48" s="349">
        <f>SUMIFS('2_stopień'!$K$9:$K$767,'2_stopień'!$H$9:$H$767,D48,'2_stopień'!$P$9:$P$767,"GCKZ Głogów")</f>
        <v>0</v>
      </c>
      <c r="K48" s="244">
        <f>SUMIFS('2_stopień'!$J$9:$J$767,'2_stopień'!$H$9:$H$767,D48,'2_stopień'!$P$9:$P$767,"CKZ Jawor")</f>
        <v>0</v>
      </c>
      <c r="L48" s="349">
        <f>SUMIFS('2_stopień'!$K$9:$K$767,'2_stopień'!$H$9:$H$767,D48,'2_stopień'!$P$9:$P$767,"CKZ Jawor")</f>
        <v>0</v>
      </c>
      <c r="M48" s="244">
        <f>SUMIFS('2_stopień'!$J$9:$J$767,'2_stopień'!$H$9:$H$767,D48,'2_stopień'!$P$9:$P$767,"JCKZ Jelenia Góra")</f>
        <v>0</v>
      </c>
      <c r="N48" s="349">
        <f>SUMIFS('2_stopień'!$K$9:$K$767,'2_stopień'!$H$9:$H$767,D48,'2_stopień'!$P$9:$P$767,"JCKZ Jelenia Góra")</f>
        <v>0</v>
      </c>
      <c r="O48" s="244">
        <f>SUMIFS('2_stopień'!$J$9:$J$767,'2_stopień'!$H$9:$H$767,D48,'2_stopień'!$P$9:$P$767,"CKZ Kłodzko")</f>
        <v>0</v>
      </c>
      <c r="P48" s="349">
        <f>SUMIFS('2_stopień'!$K$9:$K$767,'2_stopień'!$H$9:$H$767,D48,'2_stopień'!$P$9:$P$767,"CKZ Kłodzko")</f>
        <v>0</v>
      </c>
      <c r="Q48" s="244">
        <f>SUMIFS('2_stopień'!$J$9:$J$767,'2_stopień'!$H$9:$H$767,D48,'2_stopień'!$P$9:$P$767,"CKZ Legnica")</f>
        <v>0</v>
      </c>
      <c r="R48" s="349">
        <f>SUMIFS('2_stopień'!$K$9:$K$767,'2_stopień'!$H$9:$H$767,D48,'2_stopień'!$P$9:$P$767,"CKZ Legnica")</f>
        <v>0</v>
      </c>
      <c r="S48" s="244">
        <f>SUMIFS('2_stopień'!$J$9:$J$767,'2_stopień'!$H$9:$H$767,D48,'2_stopień'!$P$9:$P$767,"CKZ Oleśnica")</f>
        <v>0</v>
      </c>
      <c r="T48" s="349">
        <f>SUMIFS('2_stopień'!$K$9:$K$767,'2_stopień'!$H$9:$H$767,D48,'2_stopień'!$P$9:$P$767,"CKZ Oleśnica")</f>
        <v>0</v>
      </c>
      <c r="U48" s="244">
        <f>SUMIFS('2_stopień'!$J$9:$J$767,'2_stopień'!$H$9:$H$767,D48,'2_stopień'!$P$9:$P$767,"CKZ Świdnica")</f>
        <v>0</v>
      </c>
      <c r="V48" s="349">
        <f>SUMIFS('2_stopień'!$K$9:$K$767,'2_stopień'!$H$9:$H$767,D48,'2_stopień'!$P$9:$P$767,"CKZ Świdnica")</f>
        <v>0</v>
      </c>
      <c r="W48" s="244">
        <f>SUMIFS('2_stopień'!$J$9:$J$767,'2_stopień'!$H$9:$H$767,D48,'2_stopień'!$P$9:$P$767,"CKZ Wołów")</f>
        <v>0</v>
      </c>
      <c r="X48" s="349">
        <f>SUMIFS('2_stopień'!$K$9:$K$767,'2_stopień'!$H$9:$H$767,D48,'2_stopień'!$P$9:$P$767,"CKZ Wołów")</f>
        <v>0</v>
      </c>
      <c r="Y48" s="244">
        <f>SUMIFS('2_stopień'!$J$9:$J$767,'2_stopień'!$H$9:$H$767,D48,'2_stopień'!$P$9:$P$767,"CKZ Ziębice")</f>
        <v>0</v>
      </c>
      <c r="Z48" s="349">
        <f>SUMIFS('2_stopień'!$K$9:$K$767,'2_stopień'!$H$9:$H$767,D48,'2_stopień'!$P$9:$P$767,"CKZ Ziębice")</f>
        <v>0</v>
      </c>
      <c r="AA48" s="244">
        <f>SUMIFS('2_stopień'!$J$9:$J$767,'2_stopień'!$H$9:$H$767,D48,'2_stopień'!$P$9:$P$767,"CKZ Dobrodzień")</f>
        <v>0</v>
      </c>
      <c r="AB48" s="349">
        <f>SUMIFS('2_stopień'!$K$9:$K$767,'2_stopień'!$H$9:$H$767,D48,'2_stopień'!$P$9:$P$767,"CKZ Dobrodzień")</f>
        <v>0</v>
      </c>
      <c r="AC48" s="244">
        <f>SUMIFS('2_stopień'!$J$9:$J$767,'2_stopień'!$H$9:$H$767,D48,'2_stopień'!$P$9:$P$767,"CKZ Głubczyce")</f>
        <v>0</v>
      </c>
      <c r="AD48" s="349">
        <f>SUMIFS('2_stopień'!$K$9:$K$767,'2_stopień'!$H$9:$H$767,D48,'2_stopień'!$P$9:$P$767,"CKZ Głubczyce")</f>
        <v>0</v>
      </c>
      <c r="AE48" s="244">
        <f>SUMIFS('2_stopień'!$J$9:$J$767,'2_stopień'!$H$9:$H$767,D48,'2_stopień'!$P$9:$P$767,"CKZ Kędzierzyn Koźle")</f>
        <v>0</v>
      </c>
      <c r="AF48" s="349">
        <f>SUMIFS('2_stopień'!$K$9:$K$767,'2_stopień'!$H$9:$H$767,D48,'2_stopień'!$P$9:$P$767,"CKZ Kędzierzyn Koźle")</f>
        <v>0</v>
      </c>
      <c r="AG48" s="244">
        <f>SUMIFS('2_stopień'!$J$9:$J$767,'2_stopień'!$H$9:$H$767,D48,'2_stopień'!$P$9:$P$767,"ZSET Rakowice")</f>
        <v>0</v>
      </c>
      <c r="AH48" s="349">
        <f>SUMIFS('2_stopień'!$K$9:$K$767,'2_stopień'!$H$9:$H$767,D48,'2_stopień'!$P$9:$P$767,"ZSET Rakowice")</f>
        <v>0</v>
      </c>
      <c r="AI48" s="244">
        <f>SUMIFS('2_stopień'!$J$9:$J$767,'2_stopień'!$H$9:$H$767,D48,'2_stopień'!$P$9:$P$767,"CKZ Krotoszyn")</f>
        <v>0</v>
      </c>
      <c r="AJ48" s="349">
        <f>SUMIFS('2_stopień'!$K$9:$K$767,'2_stopień'!$H$9:$H$767,D48,'2_stopień'!$P$9:$P$767,"CKZ Krotoszyn")</f>
        <v>0</v>
      </c>
      <c r="AK48" s="244">
        <f>SUMIFS('2_stopień'!$J$9:$J$767,'2_stopień'!$H$9:$H$767,D48,'2_stopień'!$P$9:$P$767,"CKZ Olkusz")</f>
        <v>0</v>
      </c>
      <c r="AL48" s="349">
        <f>SUMIFS('2_stopień'!$K$9:$K$767,'2_stopień'!$H$9:$H$767,D48,'2_stopień'!$P$9:$P$767,"CKZ Olkusz")</f>
        <v>0</v>
      </c>
      <c r="AM48" s="244">
        <f>SUMIFS('2_stopień'!$J$9:$J$767,'2_stopień'!$H$9:$H$767,D48,'2_stopień'!$P$9:$P$767,"CKZ Wschowa")</f>
        <v>0</v>
      </c>
      <c r="AN48" s="334">
        <f>SUMIFS('2_stopień'!$K$9:$K$767,'2_stopień'!$H$9:$H$767,D48,'2_stopień'!$P$9:$P$767,"CKZ Wschowa")</f>
        <v>0</v>
      </c>
      <c r="AO48" s="244">
        <f>SUMIFS('2_stopień'!$J$9:$J$767,'2_stopień'!$H$9:$H$767,D48,'2_stopień'!$P$9:$P$767,"CKZ Zielona Góra")</f>
        <v>0</v>
      </c>
      <c r="AP48" s="314">
        <f>SUMIFS('2_stopień'!$K$9:$K$767,'2_stopień'!$H$9:$H$767,D48,'2_stopień'!$P$9:$P$767,"CKZ Zielona Góra")</f>
        <v>0</v>
      </c>
      <c r="AQ48" s="244">
        <f>SUMIFS('2_stopień'!$J$9:$J$767,'2_stopień'!$H$9:$H$767,D48,'2_stopień'!$P$9:$P$767,"Rzemieślnicza Wałbrzych")</f>
        <v>0</v>
      </c>
      <c r="AR48" s="349">
        <f>SUMIFS('2_stopień'!$K$9:$K$767,'2_stopień'!$H$9:$H$767,D48,'2_stopień'!$P$9:$P$767,"Rzemieślnicza Wałbrzych")</f>
        <v>0</v>
      </c>
      <c r="AS48" s="244">
        <f>SUMIFS('2_stopień'!$J$9:$J$767,'2_stopień'!$H$9:$H$767,D48,'2_stopień'!$P$9:$P$767,"CKZ Mosina")</f>
        <v>0</v>
      </c>
      <c r="AT48" s="349">
        <f>SUMIFS('2_stopień'!$K$9:$K$767,'2_stopień'!$H$9:$H$767,D48,'2_stopień'!$P$9:$P$767,"CKZ Mosina")</f>
        <v>0</v>
      </c>
      <c r="AU48" s="244">
        <f>SUMIFS('2_stopień'!$J$9:$J$767,'2_stopień'!$H$9:$H$767,D48,'2_stopień'!$P$9:$P$767,"Collegium Witelona")</f>
        <v>0</v>
      </c>
      <c r="AV48" s="349">
        <f>SUMIFS('2_stopień'!$K$9:$K$767,'2_stopień'!$H$9:$H$767,D48,'2_stopień'!$P$9:$P$767,"Collegium Witelona")</f>
        <v>0</v>
      </c>
      <c r="AW48" s="244">
        <f>SUMIFS('2_stopień'!$J$9:$J$767,'2_stopień'!$H$9:$H$767,D48,'2_stopień'!$P$9:$P$767,"CKZ Opole")</f>
        <v>0</v>
      </c>
      <c r="AX48" s="349">
        <f>SUMIFS('2_stopień'!$K$9:$K$767,'2_stopień'!$H$9:$H$767,D48,'2_stopień'!$P$9:$P$767,"CKZ Opole")</f>
        <v>0</v>
      </c>
      <c r="AY48" s="244">
        <f>SUMIFS('2_stopień'!$J$9:$J$767,'2_stopień'!$H$9:$H$767,D48,'2_stopień'!$P$9:$P$767,"CKZ Wrocław")</f>
        <v>0</v>
      </c>
      <c r="AZ48" s="349">
        <f>SUMIFS('2_stopień'!$K$9:$K$767,'2_stopień'!$H$9:$H$767,D48,'2_stopień'!$P$9:$P$767,"CKZ Wrocław")</f>
        <v>0</v>
      </c>
      <c r="BA48" s="244">
        <f>SUMIFS('2_stopień'!$J$9:$J$767,'2_stopień'!$H$9:$H$767,D48,'2_stopień'!$P$9:$P$767,"Brzeg Dolny")</f>
        <v>0</v>
      </c>
      <c r="BB48" s="349">
        <f>SUMIFS('2_stopień'!$K$9:$K$767,'2_stopień'!$H$9:$H$767,D48,'2_stopień'!$P$9:$P$767,"Brzeg Dolny")</f>
        <v>0</v>
      </c>
      <c r="BC48" s="244">
        <f>SUMIFS('2_stopień'!$J$9:$J$767,'2_stopień'!$H$9:$H$767,D48,'2_stopień'!$P$9:$P$767,"CKZ Dębica")</f>
        <v>0</v>
      </c>
      <c r="BD48" s="349">
        <f>SUMIFS('2_stopień'!$K$9:$K$767,'2_stopień'!$H$9:$H$767,D48,'2_stopień'!$P$9:$P$767,"CKZ Dębica")</f>
        <v>0</v>
      </c>
      <c r="BE48" s="244">
        <f>SUMIFS('2_stopień'!$J$9:$J$767,'2_stopień'!$H$9:$H$767,D48,'2_stopień'!$P$9:$P$767,"CKZ Gliwice")</f>
        <v>0</v>
      </c>
      <c r="BF48" s="349">
        <f>SUMIFS('2_stopień'!$K$9:$K$767,'2_stopień'!$H$9:$H$767,D48,'2_stopień'!$P$9:$P$767,"CKZ Gliwice")</f>
        <v>0</v>
      </c>
      <c r="BG48" s="244">
        <f>SUMIFS('2_stopień'!$J$9:$J$767,'2_stopień'!$H$9:$H$767,D48,'2_stopień'!$P$9:$P$767,"CKZ Gniezno")</f>
        <v>0</v>
      </c>
      <c r="BH48" s="349">
        <f>SUMIFS('2_stopień'!$K$9:$K$767,'2_stopień'!$H$9:$H$767,D48,'2_stopień'!$P$9:$P$767,"CKZ Gniezno")</f>
        <v>0</v>
      </c>
      <c r="BI48" s="245">
        <f>SUMIFS('2_stopień'!$J$9:$J$767,'2_stopień'!$H$9:$H$767,D48,'2_stopień'!$P$9:$P$767,"szukany ośrodek")</f>
        <v>0</v>
      </c>
      <c r="BJ48" s="359">
        <f t="shared" si="2"/>
        <v>0</v>
      </c>
      <c r="BK48" s="324">
        <f t="shared" si="3"/>
        <v>0</v>
      </c>
    </row>
    <row r="49" spans="2:63" hidden="1">
      <c r="B49" s="25" t="s">
        <v>195</v>
      </c>
      <c r="C49" s="26">
        <v>911205</v>
      </c>
      <c r="D49" s="26" t="s">
        <v>198</v>
      </c>
      <c r="E49" s="25" t="s">
        <v>617</v>
      </c>
      <c r="F49" s="245">
        <f>SUMIF('2_stopień'!H$9:H$767,"HGT.05.",'2_stopień'!J$9:J$767)</f>
        <v>1</v>
      </c>
      <c r="G49" s="244">
        <f>SUMIFS('2_stopień'!$J$9:$J$767,'2_stopień'!$H$9:$H$767,D49,'2_stopień'!$P$9:$P$767,"CKZ Bielawa")</f>
        <v>0</v>
      </c>
      <c r="H49" s="244">
        <f>SUMIFS('2_stopień'!$K$9:$K$767,'2_stopień'!$H$9:$H$767,D49,'2_stopień'!$P$9:$P$767,"CKZ Bielawa")</f>
        <v>0</v>
      </c>
      <c r="I49" s="244">
        <f>SUMIFS('2_stopień'!$J$9:$J$767,'2_stopień'!$H$9:$H$767,D49,'2_stopień'!$P$9:$P$767,"GCKZ Głogów")</f>
        <v>0</v>
      </c>
      <c r="J49" s="349">
        <f>SUMIFS('2_stopień'!$K$9:$K$767,'2_stopień'!$H$9:$H$767,D49,'2_stopień'!$P$9:$P$767,"GCKZ Głogów")</f>
        <v>0</v>
      </c>
      <c r="K49" s="244">
        <f>SUMIFS('2_stopień'!$J$9:$J$767,'2_stopień'!$H$9:$H$767,D49,'2_stopień'!$P$9:$P$767,"CKZ Jawor")</f>
        <v>0</v>
      </c>
      <c r="L49" s="349">
        <f>SUMIFS('2_stopień'!$K$9:$K$767,'2_stopień'!$H$9:$H$767,D49,'2_stopień'!$P$9:$P$767,"CKZ Jawor")</f>
        <v>0</v>
      </c>
      <c r="M49" s="244">
        <f>SUMIFS('2_stopień'!$J$9:$J$767,'2_stopień'!$H$9:$H$767,D49,'2_stopień'!$P$9:$P$767,"JCKZ Jelenia Góra")</f>
        <v>0</v>
      </c>
      <c r="N49" s="349">
        <f>SUMIFS('2_stopień'!$K$9:$K$767,'2_stopień'!$H$9:$H$767,D49,'2_stopień'!$P$9:$P$767,"JCKZ Jelenia Góra")</f>
        <v>0</v>
      </c>
      <c r="O49" s="244">
        <f>SUMIFS('2_stopień'!$J$9:$J$767,'2_stopień'!$H$9:$H$767,D49,'2_stopień'!$P$9:$P$767,"CKZ Kłodzko")</f>
        <v>1</v>
      </c>
      <c r="P49" s="349">
        <f>SUMIFS('2_stopień'!$K$9:$K$767,'2_stopień'!$H$9:$H$767,D49,'2_stopień'!$P$9:$P$767,"CKZ Kłodzko")</f>
        <v>0</v>
      </c>
      <c r="Q49" s="244">
        <f>SUMIFS('2_stopień'!$J$9:$J$767,'2_stopień'!$H$9:$H$767,D49,'2_stopień'!$P$9:$P$767,"CKZ Legnica")</f>
        <v>0</v>
      </c>
      <c r="R49" s="349">
        <f>SUMIFS('2_stopień'!$K$9:$K$767,'2_stopień'!$H$9:$H$767,D49,'2_stopień'!$P$9:$P$767,"CKZ Legnica")</f>
        <v>0</v>
      </c>
      <c r="S49" s="244">
        <f>SUMIFS('2_stopień'!$J$9:$J$767,'2_stopień'!$H$9:$H$767,D49,'2_stopień'!$P$9:$P$767,"CKZ Oleśnica")</f>
        <v>0</v>
      </c>
      <c r="T49" s="349">
        <f>SUMIFS('2_stopień'!$K$9:$K$767,'2_stopień'!$H$9:$H$767,D49,'2_stopień'!$P$9:$P$767,"CKZ Oleśnica")</f>
        <v>0</v>
      </c>
      <c r="U49" s="244">
        <f>SUMIFS('2_stopień'!$J$9:$J$767,'2_stopień'!$H$9:$H$767,D49,'2_stopień'!$P$9:$P$767,"CKZ Świdnica")</f>
        <v>0</v>
      </c>
      <c r="V49" s="349">
        <f>SUMIFS('2_stopień'!$K$9:$K$767,'2_stopień'!$H$9:$H$767,D49,'2_stopień'!$P$9:$P$767,"CKZ Świdnica")</f>
        <v>0</v>
      </c>
      <c r="W49" s="244">
        <f>SUMIFS('2_stopień'!$J$9:$J$767,'2_stopień'!$H$9:$H$767,D49,'2_stopień'!$P$9:$P$767,"CKZ Wołów")</f>
        <v>0</v>
      </c>
      <c r="X49" s="349">
        <f>SUMIFS('2_stopień'!$K$9:$K$767,'2_stopień'!$H$9:$H$767,D49,'2_stopień'!$P$9:$P$767,"CKZ Wołów")</f>
        <v>0</v>
      </c>
      <c r="Y49" s="244">
        <f>SUMIFS('2_stopień'!$J$9:$J$767,'2_stopień'!$H$9:$H$767,D49,'2_stopień'!$P$9:$P$767,"CKZ Ziębice")</f>
        <v>0</v>
      </c>
      <c r="Z49" s="349">
        <f>SUMIFS('2_stopień'!$K$9:$K$767,'2_stopień'!$H$9:$H$767,D49,'2_stopień'!$P$9:$P$767,"CKZ Ziębice")</f>
        <v>0</v>
      </c>
      <c r="AA49" s="244">
        <f>SUMIFS('2_stopień'!$J$9:$J$767,'2_stopień'!$H$9:$H$767,D49,'2_stopień'!$P$9:$P$767,"CKZ Dobrodzień")</f>
        <v>0</v>
      </c>
      <c r="AB49" s="349">
        <f>SUMIFS('2_stopień'!$K$9:$K$767,'2_stopień'!$H$9:$H$767,D49,'2_stopień'!$P$9:$P$767,"CKZ Dobrodzień")</f>
        <v>0</v>
      </c>
      <c r="AC49" s="244">
        <f>SUMIFS('2_stopień'!$J$9:$J$767,'2_stopień'!$H$9:$H$767,D49,'2_stopień'!$P$9:$P$767,"CKZ Głubczyce")</f>
        <v>0</v>
      </c>
      <c r="AD49" s="349">
        <f>SUMIFS('2_stopień'!$K$9:$K$767,'2_stopień'!$H$9:$H$767,D49,'2_stopień'!$P$9:$P$767,"CKZ Głubczyce")</f>
        <v>0</v>
      </c>
      <c r="AE49" s="244">
        <f>SUMIFS('2_stopień'!$J$9:$J$767,'2_stopień'!$H$9:$H$767,D49,'2_stopień'!$P$9:$P$767,"CKZ Kędzierzyn Koźle")</f>
        <v>0</v>
      </c>
      <c r="AF49" s="349">
        <f>SUMIFS('2_stopień'!$K$9:$K$767,'2_stopień'!$H$9:$H$767,D49,'2_stopień'!$P$9:$P$767,"CKZ Kędzierzyn Koźle")</f>
        <v>0</v>
      </c>
      <c r="AG49" s="244">
        <f>SUMIFS('2_stopień'!$J$9:$J$767,'2_stopień'!$H$9:$H$767,D49,'2_stopień'!$P$9:$P$767,"ZSET Rakowice")</f>
        <v>0</v>
      </c>
      <c r="AH49" s="349">
        <f>SUMIFS('2_stopień'!$K$9:$K$767,'2_stopień'!$H$9:$H$767,D49,'2_stopień'!$P$9:$P$767,"ZSET Rakowice")</f>
        <v>0</v>
      </c>
      <c r="AI49" s="244">
        <f>SUMIFS('2_stopień'!$J$9:$J$767,'2_stopień'!$H$9:$H$767,D49,'2_stopień'!$P$9:$P$767,"CKZ Krotoszyn")</f>
        <v>0</v>
      </c>
      <c r="AJ49" s="349">
        <f>SUMIFS('2_stopień'!$K$9:$K$767,'2_stopień'!$H$9:$H$767,D49,'2_stopień'!$P$9:$P$767,"CKZ Krotoszyn")</f>
        <v>0</v>
      </c>
      <c r="AK49" s="244">
        <f>SUMIFS('2_stopień'!$J$9:$J$767,'2_stopień'!$H$9:$H$767,D49,'2_stopień'!$P$9:$P$767,"CKZ Olkusz")</f>
        <v>0</v>
      </c>
      <c r="AL49" s="349">
        <f>SUMIFS('2_stopień'!$K$9:$K$767,'2_stopień'!$H$9:$H$767,D49,'2_stopień'!$P$9:$P$767,"CKZ Olkusz")</f>
        <v>0</v>
      </c>
      <c r="AM49" s="244">
        <f>SUMIFS('2_stopień'!$J$9:$J$767,'2_stopień'!$H$9:$H$767,D49,'2_stopień'!$P$9:$P$767,"CKZ Wschowa")</f>
        <v>0</v>
      </c>
      <c r="AN49" s="334">
        <f>SUMIFS('2_stopień'!$K$9:$K$767,'2_stopień'!$H$9:$H$767,D49,'2_stopień'!$P$9:$P$767,"CKZ Wschowa")</f>
        <v>0</v>
      </c>
      <c r="AO49" s="244">
        <f>SUMIFS('2_stopień'!$J$9:$J$767,'2_stopień'!$H$9:$H$767,D49,'2_stopień'!$P$9:$P$767,"CKZ Zielona Góra")</f>
        <v>0</v>
      </c>
      <c r="AP49" s="314">
        <f>SUMIFS('2_stopień'!$K$9:$K$767,'2_stopień'!$H$9:$H$767,D49,'2_stopień'!$P$9:$P$767,"CKZ Zielona Góra")</f>
        <v>0</v>
      </c>
      <c r="AQ49" s="244">
        <f>SUMIFS('2_stopień'!$J$9:$J$767,'2_stopień'!$H$9:$H$767,D49,'2_stopień'!$P$9:$P$767,"Rzemieślnicza Wałbrzych")</f>
        <v>0</v>
      </c>
      <c r="AR49" s="349">
        <f>SUMIFS('2_stopień'!$K$9:$K$767,'2_stopień'!$H$9:$H$767,D49,'2_stopień'!$P$9:$P$767,"Rzemieślnicza Wałbrzych")</f>
        <v>0</v>
      </c>
      <c r="AS49" s="244">
        <f>SUMIFS('2_stopień'!$J$9:$J$767,'2_stopień'!$H$9:$H$767,D49,'2_stopień'!$P$9:$P$767,"CKZ Mosina")</f>
        <v>0</v>
      </c>
      <c r="AT49" s="349">
        <f>SUMIFS('2_stopień'!$K$9:$K$767,'2_stopień'!$H$9:$H$767,D49,'2_stopień'!$P$9:$P$767,"CKZ Mosina")</f>
        <v>0</v>
      </c>
      <c r="AU49" s="244">
        <f>SUMIFS('2_stopień'!$J$9:$J$767,'2_stopień'!$H$9:$H$767,D49,'2_stopień'!$P$9:$P$767,"Akademia Rzemiosła")</f>
        <v>0</v>
      </c>
      <c r="AV49" s="349">
        <f>SUMIFS('2_stopień'!$K$9:$K$767,'2_stopień'!$H$9:$H$767,D49,'2_stopień'!$P$9:$P$767,"Akademia Rzemiosła")</f>
        <v>0</v>
      </c>
      <c r="AW49" s="244">
        <f>SUMIFS('2_stopień'!$J$9:$J$767,'2_stopień'!$H$9:$H$767,D49,'2_stopień'!$P$9:$P$767,"CKZ Opole")</f>
        <v>0</v>
      </c>
      <c r="AX49" s="349">
        <f>SUMIFS('2_stopień'!$K$9:$K$767,'2_stopień'!$H$9:$H$767,D49,'2_stopień'!$P$9:$P$767,"CKZ Opole")</f>
        <v>0</v>
      </c>
      <c r="AY49" s="244">
        <f>SUMIFS('2_stopień'!$J$9:$J$767,'2_stopień'!$H$9:$H$767,D49,'2_stopień'!$P$9:$P$767,"CKZ Wrocław")</f>
        <v>0</v>
      </c>
      <c r="AZ49" s="349">
        <f>SUMIFS('2_stopień'!$K$9:$K$767,'2_stopień'!$H$9:$H$767,D49,'2_stopień'!$P$9:$P$767,"CKZ Wrocław")</f>
        <v>0</v>
      </c>
      <c r="BA49" s="244">
        <f>SUMIFS('2_stopień'!$J$9:$J$767,'2_stopień'!$H$9:$H$767,D49,'2_stopień'!$P$9:$P$767,"Brzeg Dolny")</f>
        <v>0</v>
      </c>
      <c r="BB49" s="349">
        <f>SUMIFS('2_stopień'!$K$9:$K$767,'2_stopień'!$H$9:$H$767,D49,'2_stopień'!$P$9:$P$767,"Brzeg Dolny")</f>
        <v>0</v>
      </c>
      <c r="BC49" s="244">
        <f>SUMIFS('2_stopień'!$J$9:$J$767,'2_stopień'!$H$9:$H$767,D49,'2_stopień'!$P$9:$P$767,"CKZ Dębica")</f>
        <v>0</v>
      </c>
      <c r="BD49" s="349">
        <f>SUMIFS('2_stopień'!$K$9:$K$767,'2_stopień'!$H$9:$H$767,D49,'2_stopień'!$P$9:$P$767,"CKZ Dębica")</f>
        <v>0</v>
      </c>
      <c r="BE49" s="244">
        <f>SUMIFS('2_stopień'!$J$9:$J$767,'2_stopień'!$H$9:$H$767,D49,'2_stopień'!$P$9:$P$767,"CKZ Gliwice")</f>
        <v>0</v>
      </c>
      <c r="BF49" s="349">
        <f>SUMIFS('2_stopień'!$K$9:$K$767,'2_stopień'!$H$9:$H$767,D49,'2_stopień'!$P$9:$P$767,"CKZ Gliwice")</f>
        <v>0</v>
      </c>
      <c r="BG49" s="244">
        <f>SUMIFS('2_stopień'!$J$9:$J$767,'2_stopień'!$H$9:$H$767,D49,'2_stopień'!$P$9:$P$767,"CKZ Gniezno")</f>
        <v>0</v>
      </c>
      <c r="BH49" s="349">
        <f>SUMIFS('2_stopień'!$K$9:$K$767,'2_stopień'!$H$9:$H$767,D49,'2_stopień'!$P$9:$P$767,"CKZ Gniezno")</f>
        <v>0</v>
      </c>
      <c r="BI49" s="245">
        <f>SUMIFS('2_stopień'!$J$9:$J$767,'2_stopień'!$H$9:$H$767,D49,'2_stopień'!$P$9:$P$767,"szukany ośrodek")</f>
        <v>0</v>
      </c>
      <c r="BJ49" s="359">
        <f t="shared" si="2"/>
        <v>1</v>
      </c>
      <c r="BK49" s="324">
        <f t="shared" si="3"/>
        <v>0</v>
      </c>
    </row>
    <row r="50" spans="2:63" hidden="1">
      <c r="B50" s="25" t="s">
        <v>513</v>
      </c>
      <c r="C50" s="26">
        <v>834105</v>
      </c>
      <c r="D50" s="26" t="s">
        <v>619</v>
      </c>
      <c r="E50" s="25" t="s">
        <v>618</v>
      </c>
      <c r="F50" s="245">
        <f>SUMIF('2_stopień'!H$9:H$767,"LES.01.",'2_stopień'!J$9:J$767)</f>
        <v>0</v>
      </c>
      <c r="G50" s="244">
        <f>SUMIFS('2_stopień'!$J$9:$J$767,'2_stopień'!$H$9:$H$767,D50,'2_stopień'!$P$9:$P$767,"CKZ Bielawa")</f>
        <v>0</v>
      </c>
      <c r="H50" s="244">
        <f>SUMIFS('2_stopień'!$K$9:$K$767,'2_stopień'!$H$9:$H$767,E50,'2_stopień'!$P$9:$P$767,"CKZ Bielawa")</f>
        <v>0</v>
      </c>
      <c r="I50" s="244">
        <f>SUMIFS('2_stopień'!$J$9:$J$767,'2_stopień'!$H$9:$H$767,D50,'2_stopień'!$P$9:$P$767,"GCKZ Głogów")</f>
        <v>0</v>
      </c>
      <c r="J50" s="349">
        <f>SUMIFS('2_stopień'!$K$9:$K$767,'2_stopień'!$H$9:$H$767,D50,'2_stopień'!$P$9:$P$767,"GCKZ Głogów")</f>
        <v>0</v>
      </c>
      <c r="K50" s="244">
        <f>SUMIFS('2_stopień'!$J$9:$J$767,'2_stopień'!$H$9:$H$767,D50,'2_stopień'!$P$9:$P$767,"CKZ Jawor")</f>
        <v>0</v>
      </c>
      <c r="L50" s="349">
        <f>SUMIFS('2_stopień'!$K$9:$K$767,'2_stopień'!$H$9:$H$767,D50,'2_stopień'!$P$9:$P$767,"CKZ Jawor")</f>
        <v>0</v>
      </c>
      <c r="M50" s="244">
        <f>SUMIFS('2_stopień'!$J$9:$J$767,'2_stopień'!$H$9:$H$767,D50,'2_stopień'!$P$9:$P$767,"JCKZ Jelenia Góra")</f>
        <v>0</v>
      </c>
      <c r="N50" s="349">
        <f>SUMIFS('2_stopień'!$K$9:$K$767,'2_stopień'!$H$9:$H$767,D50,'2_stopień'!$P$9:$P$767,"JCKZ Jelenia Góra")</f>
        <v>0</v>
      </c>
      <c r="O50" s="244">
        <f>SUMIFS('2_stopień'!$J$9:$J$767,'2_stopień'!$H$9:$H$767,D50,'2_stopień'!$P$9:$P$767,"CKZ Kłodzko")</f>
        <v>0</v>
      </c>
      <c r="P50" s="349">
        <f>SUMIFS('2_stopień'!$K$9:$K$767,'2_stopień'!$H$9:$H$767,D50,'2_stopień'!$P$9:$P$767,"CKZ Kłodzko")</f>
        <v>0</v>
      </c>
      <c r="Q50" s="244">
        <f>SUMIFS('2_stopień'!$J$9:$J$767,'2_stopień'!$H$9:$H$767,D50,'2_stopień'!$P$9:$P$767,"CKZ Legnica")</f>
        <v>0</v>
      </c>
      <c r="R50" s="349">
        <f>SUMIFS('2_stopień'!$K$9:$K$767,'2_stopień'!$H$9:$H$767,D50,'2_stopień'!$P$9:$P$767,"CKZ Legnica")</f>
        <v>0</v>
      </c>
      <c r="S50" s="244">
        <f>SUMIFS('2_stopień'!$J$9:$J$767,'2_stopień'!$H$9:$H$767,D50,'2_stopień'!$P$9:$P$767,"CKZ Oleśnica")</f>
        <v>0</v>
      </c>
      <c r="T50" s="349">
        <f>SUMIFS('2_stopień'!$K$9:$K$767,'2_stopień'!$H$9:$H$767,D50,'2_stopień'!$P$9:$P$767,"CKZ Oleśnica")</f>
        <v>0</v>
      </c>
      <c r="U50" s="244">
        <f>SUMIFS('2_stopień'!$J$9:$J$767,'2_stopień'!$H$9:$H$767,D50,'2_stopień'!$P$9:$P$767,"CKZ Świdnica")</f>
        <v>0</v>
      </c>
      <c r="V50" s="349">
        <f>SUMIFS('2_stopień'!$K$9:$K$767,'2_stopień'!$H$9:$H$767,D50,'2_stopień'!$P$9:$P$767,"CKZ Świdnica")</f>
        <v>0</v>
      </c>
      <c r="W50" s="244">
        <f>SUMIFS('2_stopień'!$J$9:$J$767,'2_stopień'!$H$9:$H$767,D50,'2_stopień'!$P$9:$P$767,"CKZ Wołów")</f>
        <v>0</v>
      </c>
      <c r="X50" s="349">
        <f>SUMIFS('2_stopień'!$K$9:$K$767,'2_stopień'!$H$9:$H$767,D50,'2_stopień'!$P$9:$P$767,"CKZ Wołów")</f>
        <v>0</v>
      </c>
      <c r="Y50" s="244">
        <f>SUMIFS('2_stopień'!$J$9:$J$767,'2_stopień'!$H$9:$H$767,D50,'2_stopień'!$P$9:$P$767,"CKZ Ziębice")</f>
        <v>0</v>
      </c>
      <c r="Z50" s="349">
        <f>SUMIFS('2_stopień'!$K$9:$K$767,'2_stopień'!$H$9:$H$767,D50,'2_stopień'!$P$9:$P$767,"CKZ Ziębice")</f>
        <v>0</v>
      </c>
      <c r="AA50" s="244">
        <f>SUMIFS('2_stopień'!$J$9:$J$767,'2_stopień'!$H$9:$H$767,D50,'2_stopień'!$P$9:$P$767,"CKZ Dobrodzień")</f>
        <v>0</v>
      </c>
      <c r="AB50" s="349">
        <f>SUMIFS('2_stopień'!$K$9:$K$767,'2_stopień'!$H$9:$H$767,D50,'2_stopień'!$P$9:$P$767,"CKZ Dobrodzień")</f>
        <v>0</v>
      </c>
      <c r="AC50" s="244">
        <f>SUMIFS('2_stopień'!$J$9:$J$767,'2_stopień'!$H$9:$H$767,D50,'2_stopień'!$P$9:$P$767,"CKZ Głubczyce")</f>
        <v>0</v>
      </c>
      <c r="AD50" s="349">
        <f>SUMIFS('2_stopień'!$K$9:$K$767,'2_stopień'!$H$9:$H$767,D50,'2_stopień'!$P$9:$P$767,"CKZ Głubczyce")</f>
        <v>0</v>
      </c>
      <c r="AE50" s="244">
        <f>SUMIFS('2_stopień'!$J$9:$J$767,'2_stopień'!$H$9:$H$767,D50,'2_stopień'!$P$9:$P$767,"CKZ Kędzierzyn Koźle")</f>
        <v>0</v>
      </c>
      <c r="AF50" s="349">
        <f>SUMIFS('2_stopień'!$K$9:$K$767,'2_stopień'!$H$9:$H$767,D50,'2_stopień'!$P$9:$P$767,"CKZ Kędzierzyn Koźle")</f>
        <v>0</v>
      </c>
      <c r="AG50" s="244">
        <f>SUMIFS('2_stopień'!$J$9:$J$767,'2_stopień'!$H$9:$H$767,D50,'2_stopień'!$P$9:$P$767,"ZSET Rakowice")</f>
        <v>0</v>
      </c>
      <c r="AH50" s="349">
        <f>SUMIFS('2_stopień'!$K$9:$K$767,'2_stopień'!$H$9:$H$767,D50,'2_stopień'!$P$9:$P$767,"ZSET Rakowice")</f>
        <v>0</v>
      </c>
      <c r="AI50" s="244">
        <f>SUMIFS('2_stopień'!$J$9:$J$767,'2_stopień'!$H$9:$H$767,D50,'2_stopień'!$P$9:$P$767,"CKZ Krotoszyn")</f>
        <v>0</v>
      </c>
      <c r="AJ50" s="349">
        <f>SUMIFS('2_stopień'!$K$9:$K$767,'2_stopień'!$H$9:$H$767,D50,'2_stopień'!$P$9:$P$767,"CKZ Krotoszyn")</f>
        <v>0</v>
      </c>
      <c r="AK50" s="244">
        <f>SUMIFS('2_stopień'!$J$9:$J$767,'2_stopień'!$H$9:$H$767,D50,'2_stopień'!$P$9:$P$767,"CKZ Olkusz")</f>
        <v>0</v>
      </c>
      <c r="AL50" s="349">
        <f>SUMIFS('2_stopień'!$K$9:$K$767,'2_stopień'!$H$9:$H$767,D50,'2_stopień'!$P$9:$P$767,"CKZ Olkusz")</f>
        <v>0</v>
      </c>
      <c r="AM50" s="244">
        <f>SUMIFS('2_stopień'!$J$9:$J$767,'2_stopień'!$H$9:$H$767,D50,'2_stopień'!$P$9:$P$767,"CKZ Wschowa")</f>
        <v>0</v>
      </c>
      <c r="AN50" s="334">
        <f>SUMIFS('2_stopień'!$K$9:$K$767,'2_stopień'!$H$9:$H$767,D50,'2_stopień'!$P$9:$P$767,"CKZ Wschowa")</f>
        <v>0</v>
      </c>
      <c r="AO50" s="244">
        <f>SUMIFS('2_stopień'!$J$9:$J$767,'2_stopień'!$H$9:$H$767,D50,'2_stopień'!$P$9:$P$767,"CKZ Zielona Góra")</f>
        <v>0</v>
      </c>
      <c r="AP50" s="314">
        <f>SUMIFS('2_stopień'!$K$9:$K$767,'2_stopień'!$H$9:$H$767,D50,'2_stopień'!$P$9:$P$767,"CKZ Zielona Góra")</f>
        <v>0</v>
      </c>
      <c r="AQ50" s="244">
        <f>SUMIFS('2_stopień'!$J$9:$J$767,'2_stopień'!$H$9:$H$767,D50,'2_stopień'!$P$9:$P$767,"Rzemieślnicza Wałbrzych")</f>
        <v>0</v>
      </c>
      <c r="AR50" s="349">
        <f>SUMIFS('2_stopień'!$K$9:$K$767,'2_stopień'!$H$9:$H$767,D50,'2_stopień'!$P$9:$P$767,"Rzemieślnicza Wałbrzych")</f>
        <v>0</v>
      </c>
      <c r="AS50" s="244">
        <f>SUMIFS('2_stopień'!$J$9:$J$767,'2_stopień'!$H$9:$H$767,D50,'2_stopień'!$P$9:$P$767,"CKZ Mosina")</f>
        <v>0</v>
      </c>
      <c r="AT50" s="349">
        <f>SUMIFS('2_stopień'!$K$9:$K$767,'2_stopień'!$H$9:$H$767,D50,'2_stopień'!$P$9:$P$767,"CKZ Mosina")</f>
        <v>0</v>
      </c>
      <c r="AU50" s="244">
        <f>SUMIFS('2_stopień'!$J$9:$J$767,'2_stopień'!$H$9:$H$767,D50,'2_stopień'!$P$9:$P$767,"Collegium Witelona")</f>
        <v>0</v>
      </c>
      <c r="AV50" s="349">
        <f>SUMIFS('2_stopień'!$K$9:$K$767,'2_stopień'!$H$9:$H$767,D50,'2_stopień'!$P$9:$P$767,"Collegium Witelona")</f>
        <v>0</v>
      </c>
      <c r="AW50" s="244">
        <f>SUMIFS('2_stopień'!$J$9:$J$767,'2_stopień'!$H$9:$H$767,D50,'2_stopień'!$P$9:$P$767,"CKZ Opole")</f>
        <v>0</v>
      </c>
      <c r="AX50" s="349">
        <f>SUMIFS('2_stopień'!$K$9:$K$767,'2_stopień'!$H$9:$H$767,D50,'2_stopień'!$P$9:$P$767,"CKZ Opole")</f>
        <v>0</v>
      </c>
      <c r="AY50" s="244">
        <f>SUMIFS('2_stopień'!$J$9:$J$767,'2_stopień'!$H$9:$H$767,D50,'2_stopień'!$P$9:$P$767,"CKZ Wrocław")</f>
        <v>0</v>
      </c>
      <c r="AZ50" s="349">
        <f>SUMIFS('2_stopień'!$K$9:$K$767,'2_stopień'!$H$9:$H$767,D50,'2_stopień'!$P$9:$P$767,"CKZ Wrocław")</f>
        <v>0</v>
      </c>
      <c r="BA50" s="244">
        <f>SUMIFS('2_stopień'!$J$9:$J$767,'2_stopień'!$H$9:$H$767,D50,'2_stopień'!$P$9:$P$767,"Brzeg Dolny")</f>
        <v>0</v>
      </c>
      <c r="BB50" s="349">
        <f>SUMIFS('2_stopień'!$K$9:$K$767,'2_stopień'!$H$9:$H$767,D50,'2_stopień'!$P$9:$P$767,"Brzeg Dolny")</f>
        <v>0</v>
      </c>
      <c r="BC50" s="244">
        <f>SUMIFS('2_stopień'!$J$9:$J$767,'2_stopień'!$H$9:$H$767,D50,'2_stopień'!$P$9:$P$767,"CKZ Dębica")</f>
        <v>0</v>
      </c>
      <c r="BD50" s="349">
        <f>SUMIFS('2_stopień'!$K$9:$K$767,'2_stopień'!$H$9:$H$767,D50,'2_stopień'!$P$9:$P$767,"CKZ Dębica")</f>
        <v>0</v>
      </c>
      <c r="BE50" s="244">
        <f>SUMIFS('2_stopień'!$J$9:$J$767,'2_stopień'!$H$9:$H$767,D50,'2_stopień'!$P$9:$P$767,"CKZ Gliwice")</f>
        <v>0</v>
      </c>
      <c r="BF50" s="349">
        <f>SUMIFS('2_stopień'!$K$9:$K$767,'2_stopień'!$H$9:$H$767,D50,'2_stopień'!$P$9:$P$767,"CKZ Gliwice")</f>
        <v>0</v>
      </c>
      <c r="BG50" s="244">
        <f>SUMIFS('2_stopień'!$J$9:$J$767,'2_stopień'!$H$9:$H$767,D50,'2_stopień'!$P$9:$P$767,"CKZ Gniezno")</f>
        <v>0</v>
      </c>
      <c r="BH50" s="349">
        <f>SUMIFS('2_stopień'!$K$9:$K$767,'2_stopień'!$H$9:$H$767,D50,'2_stopień'!$P$9:$P$767,"CKZ Gniezno")</f>
        <v>0</v>
      </c>
      <c r="BI50" s="245">
        <f>SUMIFS('2_stopień'!$J$9:$J$767,'2_stopień'!$H$9:$H$767,D50,'2_stopień'!$P$9:$P$767,"szukany ośrodek")</f>
        <v>0</v>
      </c>
      <c r="BJ50" s="359">
        <f t="shared" si="2"/>
        <v>0</v>
      </c>
      <c r="BK50" s="324">
        <f t="shared" si="3"/>
        <v>0</v>
      </c>
    </row>
    <row r="51" spans="2:63" hidden="1">
      <c r="B51" s="25" t="s">
        <v>197</v>
      </c>
      <c r="C51" s="26">
        <v>721301</v>
      </c>
      <c r="D51" s="26" t="s">
        <v>684</v>
      </c>
      <c r="E51" s="25" t="s">
        <v>620</v>
      </c>
      <c r="F51" s="245">
        <f>SUMIF('2_stopień'!H$9:H$767,"MEC.01.",'2_stopień'!J$9:J$767)</f>
        <v>1</v>
      </c>
      <c r="G51" s="244">
        <f>SUMIFS('2_stopień'!$J$9:$J$767,'2_stopień'!$H$9:$H$767,D51,'2_stopień'!$P$9:$P$767,"CKZ Bielawa")</f>
        <v>0</v>
      </c>
      <c r="H51" s="244">
        <f>SUMIFS('2_stopień'!$K$9:$K$767,'2_stopień'!$H$9:$H$767,D51,'2_stopień'!$P$9:$P$767,"CKZ Bielawa")</f>
        <v>0</v>
      </c>
      <c r="I51" s="244">
        <f>SUMIFS('2_stopień'!$J$9:$J$767,'2_stopień'!$H$9:$H$767,D51,'2_stopień'!$P$9:$P$767,"GCKZ Głogów")</f>
        <v>0</v>
      </c>
      <c r="J51" s="349">
        <f>SUMIFS('2_stopień'!$K$9:$K$767,'2_stopień'!$H$9:$H$767,D51,'2_stopień'!$P$9:$P$767,"GCKZ Głogów")</f>
        <v>0</v>
      </c>
      <c r="K51" s="244">
        <f>SUMIFS('2_stopień'!$J$9:$J$767,'2_stopień'!$H$9:$H$767,D51,'2_stopień'!$P$9:$P$767,"CKZ Jawor")</f>
        <v>0</v>
      </c>
      <c r="L51" s="349">
        <f>SUMIFS('2_stopień'!$K$9:$K$767,'2_stopień'!$H$9:$H$767,D51,'2_stopień'!$P$9:$P$767,"CKZ Jawor")</f>
        <v>0</v>
      </c>
      <c r="M51" s="244">
        <f>SUMIFS('2_stopień'!$J$9:$J$767,'2_stopień'!$H$9:$H$767,D51,'2_stopień'!$P$9:$P$767,"JCKZ Jelenia Góra")</f>
        <v>0</v>
      </c>
      <c r="N51" s="349">
        <f>SUMIFS('2_stopień'!$K$9:$K$767,'2_stopień'!$H$9:$H$767,D51,'2_stopień'!$P$9:$P$767,"JCKZ Jelenia Góra")</f>
        <v>0</v>
      </c>
      <c r="O51" s="244">
        <f>SUMIFS('2_stopień'!$J$9:$J$767,'2_stopień'!$H$9:$H$767,D51,'2_stopień'!$P$9:$P$767,"CKZ Kłodzko")</f>
        <v>0</v>
      </c>
      <c r="P51" s="349">
        <f>SUMIFS('2_stopień'!$K$9:$K$767,'2_stopień'!$H$9:$H$767,D51,'2_stopień'!$P$9:$P$767,"CKZ Kłodzko")</f>
        <v>0</v>
      </c>
      <c r="Q51" s="244">
        <f>SUMIFS('2_stopień'!$J$9:$J$767,'2_stopień'!$H$9:$H$767,D51,'2_stopień'!$P$9:$P$767,"CKZ Legnica")</f>
        <v>0</v>
      </c>
      <c r="R51" s="349">
        <f>SUMIFS('2_stopień'!$K$9:$K$767,'2_stopień'!$H$9:$H$767,D51,'2_stopień'!$P$9:$P$767,"CKZ Legnica")</f>
        <v>0</v>
      </c>
      <c r="S51" s="244">
        <f>SUMIFS('2_stopień'!$J$9:$J$767,'2_stopień'!$H$9:$H$767,D51,'2_stopień'!$P$9:$P$767,"CKZ Oleśnica")</f>
        <v>0</v>
      </c>
      <c r="T51" s="349">
        <f>SUMIFS('2_stopień'!$K$9:$K$767,'2_stopień'!$H$9:$H$767,D51,'2_stopień'!$P$9:$P$767,"CKZ Oleśnica")</f>
        <v>0</v>
      </c>
      <c r="U51" s="244">
        <f>SUMIFS('2_stopień'!$J$9:$J$767,'2_stopień'!$H$9:$H$767,D51,'2_stopień'!$P$9:$P$767,"CKZ Świdnica")</f>
        <v>0</v>
      </c>
      <c r="V51" s="349">
        <f>SUMIFS('2_stopień'!$K$9:$K$767,'2_stopień'!$H$9:$H$767,D51,'2_stopień'!$P$9:$P$767,"CKZ Świdnica")</f>
        <v>0</v>
      </c>
      <c r="W51" s="244">
        <f>SUMIFS('2_stopień'!$J$9:$J$767,'2_stopień'!$H$9:$H$767,D51,'2_stopień'!$P$9:$P$767,"CKZ Wołów")</f>
        <v>0</v>
      </c>
      <c r="X51" s="349">
        <f>SUMIFS('2_stopień'!$K$9:$K$767,'2_stopień'!$H$9:$H$767,D51,'2_stopień'!$P$9:$P$767,"CKZ Wołów")</f>
        <v>0</v>
      </c>
      <c r="Y51" s="244">
        <f>SUMIFS('2_stopień'!$J$9:$J$767,'2_stopień'!$H$9:$H$767,D51,'2_stopień'!$P$9:$P$767,"CKZ Ziębice")</f>
        <v>0</v>
      </c>
      <c r="Z51" s="349">
        <f>SUMIFS('2_stopień'!$K$9:$K$767,'2_stopień'!$H$9:$H$767,D51,'2_stopień'!$P$9:$P$767,"CKZ Ziębice")</f>
        <v>0</v>
      </c>
      <c r="AA51" s="244">
        <f>SUMIFS('2_stopień'!$J$9:$J$767,'2_stopień'!$H$9:$H$767,D51,'2_stopień'!$P$9:$P$767,"CKZ Dobrodzień")</f>
        <v>0</v>
      </c>
      <c r="AB51" s="349">
        <f>SUMIFS('2_stopień'!$K$9:$K$767,'2_stopień'!$H$9:$H$767,D51,'2_stopień'!$P$9:$P$767,"CKZ Dobrodzień")</f>
        <v>0</v>
      </c>
      <c r="AC51" s="244">
        <f>SUMIFS('2_stopień'!$J$9:$J$767,'2_stopień'!$H$9:$H$767,D51,'2_stopień'!$P$9:$P$767,"CKZ Głubczyce")</f>
        <v>0</v>
      </c>
      <c r="AD51" s="349">
        <f>SUMIFS('2_stopień'!$K$9:$K$767,'2_stopień'!$H$9:$H$767,D51,'2_stopień'!$P$9:$P$767,"CKZ Głubczyce")</f>
        <v>0</v>
      </c>
      <c r="AE51" s="244">
        <f>SUMIFS('2_stopień'!$J$9:$J$767,'2_stopień'!$H$9:$H$767,D51,'2_stopień'!$P$9:$P$767,"CKZ Kędzierzyn Koźle")</f>
        <v>0</v>
      </c>
      <c r="AF51" s="349">
        <f>SUMIFS('2_stopień'!$K$9:$K$767,'2_stopień'!$H$9:$H$767,D51,'2_stopień'!$P$9:$P$767,"CKZ Kędzierzyn Koźle")</f>
        <v>0</v>
      </c>
      <c r="AG51" s="244">
        <f>SUMIFS('2_stopień'!$J$9:$J$767,'2_stopień'!$H$9:$H$767,D51,'2_stopień'!$P$9:$P$767,"ZSET Rakowice")</f>
        <v>0</v>
      </c>
      <c r="AH51" s="349">
        <f>SUMIFS('2_stopień'!$K$9:$K$767,'2_stopień'!$H$9:$H$767,D51,'2_stopień'!$P$9:$P$767,"ZSET Rakowice")</f>
        <v>0</v>
      </c>
      <c r="AI51" s="244">
        <f>SUMIFS('2_stopień'!$J$9:$J$767,'2_stopień'!$H$9:$H$767,D51,'2_stopień'!$P$9:$P$767,"CKZ Krotoszyn")</f>
        <v>0</v>
      </c>
      <c r="AJ51" s="349">
        <f>SUMIFS('2_stopień'!$K$9:$K$767,'2_stopień'!$H$9:$H$767,D51,'2_stopień'!$P$9:$P$767,"CKZ Krotoszyn")</f>
        <v>0</v>
      </c>
      <c r="AK51" s="244">
        <f>SUMIFS('2_stopień'!$J$9:$J$767,'2_stopień'!$H$9:$H$767,D51,'2_stopień'!$P$9:$P$767,"CKZ Olkusz")</f>
        <v>0</v>
      </c>
      <c r="AL51" s="349">
        <f>SUMIFS('2_stopień'!$K$9:$K$767,'2_stopień'!$H$9:$H$767,D51,'2_stopień'!$P$9:$P$767,"CKZ Olkusz")</f>
        <v>0</v>
      </c>
      <c r="AM51" s="244">
        <f>SUMIFS('2_stopień'!$J$9:$J$767,'2_stopień'!$H$9:$H$767,D51,'2_stopień'!$P$9:$P$767,"CKZ Wschowa")</f>
        <v>1</v>
      </c>
      <c r="AN51" s="334">
        <f>SUMIFS('2_stopień'!$K$9:$K$767,'2_stopień'!$H$9:$H$767,D51,'2_stopień'!$P$9:$P$767,"CKZ Wschowa")</f>
        <v>0</v>
      </c>
      <c r="AO51" s="244">
        <f>SUMIFS('2_stopień'!$J$9:$J$767,'2_stopień'!$H$9:$H$767,D51,'2_stopień'!$P$9:$P$767,"CKZ Zielona Góra")</f>
        <v>0</v>
      </c>
      <c r="AP51" s="314">
        <f>SUMIFS('2_stopień'!$K$9:$K$767,'2_stopień'!$H$9:$H$767,D51,'2_stopień'!$P$9:$P$767,"CKZ Zielona Góra")</f>
        <v>0</v>
      </c>
      <c r="AQ51" s="244">
        <f>SUMIFS('2_stopień'!$J$9:$J$767,'2_stopień'!$H$9:$H$767,D51,'2_stopień'!$P$9:$P$767,"Rzemieślnicza Wałbrzych")</f>
        <v>0</v>
      </c>
      <c r="AR51" s="349">
        <f>SUMIFS('2_stopień'!$K$9:$K$767,'2_stopień'!$H$9:$H$767,D51,'2_stopień'!$P$9:$P$767,"Rzemieślnicza Wałbrzych")</f>
        <v>0</v>
      </c>
      <c r="AS51" s="244">
        <f>SUMIFS('2_stopień'!$J$9:$J$767,'2_stopień'!$H$9:$H$767,D51,'2_stopień'!$P$9:$P$767,"CKZ Mosina")</f>
        <v>0</v>
      </c>
      <c r="AT51" s="349">
        <f>SUMIFS('2_stopień'!$K$9:$K$767,'2_stopień'!$H$9:$H$767,D51,'2_stopień'!$P$9:$P$767,"CKZ Mosina")</f>
        <v>0</v>
      </c>
      <c r="AU51" s="244">
        <f>SUMIFS('2_stopień'!$J$9:$J$767,'2_stopień'!$H$9:$H$767,D51,'2_stopień'!$P$9:$P$767,"Akademia Rzemiosła")</f>
        <v>0</v>
      </c>
      <c r="AV51" s="349">
        <f>SUMIFS('2_stopień'!$K$9:$K$767,'2_stopień'!$H$9:$H$767,D51,'2_stopień'!$P$9:$P$767,"Akademia Rzemiosła")</f>
        <v>0</v>
      </c>
      <c r="AW51" s="244">
        <f>SUMIFS('2_stopień'!$J$9:$J$767,'2_stopień'!$H$9:$H$767,D51,'2_stopień'!$P$9:$P$767,"CKZ Opole")</f>
        <v>0</v>
      </c>
      <c r="AX51" s="349">
        <f>SUMIFS('2_stopień'!$K$9:$K$767,'2_stopień'!$H$9:$H$767,D51,'2_stopień'!$P$9:$P$767,"CKZ Opole")</f>
        <v>0</v>
      </c>
      <c r="AY51" s="244">
        <f>SUMIFS('2_stopień'!$J$9:$J$767,'2_stopień'!$H$9:$H$767,D51,'2_stopień'!$P$9:$P$767,"CKZ Wrocław")</f>
        <v>0</v>
      </c>
      <c r="AZ51" s="349">
        <f>SUMIFS('2_stopień'!$K$9:$K$767,'2_stopień'!$H$9:$H$767,D51,'2_stopień'!$P$9:$P$767,"CKZ Wrocław")</f>
        <v>0</v>
      </c>
      <c r="BA51" s="244">
        <f>SUMIFS('2_stopień'!$J$9:$J$767,'2_stopień'!$H$9:$H$767,D51,'2_stopień'!$P$9:$P$767,"Brzeg Dolny")</f>
        <v>0</v>
      </c>
      <c r="BB51" s="349">
        <f>SUMIFS('2_stopień'!$K$9:$K$767,'2_stopień'!$H$9:$H$767,D51,'2_stopień'!$P$9:$P$767,"Brzeg Dolny")</f>
        <v>0</v>
      </c>
      <c r="BC51" s="244">
        <f>SUMIFS('2_stopień'!$J$9:$J$767,'2_stopień'!$H$9:$H$767,D51,'2_stopień'!$P$9:$P$767,"CKZ Dębica")</f>
        <v>0</v>
      </c>
      <c r="BD51" s="349">
        <f>SUMIFS('2_stopień'!$K$9:$K$767,'2_stopień'!$H$9:$H$767,D51,'2_stopień'!$P$9:$P$767,"CKZ Dębica")</f>
        <v>0</v>
      </c>
      <c r="BE51" s="244">
        <f>SUMIFS('2_stopień'!$J$9:$J$767,'2_stopień'!$H$9:$H$767,D51,'2_stopień'!$P$9:$P$767,"CKZ Gliwice")</f>
        <v>0</v>
      </c>
      <c r="BF51" s="349">
        <f>SUMIFS('2_stopień'!$K$9:$K$767,'2_stopień'!$H$9:$H$767,D51,'2_stopień'!$P$9:$P$767,"CKZ Gliwice")</f>
        <v>0</v>
      </c>
      <c r="BG51" s="244">
        <f>SUMIFS('2_stopień'!$J$9:$J$767,'2_stopień'!$H$9:$H$767,D51,'2_stopień'!$P$9:$P$767,"CKZ Gniezno")</f>
        <v>0</v>
      </c>
      <c r="BH51" s="349">
        <f>SUMIFS('2_stopień'!$K$9:$K$767,'2_stopień'!$H$9:$H$767,D51,'2_stopień'!$P$9:$P$767,"CKZ Gniezno")</f>
        <v>0</v>
      </c>
      <c r="BI51" s="245">
        <f>SUMIFS('2_stopień'!$J$9:$J$767,'2_stopień'!$H$9:$H$767,D51,'2_stopień'!$P$9:$P$767,"szukany ośrodek")</f>
        <v>0</v>
      </c>
      <c r="BJ51" s="359">
        <f t="shared" si="2"/>
        <v>1</v>
      </c>
      <c r="BK51" s="324">
        <f t="shared" si="3"/>
        <v>0</v>
      </c>
    </row>
    <row r="52" spans="2:63" hidden="1">
      <c r="B52" s="25" t="s">
        <v>514</v>
      </c>
      <c r="C52" s="26">
        <v>722101</v>
      </c>
      <c r="D52" s="26" t="s">
        <v>1015</v>
      </c>
      <c r="E52" s="25" t="s">
        <v>621</v>
      </c>
      <c r="F52" s="245">
        <f>SUMIF('2_stopień'!H$9:H$767,"MEC.02.",'2_stopień'!J$9:J$767)</f>
        <v>0</v>
      </c>
      <c r="G52" s="244">
        <f>SUMIFS('2_stopień'!$J$9:$J$767,'2_stopień'!$H$9:$H$767,D52,'2_stopień'!$P$9:$P$767,"CKZ Bielawa")</f>
        <v>0</v>
      </c>
      <c r="H52" s="244">
        <f>SUMIFS('2_stopień'!$K$9:$K$767,'2_stopień'!$H$9:$H$767,E52,'2_stopień'!$P$9:$P$767,"CKZ Bielawa")</f>
        <v>0</v>
      </c>
      <c r="I52" s="244">
        <f>SUMIFS('2_stopień'!$J$9:$J$767,'2_stopień'!$H$9:$H$767,D52,'2_stopień'!$P$9:$P$767,"GCKZ Głogów")</f>
        <v>0</v>
      </c>
      <c r="J52" s="349">
        <f>SUMIFS('2_stopień'!$K$9:$K$767,'2_stopień'!$H$9:$H$767,D52,'2_stopień'!$P$9:$P$767,"GCKZ Głogów")</f>
        <v>0</v>
      </c>
      <c r="K52" s="244">
        <f>SUMIFS('2_stopień'!$J$9:$J$767,'2_stopień'!$H$9:$H$767,D52,'2_stopień'!$P$9:$P$767,"CKZ Jawor")</f>
        <v>0</v>
      </c>
      <c r="L52" s="349">
        <f>SUMIFS('2_stopień'!$K$9:$K$767,'2_stopień'!$H$9:$H$767,D52,'2_stopień'!$P$9:$P$767,"CKZ Jawor")</f>
        <v>0</v>
      </c>
      <c r="M52" s="244">
        <f>SUMIFS('2_stopień'!$J$9:$J$767,'2_stopień'!$H$9:$H$767,D52,'2_stopień'!$P$9:$P$767,"JCKZ Jelenia Góra")</f>
        <v>0</v>
      </c>
      <c r="N52" s="349">
        <f>SUMIFS('2_stopień'!$K$9:$K$767,'2_stopień'!$H$9:$H$767,D52,'2_stopień'!$P$9:$P$767,"JCKZ Jelenia Góra")</f>
        <v>0</v>
      </c>
      <c r="O52" s="244">
        <f>SUMIFS('2_stopień'!$J$9:$J$767,'2_stopień'!$H$9:$H$767,D52,'2_stopień'!$P$9:$P$767,"CKZ Kłodzko")</f>
        <v>0</v>
      </c>
      <c r="P52" s="349">
        <f>SUMIFS('2_stopień'!$K$9:$K$767,'2_stopień'!$H$9:$H$767,D52,'2_stopień'!$P$9:$P$767,"CKZ Kłodzko")</f>
        <v>0</v>
      </c>
      <c r="Q52" s="244">
        <f>SUMIFS('2_stopień'!$J$9:$J$767,'2_stopień'!$H$9:$H$767,D52,'2_stopień'!$P$9:$P$767,"CKZ Legnica")</f>
        <v>0</v>
      </c>
      <c r="R52" s="349">
        <f>SUMIFS('2_stopień'!$K$9:$K$767,'2_stopień'!$H$9:$H$767,D52,'2_stopień'!$P$9:$P$767,"CKZ Legnica")</f>
        <v>0</v>
      </c>
      <c r="S52" s="244">
        <f>SUMIFS('2_stopień'!$J$9:$J$767,'2_stopień'!$H$9:$H$767,D52,'2_stopień'!$P$9:$P$767,"CKZ Oleśnica")</f>
        <v>0</v>
      </c>
      <c r="T52" s="349">
        <f>SUMIFS('2_stopień'!$K$9:$K$767,'2_stopień'!$H$9:$H$767,D52,'2_stopień'!$P$9:$P$767,"CKZ Oleśnica")</f>
        <v>0</v>
      </c>
      <c r="U52" s="244">
        <f>SUMIFS('2_stopień'!$J$9:$J$767,'2_stopień'!$H$9:$H$767,D52,'2_stopień'!$P$9:$P$767,"CKZ Świdnica")</f>
        <v>0</v>
      </c>
      <c r="V52" s="349">
        <f>SUMIFS('2_stopień'!$K$9:$K$767,'2_stopień'!$H$9:$H$767,D52,'2_stopień'!$P$9:$P$767,"CKZ Świdnica")</f>
        <v>0</v>
      </c>
      <c r="W52" s="244">
        <f>SUMIFS('2_stopień'!$J$9:$J$767,'2_stopień'!$H$9:$H$767,D52,'2_stopień'!$P$9:$P$767,"CKZ Wołów")</f>
        <v>0</v>
      </c>
      <c r="X52" s="349">
        <f>SUMIFS('2_stopień'!$K$9:$K$767,'2_stopień'!$H$9:$H$767,D52,'2_stopień'!$P$9:$P$767,"CKZ Wołów")</f>
        <v>0</v>
      </c>
      <c r="Y52" s="244">
        <f>SUMIFS('2_stopień'!$J$9:$J$767,'2_stopień'!$H$9:$H$767,D52,'2_stopień'!$P$9:$P$767,"CKZ Ziębice")</f>
        <v>0</v>
      </c>
      <c r="Z52" s="349">
        <f>SUMIFS('2_stopień'!$K$9:$K$767,'2_stopień'!$H$9:$H$767,D52,'2_stopień'!$P$9:$P$767,"CKZ Ziębice")</f>
        <v>0</v>
      </c>
      <c r="AA52" s="244">
        <f>SUMIFS('2_stopień'!$J$9:$J$767,'2_stopień'!$H$9:$H$767,D52,'2_stopień'!$P$9:$P$767,"CKZ Dobrodzień")</f>
        <v>0</v>
      </c>
      <c r="AB52" s="349">
        <f>SUMIFS('2_stopień'!$K$9:$K$767,'2_stopień'!$H$9:$H$767,D52,'2_stopień'!$P$9:$P$767,"CKZ Dobrodzień")</f>
        <v>0</v>
      </c>
      <c r="AC52" s="244">
        <f>SUMIFS('2_stopień'!$J$9:$J$767,'2_stopień'!$H$9:$H$767,D52,'2_stopień'!$P$9:$P$767,"CKZ Głubczyce")</f>
        <v>0</v>
      </c>
      <c r="AD52" s="349">
        <f>SUMIFS('2_stopień'!$K$9:$K$767,'2_stopień'!$H$9:$H$767,D52,'2_stopień'!$P$9:$P$767,"CKZ Głubczyce")</f>
        <v>0</v>
      </c>
      <c r="AE52" s="244">
        <f>SUMIFS('2_stopień'!$J$9:$J$767,'2_stopień'!$H$9:$H$767,D52,'2_stopień'!$P$9:$P$767,"CKZ Kędzierzyn Koźle")</f>
        <v>0</v>
      </c>
      <c r="AF52" s="349">
        <f>SUMIFS('2_stopień'!$K$9:$K$767,'2_stopień'!$H$9:$H$767,D52,'2_stopień'!$P$9:$P$767,"CKZ Kędzierzyn Koźle")</f>
        <v>0</v>
      </c>
      <c r="AG52" s="244">
        <f>SUMIFS('2_stopień'!$J$9:$J$767,'2_stopień'!$H$9:$H$767,D52,'2_stopień'!$P$9:$P$767,"ZSET Rakowice")</f>
        <v>0</v>
      </c>
      <c r="AH52" s="349">
        <f>SUMIFS('2_stopień'!$K$9:$K$767,'2_stopień'!$H$9:$H$767,D52,'2_stopień'!$P$9:$P$767,"ZSET Rakowice")</f>
        <v>0</v>
      </c>
      <c r="AI52" s="244">
        <f>SUMIFS('2_stopień'!$J$9:$J$767,'2_stopień'!$H$9:$H$767,D52,'2_stopień'!$P$9:$P$767,"CKZ Krotoszyn")</f>
        <v>0</v>
      </c>
      <c r="AJ52" s="349">
        <f>SUMIFS('2_stopień'!$K$9:$K$767,'2_stopień'!$H$9:$H$767,D52,'2_stopień'!$P$9:$P$767,"CKZ Krotoszyn")</f>
        <v>0</v>
      </c>
      <c r="AK52" s="244">
        <f>SUMIFS('2_stopień'!$J$9:$J$767,'2_stopień'!$H$9:$H$767,D52,'2_stopień'!$P$9:$P$767,"CKZ Olkusz")</f>
        <v>0</v>
      </c>
      <c r="AL52" s="349">
        <f>SUMIFS('2_stopień'!$K$9:$K$767,'2_stopień'!$H$9:$H$767,D52,'2_stopień'!$P$9:$P$767,"CKZ Olkusz")</f>
        <v>0</v>
      </c>
      <c r="AM52" s="244">
        <f>SUMIFS('2_stopień'!$J$9:$J$767,'2_stopień'!$H$9:$H$767,D52,'2_stopień'!$P$9:$P$767,"CKZ Wschowa")</f>
        <v>0</v>
      </c>
      <c r="AN52" s="334">
        <f>SUMIFS('2_stopień'!$K$9:$K$767,'2_stopień'!$H$9:$H$767,D52,'2_stopień'!$P$9:$P$767,"CKZ Wschowa")</f>
        <v>0</v>
      </c>
      <c r="AO52" s="244">
        <f>SUMIFS('2_stopień'!$J$9:$J$767,'2_stopień'!$H$9:$H$767,D52,'2_stopień'!$P$9:$P$767,"CKZ Zielona Góra")</f>
        <v>0</v>
      </c>
      <c r="AP52" s="314">
        <f>SUMIFS('2_stopień'!$K$9:$K$767,'2_stopień'!$H$9:$H$767,D52,'2_stopień'!$P$9:$P$767,"CKZ Zielona Góra")</f>
        <v>0</v>
      </c>
      <c r="AQ52" s="244">
        <f>SUMIFS('2_stopień'!$J$9:$J$767,'2_stopień'!$H$9:$H$767,D52,'2_stopień'!$P$9:$P$767,"Rzemieślnicza Wałbrzych")</f>
        <v>0</v>
      </c>
      <c r="AR52" s="349">
        <f>SUMIFS('2_stopień'!$K$9:$K$767,'2_stopień'!$H$9:$H$767,D52,'2_stopień'!$P$9:$P$767,"Rzemieślnicza Wałbrzych")</f>
        <v>0</v>
      </c>
      <c r="AS52" s="244">
        <f>SUMIFS('2_stopień'!$J$9:$J$767,'2_stopień'!$H$9:$H$767,D52,'2_stopień'!$P$9:$P$767,"CKZ Mosina")</f>
        <v>0</v>
      </c>
      <c r="AT52" s="349">
        <f>SUMIFS('2_stopień'!$K$9:$K$767,'2_stopień'!$H$9:$H$767,D52,'2_stopień'!$P$9:$P$767,"CKZ Mosina")</f>
        <v>0</v>
      </c>
      <c r="AU52" s="244">
        <f>SUMIFS('2_stopień'!$J$9:$J$767,'2_stopień'!$H$9:$H$767,D52,'2_stopień'!$P$9:$P$767,"Collegium Witelona")</f>
        <v>0</v>
      </c>
      <c r="AV52" s="349">
        <f>SUMIFS('2_stopień'!$K$9:$K$767,'2_stopień'!$H$9:$H$767,D52,'2_stopień'!$P$9:$P$767,"Collegium Witelona")</f>
        <v>0</v>
      </c>
      <c r="AW52" s="244">
        <f>SUMIFS('2_stopień'!$J$9:$J$767,'2_stopień'!$H$9:$H$767,D52,'2_stopień'!$P$9:$P$767,"CKZ Opole")</f>
        <v>0</v>
      </c>
      <c r="AX52" s="349">
        <f>SUMIFS('2_stopień'!$K$9:$K$767,'2_stopień'!$H$9:$H$767,D52,'2_stopień'!$P$9:$P$767,"CKZ Opole")</f>
        <v>0</v>
      </c>
      <c r="AY52" s="244">
        <f>SUMIFS('2_stopień'!$J$9:$J$767,'2_stopień'!$H$9:$H$767,D52,'2_stopień'!$P$9:$P$767,"CKZ Wrocław")</f>
        <v>0</v>
      </c>
      <c r="AZ52" s="349">
        <f>SUMIFS('2_stopień'!$K$9:$K$767,'2_stopień'!$H$9:$H$767,D52,'2_stopień'!$P$9:$P$767,"CKZ Wrocław")</f>
        <v>0</v>
      </c>
      <c r="BA52" s="244">
        <f>SUMIFS('2_stopień'!$J$9:$J$767,'2_stopień'!$H$9:$H$767,D52,'2_stopień'!$P$9:$P$767,"Brzeg Dolny")</f>
        <v>0</v>
      </c>
      <c r="BB52" s="349">
        <f>SUMIFS('2_stopień'!$K$9:$K$767,'2_stopień'!$H$9:$H$767,D52,'2_stopień'!$P$9:$P$767,"Brzeg Dolny")</f>
        <v>0</v>
      </c>
      <c r="BC52" s="244">
        <f>SUMIFS('2_stopień'!$J$9:$J$767,'2_stopień'!$H$9:$H$767,D52,'2_stopień'!$P$9:$P$767,"CKZ Dębica")</f>
        <v>0</v>
      </c>
      <c r="BD52" s="349">
        <f>SUMIFS('2_stopień'!$K$9:$K$767,'2_stopień'!$H$9:$H$767,D52,'2_stopień'!$P$9:$P$767,"CKZ Dębica")</f>
        <v>0</v>
      </c>
      <c r="BE52" s="244">
        <f>SUMIFS('2_stopień'!$J$9:$J$767,'2_stopień'!$H$9:$H$767,D52,'2_stopień'!$P$9:$P$767,"CKZ Gliwice")</f>
        <v>0</v>
      </c>
      <c r="BF52" s="349">
        <f>SUMIFS('2_stopień'!$K$9:$K$767,'2_stopień'!$H$9:$H$767,D52,'2_stopień'!$P$9:$P$767,"CKZ Gliwice")</f>
        <v>0</v>
      </c>
      <c r="BG52" s="244">
        <f>SUMIFS('2_stopień'!$J$9:$J$767,'2_stopień'!$H$9:$H$767,D52,'2_stopień'!$P$9:$P$767,"CKZ Gniezno")</f>
        <v>0</v>
      </c>
      <c r="BH52" s="349">
        <f>SUMIFS('2_stopień'!$K$9:$K$767,'2_stopień'!$H$9:$H$767,D52,'2_stopień'!$P$9:$P$767,"CKZ Gniezno")</f>
        <v>0</v>
      </c>
      <c r="BI52" s="245">
        <f>SUMIFS('2_stopień'!$J$9:$J$767,'2_stopień'!$H$9:$H$767,D52,'2_stopień'!$P$9:$P$767,"szukany ośrodek")</f>
        <v>0</v>
      </c>
      <c r="BJ52" s="359">
        <f t="shared" si="2"/>
        <v>0</v>
      </c>
      <c r="BK52" s="324">
        <f t="shared" si="3"/>
        <v>0</v>
      </c>
    </row>
    <row r="53" spans="2:63" ht="15.75" hidden="1" customHeight="1">
      <c r="B53" s="25" t="s">
        <v>515</v>
      </c>
      <c r="C53" s="26">
        <v>723310</v>
      </c>
      <c r="D53" s="26" t="s">
        <v>218</v>
      </c>
      <c r="E53" s="25" t="s">
        <v>622</v>
      </c>
      <c r="F53" s="245">
        <f>SUMIF('2_stopień'!H$9:H$767,"MEC.03.",'2_stopień'!J$9:J$767)</f>
        <v>0</v>
      </c>
      <c r="G53" s="244">
        <f>SUMIFS('2_stopień'!$J$9:$J$767,'2_stopień'!$H$9:$H$767,D53,'2_stopień'!$P$9:$P$767,"CKZ Bielawa")</f>
        <v>0</v>
      </c>
      <c r="H53" s="244">
        <f>SUMIFS('2_stopień'!$K$9:$K$767,'2_stopień'!$H$9:$H$767,E53,'2_stopień'!$P$9:$P$767,"CKZ Bielawa")</f>
        <v>0</v>
      </c>
      <c r="I53" s="244">
        <f>SUMIFS('2_stopień'!$J$9:$J$767,'2_stopień'!$H$9:$H$767,D53,'2_stopień'!$P$9:$P$767,"GCKZ Głogów")</f>
        <v>0</v>
      </c>
      <c r="J53" s="349">
        <f>SUMIFS('2_stopień'!$K$9:$K$767,'2_stopień'!$H$9:$H$767,D53,'2_stopień'!$P$9:$P$767,"GCKZ Głogów")</f>
        <v>0</v>
      </c>
      <c r="K53" s="244">
        <f>SUMIFS('2_stopień'!$J$9:$J$767,'2_stopień'!$H$9:$H$767,D53,'2_stopień'!$P$9:$P$767,"CKZ Jawor")</f>
        <v>0</v>
      </c>
      <c r="L53" s="349">
        <f>SUMIFS('2_stopień'!$K$9:$K$767,'2_stopień'!$H$9:$H$767,D53,'2_stopień'!$P$9:$P$767,"CKZ Jawor")</f>
        <v>0</v>
      </c>
      <c r="M53" s="244">
        <f>SUMIFS('2_stopień'!$J$9:$J$767,'2_stopień'!$H$9:$H$767,D53,'2_stopień'!$P$9:$P$767,"JCKZ Jelenia Góra")</f>
        <v>0</v>
      </c>
      <c r="N53" s="349">
        <f>SUMIFS('2_stopień'!$K$9:$K$767,'2_stopień'!$H$9:$H$767,D53,'2_stopień'!$P$9:$P$767,"JCKZ Jelenia Góra")</f>
        <v>0</v>
      </c>
      <c r="O53" s="244">
        <f>SUMIFS('2_stopień'!$J$9:$J$767,'2_stopień'!$H$9:$H$767,D53,'2_stopień'!$P$9:$P$767,"CKZ Kłodzko")</f>
        <v>0</v>
      </c>
      <c r="P53" s="349">
        <f>SUMIFS('2_stopień'!$K$9:$K$767,'2_stopień'!$H$9:$H$767,D53,'2_stopień'!$P$9:$P$767,"CKZ Kłodzko")</f>
        <v>0</v>
      </c>
      <c r="Q53" s="244">
        <f>SUMIFS('2_stopień'!$J$9:$J$767,'2_stopień'!$H$9:$H$767,D53,'2_stopień'!$P$9:$P$767,"CKZ Legnica")</f>
        <v>0</v>
      </c>
      <c r="R53" s="349">
        <f>SUMIFS('2_stopień'!$K$9:$K$767,'2_stopień'!$H$9:$H$767,D53,'2_stopień'!$P$9:$P$767,"CKZ Legnica")</f>
        <v>0</v>
      </c>
      <c r="S53" s="244">
        <f>SUMIFS('2_stopień'!$J$9:$J$767,'2_stopień'!$H$9:$H$767,D53,'2_stopień'!$P$9:$P$767,"CKZ Oleśnica")</f>
        <v>0</v>
      </c>
      <c r="T53" s="349">
        <f>SUMIFS('2_stopień'!$K$9:$K$767,'2_stopień'!$H$9:$H$767,D53,'2_stopień'!$P$9:$P$767,"CKZ Oleśnica")</f>
        <v>0</v>
      </c>
      <c r="U53" s="244">
        <f>SUMIFS('2_stopień'!$J$9:$J$767,'2_stopień'!$H$9:$H$767,D53,'2_stopień'!$P$9:$P$767,"CKZ Świdnica")</f>
        <v>0</v>
      </c>
      <c r="V53" s="349">
        <f>SUMIFS('2_stopień'!$K$9:$K$767,'2_stopień'!$H$9:$H$767,D53,'2_stopień'!$P$9:$P$767,"CKZ Świdnica")</f>
        <v>0</v>
      </c>
      <c r="W53" s="244">
        <f>SUMIFS('2_stopień'!$J$9:$J$767,'2_stopień'!$H$9:$H$767,D53,'2_stopień'!$P$9:$P$767,"CKZ Wołów")</f>
        <v>0</v>
      </c>
      <c r="X53" s="349">
        <f>SUMIFS('2_stopień'!$K$9:$K$767,'2_stopień'!$H$9:$H$767,D53,'2_stopień'!$P$9:$P$767,"CKZ Wołów")</f>
        <v>0</v>
      </c>
      <c r="Y53" s="244">
        <f>SUMIFS('2_stopień'!$J$9:$J$767,'2_stopień'!$H$9:$H$767,D53,'2_stopień'!$P$9:$P$767,"CKZ Ziębice")</f>
        <v>0</v>
      </c>
      <c r="Z53" s="349">
        <f>SUMIFS('2_stopień'!$K$9:$K$767,'2_stopień'!$H$9:$H$767,D53,'2_stopień'!$P$9:$P$767,"CKZ Ziębice")</f>
        <v>0</v>
      </c>
      <c r="AA53" s="244">
        <f>SUMIFS('2_stopień'!$J$9:$J$767,'2_stopień'!$H$9:$H$767,D53,'2_stopień'!$P$9:$P$767,"CKZ Dobrodzień")</f>
        <v>0</v>
      </c>
      <c r="AB53" s="349">
        <f>SUMIFS('2_stopień'!$K$9:$K$767,'2_stopień'!$H$9:$H$767,D53,'2_stopień'!$P$9:$P$767,"CKZ Dobrodzień")</f>
        <v>0</v>
      </c>
      <c r="AC53" s="244">
        <f>SUMIFS('2_stopień'!$J$9:$J$767,'2_stopień'!$H$9:$H$767,D53,'2_stopień'!$P$9:$P$767,"CKZ Głubczyce")</f>
        <v>0</v>
      </c>
      <c r="AD53" s="349">
        <f>SUMIFS('2_stopień'!$K$9:$K$767,'2_stopień'!$H$9:$H$767,D53,'2_stopień'!$P$9:$P$767,"CKZ Głubczyce")</f>
        <v>0</v>
      </c>
      <c r="AE53" s="244">
        <f>SUMIFS('2_stopień'!$J$9:$J$767,'2_stopień'!$H$9:$H$767,D53,'2_stopień'!$P$9:$P$767,"CKZ Kędzierzyn Koźle")</f>
        <v>0</v>
      </c>
      <c r="AF53" s="349">
        <f>SUMIFS('2_stopień'!$K$9:$K$767,'2_stopień'!$H$9:$H$767,D53,'2_stopień'!$P$9:$P$767,"CKZ Kędzierzyn Koźle")</f>
        <v>0</v>
      </c>
      <c r="AG53" s="244">
        <f>SUMIFS('2_stopień'!$J$9:$J$767,'2_stopień'!$H$9:$H$767,D53,'2_stopień'!$P$9:$P$767,"ZSET Rakowice")</f>
        <v>0</v>
      </c>
      <c r="AH53" s="349">
        <f>SUMIFS('2_stopień'!$K$9:$K$767,'2_stopień'!$H$9:$H$767,D53,'2_stopień'!$P$9:$P$767,"ZSET Rakowice")</f>
        <v>0</v>
      </c>
      <c r="AI53" s="244">
        <f>SUMIFS('2_stopień'!$J$9:$J$767,'2_stopień'!$H$9:$H$767,D53,'2_stopień'!$P$9:$P$767,"CKZ Krotoszyn")</f>
        <v>0</v>
      </c>
      <c r="AJ53" s="349">
        <f>SUMIFS('2_stopień'!$K$9:$K$767,'2_stopień'!$H$9:$H$767,D53,'2_stopień'!$P$9:$P$767,"CKZ Krotoszyn")</f>
        <v>0</v>
      </c>
      <c r="AK53" s="244">
        <f>SUMIFS('2_stopień'!$J$9:$J$767,'2_stopień'!$H$9:$H$767,D53,'2_stopień'!$P$9:$P$767,"CKZ Olkusz")</f>
        <v>0</v>
      </c>
      <c r="AL53" s="349">
        <f>SUMIFS('2_stopień'!$K$9:$K$767,'2_stopień'!$H$9:$H$767,D53,'2_stopień'!$P$9:$P$767,"CKZ Olkusz")</f>
        <v>0</v>
      </c>
      <c r="AM53" s="244">
        <f>SUMIFS('2_stopień'!$J$9:$J$767,'2_stopień'!$H$9:$H$767,D53,'2_stopień'!$P$9:$P$767,"CKZ Wschowa")</f>
        <v>0</v>
      </c>
      <c r="AN53" s="334">
        <f>SUMIFS('2_stopień'!$K$9:$K$767,'2_stopień'!$H$9:$H$767,D53,'2_stopień'!$P$9:$P$767,"CKZ Wschowa")</f>
        <v>0</v>
      </c>
      <c r="AO53" s="244">
        <f>SUMIFS('2_stopień'!$J$9:$J$767,'2_stopień'!$H$9:$H$767,D53,'2_stopień'!$P$9:$P$767,"CKZ Zielona Góra")</f>
        <v>0</v>
      </c>
      <c r="AP53" s="314">
        <f>SUMIFS('2_stopień'!$K$9:$K$767,'2_stopień'!$H$9:$H$767,D53,'2_stopień'!$P$9:$P$767,"CKZ Zielona Góra")</f>
        <v>0</v>
      </c>
      <c r="AQ53" s="244">
        <f>SUMIFS('2_stopień'!$J$9:$J$767,'2_stopień'!$H$9:$H$767,D53,'2_stopień'!$P$9:$P$767,"Rzemieślnicza Wałbrzych")</f>
        <v>0</v>
      </c>
      <c r="AR53" s="349">
        <f>SUMIFS('2_stopień'!$K$9:$K$767,'2_stopień'!$H$9:$H$767,D53,'2_stopień'!$P$9:$P$767,"Rzemieślnicza Wałbrzych")</f>
        <v>0</v>
      </c>
      <c r="AS53" s="244">
        <f>SUMIFS('2_stopień'!$J$9:$J$767,'2_stopień'!$H$9:$H$767,D53,'2_stopień'!$P$9:$P$767,"CKZ Mosina")</f>
        <v>0</v>
      </c>
      <c r="AT53" s="349">
        <f>SUMIFS('2_stopień'!$K$9:$K$767,'2_stopień'!$H$9:$H$767,D53,'2_stopień'!$P$9:$P$767,"CKZ Mosina")</f>
        <v>0</v>
      </c>
      <c r="AU53" s="244">
        <f>SUMIFS('2_stopień'!$J$9:$J$767,'2_stopień'!$H$9:$H$767,D53,'2_stopień'!$P$9:$P$767,"Collegium Witelona")</f>
        <v>0</v>
      </c>
      <c r="AV53" s="349">
        <f>SUMIFS('2_stopień'!$K$9:$K$767,'2_stopień'!$H$9:$H$767,D53,'2_stopień'!$P$9:$P$767,"Collegium Witelona")</f>
        <v>0</v>
      </c>
      <c r="AW53" s="244">
        <f>SUMIFS('2_stopień'!$J$9:$J$767,'2_stopień'!$H$9:$H$767,D53,'2_stopień'!$P$9:$P$767,"CKZ Opole")</f>
        <v>0</v>
      </c>
      <c r="AX53" s="349">
        <f>SUMIFS('2_stopień'!$K$9:$K$767,'2_stopień'!$H$9:$H$767,D53,'2_stopień'!$P$9:$P$767,"CKZ Opole")</f>
        <v>0</v>
      </c>
      <c r="AY53" s="244">
        <f>SUMIFS('2_stopień'!$J$9:$J$767,'2_stopień'!$H$9:$H$767,D53,'2_stopień'!$P$9:$P$767,"CKZ Wrocław")</f>
        <v>0</v>
      </c>
      <c r="AZ53" s="349">
        <f>SUMIFS('2_stopień'!$K$9:$K$767,'2_stopień'!$H$9:$H$767,D53,'2_stopień'!$P$9:$P$767,"CKZ Wrocław")</f>
        <v>0</v>
      </c>
      <c r="BA53" s="244">
        <f>SUMIFS('2_stopień'!$J$9:$J$767,'2_stopień'!$H$9:$H$767,D53,'2_stopień'!$P$9:$P$767,"Brzeg Dolny")</f>
        <v>0</v>
      </c>
      <c r="BB53" s="349">
        <f>SUMIFS('2_stopień'!$K$9:$K$767,'2_stopień'!$H$9:$H$767,D53,'2_stopień'!$P$9:$P$767,"Brzeg Dolny")</f>
        <v>0</v>
      </c>
      <c r="BC53" s="244">
        <f>SUMIFS('2_stopień'!$J$9:$J$767,'2_stopień'!$H$9:$H$767,D53,'2_stopień'!$P$9:$P$767,"CKZ Dębica")</f>
        <v>0</v>
      </c>
      <c r="BD53" s="349">
        <f>SUMIFS('2_stopień'!$K$9:$K$767,'2_stopień'!$H$9:$H$767,D53,'2_stopień'!$P$9:$P$767,"CKZ Dębica")</f>
        <v>0</v>
      </c>
      <c r="BE53" s="244">
        <f>SUMIFS('2_stopień'!$J$9:$J$767,'2_stopień'!$H$9:$H$767,D53,'2_stopień'!$P$9:$P$767,"CKZ Gliwice")</f>
        <v>0</v>
      </c>
      <c r="BF53" s="349">
        <f>SUMIFS('2_stopień'!$K$9:$K$767,'2_stopień'!$H$9:$H$767,D53,'2_stopień'!$P$9:$P$767,"CKZ Gliwice")</f>
        <v>0</v>
      </c>
      <c r="BG53" s="244">
        <f>SUMIFS('2_stopień'!$J$9:$J$767,'2_stopień'!$H$9:$H$767,D53,'2_stopień'!$P$9:$P$767,"CKZ Gniezno")</f>
        <v>0</v>
      </c>
      <c r="BH53" s="349">
        <f>SUMIFS('2_stopień'!$K$9:$K$767,'2_stopień'!$H$9:$H$767,D53,'2_stopień'!$P$9:$P$767,"CKZ Gniezno")</f>
        <v>0</v>
      </c>
      <c r="BI53" s="245">
        <f>SUMIFS('2_stopień'!$J$9:$J$767,'2_stopień'!$H$9:$H$767,D53,'2_stopień'!$P$9:$P$767,"szukany ośrodek")</f>
        <v>0</v>
      </c>
      <c r="BJ53" s="359">
        <f t="shared" si="2"/>
        <v>0</v>
      </c>
      <c r="BK53" s="324">
        <f t="shared" si="3"/>
        <v>0</v>
      </c>
    </row>
    <row r="54" spans="2:63" hidden="1">
      <c r="B54" s="25" t="s">
        <v>516</v>
      </c>
      <c r="C54" s="26">
        <v>712613</v>
      </c>
      <c r="D54" s="26" t="s">
        <v>1016</v>
      </c>
      <c r="E54" s="25" t="s">
        <v>623</v>
      </c>
      <c r="F54" s="245">
        <f>SUMIF('2_stopień'!H$9:H$767,"MEC.04.",'2_stopień'!J$9:J$767)</f>
        <v>0</v>
      </c>
      <c r="G54" s="244">
        <f>SUMIFS('2_stopień'!$J$9:$J$767,'2_stopień'!$H$9:$H$767,D54,'2_stopień'!$P$9:$P$767,"CKZ Bielawa")</f>
        <v>0</v>
      </c>
      <c r="H54" s="244">
        <f>SUMIFS('2_stopień'!$K$9:$K$767,'2_stopień'!$H$9:$H$767,E54,'2_stopień'!$P$9:$P$767,"CKZ Bielawa")</f>
        <v>0</v>
      </c>
      <c r="I54" s="244">
        <f>SUMIFS('2_stopień'!$J$9:$J$767,'2_stopień'!$H$9:$H$767,D54,'2_stopień'!$P$9:$P$767,"GCKZ Głogów")</f>
        <v>0</v>
      </c>
      <c r="J54" s="349">
        <f>SUMIFS('2_stopień'!$K$9:$K$767,'2_stopień'!$H$9:$H$767,D54,'2_stopień'!$P$9:$P$767,"GCKZ Głogów")</f>
        <v>0</v>
      </c>
      <c r="K54" s="244">
        <f>SUMIFS('2_stopień'!$J$9:$J$767,'2_stopień'!$H$9:$H$767,D54,'2_stopień'!$P$9:$P$767,"CKZ Jawor")</f>
        <v>0</v>
      </c>
      <c r="L54" s="349">
        <f>SUMIFS('2_stopień'!$K$9:$K$767,'2_stopień'!$H$9:$H$767,D54,'2_stopień'!$P$9:$P$767,"CKZ Jawor")</f>
        <v>0</v>
      </c>
      <c r="M54" s="244">
        <f>SUMIFS('2_stopień'!$J$9:$J$767,'2_stopień'!$H$9:$H$767,D54,'2_stopień'!$P$9:$P$767,"JCKZ Jelenia Góra")</f>
        <v>0</v>
      </c>
      <c r="N54" s="349">
        <f>SUMIFS('2_stopień'!$K$9:$K$767,'2_stopień'!$H$9:$H$767,D54,'2_stopień'!$P$9:$P$767,"JCKZ Jelenia Góra")</f>
        <v>0</v>
      </c>
      <c r="O54" s="244">
        <f>SUMIFS('2_stopień'!$J$9:$J$767,'2_stopień'!$H$9:$H$767,D54,'2_stopień'!$P$9:$P$767,"CKZ Kłodzko")</f>
        <v>0</v>
      </c>
      <c r="P54" s="349">
        <f>SUMIFS('2_stopień'!$K$9:$K$767,'2_stopień'!$H$9:$H$767,D54,'2_stopień'!$P$9:$P$767,"CKZ Kłodzko")</f>
        <v>0</v>
      </c>
      <c r="Q54" s="244">
        <f>SUMIFS('2_stopień'!$J$9:$J$767,'2_stopień'!$H$9:$H$767,D54,'2_stopień'!$P$9:$P$767,"CKZ Legnica")</f>
        <v>0</v>
      </c>
      <c r="R54" s="349">
        <f>SUMIFS('2_stopień'!$K$9:$K$767,'2_stopień'!$H$9:$H$767,D54,'2_stopień'!$P$9:$P$767,"CKZ Legnica")</f>
        <v>0</v>
      </c>
      <c r="S54" s="244">
        <f>SUMIFS('2_stopień'!$J$9:$J$767,'2_stopień'!$H$9:$H$767,D54,'2_stopień'!$P$9:$P$767,"CKZ Oleśnica")</f>
        <v>0</v>
      </c>
      <c r="T54" s="349">
        <f>SUMIFS('2_stopień'!$K$9:$K$767,'2_stopień'!$H$9:$H$767,D54,'2_stopień'!$P$9:$P$767,"CKZ Oleśnica")</f>
        <v>0</v>
      </c>
      <c r="U54" s="244">
        <f>SUMIFS('2_stopień'!$J$9:$J$767,'2_stopień'!$H$9:$H$767,D54,'2_stopień'!$P$9:$P$767,"CKZ Świdnica")</f>
        <v>0</v>
      </c>
      <c r="V54" s="349">
        <f>SUMIFS('2_stopień'!$K$9:$K$767,'2_stopień'!$H$9:$H$767,D54,'2_stopień'!$P$9:$P$767,"CKZ Świdnica")</f>
        <v>0</v>
      </c>
      <c r="W54" s="244">
        <f>SUMIFS('2_stopień'!$J$9:$J$767,'2_stopień'!$H$9:$H$767,D54,'2_stopień'!$P$9:$P$767,"CKZ Wołów")</f>
        <v>0</v>
      </c>
      <c r="X54" s="349">
        <f>SUMIFS('2_stopień'!$K$9:$K$767,'2_stopień'!$H$9:$H$767,D54,'2_stopień'!$P$9:$P$767,"CKZ Wołów")</f>
        <v>0</v>
      </c>
      <c r="Y54" s="244">
        <f>SUMIFS('2_stopień'!$J$9:$J$767,'2_stopień'!$H$9:$H$767,D54,'2_stopień'!$P$9:$P$767,"CKZ Ziębice")</f>
        <v>0</v>
      </c>
      <c r="Z54" s="349">
        <f>SUMIFS('2_stopień'!$K$9:$K$767,'2_stopień'!$H$9:$H$767,D54,'2_stopień'!$P$9:$P$767,"CKZ Ziębice")</f>
        <v>0</v>
      </c>
      <c r="AA54" s="244">
        <f>SUMIFS('2_stopień'!$J$9:$J$767,'2_stopień'!$H$9:$H$767,D54,'2_stopień'!$P$9:$P$767,"CKZ Dobrodzień")</f>
        <v>0</v>
      </c>
      <c r="AB54" s="349">
        <f>SUMIFS('2_stopień'!$K$9:$K$767,'2_stopień'!$H$9:$H$767,D54,'2_stopień'!$P$9:$P$767,"CKZ Dobrodzień")</f>
        <v>0</v>
      </c>
      <c r="AC54" s="244">
        <f>SUMIFS('2_stopień'!$J$9:$J$767,'2_stopień'!$H$9:$H$767,D54,'2_stopień'!$P$9:$P$767,"CKZ Głubczyce")</f>
        <v>0</v>
      </c>
      <c r="AD54" s="349">
        <f>SUMIFS('2_stopień'!$K$9:$K$767,'2_stopień'!$H$9:$H$767,D54,'2_stopień'!$P$9:$P$767,"CKZ Głubczyce")</f>
        <v>0</v>
      </c>
      <c r="AE54" s="244">
        <f>SUMIFS('2_stopień'!$J$9:$J$767,'2_stopień'!$H$9:$H$767,D54,'2_stopień'!$P$9:$P$767,"CKZ Kędzierzyn Koźle")</f>
        <v>0</v>
      </c>
      <c r="AF54" s="349">
        <f>SUMIFS('2_stopień'!$K$9:$K$767,'2_stopień'!$H$9:$H$767,D54,'2_stopień'!$P$9:$P$767,"CKZ Kędzierzyn Koźle")</f>
        <v>0</v>
      </c>
      <c r="AG54" s="244">
        <f>SUMIFS('2_stopień'!$J$9:$J$767,'2_stopień'!$H$9:$H$767,D54,'2_stopień'!$P$9:$P$767,"ZSET Rakowice")</f>
        <v>0</v>
      </c>
      <c r="AH54" s="349">
        <f>SUMIFS('2_stopień'!$K$9:$K$767,'2_stopień'!$H$9:$H$767,D54,'2_stopień'!$P$9:$P$767,"ZSET Rakowice")</f>
        <v>0</v>
      </c>
      <c r="AI54" s="244">
        <f>SUMIFS('2_stopień'!$J$9:$J$767,'2_stopień'!$H$9:$H$767,D54,'2_stopień'!$P$9:$P$767,"CKZ Krotoszyn")</f>
        <v>0</v>
      </c>
      <c r="AJ54" s="349">
        <f>SUMIFS('2_stopień'!$K$9:$K$767,'2_stopień'!$H$9:$H$767,D54,'2_stopień'!$P$9:$P$767,"CKZ Krotoszyn")</f>
        <v>0</v>
      </c>
      <c r="AK54" s="244">
        <f>SUMIFS('2_stopień'!$J$9:$J$767,'2_stopień'!$H$9:$H$767,D54,'2_stopień'!$P$9:$P$767,"CKZ Olkusz")</f>
        <v>0</v>
      </c>
      <c r="AL54" s="349">
        <f>SUMIFS('2_stopień'!$K$9:$K$767,'2_stopień'!$H$9:$H$767,D54,'2_stopień'!$P$9:$P$767,"CKZ Olkusz")</f>
        <v>0</v>
      </c>
      <c r="AM54" s="244">
        <f>SUMIFS('2_stopień'!$J$9:$J$767,'2_stopień'!$H$9:$H$767,D54,'2_stopień'!$P$9:$P$767,"CKZ Wschowa")</f>
        <v>0</v>
      </c>
      <c r="AN54" s="334">
        <f>SUMIFS('2_stopień'!$K$9:$K$767,'2_stopień'!$H$9:$H$767,D54,'2_stopień'!$P$9:$P$767,"CKZ Wschowa")</f>
        <v>0</v>
      </c>
      <c r="AO54" s="244">
        <f>SUMIFS('2_stopień'!$J$9:$J$767,'2_stopień'!$H$9:$H$767,D54,'2_stopień'!$P$9:$P$767,"CKZ Zielona Góra")</f>
        <v>0</v>
      </c>
      <c r="AP54" s="314">
        <f>SUMIFS('2_stopień'!$K$9:$K$767,'2_stopień'!$H$9:$H$767,D54,'2_stopień'!$P$9:$P$767,"CKZ Zielona Góra")</f>
        <v>0</v>
      </c>
      <c r="AQ54" s="244">
        <f>SUMIFS('2_stopień'!$J$9:$J$767,'2_stopień'!$H$9:$H$767,D54,'2_stopień'!$P$9:$P$767,"Rzemieślnicza Wałbrzych")</f>
        <v>0</v>
      </c>
      <c r="AR54" s="349">
        <f>SUMIFS('2_stopień'!$K$9:$K$767,'2_stopień'!$H$9:$H$767,D54,'2_stopień'!$P$9:$P$767,"Rzemieślnicza Wałbrzych")</f>
        <v>0</v>
      </c>
      <c r="AS54" s="244">
        <f>SUMIFS('2_stopień'!$J$9:$J$767,'2_stopień'!$H$9:$H$767,D54,'2_stopień'!$P$9:$P$767,"CKZ Mosina")</f>
        <v>0</v>
      </c>
      <c r="AT54" s="349">
        <f>SUMIFS('2_stopień'!$K$9:$K$767,'2_stopień'!$H$9:$H$767,D54,'2_stopień'!$P$9:$P$767,"CKZ Mosina")</f>
        <v>0</v>
      </c>
      <c r="AU54" s="244">
        <f>SUMIFS('2_stopień'!$J$9:$J$767,'2_stopień'!$H$9:$H$767,D54,'2_stopień'!$P$9:$P$767,"Collegium Witelona")</f>
        <v>0</v>
      </c>
      <c r="AV54" s="349">
        <f>SUMIFS('2_stopień'!$K$9:$K$767,'2_stopień'!$H$9:$H$767,D54,'2_stopień'!$P$9:$P$767,"Collegium Witelona")</f>
        <v>0</v>
      </c>
      <c r="AW54" s="244">
        <f>SUMIFS('2_stopień'!$J$9:$J$767,'2_stopień'!$H$9:$H$767,D54,'2_stopień'!$P$9:$P$767,"CKZ Opole")</f>
        <v>0</v>
      </c>
      <c r="AX54" s="349">
        <f>SUMIFS('2_stopień'!$K$9:$K$767,'2_stopień'!$H$9:$H$767,D54,'2_stopień'!$P$9:$P$767,"CKZ Opole")</f>
        <v>0</v>
      </c>
      <c r="AY54" s="244">
        <f>SUMIFS('2_stopień'!$J$9:$J$767,'2_stopień'!$H$9:$H$767,D54,'2_stopień'!$P$9:$P$767,"CKZ Wrocław")</f>
        <v>0</v>
      </c>
      <c r="AZ54" s="349">
        <f>SUMIFS('2_stopień'!$K$9:$K$767,'2_stopień'!$H$9:$H$767,D54,'2_stopień'!$P$9:$P$767,"CKZ Wrocław")</f>
        <v>0</v>
      </c>
      <c r="BA54" s="244">
        <f>SUMIFS('2_stopień'!$J$9:$J$767,'2_stopień'!$H$9:$H$767,D54,'2_stopień'!$P$9:$P$767,"Brzeg Dolny")</f>
        <v>0</v>
      </c>
      <c r="BB54" s="349">
        <f>SUMIFS('2_stopień'!$K$9:$K$767,'2_stopień'!$H$9:$H$767,D54,'2_stopień'!$P$9:$P$767,"Brzeg Dolny")</f>
        <v>0</v>
      </c>
      <c r="BC54" s="244">
        <f>SUMIFS('2_stopień'!$J$9:$J$767,'2_stopień'!$H$9:$H$767,D54,'2_stopień'!$P$9:$P$767,"CKZ Dębica")</f>
        <v>0</v>
      </c>
      <c r="BD54" s="349">
        <f>SUMIFS('2_stopień'!$K$9:$K$767,'2_stopień'!$H$9:$H$767,D54,'2_stopień'!$P$9:$P$767,"CKZ Dębica")</f>
        <v>0</v>
      </c>
      <c r="BE54" s="244">
        <f>SUMIFS('2_stopień'!$J$9:$J$767,'2_stopień'!$H$9:$H$767,D54,'2_stopień'!$P$9:$P$767,"CKZ Gliwice")</f>
        <v>0</v>
      </c>
      <c r="BF54" s="349">
        <f>SUMIFS('2_stopień'!$K$9:$K$767,'2_stopień'!$H$9:$H$767,D54,'2_stopień'!$P$9:$P$767,"CKZ Gliwice")</f>
        <v>0</v>
      </c>
      <c r="BG54" s="244">
        <f>SUMIFS('2_stopień'!$J$9:$J$767,'2_stopień'!$H$9:$H$767,D54,'2_stopień'!$P$9:$P$767,"CKZ Gniezno")</f>
        <v>0</v>
      </c>
      <c r="BH54" s="349">
        <f>SUMIFS('2_stopień'!$K$9:$K$767,'2_stopień'!$H$9:$H$767,D54,'2_stopień'!$P$9:$P$767,"CKZ Gniezno")</f>
        <v>0</v>
      </c>
      <c r="BI54" s="245">
        <f>SUMIFS('2_stopień'!$J$9:$J$767,'2_stopień'!$H$9:$H$767,D54,'2_stopień'!$P$9:$P$767,"szukany ośrodek")</f>
        <v>0</v>
      </c>
      <c r="BJ54" s="359">
        <f t="shared" si="2"/>
        <v>0</v>
      </c>
      <c r="BK54" s="324">
        <f t="shared" si="3"/>
        <v>0</v>
      </c>
    </row>
    <row r="55" spans="2:63" hidden="1">
      <c r="B55" s="25" t="s">
        <v>73</v>
      </c>
      <c r="C55" s="26">
        <v>722307</v>
      </c>
      <c r="D55" s="26" t="s">
        <v>74</v>
      </c>
      <c r="E55" s="25" t="s">
        <v>624</v>
      </c>
      <c r="F55" s="245">
        <f>SUMIF('2_stopień'!H$9:H$767,"MEC.05.",'2_stopień'!J$9:J$767)</f>
        <v>80</v>
      </c>
      <c r="G55" s="244">
        <f>SUMIFS('2_stopień'!$J$9:$J$767,'2_stopień'!$H$9:$H$767,D55,'2_stopień'!$P$9:$P$767,"CKZ Bielawa")</f>
        <v>0</v>
      </c>
      <c r="H55" s="244">
        <f>SUMIFS('2_stopień'!$K$9:$K$767,'2_stopień'!$H$9:$H$767,D55,'2_stopień'!$P$9:$P$767,"CKZ Bielawa")</f>
        <v>0</v>
      </c>
      <c r="I55" s="244">
        <f>SUMIFS('2_stopień'!$J$9:$J$767,'2_stopień'!$H$9:$H$767,D55,'2_stopień'!$P$9:$P$767,"GCKZ Głogów")</f>
        <v>0</v>
      </c>
      <c r="J55" s="349">
        <f>SUMIFS('2_stopień'!$K$9:$K$767,'2_stopień'!$H$9:$H$767,D55,'2_stopień'!$P$9:$P$767,"GCKZ Głogów")</f>
        <v>0</v>
      </c>
      <c r="K55" s="244">
        <f>SUMIFS('2_stopień'!$J$9:$J$767,'2_stopień'!$H$9:$H$767,D55,'2_stopień'!$P$9:$P$767,"CKZ Jawor")</f>
        <v>0</v>
      </c>
      <c r="L55" s="349">
        <f>SUMIFS('2_stopień'!$K$9:$K$767,'2_stopień'!$H$9:$H$767,D55,'2_stopień'!$P$9:$P$767,"CKZ Jawor")</f>
        <v>0</v>
      </c>
      <c r="M55" s="244">
        <f>SUMIFS('2_stopień'!$J$9:$J$767,'2_stopień'!$H$9:$H$767,D55,'2_stopień'!$P$9:$P$767,"JCKZ Jelenia Góra")</f>
        <v>0</v>
      </c>
      <c r="N55" s="349">
        <f>SUMIFS('2_stopień'!$K$9:$K$767,'2_stopień'!$H$9:$H$767,D55,'2_stopień'!$P$9:$P$767,"JCKZ Jelenia Góra")</f>
        <v>0</v>
      </c>
      <c r="O55" s="244">
        <f>SUMIFS('2_stopień'!$J$9:$J$767,'2_stopień'!$H$9:$H$767,D55,'2_stopień'!$P$9:$P$767,"CKZ Kłodzko")</f>
        <v>0</v>
      </c>
      <c r="P55" s="349">
        <f>SUMIFS('2_stopień'!$K$9:$K$767,'2_stopień'!$H$9:$H$767,D55,'2_stopień'!$P$9:$P$767,"CKZ Kłodzko")</f>
        <v>0</v>
      </c>
      <c r="Q55" s="244">
        <f>SUMIFS('2_stopień'!$J$9:$J$767,'2_stopień'!$H$9:$H$767,D55,'2_stopień'!$P$9:$P$767,"CKZ Legnica")</f>
        <v>0</v>
      </c>
      <c r="R55" s="349">
        <f>SUMIFS('2_stopień'!$K$9:$K$767,'2_stopień'!$H$9:$H$767,D55,'2_stopień'!$P$9:$P$767,"CKZ Legnica")</f>
        <v>0</v>
      </c>
      <c r="S55" s="244">
        <f>SUMIFS('2_stopień'!$J$9:$J$767,'2_stopień'!$H$9:$H$767,D55,'2_stopień'!$P$9:$P$767,"CKZ Oleśnica")</f>
        <v>0</v>
      </c>
      <c r="T55" s="349">
        <f>SUMIFS('2_stopień'!$K$9:$K$767,'2_stopień'!$H$9:$H$767,D55,'2_stopień'!$P$9:$P$767,"CKZ Oleśnica")</f>
        <v>0</v>
      </c>
      <c r="U55" s="244">
        <f>SUMIFS('2_stopień'!$J$9:$J$767,'2_stopień'!$H$9:$H$767,D55,'2_stopień'!$P$9:$P$767,"CKZ Świdnica")</f>
        <v>77</v>
      </c>
      <c r="V55" s="349">
        <f>SUMIFS('2_stopień'!$K$9:$K$767,'2_stopień'!$H$9:$H$767,D55,'2_stopień'!$P$9:$P$767,"CKZ Świdnica")</f>
        <v>3</v>
      </c>
      <c r="W55" s="244">
        <f>SUMIFS('2_stopień'!$J$9:$J$767,'2_stopień'!$H$9:$H$767,D55,'2_stopień'!$P$9:$P$767,"CKZ Wołów")</f>
        <v>0</v>
      </c>
      <c r="X55" s="349">
        <f>SUMIFS('2_stopień'!$K$9:$K$767,'2_stopień'!$H$9:$H$767,D55,'2_stopień'!$P$9:$P$767,"CKZ Wołów")</f>
        <v>0</v>
      </c>
      <c r="Y55" s="244">
        <f>SUMIFS('2_stopień'!$J$9:$J$767,'2_stopień'!$H$9:$H$767,D55,'2_stopień'!$P$9:$P$767,"CKZ Ziębice")</f>
        <v>0</v>
      </c>
      <c r="Z55" s="349">
        <f>SUMIFS('2_stopień'!$K$9:$K$767,'2_stopień'!$H$9:$H$767,D55,'2_stopień'!$P$9:$P$767,"CKZ Ziębice")</f>
        <v>0</v>
      </c>
      <c r="AA55" s="244">
        <f>SUMIFS('2_stopień'!$J$9:$J$767,'2_stopień'!$H$9:$H$767,D55,'2_stopień'!$P$9:$P$767,"CKZ Dobrodzień")</f>
        <v>0</v>
      </c>
      <c r="AB55" s="349">
        <f>SUMIFS('2_stopień'!$K$9:$K$767,'2_stopień'!$H$9:$H$767,D55,'2_stopień'!$P$9:$P$767,"CKZ Dobrodzień")</f>
        <v>0</v>
      </c>
      <c r="AC55" s="244">
        <f>SUMIFS('2_stopień'!$J$9:$J$767,'2_stopień'!$H$9:$H$767,D55,'2_stopień'!$P$9:$P$767,"CKZ Głubczyce")</f>
        <v>0</v>
      </c>
      <c r="AD55" s="349">
        <f>SUMIFS('2_stopień'!$K$9:$K$767,'2_stopień'!$H$9:$H$767,D55,'2_stopień'!$P$9:$P$767,"CKZ Głubczyce")</f>
        <v>0</v>
      </c>
      <c r="AE55" s="244">
        <f>SUMIFS('2_stopień'!$J$9:$J$767,'2_stopień'!$H$9:$H$767,D55,'2_stopień'!$P$9:$P$767,"CKZ Kędzierzyn Koźle")</f>
        <v>0</v>
      </c>
      <c r="AF55" s="349">
        <f>SUMIFS('2_stopień'!$K$9:$K$767,'2_stopień'!$H$9:$H$767,D55,'2_stopień'!$P$9:$P$767,"CKZ Kędzierzyn Koźle")</f>
        <v>0</v>
      </c>
      <c r="AG55" s="244">
        <f>SUMIFS('2_stopień'!$J$9:$J$767,'2_stopień'!$H$9:$H$767,D55,'2_stopień'!$P$9:$P$767,"ZSET Rakowice")</f>
        <v>0</v>
      </c>
      <c r="AH55" s="349">
        <f>SUMIFS('2_stopień'!$K$9:$K$767,'2_stopień'!$H$9:$H$767,D55,'2_stopień'!$P$9:$P$767,"ZSET Rakowice")</f>
        <v>0</v>
      </c>
      <c r="AI55" s="244">
        <f>SUMIFS('2_stopień'!$J$9:$J$767,'2_stopień'!$H$9:$H$767,D55,'2_stopień'!$P$9:$P$767,"CKZ Krotoszyn")</f>
        <v>3</v>
      </c>
      <c r="AJ55" s="349">
        <f>SUMIFS('2_stopień'!$K$9:$K$767,'2_stopień'!$H$9:$H$767,D55,'2_stopień'!$P$9:$P$767,"CKZ Krotoszyn")</f>
        <v>0</v>
      </c>
      <c r="AK55" s="244">
        <f>SUMIFS('2_stopień'!$J$9:$J$767,'2_stopień'!$H$9:$H$767,D55,'2_stopień'!$P$9:$P$767,"CKZ Olkusz")</f>
        <v>0</v>
      </c>
      <c r="AL55" s="349">
        <f>SUMIFS('2_stopień'!$K$9:$K$767,'2_stopień'!$H$9:$H$767,D55,'2_stopień'!$P$9:$P$767,"CKZ Olkusz")</f>
        <v>0</v>
      </c>
      <c r="AM55" s="244">
        <f>SUMIFS('2_stopień'!$J$9:$J$767,'2_stopień'!$H$9:$H$767,D55,'2_stopień'!$P$9:$P$767,"CKZ Wschowa")</f>
        <v>0</v>
      </c>
      <c r="AN55" s="334">
        <f>SUMIFS('2_stopień'!$K$9:$K$767,'2_stopień'!$H$9:$H$767,D55,'2_stopień'!$P$9:$P$767,"CKZ Wschowa")</f>
        <v>0</v>
      </c>
      <c r="AO55" s="244">
        <f>SUMIFS('2_stopień'!$J$9:$J$767,'2_stopień'!$H$9:$H$767,D55,'2_stopień'!$P$9:$P$767,"CKZ Zielona Góra")</f>
        <v>0</v>
      </c>
      <c r="AP55" s="314">
        <f>SUMIFS('2_stopień'!$K$9:$K$767,'2_stopień'!$H$9:$H$767,D55,'2_stopień'!$P$9:$P$767,"CKZ Zielona Góra")</f>
        <v>0</v>
      </c>
      <c r="AQ55" s="244">
        <f>SUMIFS('2_stopień'!$J$9:$J$767,'2_stopień'!$H$9:$H$767,D55,'2_stopień'!$P$9:$P$767,"Rzemieślnicza Wałbrzych")</f>
        <v>0</v>
      </c>
      <c r="AR55" s="349">
        <f>SUMIFS('2_stopień'!$K$9:$K$767,'2_stopień'!$H$9:$H$767,D55,'2_stopień'!$P$9:$P$767,"Rzemieślnicza Wałbrzych")</f>
        <v>0</v>
      </c>
      <c r="AS55" s="244">
        <f>SUMIFS('2_stopień'!$J$9:$J$767,'2_stopień'!$H$9:$H$767,D55,'2_stopień'!$P$9:$P$767,"CKZ Mosina")</f>
        <v>0</v>
      </c>
      <c r="AT55" s="349">
        <f>SUMIFS('2_stopień'!$K$9:$K$767,'2_stopień'!$H$9:$H$767,D55,'2_stopień'!$P$9:$P$767,"CKZ Mosina")</f>
        <v>0</v>
      </c>
      <c r="AU55" s="244">
        <f>SUMIFS('2_stopień'!$J$9:$J$767,'2_stopień'!$H$9:$H$767,D55,'2_stopień'!$P$9:$P$767,"Akademia Rzemiosła")</f>
        <v>0</v>
      </c>
      <c r="AV55" s="349">
        <f>SUMIFS('2_stopień'!$K$9:$K$767,'2_stopień'!$H$9:$H$767,D55,'2_stopień'!$P$9:$P$767,"Akademia Rzemiosła")</f>
        <v>0</v>
      </c>
      <c r="AW55" s="244">
        <f>SUMIFS('2_stopień'!$J$9:$J$767,'2_stopień'!$H$9:$H$767,D55,'2_stopień'!$P$9:$P$767,"CKZ Opole")</f>
        <v>0</v>
      </c>
      <c r="AX55" s="349">
        <f>SUMIFS('2_stopień'!$K$9:$K$767,'2_stopień'!$H$9:$H$767,D55,'2_stopień'!$P$9:$P$767,"CKZ Opole")</f>
        <v>0</v>
      </c>
      <c r="AY55" s="244">
        <f>SUMIFS('2_stopień'!$J$9:$J$767,'2_stopień'!$H$9:$H$767,D55,'2_stopień'!$P$9:$P$767,"CKZ Wrocław")</f>
        <v>0</v>
      </c>
      <c r="AZ55" s="349">
        <f>SUMIFS('2_stopień'!$K$9:$K$767,'2_stopień'!$H$9:$H$767,D55,'2_stopień'!$P$9:$P$767,"CKZ Wrocław")</f>
        <v>0</v>
      </c>
      <c r="BA55" s="244">
        <f>SUMIFS('2_stopień'!$J$9:$J$767,'2_stopień'!$H$9:$H$767,D55,'2_stopień'!$P$9:$P$767,"Brzeg Dolny")</f>
        <v>0</v>
      </c>
      <c r="BB55" s="349">
        <f>SUMIFS('2_stopień'!$K$9:$K$767,'2_stopień'!$H$9:$H$767,D55,'2_stopień'!$P$9:$P$767,"Brzeg Dolny")</f>
        <v>0</v>
      </c>
      <c r="BC55" s="244">
        <f>SUMIFS('2_stopień'!$J$9:$J$767,'2_stopień'!$H$9:$H$767,D55,'2_stopień'!$P$9:$P$767,"CKZ Dębica")</f>
        <v>0</v>
      </c>
      <c r="BD55" s="349">
        <f>SUMIFS('2_stopień'!$K$9:$K$767,'2_stopień'!$H$9:$H$767,D55,'2_stopień'!$P$9:$P$767,"CKZ Dębica")</f>
        <v>0</v>
      </c>
      <c r="BE55" s="244">
        <f>SUMIFS('2_stopień'!$J$9:$J$767,'2_stopień'!$H$9:$H$767,D55,'2_stopień'!$P$9:$P$767,"CKZ Gliwice")</f>
        <v>0</v>
      </c>
      <c r="BF55" s="349">
        <f>SUMIFS('2_stopień'!$K$9:$K$767,'2_stopień'!$H$9:$H$767,D55,'2_stopień'!$P$9:$P$767,"CKZ Gliwice")</f>
        <v>0</v>
      </c>
      <c r="BG55" s="244">
        <f>SUMIFS('2_stopień'!$J$9:$J$767,'2_stopień'!$H$9:$H$767,D55,'2_stopień'!$P$9:$P$767,"CKZ Gniezno")</f>
        <v>0</v>
      </c>
      <c r="BH55" s="349">
        <f>SUMIFS('2_stopień'!$K$9:$K$767,'2_stopień'!$H$9:$H$767,D55,'2_stopień'!$P$9:$P$767,"CKZ Gniezno")</f>
        <v>0</v>
      </c>
      <c r="BI55" s="245">
        <f>SUMIFS('2_stopień'!$J$9:$J$767,'2_stopień'!$H$9:$H$767,D55,'2_stopień'!$P$9:$P$767,"szukany ośrodek")</f>
        <v>0</v>
      </c>
      <c r="BJ55" s="359">
        <f t="shared" si="2"/>
        <v>80</v>
      </c>
      <c r="BK55" s="324">
        <f t="shared" si="3"/>
        <v>3</v>
      </c>
    </row>
    <row r="56" spans="2:63" hidden="1">
      <c r="B56" s="25" t="s">
        <v>517</v>
      </c>
      <c r="C56" s="26">
        <v>932916</v>
      </c>
      <c r="D56" s="26" t="s">
        <v>626</v>
      </c>
      <c r="E56" s="25" t="s">
        <v>625</v>
      </c>
      <c r="F56" s="245">
        <f>SUMIF('2_stopień'!H$9:H$767,"MEC.06.",'2_stopień'!J$9:J$767)</f>
        <v>0</v>
      </c>
      <c r="G56" s="244">
        <f>SUMIFS('2_stopień'!$J$9:$J$767,'2_stopień'!$H$9:$H$767,D56,'2_stopień'!$P$9:$P$767,"CKZ Bielawa")</f>
        <v>0</v>
      </c>
      <c r="H56" s="244">
        <f>SUMIFS('2_stopień'!$K$9:$K$767,'2_stopień'!$H$9:$H$767,E56,'2_stopień'!$P$9:$P$767,"CKZ Bielawa")</f>
        <v>0</v>
      </c>
      <c r="I56" s="244">
        <f>SUMIFS('2_stopień'!$J$9:$J$767,'2_stopień'!$H$9:$H$767,D56,'2_stopień'!$P$9:$P$767,"GCKZ Głogów")</f>
        <v>0</v>
      </c>
      <c r="J56" s="349">
        <f>SUMIFS('2_stopień'!$K$9:$K$767,'2_stopień'!$H$9:$H$767,D56,'2_stopień'!$P$9:$P$767,"GCKZ Głogów")</f>
        <v>0</v>
      </c>
      <c r="K56" s="244">
        <f>SUMIFS('2_stopień'!$J$9:$J$767,'2_stopień'!$H$9:$H$767,D56,'2_stopień'!$P$9:$P$767,"CKZ Jawor")</f>
        <v>0</v>
      </c>
      <c r="L56" s="349">
        <f>SUMIFS('2_stopień'!$K$9:$K$767,'2_stopień'!$H$9:$H$767,D56,'2_stopień'!$P$9:$P$767,"CKZ Jawor")</f>
        <v>0</v>
      </c>
      <c r="M56" s="244">
        <f>SUMIFS('2_stopień'!$J$9:$J$767,'2_stopień'!$H$9:$H$767,D56,'2_stopień'!$P$9:$P$767,"JCKZ Jelenia Góra")</f>
        <v>0</v>
      </c>
      <c r="N56" s="349">
        <f>SUMIFS('2_stopień'!$K$9:$K$767,'2_stopień'!$H$9:$H$767,D56,'2_stopień'!$P$9:$P$767,"JCKZ Jelenia Góra")</f>
        <v>0</v>
      </c>
      <c r="O56" s="244">
        <f>SUMIFS('2_stopień'!$J$9:$J$767,'2_stopień'!$H$9:$H$767,D56,'2_stopień'!$P$9:$P$767,"CKZ Kłodzko")</f>
        <v>0</v>
      </c>
      <c r="P56" s="349">
        <f>SUMIFS('2_stopień'!$K$9:$K$767,'2_stopień'!$H$9:$H$767,D56,'2_stopień'!$P$9:$P$767,"CKZ Kłodzko")</f>
        <v>0</v>
      </c>
      <c r="Q56" s="244">
        <f>SUMIFS('2_stopień'!$J$9:$J$767,'2_stopień'!$H$9:$H$767,D56,'2_stopień'!$P$9:$P$767,"CKZ Legnica")</f>
        <v>0</v>
      </c>
      <c r="R56" s="349">
        <f>SUMIFS('2_stopień'!$K$9:$K$767,'2_stopień'!$H$9:$H$767,D56,'2_stopień'!$P$9:$P$767,"CKZ Legnica")</f>
        <v>0</v>
      </c>
      <c r="S56" s="244">
        <f>SUMIFS('2_stopień'!$J$9:$J$767,'2_stopień'!$H$9:$H$767,D56,'2_stopień'!$P$9:$P$767,"CKZ Oleśnica")</f>
        <v>0</v>
      </c>
      <c r="T56" s="349">
        <f>SUMIFS('2_stopień'!$K$9:$K$767,'2_stopień'!$H$9:$H$767,D56,'2_stopień'!$P$9:$P$767,"CKZ Oleśnica")</f>
        <v>0</v>
      </c>
      <c r="U56" s="244">
        <f>SUMIFS('2_stopień'!$J$9:$J$767,'2_stopień'!$H$9:$H$767,D56,'2_stopień'!$P$9:$P$767,"CKZ Świdnica")</f>
        <v>0</v>
      </c>
      <c r="V56" s="349">
        <f>SUMIFS('2_stopień'!$K$9:$K$767,'2_stopień'!$H$9:$H$767,D56,'2_stopień'!$P$9:$P$767,"CKZ Świdnica")</f>
        <v>0</v>
      </c>
      <c r="W56" s="244">
        <f>SUMIFS('2_stopień'!$J$9:$J$767,'2_stopień'!$H$9:$H$767,D56,'2_stopień'!$P$9:$P$767,"CKZ Wołów")</f>
        <v>0</v>
      </c>
      <c r="X56" s="349">
        <f>SUMIFS('2_stopień'!$K$9:$K$767,'2_stopień'!$H$9:$H$767,D56,'2_stopień'!$P$9:$P$767,"CKZ Wołów")</f>
        <v>0</v>
      </c>
      <c r="Y56" s="244">
        <f>SUMIFS('2_stopień'!$J$9:$J$767,'2_stopień'!$H$9:$H$767,D56,'2_stopień'!$P$9:$P$767,"CKZ Ziębice")</f>
        <v>0</v>
      </c>
      <c r="Z56" s="349">
        <f>SUMIFS('2_stopień'!$K$9:$K$767,'2_stopień'!$H$9:$H$767,D56,'2_stopień'!$P$9:$P$767,"CKZ Ziębice")</f>
        <v>0</v>
      </c>
      <c r="AA56" s="244">
        <f>SUMIFS('2_stopień'!$J$9:$J$767,'2_stopień'!$H$9:$H$767,D56,'2_stopień'!$P$9:$P$767,"CKZ Dobrodzień")</f>
        <v>0</v>
      </c>
      <c r="AB56" s="349">
        <f>SUMIFS('2_stopień'!$K$9:$K$767,'2_stopień'!$H$9:$H$767,D56,'2_stopień'!$P$9:$P$767,"CKZ Dobrodzień")</f>
        <v>0</v>
      </c>
      <c r="AC56" s="244">
        <f>SUMIFS('2_stopień'!$J$9:$J$767,'2_stopień'!$H$9:$H$767,D56,'2_stopień'!$P$9:$P$767,"CKZ Głubczyce")</f>
        <v>0</v>
      </c>
      <c r="AD56" s="349">
        <f>SUMIFS('2_stopień'!$K$9:$K$767,'2_stopień'!$H$9:$H$767,D56,'2_stopień'!$P$9:$P$767,"CKZ Głubczyce")</f>
        <v>0</v>
      </c>
      <c r="AE56" s="244">
        <f>SUMIFS('2_stopień'!$J$9:$J$767,'2_stopień'!$H$9:$H$767,D56,'2_stopień'!$P$9:$P$767,"CKZ Kędzierzyn Koźle")</f>
        <v>0</v>
      </c>
      <c r="AF56" s="349">
        <f>SUMIFS('2_stopień'!$K$9:$K$767,'2_stopień'!$H$9:$H$767,D56,'2_stopień'!$P$9:$P$767,"CKZ Kędzierzyn Koźle")</f>
        <v>0</v>
      </c>
      <c r="AG56" s="244">
        <f>SUMIFS('2_stopień'!$J$9:$J$767,'2_stopień'!$H$9:$H$767,D56,'2_stopień'!$P$9:$P$767,"ZSET Rakowice")</f>
        <v>0</v>
      </c>
      <c r="AH56" s="349">
        <f>SUMIFS('2_stopień'!$K$9:$K$767,'2_stopień'!$H$9:$H$767,D56,'2_stopień'!$P$9:$P$767,"ZSET Rakowice")</f>
        <v>0</v>
      </c>
      <c r="AI56" s="244">
        <f>SUMIFS('2_stopień'!$J$9:$J$767,'2_stopień'!$H$9:$H$767,D56,'2_stopień'!$P$9:$P$767,"CKZ Krotoszyn")</f>
        <v>0</v>
      </c>
      <c r="AJ56" s="349">
        <f>SUMIFS('2_stopień'!$K$9:$K$767,'2_stopień'!$H$9:$H$767,D56,'2_stopień'!$P$9:$P$767,"CKZ Krotoszyn")</f>
        <v>0</v>
      </c>
      <c r="AK56" s="244">
        <f>SUMIFS('2_stopień'!$J$9:$J$767,'2_stopień'!$H$9:$H$767,D56,'2_stopień'!$P$9:$P$767,"CKZ Olkusz")</f>
        <v>0</v>
      </c>
      <c r="AL56" s="349">
        <f>SUMIFS('2_stopień'!$K$9:$K$767,'2_stopień'!$H$9:$H$767,D56,'2_stopień'!$P$9:$P$767,"CKZ Olkusz")</f>
        <v>0</v>
      </c>
      <c r="AM56" s="244">
        <f>SUMIFS('2_stopień'!$J$9:$J$767,'2_stopień'!$H$9:$H$767,D56,'2_stopień'!$P$9:$P$767,"CKZ Wschowa")</f>
        <v>0</v>
      </c>
      <c r="AN56" s="334">
        <f>SUMIFS('2_stopień'!$K$9:$K$767,'2_stopień'!$H$9:$H$767,D56,'2_stopień'!$P$9:$P$767,"CKZ Wschowa")</f>
        <v>0</v>
      </c>
      <c r="AO56" s="244">
        <f>SUMIFS('2_stopień'!$J$9:$J$767,'2_stopień'!$H$9:$H$767,D56,'2_stopień'!$P$9:$P$767,"CKZ Zielona Góra")</f>
        <v>0</v>
      </c>
      <c r="AP56" s="314">
        <f>SUMIFS('2_stopień'!$K$9:$K$767,'2_stopień'!$H$9:$H$767,D56,'2_stopień'!$P$9:$P$767,"CKZ Zielona Góra")</f>
        <v>0</v>
      </c>
      <c r="AQ56" s="244">
        <f>SUMIFS('2_stopień'!$J$9:$J$767,'2_stopień'!$H$9:$H$767,D56,'2_stopień'!$P$9:$P$767,"Rzemieślnicza Wałbrzych")</f>
        <v>0</v>
      </c>
      <c r="AR56" s="349">
        <f>SUMIFS('2_stopień'!$K$9:$K$767,'2_stopień'!$H$9:$H$767,D56,'2_stopień'!$P$9:$P$767,"Rzemieślnicza Wałbrzych")</f>
        <v>0</v>
      </c>
      <c r="AS56" s="244">
        <f>SUMIFS('2_stopień'!$J$9:$J$767,'2_stopień'!$H$9:$H$767,D56,'2_stopień'!$P$9:$P$767,"CKZ Mosina")</f>
        <v>0</v>
      </c>
      <c r="AT56" s="349">
        <f>SUMIFS('2_stopień'!$K$9:$K$767,'2_stopień'!$H$9:$H$767,D56,'2_stopień'!$P$9:$P$767,"CKZ Mosina")</f>
        <v>0</v>
      </c>
      <c r="AU56" s="244">
        <f>SUMIFS('2_stopień'!$J$9:$J$767,'2_stopień'!$H$9:$H$767,D56,'2_stopień'!$P$9:$P$767,"Collegium Witelona")</f>
        <v>0</v>
      </c>
      <c r="AV56" s="349">
        <f>SUMIFS('2_stopień'!$K$9:$K$767,'2_stopień'!$H$9:$H$767,D56,'2_stopień'!$P$9:$P$767,"Collegium Witelona")</f>
        <v>0</v>
      </c>
      <c r="AW56" s="244">
        <f>SUMIFS('2_stopień'!$J$9:$J$767,'2_stopień'!$H$9:$H$767,D56,'2_stopień'!$P$9:$P$767,"CKZ Opole")</f>
        <v>0</v>
      </c>
      <c r="AX56" s="349">
        <f>SUMIFS('2_stopień'!$K$9:$K$767,'2_stopień'!$H$9:$H$767,D56,'2_stopień'!$P$9:$P$767,"CKZ Opole")</f>
        <v>0</v>
      </c>
      <c r="AY56" s="244">
        <f>SUMIFS('2_stopień'!$J$9:$J$767,'2_stopień'!$H$9:$H$767,D56,'2_stopień'!$P$9:$P$767,"CKZ Wrocław")</f>
        <v>0</v>
      </c>
      <c r="AZ56" s="349">
        <f>SUMIFS('2_stopień'!$K$9:$K$767,'2_stopień'!$H$9:$H$767,D56,'2_stopień'!$P$9:$P$767,"CKZ Wrocław")</f>
        <v>0</v>
      </c>
      <c r="BA56" s="244">
        <f>SUMIFS('2_stopień'!$J$9:$J$767,'2_stopień'!$H$9:$H$767,D56,'2_stopień'!$P$9:$P$767,"Brzeg Dolny")</f>
        <v>0</v>
      </c>
      <c r="BB56" s="349">
        <f>SUMIFS('2_stopień'!$K$9:$K$767,'2_stopień'!$H$9:$H$767,D56,'2_stopień'!$P$9:$P$767,"Brzeg Dolny")</f>
        <v>0</v>
      </c>
      <c r="BC56" s="244">
        <f>SUMIFS('2_stopień'!$J$9:$J$767,'2_stopień'!$H$9:$H$767,D56,'2_stopień'!$P$9:$P$767,"CKZ Dębica")</f>
        <v>0</v>
      </c>
      <c r="BD56" s="349">
        <f>SUMIFS('2_stopień'!$K$9:$K$767,'2_stopień'!$H$9:$H$767,D56,'2_stopień'!$P$9:$P$767,"CKZ Dębica")</f>
        <v>0</v>
      </c>
      <c r="BE56" s="244">
        <f>SUMIFS('2_stopień'!$J$9:$J$767,'2_stopień'!$H$9:$H$767,D56,'2_stopień'!$P$9:$P$767,"CKZ Gliwice")</f>
        <v>0</v>
      </c>
      <c r="BF56" s="349">
        <f>SUMIFS('2_stopień'!$K$9:$K$767,'2_stopień'!$H$9:$H$767,D56,'2_stopień'!$P$9:$P$767,"CKZ Gliwice")</f>
        <v>0</v>
      </c>
      <c r="BG56" s="244">
        <f>SUMIFS('2_stopień'!$J$9:$J$767,'2_stopień'!$H$9:$H$767,D56,'2_stopień'!$P$9:$P$767,"CKZ Gniezno")</f>
        <v>0</v>
      </c>
      <c r="BH56" s="349">
        <f>SUMIFS('2_stopień'!$K$9:$K$767,'2_stopień'!$H$9:$H$767,D56,'2_stopień'!$P$9:$P$767,"CKZ Gniezno")</f>
        <v>0</v>
      </c>
      <c r="BI56" s="245">
        <f>SUMIFS('2_stopień'!$J$9:$J$767,'2_stopień'!$H$9:$H$767,D56,'2_stopień'!$P$9:$P$767,"szukany ośrodek")</f>
        <v>0</v>
      </c>
      <c r="BJ56" s="359">
        <f t="shared" si="2"/>
        <v>0</v>
      </c>
      <c r="BK56" s="324">
        <f t="shared" si="3"/>
        <v>0</v>
      </c>
    </row>
    <row r="57" spans="2:63" ht="16.5" hidden="1" customHeight="1">
      <c r="B57" s="25" t="s">
        <v>518</v>
      </c>
      <c r="C57" s="26">
        <v>932917</v>
      </c>
      <c r="D57" s="26" t="s">
        <v>628</v>
      </c>
      <c r="E57" s="25" t="s">
        <v>627</v>
      </c>
      <c r="F57" s="245">
        <f>SUMIF('2_stopień'!H$9:H$767,"MEC.07.",'2_stopień'!J$9:J$767)</f>
        <v>0</v>
      </c>
      <c r="G57" s="244">
        <f>SUMIFS('2_stopień'!$J$9:$J$767,'2_stopień'!$H$9:$H$767,D57,'2_stopień'!$P$9:$P$767,"CKZ Bielawa")</f>
        <v>0</v>
      </c>
      <c r="H57" s="244">
        <f>SUMIFS('2_stopień'!$K$9:$K$767,'2_stopień'!$H$9:$H$767,E57,'2_stopień'!$P$9:$P$767,"CKZ Bielawa")</f>
        <v>0</v>
      </c>
      <c r="I57" s="244">
        <f>SUMIFS('2_stopień'!$J$9:$J$767,'2_stopień'!$H$9:$H$767,D57,'2_stopień'!$P$9:$P$767,"GCKZ Głogów")</f>
        <v>0</v>
      </c>
      <c r="J57" s="349">
        <f>SUMIFS('2_stopień'!$K$9:$K$767,'2_stopień'!$H$9:$H$767,D57,'2_stopień'!$P$9:$P$767,"GCKZ Głogów")</f>
        <v>0</v>
      </c>
      <c r="K57" s="244">
        <f>SUMIFS('2_stopień'!$J$9:$J$767,'2_stopień'!$H$9:$H$767,D57,'2_stopień'!$P$9:$P$767,"CKZ Jawor")</f>
        <v>0</v>
      </c>
      <c r="L57" s="349">
        <f>SUMIFS('2_stopień'!$K$9:$K$767,'2_stopień'!$H$9:$H$767,D57,'2_stopień'!$P$9:$P$767,"CKZ Jawor")</f>
        <v>0</v>
      </c>
      <c r="M57" s="244">
        <f>SUMIFS('2_stopień'!$J$9:$J$767,'2_stopień'!$H$9:$H$767,D57,'2_stopień'!$P$9:$P$767,"JCKZ Jelenia Góra")</f>
        <v>0</v>
      </c>
      <c r="N57" s="349">
        <f>SUMIFS('2_stopień'!$K$9:$K$767,'2_stopień'!$H$9:$H$767,D57,'2_stopień'!$P$9:$P$767,"JCKZ Jelenia Góra")</f>
        <v>0</v>
      </c>
      <c r="O57" s="244">
        <f>SUMIFS('2_stopień'!$J$9:$J$767,'2_stopień'!$H$9:$H$767,D57,'2_stopień'!$P$9:$P$767,"CKZ Kłodzko")</f>
        <v>0</v>
      </c>
      <c r="P57" s="349">
        <f>SUMIFS('2_stopień'!$K$9:$K$767,'2_stopień'!$H$9:$H$767,D57,'2_stopień'!$P$9:$P$767,"CKZ Kłodzko")</f>
        <v>0</v>
      </c>
      <c r="Q57" s="244">
        <f>SUMIFS('2_stopień'!$J$9:$J$767,'2_stopień'!$H$9:$H$767,D57,'2_stopień'!$P$9:$P$767,"CKZ Legnica")</f>
        <v>0</v>
      </c>
      <c r="R57" s="349">
        <f>SUMIFS('2_stopień'!$K$9:$K$767,'2_stopień'!$H$9:$H$767,D57,'2_stopień'!$P$9:$P$767,"CKZ Legnica")</f>
        <v>0</v>
      </c>
      <c r="S57" s="244">
        <f>SUMIFS('2_stopień'!$J$9:$J$767,'2_stopień'!$H$9:$H$767,D57,'2_stopień'!$P$9:$P$767,"CKZ Oleśnica")</f>
        <v>0</v>
      </c>
      <c r="T57" s="349">
        <f>SUMIFS('2_stopień'!$K$9:$K$767,'2_stopień'!$H$9:$H$767,D57,'2_stopień'!$P$9:$P$767,"CKZ Oleśnica")</f>
        <v>0</v>
      </c>
      <c r="U57" s="244">
        <f>SUMIFS('2_stopień'!$J$9:$J$767,'2_stopień'!$H$9:$H$767,D57,'2_stopień'!$P$9:$P$767,"CKZ Świdnica")</f>
        <v>0</v>
      </c>
      <c r="V57" s="349">
        <f>SUMIFS('2_stopień'!$K$9:$K$767,'2_stopień'!$H$9:$H$767,D57,'2_stopień'!$P$9:$P$767,"CKZ Świdnica")</f>
        <v>0</v>
      </c>
      <c r="W57" s="244">
        <f>SUMIFS('2_stopień'!$J$9:$J$767,'2_stopień'!$H$9:$H$767,D57,'2_stopień'!$P$9:$P$767,"CKZ Wołów")</f>
        <v>0</v>
      </c>
      <c r="X57" s="349">
        <f>SUMIFS('2_stopień'!$K$9:$K$767,'2_stopień'!$H$9:$H$767,D57,'2_stopień'!$P$9:$P$767,"CKZ Wołów")</f>
        <v>0</v>
      </c>
      <c r="Y57" s="244">
        <f>SUMIFS('2_stopień'!$J$9:$J$767,'2_stopień'!$H$9:$H$767,D57,'2_stopień'!$P$9:$P$767,"CKZ Ziębice")</f>
        <v>0</v>
      </c>
      <c r="Z57" s="349">
        <f>SUMIFS('2_stopień'!$K$9:$K$767,'2_stopień'!$H$9:$H$767,D57,'2_stopień'!$P$9:$P$767,"CKZ Ziębice")</f>
        <v>0</v>
      </c>
      <c r="AA57" s="244">
        <f>SUMIFS('2_stopień'!$J$9:$J$767,'2_stopień'!$H$9:$H$767,D57,'2_stopień'!$P$9:$P$767,"CKZ Dobrodzień")</f>
        <v>0</v>
      </c>
      <c r="AB57" s="349">
        <f>SUMIFS('2_stopień'!$K$9:$K$767,'2_stopień'!$H$9:$H$767,D57,'2_stopień'!$P$9:$P$767,"CKZ Dobrodzień")</f>
        <v>0</v>
      </c>
      <c r="AC57" s="244">
        <f>SUMIFS('2_stopień'!$J$9:$J$767,'2_stopień'!$H$9:$H$767,D57,'2_stopień'!$P$9:$P$767,"CKZ Głubczyce")</f>
        <v>0</v>
      </c>
      <c r="AD57" s="349">
        <f>SUMIFS('2_stopień'!$K$9:$K$767,'2_stopień'!$H$9:$H$767,D57,'2_stopień'!$P$9:$P$767,"CKZ Głubczyce")</f>
        <v>0</v>
      </c>
      <c r="AE57" s="244">
        <f>SUMIFS('2_stopień'!$J$9:$J$767,'2_stopień'!$H$9:$H$767,D57,'2_stopień'!$P$9:$P$767,"CKZ Kędzierzyn Koźle")</f>
        <v>0</v>
      </c>
      <c r="AF57" s="349">
        <f>SUMIFS('2_stopień'!$K$9:$K$767,'2_stopień'!$H$9:$H$767,D57,'2_stopień'!$P$9:$P$767,"CKZ Kędzierzyn Koźle")</f>
        <v>0</v>
      </c>
      <c r="AG57" s="244">
        <f>SUMIFS('2_stopień'!$J$9:$J$767,'2_stopień'!$H$9:$H$767,D57,'2_stopień'!$P$9:$P$767,"ZSET Rakowice")</f>
        <v>0</v>
      </c>
      <c r="AH57" s="349">
        <f>SUMIFS('2_stopień'!$K$9:$K$767,'2_stopień'!$H$9:$H$767,D57,'2_stopień'!$P$9:$P$767,"ZSET Rakowice")</f>
        <v>0</v>
      </c>
      <c r="AI57" s="244">
        <f>SUMIFS('2_stopień'!$J$9:$J$767,'2_stopień'!$H$9:$H$767,D57,'2_stopień'!$P$9:$P$767,"CKZ Krotoszyn")</f>
        <v>0</v>
      </c>
      <c r="AJ57" s="349">
        <f>SUMIFS('2_stopień'!$K$9:$K$767,'2_stopień'!$H$9:$H$767,D57,'2_stopień'!$P$9:$P$767,"CKZ Krotoszyn")</f>
        <v>0</v>
      </c>
      <c r="AK57" s="244">
        <f>SUMIFS('2_stopień'!$J$9:$J$767,'2_stopień'!$H$9:$H$767,D57,'2_stopień'!$P$9:$P$767,"CKZ Olkusz")</f>
        <v>0</v>
      </c>
      <c r="AL57" s="349">
        <f>SUMIFS('2_stopień'!$K$9:$K$767,'2_stopień'!$H$9:$H$767,D57,'2_stopień'!$P$9:$P$767,"CKZ Olkusz")</f>
        <v>0</v>
      </c>
      <c r="AM57" s="244">
        <f>SUMIFS('2_stopień'!$J$9:$J$767,'2_stopień'!$H$9:$H$767,D57,'2_stopień'!$P$9:$P$767,"CKZ Wschowa")</f>
        <v>0</v>
      </c>
      <c r="AN57" s="334">
        <f>SUMIFS('2_stopień'!$K$9:$K$767,'2_stopień'!$H$9:$H$767,D57,'2_stopień'!$P$9:$P$767,"CKZ Wschowa")</f>
        <v>0</v>
      </c>
      <c r="AO57" s="244">
        <f>SUMIFS('2_stopień'!$J$9:$J$767,'2_stopień'!$H$9:$H$767,D57,'2_stopień'!$P$9:$P$767,"CKZ Zielona Góra")</f>
        <v>0</v>
      </c>
      <c r="AP57" s="314">
        <f>SUMIFS('2_stopień'!$K$9:$K$767,'2_stopień'!$H$9:$H$767,D57,'2_stopień'!$P$9:$P$767,"CKZ Zielona Góra")</f>
        <v>0</v>
      </c>
      <c r="AQ57" s="244">
        <f>SUMIFS('2_stopień'!$J$9:$J$767,'2_stopień'!$H$9:$H$767,D57,'2_stopień'!$P$9:$P$767,"Rzemieślnicza Wałbrzych")</f>
        <v>0</v>
      </c>
      <c r="AR57" s="349">
        <f>SUMIFS('2_stopień'!$K$9:$K$767,'2_stopień'!$H$9:$H$767,D57,'2_stopień'!$P$9:$P$767,"Rzemieślnicza Wałbrzych")</f>
        <v>0</v>
      </c>
      <c r="AS57" s="244">
        <f>SUMIFS('2_stopień'!$J$9:$J$767,'2_stopień'!$H$9:$H$767,D57,'2_stopień'!$P$9:$P$767,"CKZ Mosina")</f>
        <v>0</v>
      </c>
      <c r="AT57" s="349">
        <f>SUMIFS('2_stopień'!$K$9:$K$767,'2_stopień'!$H$9:$H$767,D57,'2_stopień'!$P$9:$P$767,"CKZ Mosina")</f>
        <v>0</v>
      </c>
      <c r="AU57" s="244">
        <f>SUMIFS('2_stopień'!$J$9:$J$767,'2_stopień'!$H$9:$H$767,D57,'2_stopień'!$P$9:$P$767,"Collegium Witelona")</f>
        <v>0</v>
      </c>
      <c r="AV57" s="349">
        <f>SUMIFS('2_stopień'!$K$9:$K$767,'2_stopień'!$H$9:$H$767,D57,'2_stopień'!$P$9:$P$767,"Collegium Witelona")</f>
        <v>0</v>
      </c>
      <c r="AW57" s="244">
        <f>SUMIFS('2_stopień'!$J$9:$J$767,'2_stopień'!$H$9:$H$767,D57,'2_stopień'!$P$9:$P$767,"CKZ Opole")</f>
        <v>0</v>
      </c>
      <c r="AX57" s="349">
        <f>SUMIFS('2_stopień'!$K$9:$K$767,'2_stopień'!$H$9:$H$767,D57,'2_stopień'!$P$9:$P$767,"CKZ Opole")</f>
        <v>0</v>
      </c>
      <c r="AY57" s="244">
        <f>SUMIFS('2_stopień'!$J$9:$J$767,'2_stopień'!$H$9:$H$767,D57,'2_stopień'!$P$9:$P$767,"CKZ Wrocław")</f>
        <v>0</v>
      </c>
      <c r="AZ57" s="349">
        <f>SUMIFS('2_stopień'!$K$9:$K$767,'2_stopień'!$H$9:$H$767,D57,'2_stopień'!$P$9:$P$767,"CKZ Wrocław")</f>
        <v>0</v>
      </c>
      <c r="BA57" s="244">
        <f>SUMIFS('2_stopień'!$J$9:$J$767,'2_stopień'!$H$9:$H$767,D57,'2_stopień'!$P$9:$P$767,"Brzeg Dolny")</f>
        <v>0</v>
      </c>
      <c r="BB57" s="349">
        <f>SUMIFS('2_stopień'!$K$9:$K$767,'2_stopień'!$H$9:$H$767,D57,'2_stopień'!$P$9:$P$767,"Brzeg Dolny")</f>
        <v>0</v>
      </c>
      <c r="BC57" s="244">
        <f>SUMIFS('2_stopień'!$J$9:$J$767,'2_stopień'!$H$9:$H$767,D57,'2_stopień'!$P$9:$P$767,"CKZ Dębica")</f>
        <v>0</v>
      </c>
      <c r="BD57" s="349">
        <f>SUMIFS('2_stopień'!$K$9:$K$767,'2_stopień'!$H$9:$H$767,D57,'2_stopień'!$P$9:$P$767,"CKZ Dębica")</f>
        <v>0</v>
      </c>
      <c r="BE57" s="244">
        <f>SUMIFS('2_stopień'!$J$9:$J$767,'2_stopień'!$H$9:$H$767,D57,'2_stopień'!$P$9:$P$767,"CKZ Gliwice")</f>
        <v>0</v>
      </c>
      <c r="BF57" s="349">
        <f>SUMIFS('2_stopień'!$K$9:$K$767,'2_stopień'!$H$9:$H$767,D57,'2_stopień'!$P$9:$P$767,"CKZ Gliwice")</f>
        <v>0</v>
      </c>
      <c r="BG57" s="244">
        <f>SUMIFS('2_stopień'!$J$9:$J$767,'2_stopień'!$H$9:$H$767,D57,'2_stopień'!$P$9:$P$767,"CKZ Gniezno")</f>
        <v>0</v>
      </c>
      <c r="BH57" s="349">
        <f>SUMIFS('2_stopień'!$K$9:$K$767,'2_stopień'!$H$9:$H$767,D57,'2_stopień'!$P$9:$P$767,"CKZ Gniezno")</f>
        <v>0</v>
      </c>
      <c r="BI57" s="245">
        <f>SUMIFS('2_stopień'!$J$9:$J$767,'2_stopień'!$H$9:$H$767,D57,'2_stopień'!$P$9:$P$767,"szukany ośrodek")</f>
        <v>0</v>
      </c>
      <c r="BJ57" s="359">
        <f t="shared" si="2"/>
        <v>0</v>
      </c>
      <c r="BK57" s="324">
        <f t="shared" si="3"/>
        <v>0</v>
      </c>
    </row>
    <row r="58" spans="2:63" hidden="1">
      <c r="B58" s="25" t="s">
        <v>177</v>
      </c>
      <c r="C58" s="26">
        <v>722204</v>
      </c>
      <c r="D58" s="26" t="s">
        <v>164</v>
      </c>
      <c r="E58" s="25" t="s">
        <v>676</v>
      </c>
      <c r="F58" s="245">
        <f>SUMIF('2_stopień'!H$9:H$767,"MEC.08.",'2_stopień'!J$9:J$767)</f>
        <v>87</v>
      </c>
      <c r="G58" s="244">
        <f>SUMIFS('2_stopień'!$J$9:$J$767,'2_stopień'!$H$9:$H$767,D58,'2_stopień'!$P$9:$P$767,"CKZ Bielawa")</f>
        <v>0</v>
      </c>
      <c r="H58" s="244">
        <f>SUMIFS('2_stopień'!$K$9:$K$767,'2_stopień'!$H$9:$H$767,D58,'2_stopień'!$P$9:$P$767,"CKZ Bielawa")</f>
        <v>0</v>
      </c>
      <c r="I58" s="244">
        <f>SUMIFS('2_stopień'!$J$9:$J$767,'2_stopień'!$H$9:$H$767,D58,'2_stopień'!$P$9:$P$767,"GCKZ Głogów")</f>
        <v>0</v>
      </c>
      <c r="J58" s="349">
        <f>SUMIFS('2_stopień'!$K$9:$K$767,'2_stopień'!$H$9:$H$767,D58,'2_stopień'!$P$9:$P$767,"GCKZ Głogów")</f>
        <v>0</v>
      </c>
      <c r="K58" s="244">
        <f>SUMIFS('2_stopień'!$J$9:$J$767,'2_stopień'!$H$9:$H$767,D58,'2_stopień'!$P$9:$P$767,"CKZ Jawor")</f>
        <v>0</v>
      </c>
      <c r="L58" s="349">
        <f>SUMIFS('2_stopień'!$K$9:$K$767,'2_stopień'!$H$9:$H$767,D58,'2_stopień'!$P$9:$P$767,"CKZ Jawor")</f>
        <v>0</v>
      </c>
      <c r="M58" s="244">
        <f>SUMIFS('2_stopień'!$J$9:$J$767,'2_stopień'!$H$9:$H$767,D58,'2_stopień'!$P$9:$P$767,"JCKZ Jelenia Góra")</f>
        <v>0</v>
      </c>
      <c r="N58" s="349">
        <f>SUMIFS('2_stopień'!$K$9:$K$767,'2_stopień'!$H$9:$H$767,D58,'2_stopień'!$P$9:$P$767,"JCKZ Jelenia Góra")</f>
        <v>0</v>
      </c>
      <c r="O58" s="244">
        <f>SUMIFS('2_stopień'!$J$9:$J$767,'2_stopień'!$H$9:$H$767,D58,'2_stopień'!$P$9:$P$767,"CKZ Kłodzko")</f>
        <v>0</v>
      </c>
      <c r="P58" s="349">
        <f>SUMIFS('2_stopień'!$K$9:$K$767,'2_stopień'!$H$9:$H$767,D58,'2_stopień'!$P$9:$P$767,"CKZ Kłodzko")</f>
        <v>0</v>
      </c>
      <c r="Q58" s="244">
        <f>SUMIFS('2_stopień'!$J$9:$J$767,'2_stopień'!$H$9:$H$767,D58,'2_stopień'!$P$9:$P$767,"CKZ Legnica")</f>
        <v>0</v>
      </c>
      <c r="R58" s="349">
        <f>SUMIFS('2_stopień'!$K$9:$K$767,'2_stopień'!$H$9:$H$767,D58,'2_stopień'!$P$9:$P$767,"CKZ Legnica")</f>
        <v>0</v>
      </c>
      <c r="S58" s="244">
        <f>SUMIFS('2_stopień'!$J$9:$J$767,'2_stopień'!$H$9:$H$767,D58,'2_stopień'!$P$9:$P$767,"CKZ Oleśnica")</f>
        <v>0</v>
      </c>
      <c r="T58" s="349">
        <f>SUMIFS('2_stopień'!$K$9:$K$767,'2_stopień'!$H$9:$H$767,D58,'2_stopień'!$P$9:$P$767,"CKZ Oleśnica")</f>
        <v>0</v>
      </c>
      <c r="U58" s="244">
        <f>SUMIFS('2_stopień'!$J$9:$J$767,'2_stopień'!$H$9:$H$767,D58,'2_stopień'!$P$9:$P$767,"CKZ Świdnica")</f>
        <v>38</v>
      </c>
      <c r="V58" s="349">
        <f>SUMIFS('2_stopień'!$K$9:$K$767,'2_stopień'!$H$9:$H$767,D58,'2_stopień'!$P$9:$P$767,"CKZ Świdnica")</f>
        <v>0</v>
      </c>
      <c r="W58" s="244">
        <f>SUMIFS('2_stopień'!$J$9:$J$767,'2_stopień'!$H$9:$H$767,D58,'2_stopień'!$P$9:$P$767,"CKZ Wołów")</f>
        <v>28</v>
      </c>
      <c r="X58" s="349">
        <f>SUMIFS('2_stopień'!$K$9:$K$767,'2_stopień'!$H$9:$H$767,D58,'2_stopień'!$P$9:$P$767,"CKZ Wołów")</f>
        <v>0</v>
      </c>
      <c r="Y58" s="244">
        <f>SUMIFS('2_stopień'!$J$9:$J$767,'2_stopień'!$H$9:$H$767,D58,'2_stopień'!$P$9:$P$767,"CKZ Ziębice")</f>
        <v>0</v>
      </c>
      <c r="Z58" s="349">
        <f>SUMIFS('2_stopień'!$K$9:$K$767,'2_stopień'!$H$9:$H$767,D58,'2_stopień'!$P$9:$P$767,"CKZ Ziębice")</f>
        <v>0</v>
      </c>
      <c r="AA58" s="244">
        <f>SUMIFS('2_stopień'!$J$9:$J$767,'2_stopień'!$H$9:$H$767,D58,'2_stopień'!$P$9:$P$767,"CKZ Dobrodzień")</f>
        <v>0</v>
      </c>
      <c r="AB58" s="349">
        <f>SUMIFS('2_stopień'!$K$9:$K$767,'2_stopień'!$H$9:$H$767,D58,'2_stopień'!$P$9:$P$767,"CKZ Dobrodzień")</f>
        <v>0</v>
      </c>
      <c r="AC58" s="244">
        <f>SUMIFS('2_stopień'!$J$9:$J$767,'2_stopień'!$H$9:$H$767,D58,'2_stopień'!$P$9:$P$767,"CKZ Głubczyce")</f>
        <v>0</v>
      </c>
      <c r="AD58" s="349">
        <f>SUMIFS('2_stopień'!$K$9:$K$767,'2_stopień'!$H$9:$H$767,D58,'2_stopień'!$P$9:$P$767,"CKZ Głubczyce")</f>
        <v>0</v>
      </c>
      <c r="AE58" s="244">
        <f>SUMIFS('2_stopień'!$J$9:$J$767,'2_stopień'!$H$9:$H$767,D58,'2_stopień'!$P$9:$P$767,"CKZ Kędzierzyn Koźle")</f>
        <v>0</v>
      </c>
      <c r="AF58" s="349">
        <f>SUMIFS('2_stopień'!$K$9:$K$767,'2_stopień'!$H$9:$H$767,D58,'2_stopień'!$P$9:$P$767,"CKZ Kędzierzyn Koźle")</f>
        <v>0</v>
      </c>
      <c r="AG58" s="244">
        <f>SUMIFS('2_stopień'!$J$9:$J$767,'2_stopień'!$H$9:$H$767,D58,'2_stopień'!$P$9:$P$767,"ZSET Rakowice")</f>
        <v>0</v>
      </c>
      <c r="AH58" s="349">
        <f>SUMIFS('2_stopień'!$K$9:$K$767,'2_stopień'!$H$9:$H$767,D58,'2_stopień'!$P$9:$P$767,"ZSET Rakowice")</f>
        <v>0</v>
      </c>
      <c r="AI58" s="244">
        <f>SUMIFS('2_stopień'!$J$9:$J$767,'2_stopień'!$H$9:$H$767,D58,'2_stopień'!$P$9:$P$767,"CKZ Krotoszyn")</f>
        <v>19</v>
      </c>
      <c r="AJ58" s="349">
        <f>SUMIFS('2_stopień'!$K$9:$K$767,'2_stopień'!$H$9:$H$767,D58,'2_stopień'!$P$9:$P$767,"CKZ Krotoszyn")</f>
        <v>0</v>
      </c>
      <c r="AK58" s="244">
        <f>SUMIFS('2_stopień'!$J$9:$J$767,'2_stopień'!$H$9:$H$767,D58,'2_stopień'!$P$9:$P$767,"CKZ Olkusz")</f>
        <v>0</v>
      </c>
      <c r="AL58" s="349">
        <f>SUMIFS('2_stopień'!$K$9:$K$767,'2_stopień'!$H$9:$H$767,D58,'2_stopień'!$P$9:$P$767,"CKZ Olkusz")</f>
        <v>0</v>
      </c>
      <c r="AM58" s="244">
        <f>SUMIFS('2_stopień'!$J$9:$J$767,'2_stopień'!$H$9:$H$767,D58,'2_stopień'!$P$9:$P$767,"CKZ Wschowa")</f>
        <v>2</v>
      </c>
      <c r="AN58" s="334">
        <f>SUMIFS('2_stopień'!$K$9:$K$767,'2_stopień'!$H$9:$H$767,D58,'2_stopień'!$P$9:$P$767,"CKZ Wschowa")</f>
        <v>0</v>
      </c>
      <c r="AO58" s="244">
        <f>SUMIFS('2_stopień'!$J$9:$J$767,'2_stopień'!$H$9:$H$767,D58,'2_stopień'!$P$9:$P$767,"CKZ Zielona Góra")</f>
        <v>0</v>
      </c>
      <c r="AP58" s="314">
        <f>SUMIFS('2_stopień'!$K$9:$K$767,'2_stopień'!$H$9:$H$767,D58,'2_stopień'!$P$9:$P$767,"CKZ Zielona Góra")</f>
        <v>0</v>
      </c>
      <c r="AQ58" s="244">
        <f>SUMIFS('2_stopień'!$J$9:$J$767,'2_stopień'!$H$9:$H$767,D58,'2_stopień'!$P$9:$P$767,"Rzemieślnicza Wałbrzych")</f>
        <v>0</v>
      </c>
      <c r="AR58" s="349">
        <f>SUMIFS('2_stopień'!$K$9:$K$767,'2_stopień'!$H$9:$H$767,D58,'2_stopień'!$P$9:$P$767,"Rzemieślnicza Wałbrzych")</f>
        <v>0</v>
      </c>
      <c r="AS58" s="244">
        <f>SUMIFS('2_stopień'!$J$9:$J$767,'2_stopień'!$H$9:$H$767,D58,'2_stopień'!$P$9:$P$767,"CKZ Mosina")</f>
        <v>0</v>
      </c>
      <c r="AT58" s="349">
        <f>SUMIFS('2_stopień'!$K$9:$K$767,'2_stopień'!$H$9:$H$767,D58,'2_stopień'!$P$9:$P$767,"CKZ Mosina")</f>
        <v>0</v>
      </c>
      <c r="AU58" s="244">
        <f>SUMIFS('2_stopień'!$J$9:$J$767,'2_stopień'!$H$9:$H$767,D58,'2_stopień'!$P$9:$P$767,"Akademia Rzemiosła")</f>
        <v>0</v>
      </c>
      <c r="AV58" s="349">
        <f>SUMIFS('2_stopień'!$K$9:$K$767,'2_stopień'!$H$9:$H$767,D58,'2_stopień'!$P$9:$P$767,"Akademia Rzemiosła")</f>
        <v>0</v>
      </c>
      <c r="AW58" s="244">
        <f>SUMIFS('2_stopień'!$J$9:$J$767,'2_stopień'!$H$9:$H$767,D58,'2_stopień'!$P$9:$P$767,"CKZ Opole")</f>
        <v>0</v>
      </c>
      <c r="AX58" s="349">
        <f>SUMIFS('2_stopień'!$K$9:$K$767,'2_stopień'!$H$9:$H$767,D58,'2_stopień'!$P$9:$P$767,"CKZ Opole")</f>
        <v>0</v>
      </c>
      <c r="AY58" s="244">
        <f>SUMIFS('2_stopień'!$J$9:$J$767,'2_stopień'!$H$9:$H$767,D58,'2_stopień'!$P$9:$P$767,"CKZ Wrocław")</f>
        <v>0</v>
      </c>
      <c r="AZ58" s="349">
        <f>SUMIFS('2_stopień'!$K$9:$K$767,'2_stopień'!$H$9:$H$767,D58,'2_stopień'!$P$9:$P$767,"CKZ Wrocław")</f>
        <v>0</v>
      </c>
      <c r="BA58" s="244">
        <f>SUMIFS('2_stopień'!$J$9:$J$767,'2_stopień'!$H$9:$H$767,D58,'2_stopień'!$P$9:$P$767,"Brzeg Dolny")</f>
        <v>0</v>
      </c>
      <c r="BB58" s="349">
        <f>SUMIFS('2_stopień'!$K$9:$K$767,'2_stopień'!$H$9:$H$767,D58,'2_stopień'!$P$9:$P$767,"Brzeg Dolny")</f>
        <v>0</v>
      </c>
      <c r="BC58" s="244">
        <f>SUMIFS('2_stopień'!$J$9:$J$767,'2_stopień'!$H$9:$H$767,D58,'2_stopień'!$P$9:$P$767,"CKZ Dębica")</f>
        <v>0</v>
      </c>
      <c r="BD58" s="349">
        <f>SUMIFS('2_stopień'!$K$9:$K$767,'2_stopień'!$H$9:$H$767,D58,'2_stopień'!$P$9:$P$767,"CKZ Dębica")</f>
        <v>0</v>
      </c>
      <c r="BE58" s="244">
        <f>SUMIFS('2_stopień'!$J$9:$J$767,'2_stopień'!$H$9:$H$767,D58,'2_stopień'!$P$9:$P$767,"CKZ Gliwice")</f>
        <v>0</v>
      </c>
      <c r="BF58" s="349">
        <f>SUMIFS('2_stopień'!$K$9:$K$767,'2_stopień'!$H$9:$H$767,D58,'2_stopień'!$P$9:$P$767,"CKZ Gliwice")</f>
        <v>0</v>
      </c>
      <c r="BG58" s="244">
        <f>SUMIFS('2_stopień'!$J$9:$J$767,'2_stopień'!$H$9:$H$767,D58,'2_stopień'!$P$9:$P$767,"CKZ Gniezno")</f>
        <v>0</v>
      </c>
      <c r="BH58" s="349">
        <f>SUMIFS('2_stopień'!$K$9:$K$767,'2_stopień'!$H$9:$H$767,D58,'2_stopień'!$P$9:$P$767,"CKZ Gniezno")</f>
        <v>0</v>
      </c>
      <c r="BI58" s="245">
        <f>SUMIFS('2_stopień'!$J$9:$J$767,'2_stopień'!$H$9:$H$767,D58,'2_stopień'!$P$9:$P$767,"szukany ośrodek")</f>
        <v>0</v>
      </c>
      <c r="BJ58" s="359">
        <f t="shared" si="2"/>
        <v>87</v>
      </c>
      <c r="BK58" s="324">
        <f t="shared" si="3"/>
        <v>0</v>
      </c>
    </row>
    <row r="59" spans="2:63" hidden="1">
      <c r="B59" s="25" t="s">
        <v>519</v>
      </c>
      <c r="C59" s="26">
        <v>731103</v>
      </c>
      <c r="D59" s="26" t="s">
        <v>1017</v>
      </c>
      <c r="E59" s="25" t="s">
        <v>675</v>
      </c>
      <c r="F59" s="245">
        <f>SUMIF('2_stopień'!H$9:H$767,"MEP.01.",'2_stopień'!J$9:J$767)</f>
        <v>0</v>
      </c>
      <c r="G59" s="244">
        <f>SUMIFS('2_stopień'!$J$9:$J$767,'2_stopień'!$H$9:$H$767,D59,'2_stopień'!$P$9:$P$767,"CKZ Bielawa")</f>
        <v>0</v>
      </c>
      <c r="H59" s="244">
        <f>SUMIFS('2_stopień'!$K$9:$K$767,'2_stopień'!$H$9:$H$767,E59,'2_stopień'!$P$9:$P$767,"CKZ Bielawa")</f>
        <v>0</v>
      </c>
      <c r="I59" s="244">
        <f>SUMIFS('2_stopień'!$J$9:$J$767,'2_stopień'!$H$9:$H$767,D59,'2_stopień'!$P$9:$P$767,"GCKZ Głogów")</f>
        <v>0</v>
      </c>
      <c r="J59" s="349">
        <f>SUMIFS('2_stopień'!$K$9:$K$767,'2_stopień'!$H$9:$H$767,D59,'2_stopień'!$P$9:$P$767,"GCKZ Głogów")</f>
        <v>0</v>
      </c>
      <c r="K59" s="244">
        <f>SUMIFS('2_stopień'!$J$9:$J$767,'2_stopień'!$H$9:$H$767,D59,'2_stopień'!$P$9:$P$767,"CKZ Jawor")</f>
        <v>0</v>
      </c>
      <c r="L59" s="349">
        <f>SUMIFS('2_stopień'!$K$9:$K$767,'2_stopień'!$H$9:$H$767,D59,'2_stopień'!$P$9:$P$767,"CKZ Jawor")</f>
        <v>0</v>
      </c>
      <c r="M59" s="244">
        <f>SUMIFS('2_stopień'!$J$9:$J$767,'2_stopień'!$H$9:$H$767,D59,'2_stopień'!$P$9:$P$767,"JCKZ Jelenia Góra")</f>
        <v>0</v>
      </c>
      <c r="N59" s="349">
        <f>SUMIFS('2_stopień'!$K$9:$K$767,'2_stopień'!$H$9:$H$767,D59,'2_stopień'!$P$9:$P$767,"JCKZ Jelenia Góra")</f>
        <v>0</v>
      </c>
      <c r="O59" s="244">
        <f>SUMIFS('2_stopień'!$J$9:$J$767,'2_stopień'!$H$9:$H$767,D59,'2_stopień'!$P$9:$P$767,"CKZ Kłodzko")</f>
        <v>0</v>
      </c>
      <c r="P59" s="349">
        <f>SUMIFS('2_stopień'!$K$9:$K$767,'2_stopień'!$H$9:$H$767,D59,'2_stopień'!$P$9:$P$767,"CKZ Kłodzko")</f>
        <v>0</v>
      </c>
      <c r="Q59" s="244">
        <f>SUMIFS('2_stopień'!$J$9:$J$767,'2_stopień'!$H$9:$H$767,D59,'2_stopień'!$P$9:$P$767,"CKZ Legnica")</f>
        <v>0</v>
      </c>
      <c r="R59" s="349">
        <f>SUMIFS('2_stopień'!$K$9:$K$767,'2_stopień'!$H$9:$H$767,D59,'2_stopień'!$P$9:$P$767,"CKZ Legnica")</f>
        <v>0</v>
      </c>
      <c r="S59" s="244">
        <f>SUMIFS('2_stopień'!$J$9:$J$767,'2_stopień'!$H$9:$H$767,D59,'2_stopień'!$P$9:$P$767,"CKZ Oleśnica")</f>
        <v>0</v>
      </c>
      <c r="T59" s="349">
        <f>SUMIFS('2_stopień'!$K$9:$K$767,'2_stopień'!$H$9:$H$767,D59,'2_stopień'!$P$9:$P$767,"CKZ Oleśnica")</f>
        <v>0</v>
      </c>
      <c r="U59" s="244">
        <f>SUMIFS('2_stopień'!$J$9:$J$767,'2_stopień'!$H$9:$H$767,D59,'2_stopień'!$P$9:$P$767,"CKZ Świdnica")</f>
        <v>0</v>
      </c>
      <c r="V59" s="349">
        <f>SUMIFS('2_stopień'!$K$9:$K$767,'2_stopień'!$H$9:$H$767,D59,'2_stopień'!$P$9:$P$767,"CKZ Świdnica")</f>
        <v>0</v>
      </c>
      <c r="W59" s="244">
        <f>SUMIFS('2_stopień'!$J$9:$J$767,'2_stopień'!$H$9:$H$767,D59,'2_stopień'!$P$9:$P$767,"CKZ Wołów")</f>
        <v>0</v>
      </c>
      <c r="X59" s="349">
        <f>SUMIFS('2_stopień'!$K$9:$K$767,'2_stopień'!$H$9:$H$767,D59,'2_stopień'!$P$9:$P$767,"CKZ Wołów")</f>
        <v>0</v>
      </c>
      <c r="Y59" s="244">
        <f>SUMIFS('2_stopień'!$J$9:$J$767,'2_stopień'!$H$9:$H$767,D59,'2_stopień'!$P$9:$P$767,"CKZ Ziębice")</f>
        <v>0</v>
      </c>
      <c r="Z59" s="349">
        <f>SUMIFS('2_stopień'!$K$9:$K$767,'2_stopień'!$H$9:$H$767,D59,'2_stopień'!$P$9:$P$767,"CKZ Ziębice")</f>
        <v>0</v>
      </c>
      <c r="AA59" s="244">
        <f>SUMIFS('2_stopień'!$J$9:$J$767,'2_stopień'!$H$9:$H$767,D59,'2_stopień'!$P$9:$P$767,"CKZ Dobrodzień")</f>
        <v>0</v>
      </c>
      <c r="AB59" s="349">
        <f>SUMIFS('2_stopień'!$K$9:$K$767,'2_stopień'!$H$9:$H$767,D59,'2_stopień'!$P$9:$P$767,"CKZ Dobrodzień")</f>
        <v>0</v>
      </c>
      <c r="AC59" s="244">
        <f>SUMIFS('2_stopień'!$J$9:$J$767,'2_stopień'!$H$9:$H$767,D59,'2_stopień'!$P$9:$P$767,"CKZ Głubczyce")</f>
        <v>0</v>
      </c>
      <c r="AD59" s="349">
        <f>SUMIFS('2_stopień'!$K$9:$K$767,'2_stopień'!$H$9:$H$767,D59,'2_stopień'!$P$9:$P$767,"CKZ Głubczyce")</f>
        <v>0</v>
      </c>
      <c r="AE59" s="244">
        <f>SUMIFS('2_stopień'!$J$9:$J$767,'2_stopień'!$H$9:$H$767,D59,'2_stopień'!$P$9:$P$767,"CKZ Kędzierzyn Koźle")</f>
        <v>0</v>
      </c>
      <c r="AF59" s="349">
        <f>SUMIFS('2_stopień'!$K$9:$K$767,'2_stopień'!$H$9:$H$767,D59,'2_stopień'!$P$9:$P$767,"CKZ Kędzierzyn Koźle")</f>
        <v>0</v>
      </c>
      <c r="AG59" s="244">
        <f>SUMIFS('2_stopień'!$J$9:$J$767,'2_stopień'!$H$9:$H$767,D59,'2_stopień'!$P$9:$P$767,"ZSET Rakowice")</f>
        <v>0</v>
      </c>
      <c r="AH59" s="349">
        <f>SUMIFS('2_stopień'!$K$9:$K$767,'2_stopień'!$H$9:$H$767,D59,'2_stopień'!$P$9:$P$767,"ZSET Rakowice")</f>
        <v>0</v>
      </c>
      <c r="AI59" s="244">
        <f>SUMIFS('2_stopień'!$J$9:$J$767,'2_stopień'!$H$9:$H$767,D59,'2_stopień'!$P$9:$P$767,"CKZ Krotoszyn")</f>
        <v>0</v>
      </c>
      <c r="AJ59" s="349">
        <f>SUMIFS('2_stopień'!$K$9:$K$767,'2_stopień'!$H$9:$H$767,D59,'2_stopień'!$P$9:$P$767,"CKZ Krotoszyn")</f>
        <v>0</v>
      </c>
      <c r="AK59" s="244">
        <f>SUMIFS('2_stopień'!$J$9:$J$767,'2_stopień'!$H$9:$H$767,D59,'2_stopień'!$P$9:$P$767,"CKZ Olkusz")</f>
        <v>0</v>
      </c>
      <c r="AL59" s="349">
        <f>SUMIFS('2_stopień'!$K$9:$K$767,'2_stopień'!$H$9:$H$767,D59,'2_stopień'!$P$9:$P$767,"CKZ Olkusz")</f>
        <v>0</v>
      </c>
      <c r="AM59" s="244">
        <f>SUMIFS('2_stopień'!$J$9:$J$767,'2_stopień'!$H$9:$H$767,D59,'2_stopień'!$P$9:$P$767,"CKZ Wschowa")</f>
        <v>0</v>
      </c>
      <c r="AN59" s="334">
        <f>SUMIFS('2_stopień'!$K$9:$K$767,'2_stopień'!$H$9:$H$767,D59,'2_stopień'!$P$9:$P$767,"CKZ Wschowa")</f>
        <v>0</v>
      </c>
      <c r="AO59" s="244">
        <f>SUMIFS('2_stopień'!$J$9:$J$767,'2_stopień'!$H$9:$H$767,D59,'2_stopień'!$P$9:$P$767,"CKZ Zielona Góra")</f>
        <v>0</v>
      </c>
      <c r="AP59" s="314">
        <f>SUMIFS('2_stopień'!$K$9:$K$767,'2_stopień'!$H$9:$H$767,D59,'2_stopień'!$P$9:$P$767,"CKZ Zielona Góra")</f>
        <v>0</v>
      </c>
      <c r="AQ59" s="244">
        <f>SUMIFS('2_stopień'!$J$9:$J$767,'2_stopień'!$H$9:$H$767,D59,'2_stopień'!$P$9:$P$767,"Rzemieślnicza Wałbrzych")</f>
        <v>0</v>
      </c>
      <c r="AR59" s="349">
        <f>SUMIFS('2_stopień'!$K$9:$K$767,'2_stopień'!$H$9:$H$767,D59,'2_stopień'!$P$9:$P$767,"Rzemieślnicza Wałbrzych")</f>
        <v>0</v>
      </c>
      <c r="AS59" s="244">
        <f>SUMIFS('2_stopień'!$J$9:$J$767,'2_stopień'!$H$9:$H$767,D59,'2_stopień'!$P$9:$P$767,"CKZ Mosina")</f>
        <v>0</v>
      </c>
      <c r="AT59" s="349">
        <f>SUMIFS('2_stopień'!$K$9:$K$767,'2_stopień'!$H$9:$H$767,D59,'2_stopień'!$P$9:$P$767,"CKZ Mosina")</f>
        <v>0</v>
      </c>
      <c r="AU59" s="244">
        <f>SUMIFS('2_stopień'!$J$9:$J$767,'2_stopień'!$H$9:$H$767,D59,'2_stopień'!$P$9:$P$767,"Collegium Witelona")</f>
        <v>0</v>
      </c>
      <c r="AV59" s="349">
        <f>SUMIFS('2_stopień'!$K$9:$K$767,'2_stopień'!$H$9:$H$767,D59,'2_stopień'!$P$9:$P$767,"Collegium Witelona")</f>
        <v>0</v>
      </c>
      <c r="AW59" s="244">
        <f>SUMIFS('2_stopień'!$J$9:$J$767,'2_stopień'!$H$9:$H$767,D59,'2_stopień'!$P$9:$P$767,"CKZ Opole")</f>
        <v>0</v>
      </c>
      <c r="AX59" s="349">
        <f>SUMIFS('2_stopień'!$K$9:$K$767,'2_stopień'!$H$9:$H$767,D59,'2_stopień'!$P$9:$P$767,"CKZ Opole")</f>
        <v>0</v>
      </c>
      <c r="AY59" s="244">
        <f>SUMIFS('2_stopień'!$J$9:$J$767,'2_stopień'!$H$9:$H$767,D59,'2_stopień'!$P$9:$P$767,"CKZ Wrocław")</f>
        <v>0</v>
      </c>
      <c r="AZ59" s="349">
        <f>SUMIFS('2_stopień'!$K$9:$K$767,'2_stopień'!$H$9:$H$767,D59,'2_stopień'!$P$9:$P$767,"CKZ Wrocław")</f>
        <v>0</v>
      </c>
      <c r="BA59" s="244">
        <f>SUMIFS('2_stopień'!$J$9:$J$767,'2_stopień'!$H$9:$H$767,D59,'2_stopień'!$P$9:$P$767,"Brzeg Dolny")</f>
        <v>0</v>
      </c>
      <c r="BB59" s="349">
        <f>SUMIFS('2_stopień'!$K$9:$K$767,'2_stopień'!$H$9:$H$767,D59,'2_stopień'!$P$9:$P$767,"Brzeg Dolny")</f>
        <v>0</v>
      </c>
      <c r="BC59" s="244">
        <f>SUMIFS('2_stopień'!$J$9:$J$767,'2_stopień'!$H$9:$H$767,D59,'2_stopień'!$P$9:$P$767,"CKZ Dębica")</f>
        <v>0</v>
      </c>
      <c r="BD59" s="349">
        <f>SUMIFS('2_stopień'!$K$9:$K$767,'2_stopień'!$H$9:$H$767,D59,'2_stopień'!$P$9:$P$767,"CKZ Dębica")</f>
        <v>0</v>
      </c>
      <c r="BE59" s="244">
        <f>SUMIFS('2_stopień'!$J$9:$J$767,'2_stopień'!$H$9:$H$767,D59,'2_stopień'!$P$9:$P$767,"CKZ Gliwice")</f>
        <v>0</v>
      </c>
      <c r="BF59" s="349">
        <f>SUMIFS('2_stopień'!$K$9:$K$767,'2_stopień'!$H$9:$H$767,D59,'2_stopień'!$P$9:$P$767,"CKZ Gliwice")</f>
        <v>0</v>
      </c>
      <c r="BG59" s="244">
        <f>SUMIFS('2_stopień'!$J$9:$J$767,'2_stopień'!$H$9:$H$767,D59,'2_stopień'!$P$9:$P$767,"CKZ Gniezno")</f>
        <v>0</v>
      </c>
      <c r="BH59" s="349">
        <f>SUMIFS('2_stopień'!$K$9:$K$767,'2_stopień'!$H$9:$H$767,D59,'2_stopień'!$P$9:$P$767,"CKZ Gniezno")</f>
        <v>0</v>
      </c>
      <c r="BI59" s="245">
        <f>SUMIFS('2_stopień'!$J$9:$J$767,'2_stopień'!$H$9:$H$767,D59,'2_stopień'!$P$9:$P$767,"szukany ośrodek")</f>
        <v>0</v>
      </c>
      <c r="BJ59" s="359">
        <f t="shared" si="2"/>
        <v>0</v>
      </c>
      <c r="BK59" s="324">
        <f t="shared" si="3"/>
        <v>0</v>
      </c>
    </row>
    <row r="60" spans="2:63" hidden="1">
      <c r="B60" s="25" t="s">
        <v>520</v>
      </c>
      <c r="C60" s="26">
        <v>731104</v>
      </c>
      <c r="D60" s="26" t="s">
        <v>674</v>
      </c>
      <c r="E60" s="25" t="s">
        <v>673</v>
      </c>
      <c r="F60" s="245">
        <f>SUMIF('2_stopień'!H$9:H$767,"MEP.02.",'2_stopień'!J$9:J$767)</f>
        <v>0</v>
      </c>
      <c r="G60" s="244">
        <f>SUMIFS('2_stopień'!$J$9:$J$767,'2_stopień'!$H$9:$H$767,D60,'2_stopień'!$P$9:$P$767,"CKZ Bielawa")</f>
        <v>0</v>
      </c>
      <c r="H60" s="244">
        <f>SUMIFS('2_stopień'!$K$9:$K$767,'2_stopień'!$H$9:$H$767,E60,'2_stopień'!$P$9:$P$767,"CKZ Bielawa")</f>
        <v>0</v>
      </c>
      <c r="I60" s="244">
        <f>SUMIFS('2_stopień'!$J$9:$J$767,'2_stopień'!$H$9:$H$767,D60,'2_stopień'!$P$9:$P$767,"GCKZ Głogów")</f>
        <v>0</v>
      </c>
      <c r="J60" s="349">
        <f>SUMIFS('2_stopień'!$K$9:$K$767,'2_stopień'!$H$9:$H$767,D60,'2_stopień'!$P$9:$P$767,"GCKZ Głogów")</f>
        <v>0</v>
      </c>
      <c r="K60" s="244">
        <f>SUMIFS('2_stopień'!$J$9:$J$767,'2_stopień'!$H$9:$H$767,D60,'2_stopień'!$P$9:$P$767,"CKZ Jawor")</f>
        <v>0</v>
      </c>
      <c r="L60" s="349">
        <f>SUMIFS('2_stopień'!$K$9:$K$767,'2_stopień'!$H$9:$H$767,D60,'2_stopień'!$P$9:$P$767,"CKZ Jawor")</f>
        <v>0</v>
      </c>
      <c r="M60" s="244">
        <f>SUMIFS('2_stopień'!$J$9:$J$767,'2_stopień'!$H$9:$H$767,D60,'2_stopień'!$P$9:$P$767,"JCKZ Jelenia Góra")</f>
        <v>0</v>
      </c>
      <c r="N60" s="349">
        <f>SUMIFS('2_stopień'!$K$9:$K$767,'2_stopień'!$H$9:$H$767,D60,'2_stopień'!$P$9:$P$767,"JCKZ Jelenia Góra")</f>
        <v>0</v>
      </c>
      <c r="O60" s="244">
        <f>SUMIFS('2_stopień'!$J$9:$J$767,'2_stopień'!$H$9:$H$767,D60,'2_stopień'!$P$9:$P$767,"CKZ Kłodzko")</f>
        <v>0</v>
      </c>
      <c r="P60" s="349">
        <f>SUMIFS('2_stopień'!$K$9:$K$767,'2_stopień'!$H$9:$H$767,D60,'2_stopień'!$P$9:$P$767,"CKZ Kłodzko")</f>
        <v>0</v>
      </c>
      <c r="Q60" s="244">
        <f>SUMIFS('2_stopień'!$J$9:$J$767,'2_stopień'!$H$9:$H$767,D60,'2_stopień'!$P$9:$P$767,"CKZ Legnica")</f>
        <v>0</v>
      </c>
      <c r="R60" s="349">
        <f>SUMIFS('2_stopień'!$K$9:$K$767,'2_stopień'!$H$9:$H$767,D60,'2_stopień'!$P$9:$P$767,"CKZ Legnica")</f>
        <v>0</v>
      </c>
      <c r="S60" s="244">
        <f>SUMIFS('2_stopień'!$J$9:$J$767,'2_stopień'!$H$9:$H$767,D60,'2_stopień'!$P$9:$P$767,"CKZ Oleśnica")</f>
        <v>0</v>
      </c>
      <c r="T60" s="349">
        <f>SUMIFS('2_stopień'!$K$9:$K$767,'2_stopień'!$H$9:$H$767,D60,'2_stopień'!$P$9:$P$767,"CKZ Oleśnica")</f>
        <v>0</v>
      </c>
      <c r="U60" s="244">
        <f>SUMIFS('2_stopień'!$J$9:$J$767,'2_stopień'!$H$9:$H$767,D60,'2_stopień'!$P$9:$P$767,"CKZ Świdnica")</f>
        <v>0</v>
      </c>
      <c r="V60" s="349">
        <f>SUMIFS('2_stopień'!$K$9:$K$767,'2_stopień'!$H$9:$H$767,D60,'2_stopień'!$P$9:$P$767,"CKZ Świdnica")</f>
        <v>0</v>
      </c>
      <c r="W60" s="244">
        <f>SUMIFS('2_stopień'!$J$9:$J$767,'2_stopień'!$H$9:$H$767,D60,'2_stopień'!$P$9:$P$767,"CKZ Wołów")</f>
        <v>0</v>
      </c>
      <c r="X60" s="349">
        <f>SUMIFS('2_stopień'!$K$9:$K$767,'2_stopień'!$H$9:$H$767,D60,'2_stopień'!$P$9:$P$767,"CKZ Wołów")</f>
        <v>0</v>
      </c>
      <c r="Y60" s="244">
        <f>SUMIFS('2_stopień'!$J$9:$J$767,'2_stopień'!$H$9:$H$767,D60,'2_stopień'!$P$9:$P$767,"CKZ Ziębice")</f>
        <v>0</v>
      </c>
      <c r="Z60" s="349">
        <f>SUMIFS('2_stopień'!$K$9:$K$767,'2_stopień'!$H$9:$H$767,D60,'2_stopień'!$P$9:$P$767,"CKZ Ziębice")</f>
        <v>0</v>
      </c>
      <c r="AA60" s="244">
        <f>SUMIFS('2_stopień'!$J$9:$J$767,'2_stopień'!$H$9:$H$767,D60,'2_stopień'!$P$9:$P$767,"CKZ Dobrodzień")</f>
        <v>0</v>
      </c>
      <c r="AB60" s="349">
        <f>SUMIFS('2_stopień'!$K$9:$K$767,'2_stopień'!$H$9:$H$767,D60,'2_stopień'!$P$9:$P$767,"CKZ Dobrodzień")</f>
        <v>0</v>
      </c>
      <c r="AC60" s="244">
        <f>SUMIFS('2_stopień'!$J$9:$J$767,'2_stopień'!$H$9:$H$767,D60,'2_stopień'!$P$9:$P$767,"CKZ Głubczyce")</f>
        <v>0</v>
      </c>
      <c r="AD60" s="349">
        <f>SUMIFS('2_stopień'!$K$9:$K$767,'2_stopień'!$H$9:$H$767,D60,'2_stopień'!$P$9:$P$767,"CKZ Głubczyce")</f>
        <v>0</v>
      </c>
      <c r="AE60" s="244">
        <f>SUMIFS('2_stopień'!$J$9:$J$767,'2_stopień'!$H$9:$H$767,D60,'2_stopień'!$P$9:$P$767,"CKZ Kędzierzyn Koźle")</f>
        <v>0</v>
      </c>
      <c r="AF60" s="349">
        <f>SUMIFS('2_stopień'!$K$9:$K$767,'2_stopień'!$H$9:$H$767,D60,'2_stopień'!$P$9:$P$767,"CKZ Kędzierzyn Koźle")</f>
        <v>0</v>
      </c>
      <c r="AG60" s="244">
        <f>SUMIFS('2_stopień'!$J$9:$J$767,'2_stopień'!$H$9:$H$767,D60,'2_stopień'!$P$9:$P$767,"ZSET Rakowice")</f>
        <v>0</v>
      </c>
      <c r="AH60" s="349">
        <f>SUMIFS('2_stopień'!$K$9:$K$767,'2_stopień'!$H$9:$H$767,D60,'2_stopień'!$P$9:$P$767,"ZSET Rakowice")</f>
        <v>0</v>
      </c>
      <c r="AI60" s="244">
        <f>SUMIFS('2_stopień'!$J$9:$J$767,'2_stopień'!$H$9:$H$767,D60,'2_stopień'!$P$9:$P$767,"CKZ Krotoszyn")</f>
        <v>0</v>
      </c>
      <c r="AJ60" s="349">
        <f>SUMIFS('2_stopień'!$K$9:$K$767,'2_stopień'!$H$9:$H$767,D60,'2_stopień'!$P$9:$P$767,"CKZ Krotoszyn")</f>
        <v>0</v>
      </c>
      <c r="AK60" s="244">
        <f>SUMIFS('2_stopień'!$J$9:$J$767,'2_stopień'!$H$9:$H$767,D60,'2_stopień'!$P$9:$P$767,"CKZ Olkusz")</f>
        <v>0</v>
      </c>
      <c r="AL60" s="349">
        <f>SUMIFS('2_stopień'!$K$9:$K$767,'2_stopień'!$H$9:$H$767,D60,'2_stopień'!$P$9:$P$767,"CKZ Olkusz")</f>
        <v>0</v>
      </c>
      <c r="AM60" s="244">
        <f>SUMIFS('2_stopień'!$J$9:$J$767,'2_stopień'!$H$9:$H$767,D60,'2_stopień'!$P$9:$P$767,"CKZ Wschowa")</f>
        <v>0</v>
      </c>
      <c r="AN60" s="334">
        <f>SUMIFS('2_stopień'!$K$9:$K$767,'2_stopień'!$H$9:$H$767,D60,'2_stopień'!$P$9:$P$767,"CKZ Wschowa")</f>
        <v>0</v>
      </c>
      <c r="AO60" s="244">
        <f>SUMIFS('2_stopień'!$J$9:$J$767,'2_stopień'!$H$9:$H$767,D60,'2_stopień'!$P$9:$P$767,"CKZ Zielona Góra")</f>
        <v>0</v>
      </c>
      <c r="AP60" s="314">
        <f>SUMIFS('2_stopień'!$K$9:$K$767,'2_stopień'!$H$9:$H$767,D60,'2_stopień'!$P$9:$P$767,"CKZ Zielona Góra")</f>
        <v>0</v>
      </c>
      <c r="AQ60" s="244">
        <f>SUMIFS('2_stopień'!$J$9:$J$767,'2_stopień'!$H$9:$H$767,D60,'2_stopień'!$P$9:$P$767,"Rzemieślnicza Wałbrzych")</f>
        <v>0</v>
      </c>
      <c r="AR60" s="349">
        <f>SUMIFS('2_stopień'!$K$9:$K$767,'2_stopień'!$H$9:$H$767,D60,'2_stopień'!$P$9:$P$767,"Rzemieślnicza Wałbrzych")</f>
        <v>0</v>
      </c>
      <c r="AS60" s="244">
        <f>SUMIFS('2_stopień'!$J$9:$J$767,'2_stopień'!$H$9:$H$767,D60,'2_stopień'!$P$9:$P$767,"CKZ Mosina")</f>
        <v>0</v>
      </c>
      <c r="AT60" s="349">
        <f>SUMIFS('2_stopień'!$K$9:$K$767,'2_stopień'!$H$9:$H$767,D60,'2_stopień'!$P$9:$P$767,"CKZ Mosina")</f>
        <v>0</v>
      </c>
      <c r="AU60" s="244">
        <f>SUMIFS('2_stopień'!$J$9:$J$767,'2_stopień'!$H$9:$H$767,D60,'2_stopień'!$P$9:$P$767,"Collegium Witelona")</f>
        <v>0</v>
      </c>
      <c r="AV60" s="349">
        <f>SUMIFS('2_stopień'!$K$9:$K$767,'2_stopień'!$H$9:$H$767,D60,'2_stopień'!$P$9:$P$767,"Collegium Witelona")</f>
        <v>0</v>
      </c>
      <c r="AW60" s="244">
        <f>SUMIFS('2_stopień'!$J$9:$J$767,'2_stopień'!$H$9:$H$767,D60,'2_stopień'!$P$9:$P$767,"CKZ Opole")</f>
        <v>0</v>
      </c>
      <c r="AX60" s="349">
        <f>SUMIFS('2_stopień'!$K$9:$K$767,'2_stopień'!$H$9:$H$767,D60,'2_stopień'!$P$9:$P$767,"CKZ Opole")</f>
        <v>0</v>
      </c>
      <c r="AY60" s="244">
        <f>SUMIFS('2_stopień'!$J$9:$J$767,'2_stopień'!$H$9:$H$767,D60,'2_stopień'!$P$9:$P$767,"CKZ Wrocław")</f>
        <v>0</v>
      </c>
      <c r="AZ60" s="349">
        <f>SUMIFS('2_stopień'!$K$9:$K$767,'2_stopień'!$H$9:$H$767,D60,'2_stopień'!$P$9:$P$767,"CKZ Wrocław")</f>
        <v>0</v>
      </c>
      <c r="BA60" s="244">
        <f>SUMIFS('2_stopień'!$J$9:$J$767,'2_stopień'!$H$9:$H$767,D60,'2_stopień'!$P$9:$P$767,"Brzeg Dolny")</f>
        <v>0</v>
      </c>
      <c r="BB60" s="349">
        <f>SUMIFS('2_stopień'!$K$9:$K$767,'2_stopień'!$H$9:$H$767,D60,'2_stopień'!$P$9:$P$767,"Brzeg Dolny")</f>
        <v>0</v>
      </c>
      <c r="BC60" s="244">
        <f>SUMIFS('2_stopień'!$J$9:$J$767,'2_stopień'!$H$9:$H$767,D60,'2_stopień'!$P$9:$P$767,"CKZ Dębica")</f>
        <v>0</v>
      </c>
      <c r="BD60" s="349">
        <f>SUMIFS('2_stopień'!$K$9:$K$767,'2_stopień'!$H$9:$H$767,D60,'2_stopień'!$P$9:$P$767,"CKZ Dębica")</f>
        <v>0</v>
      </c>
      <c r="BE60" s="244">
        <f>SUMIFS('2_stopień'!$J$9:$J$767,'2_stopień'!$H$9:$H$767,D60,'2_stopień'!$P$9:$P$767,"CKZ Gliwice")</f>
        <v>0</v>
      </c>
      <c r="BF60" s="349">
        <f>SUMIFS('2_stopień'!$K$9:$K$767,'2_stopień'!$H$9:$H$767,D60,'2_stopień'!$P$9:$P$767,"CKZ Gliwice")</f>
        <v>0</v>
      </c>
      <c r="BG60" s="244">
        <f>SUMIFS('2_stopień'!$J$9:$J$767,'2_stopień'!$H$9:$H$767,D60,'2_stopień'!$P$9:$P$767,"CKZ Gniezno")</f>
        <v>0</v>
      </c>
      <c r="BH60" s="349">
        <f>SUMIFS('2_stopień'!$K$9:$K$767,'2_stopień'!$H$9:$H$767,D60,'2_stopień'!$P$9:$P$767,"CKZ Gniezno")</f>
        <v>0</v>
      </c>
      <c r="BI60" s="245">
        <f>SUMIFS('2_stopień'!$J$9:$J$767,'2_stopień'!$H$9:$H$767,D60,'2_stopień'!$P$9:$P$767,"szukany ośrodek")</f>
        <v>0</v>
      </c>
      <c r="BJ60" s="359">
        <f t="shared" si="2"/>
        <v>0</v>
      </c>
      <c r="BK60" s="324">
        <f t="shared" si="3"/>
        <v>0</v>
      </c>
    </row>
    <row r="61" spans="2:63" hidden="1">
      <c r="B61" s="25" t="s">
        <v>521</v>
      </c>
      <c r="C61" s="26">
        <v>731106</v>
      </c>
      <c r="D61" s="26" t="s">
        <v>1018</v>
      </c>
      <c r="E61" s="25" t="s">
        <v>672</v>
      </c>
      <c r="F61" s="245">
        <f>SUMIF('2_stopień'!H$9:H$767,"MEP.04.",'2_stopień'!J$9:J$767)</f>
        <v>0</v>
      </c>
      <c r="G61" s="244">
        <f>SUMIFS('2_stopień'!$J$9:$J$767,'2_stopień'!$H$9:$H$767,D61,'2_stopień'!$P$9:$P$767,"CKZ Bielawa")</f>
        <v>0</v>
      </c>
      <c r="H61" s="244">
        <f>SUMIFS('2_stopień'!$K$9:$K$767,'2_stopień'!$H$9:$H$767,E61,'2_stopień'!$P$9:$P$767,"CKZ Bielawa")</f>
        <v>0</v>
      </c>
      <c r="I61" s="244">
        <f>SUMIFS('2_stopień'!$J$9:$J$767,'2_stopień'!$H$9:$H$767,D61,'2_stopień'!$P$9:$P$767,"GCKZ Głogów")</f>
        <v>0</v>
      </c>
      <c r="J61" s="349">
        <f>SUMIFS('2_stopień'!$K$9:$K$767,'2_stopień'!$H$9:$H$767,D61,'2_stopień'!$P$9:$P$767,"GCKZ Głogów")</f>
        <v>0</v>
      </c>
      <c r="K61" s="244">
        <f>SUMIFS('2_stopień'!$J$9:$J$767,'2_stopień'!$H$9:$H$767,D61,'2_stopień'!$P$9:$P$767,"CKZ Jawor")</f>
        <v>0</v>
      </c>
      <c r="L61" s="349">
        <f>SUMIFS('2_stopień'!$K$9:$K$767,'2_stopień'!$H$9:$H$767,D61,'2_stopień'!$P$9:$P$767,"CKZ Jawor")</f>
        <v>0</v>
      </c>
      <c r="M61" s="244">
        <f>SUMIFS('2_stopień'!$J$9:$J$767,'2_stopień'!$H$9:$H$767,D61,'2_stopień'!$P$9:$P$767,"JCKZ Jelenia Góra")</f>
        <v>0</v>
      </c>
      <c r="N61" s="349">
        <f>SUMIFS('2_stopień'!$K$9:$K$767,'2_stopień'!$H$9:$H$767,D61,'2_stopień'!$P$9:$P$767,"JCKZ Jelenia Góra")</f>
        <v>0</v>
      </c>
      <c r="O61" s="244">
        <f>SUMIFS('2_stopień'!$J$9:$J$767,'2_stopień'!$H$9:$H$767,D61,'2_stopień'!$P$9:$P$767,"CKZ Kłodzko")</f>
        <v>0</v>
      </c>
      <c r="P61" s="349">
        <f>SUMIFS('2_stopień'!$K$9:$K$767,'2_stopień'!$H$9:$H$767,D61,'2_stopień'!$P$9:$P$767,"CKZ Kłodzko")</f>
        <v>0</v>
      </c>
      <c r="Q61" s="244">
        <f>SUMIFS('2_stopień'!$J$9:$J$767,'2_stopień'!$H$9:$H$767,D61,'2_stopień'!$P$9:$P$767,"CKZ Legnica")</f>
        <v>0</v>
      </c>
      <c r="R61" s="349">
        <f>SUMIFS('2_stopień'!$K$9:$K$767,'2_stopień'!$H$9:$H$767,D61,'2_stopień'!$P$9:$P$767,"CKZ Legnica")</f>
        <v>0</v>
      </c>
      <c r="S61" s="244">
        <f>SUMIFS('2_stopień'!$J$9:$J$767,'2_stopień'!$H$9:$H$767,D61,'2_stopień'!$P$9:$P$767,"CKZ Oleśnica")</f>
        <v>0</v>
      </c>
      <c r="T61" s="349">
        <f>SUMIFS('2_stopień'!$K$9:$K$767,'2_stopień'!$H$9:$H$767,D61,'2_stopień'!$P$9:$P$767,"CKZ Oleśnica")</f>
        <v>0</v>
      </c>
      <c r="U61" s="244">
        <f>SUMIFS('2_stopień'!$J$9:$J$767,'2_stopień'!$H$9:$H$767,D61,'2_stopień'!$P$9:$P$767,"CKZ Świdnica")</f>
        <v>0</v>
      </c>
      <c r="V61" s="349">
        <f>SUMIFS('2_stopień'!$K$9:$K$767,'2_stopień'!$H$9:$H$767,D61,'2_stopień'!$P$9:$P$767,"CKZ Świdnica")</f>
        <v>0</v>
      </c>
      <c r="W61" s="244">
        <f>SUMIFS('2_stopień'!$J$9:$J$767,'2_stopień'!$H$9:$H$767,D61,'2_stopień'!$P$9:$P$767,"CKZ Wołów")</f>
        <v>0</v>
      </c>
      <c r="X61" s="349">
        <f>SUMIFS('2_stopień'!$K$9:$K$767,'2_stopień'!$H$9:$H$767,D61,'2_stopień'!$P$9:$P$767,"CKZ Wołów")</f>
        <v>0</v>
      </c>
      <c r="Y61" s="244">
        <f>SUMIFS('2_stopień'!$J$9:$J$767,'2_stopień'!$H$9:$H$767,D61,'2_stopień'!$P$9:$P$767,"CKZ Ziębice")</f>
        <v>0</v>
      </c>
      <c r="Z61" s="349">
        <f>SUMIFS('2_stopień'!$K$9:$K$767,'2_stopień'!$H$9:$H$767,D61,'2_stopień'!$P$9:$P$767,"CKZ Ziębice")</f>
        <v>0</v>
      </c>
      <c r="AA61" s="244">
        <f>SUMIFS('2_stopień'!$J$9:$J$767,'2_stopień'!$H$9:$H$767,D61,'2_stopień'!$P$9:$P$767,"CKZ Dobrodzień")</f>
        <v>0</v>
      </c>
      <c r="AB61" s="349">
        <f>SUMIFS('2_stopień'!$K$9:$K$767,'2_stopień'!$H$9:$H$767,D61,'2_stopień'!$P$9:$P$767,"CKZ Dobrodzień")</f>
        <v>0</v>
      </c>
      <c r="AC61" s="244">
        <f>SUMIFS('2_stopień'!$J$9:$J$767,'2_stopień'!$H$9:$H$767,D61,'2_stopień'!$P$9:$P$767,"CKZ Głubczyce")</f>
        <v>0</v>
      </c>
      <c r="AD61" s="349">
        <f>SUMIFS('2_stopień'!$K$9:$K$767,'2_stopień'!$H$9:$H$767,D61,'2_stopień'!$P$9:$P$767,"CKZ Głubczyce")</f>
        <v>0</v>
      </c>
      <c r="AE61" s="244">
        <f>SUMIFS('2_stopień'!$J$9:$J$767,'2_stopień'!$H$9:$H$767,D61,'2_stopień'!$P$9:$P$767,"CKZ Kędzierzyn Koźle")</f>
        <v>0</v>
      </c>
      <c r="AF61" s="349">
        <f>SUMIFS('2_stopień'!$K$9:$K$767,'2_stopień'!$H$9:$H$767,D61,'2_stopień'!$P$9:$P$767,"CKZ Kędzierzyn Koźle")</f>
        <v>0</v>
      </c>
      <c r="AG61" s="244">
        <f>SUMIFS('2_stopień'!$J$9:$J$767,'2_stopień'!$H$9:$H$767,D61,'2_stopień'!$P$9:$P$767,"ZSET Rakowice")</f>
        <v>0</v>
      </c>
      <c r="AH61" s="349">
        <f>SUMIFS('2_stopień'!$K$9:$K$767,'2_stopień'!$H$9:$H$767,D61,'2_stopień'!$P$9:$P$767,"ZSET Rakowice")</f>
        <v>0</v>
      </c>
      <c r="AI61" s="244">
        <f>SUMIFS('2_stopień'!$J$9:$J$767,'2_stopień'!$H$9:$H$767,D61,'2_stopień'!$P$9:$P$767,"CKZ Krotoszyn")</f>
        <v>0</v>
      </c>
      <c r="AJ61" s="349">
        <f>SUMIFS('2_stopień'!$K$9:$K$767,'2_stopień'!$H$9:$H$767,D61,'2_stopień'!$P$9:$P$767,"CKZ Krotoszyn")</f>
        <v>0</v>
      </c>
      <c r="AK61" s="244">
        <f>SUMIFS('2_stopień'!$J$9:$J$767,'2_stopień'!$H$9:$H$767,D61,'2_stopień'!$P$9:$P$767,"CKZ Olkusz")</f>
        <v>0</v>
      </c>
      <c r="AL61" s="349">
        <f>SUMIFS('2_stopień'!$K$9:$K$767,'2_stopień'!$H$9:$H$767,D61,'2_stopień'!$P$9:$P$767,"CKZ Olkusz")</f>
        <v>0</v>
      </c>
      <c r="AM61" s="244">
        <f>SUMIFS('2_stopień'!$J$9:$J$767,'2_stopień'!$H$9:$H$767,D61,'2_stopień'!$P$9:$P$767,"CKZ Wschowa")</f>
        <v>0</v>
      </c>
      <c r="AN61" s="334">
        <f>SUMIFS('2_stopień'!$K$9:$K$767,'2_stopień'!$H$9:$H$767,D61,'2_stopień'!$P$9:$P$767,"CKZ Wschowa")</f>
        <v>0</v>
      </c>
      <c r="AO61" s="244">
        <f>SUMIFS('2_stopień'!$J$9:$J$767,'2_stopień'!$H$9:$H$767,D61,'2_stopień'!$P$9:$P$767,"CKZ Zielona Góra")</f>
        <v>0</v>
      </c>
      <c r="AP61" s="314">
        <f>SUMIFS('2_stopień'!$K$9:$K$767,'2_stopień'!$H$9:$H$767,D61,'2_stopień'!$P$9:$P$767,"CKZ Zielona Góra")</f>
        <v>0</v>
      </c>
      <c r="AQ61" s="244">
        <f>SUMIFS('2_stopień'!$J$9:$J$767,'2_stopień'!$H$9:$H$767,D61,'2_stopień'!$P$9:$P$767,"Rzemieślnicza Wałbrzych")</f>
        <v>0</v>
      </c>
      <c r="AR61" s="349">
        <f>SUMIFS('2_stopień'!$K$9:$K$767,'2_stopień'!$H$9:$H$767,D61,'2_stopień'!$P$9:$P$767,"Rzemieślnicza Wałbrzych")</f>
        <v>0</v>
      </c>
      <c r="AS61" s="244">
        <f>SUMIFS('2_stopień'!$J$9:$J$767,'2_stopień'!$H$9:$H$767,D61,'2_stopień'!$P$9:$P$767,"CKZ Mosina")</f>
        <v>0</v>
      </c>
      <c r="AT61" s="349">
        <f>SUMIFS('2_stopień'!$K$9:$K$767,'2_stopień'!$H$9:$H$767,D61,'2_stopień'!$P$9:$P$767,"CKZ Mosina")</f>
        <v>0</v>
      </c>
      <c r="AU61" s="244">
        <f>SUMIFS('2_stopień'!$J$9:$J$767,'2_stopień'!$H$9:$H$767,D61,'2_stopień'!$P$9:$P$767,"Collegium Witelona")</f>
        <v>0</v>
      </c>
      <c r="AV61" s="349">
        <f>SUMIFS('2_stopień'!$K$9:$K$767,'2_stopień'!$H$9:$H$767,D61,'2_stopień'!$P$9:$P$767,"Collegium Witelona")</f>
        <v>0</v>
      </c>
      <c r="AW61" s="244">
        <f>SUMIFS('2_stopień'!$J$9:$J$767,'2_stopień'!$H$9:$H$767,D61,'2_stopień'!$P$9:$P$767,"CKZ Opole")</f>
        <v>0</v>
      </c>
      <c r="AX61" s="349">
        <f>SUMIFS('2_stopień'!$K$9:$K$767,'2_stopień'!$H$9:$H$767,D61,'2_stopień'!$P$9:$P$767,"CKZ Opole")</f>
        <v>0</v>
      </c>
      <c r="AY61" s="244">
        <f>SUMIFS('2_stopień'!$J$9:$J$767,'2_stopień'!$H$9:$H$767,D61,'2_stopień'!$P$9:$P$767,"CKZ Wrocław")</f>
        <v>0</v>
      </c>
      <c r="AZ61" s="349">
        <f>SUMIFS('2_stopień'!$K$9:$K$767,'2_stopień'!$H$9:$H$767,D61,'2_stopień'!$P$9:$P$767,"CKZ Wrocław")</f>
        <v>0</v>
      </c>
      <c r="BA61" s="244">
        <f>SUMIFS('2_stopień'!$J$9:$J$767,'2_stopień'!$H$9:$H$767,D61,'2_stopień'!$P$9:$P$767,"Brzeg Dolny")</f>
        <v>0</v>
      </c>
      <c r="BB61" s="349">
        <f>SUMIFS('2_stopień'!$K$9:$K$767,'2_stopień'!$H$9:$H$767,D61,'2_stopień'!$P$9:$P$767,"Brzeg Dolny")</f>
        <v>0</v>
      </c>
      <c r="BC61" s="244">
        <f>SUMIFS('2_stopień'!$J$9:$J$767,'2_stopień'!$H$9:$H$767,D61,'2_stopień'!$P$9:$P$767,"CKZ Dębica")</f>
        <v>0</v>
      </c>
      <c r="BD61" s="349">
        <f>SUMIFS('2_stopień'!$K$9:$K$767,'2_stopień'!$H$9:$H$767,D61,'2_stopień'!$P$9:$P$767,"CKZ Dębica")</f>
        <v>0</v>
      </c>
      <c r="BE61" s="244">
        <f>SUMIFS('2_stopień'!$J$9:$J$767,'2_stopień'!$H$9:$H$767,D61,'2_stopień'!$P$9:$P$767,"CKZ Gliwice")</f>
        <v>0</v>
      </c>
      <c r="BF61" s="349">
        <f>SUMIFS('2_stopień'!$K$9:$K$767,'2_stopień'!$H$9:$H$767,D61,'2_stopień'!$P$9:$P$767,"CKZ Gliwice")</f>
        <v>0</v>
      </c>
      <c r="BG61" s="244">
        <f>SUMIFS('2_stopień'!$J$9:$J$767,'2_stopień'!$H$9:$H$767,D61,'2_stopień'!$P$9:$P$767,"CKZ Gniezno")</f>
        <v>0</v>
      </c>
      <c r="BH61" s="349">
        <f>SUMIFS('2_stopień'!$K$9:$K$767,'2_stopień'!$H$9:$H$767,D61,'2_stopień'!$P$9:$P$767,"CKZ Gniezno")</f>
        <v>0</v>
      </c>
      <c r="BI61" s="245">
        <f>SUMIFS('2_stopień'!$J$9:$J$767,'2_stopień'!$H$9:$H$767,D61,'2_stopień'!$P$9:$P$767,"szukany ośrodek")</f>
        <v>0</v>
      </c>
      <c r="BJ61" s="359">
        <f t="shared" si="2"/>
        <v>0</v>
      </c>
      <c r="BK61" s="324">
        <f t="shared" si="3"/>
        <v>0</v>
      </c>
    </row>
    <row r="62" spans="2:63" hidden="1">
      <c r="B62" s="25" t="s">
        <v>522</v>
      </c>
      <c r="C62" s="26">
        <v>731305</v>
      </c>
      <c r="D62" s="26" t="s">
        <v>182</v>
      </c>
      <c r="E62" s="25" t="s">
        <v>671</v>
      </c>
      <c r="F62" s="245">
        <f>SUMIF('2_stopień'!H$9:H$767,"MEP.05.",'2_stopień'!J$9:J$767)</f>
        <v>0</v>
      </c>
      <c r="G62" s="244">
        <f>SUMIFS('2_stopień'!$J$9:$J$767,'2_stopień'!$H$9:$H$767,D62,'2_stopień'!$P$9:$P$767,"CKZ Bielawa")</f>
        <v>0</v>
      </c>
      <c r="H62" s="244">
        <f>SUMIFS('2_stopień'!$K$9:$K$767,'2_stopień'!$H$9:$H$767,E62,'2_stopień'!$P$9:$P$767,"CKZ Bielawa")</f>
        <v>0</v>
      </c>
      <c r="I62" s="244">
        <f>SUMIFS('2_stopień'!$J$9:$J$767,'2_stopień'!$H$9:$H$767,D62,'2_stopień'!$P$9:$P$767,"GCKZ Głogów")</f>
        <v>0</v>
      </c>
      <c r="J62" s="349">
        <f>SUMIFS('2_stopień'!$K$9:$K$767,'2_stopień'!$H$9:$H$767,D62,'2_stopień'!$P$9:$P$767,"GCKZ Głogów")</f>
        <v>0</v>
      </c>
      <c r="K62" s="244">
        <f>SUMIFS('2_stopień'!$J$9:$J$767,'2_stopień'!$H$9:$H$767,D62,'2_stopień'!$P$9:$P$767,"CKZ Jawor")</f>
        <v>0</v>
      </c>
      <c r="L62" s="349">
        <f>SUMIFS('2_stopień'!$K$9:$K$767,'2_stopień'!$H$9:$H$767,D62,'2_stopień'!$P$9:$P$767,"CKZ Jawor")</f>
        <v>0</v>
      </c>
      <c r="M62" s="244">
        <f>SUMIFS('2_stopień'!$J$9:$J$767,'2_stopień'!$H$9:$H$767,D62,'2_stopień'!$P$9:$P$767,"JCKZ Jelenia Góra")</f>
        <v>0</v>
      </c>
      <c r="N62" s="349">
        <f>SUMIFS('2_stopień'!$K$9:$K$767,'2_stopień'!$H$9:$H$767,D62,'2_stopień'!$P$9:$P$767,"JCKZ Jelenia Góra")</f>
        <v>0</v>
      </c>
      <c r="O62" s="244">
        <f>SUMIFS('2_stopień'!$J$9:$J$767,'2_stopień'!$H$9:$H$767,D62,'2_stopień'!$P$9:$P$767,"CKZ Kłodzko")</f>
        <v>0</v>
      </c>
      <c r="P62" s="349">
        <f>SUMIFS('2_stopień'!$K$9:$K$767,'2_stopień'!$H$9:$H$767,D62,'2_stopień'!$P$9:$P$767,"CKZ Kłodzko")</f>
        <v>0</v>
      </c>
      <c r="Q62" s="244">
        <f>SUMIFS('2_stopień'!$J$9:$J$767,'2_stopień'!$H$9:$H$767,D62,'2_stopień'!$P$9:$P$767,"CKZ Legnica")</f>
        <v>0</v>
      </c>
      <c r="R62" s="349">
        <f>SUMIFS('2_stopień'!$K$9:$K$767,'2_stopień'!$H$9:$H$767,D62,'2_stopień'!$P$9:$P$767,"CKZ Legnica")</f>
        <v>0</v>
      </c>
      <c r="S62" s="244">
        <f>SUMIFS('2_stopień'!$J$9:$J$767,'2_stopień'!$H$9:$H$767,D62,'2_stopień'!$P$9:$P$767,"CKZ Oleśnica")</f>
        <v>0</v>
      </c>
      <c r="T62" s="349">
        <f>SUMIFS('2_stopień'!$K$9:$K$767,'2_stopień'!$H$9:$H$767,D62,'2_stopień'!$P$9:$P$767,"CKZ Oleśnica")</f>
        <v>0</v>
      </c>
      <c r="U62" s="244">
        <f>SUMIFS('2_stopień'!$J$9:$J$767,'2_stopień'!$H$9:$H$767,D62,'2_stopień'!$P$9:$P$767,"CKZ Świdnica")</f>
        <v>0</v>
      </c>
      <c r="V62" s="349">
        <f>SUMIFS('2_stopień'!$K$9:$K$767,'2_stopień'!$H$9:$H$767,D62,'2_stopień'!$P$9:$P$767,"CKZ Świdnica")</f>
        <v>0</v>
      </c>
      <c r="W62" s="244">
        <f>SUMIFS('2_stopień'!$J$9:$J$767,'2_stopień'!$H$9:$H$767,D62,'2_stopień'!$P$9:$P$767,"CKZ Wołów")</f>
        <v>0</v>
      </c>
      <c r="X62" s="349">
        <f>SUMIFS('2_stopień'!$K$9:$K$767,'2_stopień'!$H$9:$H$767,D62,'2_stopień'!$P$9:$P$767,"CKZ Wołów")</f>
        <v>0</v>
      </c>
      <c r="Y62" s="244">
        <f>SUMIFS('2_stopień'!$J$9:$J$767,'2_stopień'!$H$9:$H$767,D62,'2_stopień'!$P$9:$P$767,"CKZ Ziębice")</f>
        <v>0</v>
      </c>
      <c r="Z62" s="349">
        <f>SUMIFS('2_stopień'!$K$9:$K$767,'2_stopień'!$H$9:$H$767,D62,'2_stopień'!$P$9:$P$767,"CKZ Ziębice")</f>
        <v>0</v>
      </c>
      <c r="AA62" s="244">
        <f>SUMIFS('2_stopień'!$J$9:$J$767,'2_stopień'!$H$9:$H$767,D62,'2_stopień'!$P$9:$P$767,"CKZ Dobrodzień")</f>
        <v>0</v>
      </c>
      <c r="AB62" s="349">
        <f>SUMIFS('2_stopień'!$K$9:$K$767,'2_stopień'!$H$9:$H$767,D62,'2_stopień'!$P$9:$P$767,"CKZ Dobrodzień")</f>
        <v>0</v>
      </c>
      <c r="AC62" s="244">
        <f>SUMIFS('2_stopień'!$J$9:$J$767,'2_stopień'!$H$9:$H$767,D62,'2_stopień'!$P$9:$P$767,"CKZ Głubczyce")</f>
        <v>0</v>
      </c>
      <c r="AD62" s="349">
        <f>SUMIFS('2_stopień'!$K$9:$K$767,'2_stopień'!$H$9:$H$767,D62,'2_stopień'!$P$9:$P$767,"CKZ Głubczyce")</f>
        <v>0</v>
      </c>
      <c r="AE62" s="244">
        <f>SUMIFS('2_stopień'!$J$9:$J$767,'2_stopień'!$H$9:$H$767,D62,'2_stopień'!$P$9:$P$767,"CKZ Kędzierzyn Koźle")</f>
        <v>0</v>
      </c>
      <c r="AF62" s="349">
        <f>SUMIFS('2_stopień'!$K$9:$K$767,'2_stopień'!$H$9:$H$767,D62,'2_stopień'!$P$9:$P$767,"CKZ Kędzierzyn Koźle")</f>
        <v>0</v>
      </c>
      <c r="AG62" s="244">
        <f>SUMIFS('2_stopień'!$J$9:$J$767,'2_stopień'!$H$9:$H$767,D62,'2_stopień'!$P$9:$P$767,"ZSET Rakowice")</f>
        <v>0</v>
      </c>
      <c r="AH62" s="349">
        <f>SUMIFS('2_stopień'!$K$9:$K$767,'2_stopień'!$H$9:$H$767,D62,'2_stopień'!$P$9:$P$767,"ZSET Rakowice")</f>
        <v>0</v>
      </c>
      <c r="AI62" s="244">
        <f>SUMIFS('2_stopień'!$J$9:$J$767,'2_stopień'!$H$9:$H$767,D62,'2_stopień'!$P$9:$P$767,"CKZ Krotoszyn")</f>
        <v>0</v>
      </c>
      <c r="AJ62" s="349">
        <f>SUMIFS('2_stopień'!$K$9:$K$767,'2_stopień'!$H$9:$H$767,D62,'2_stopień'!$P$9:$P$767,"CKZ Krotoszyn")</f>
        <v>0</v>
      </c>
      <c r="AK62" s="244">
        <f>SUMIFS('2_stopień'!$J$9:$J$767,'2_stopień'!$H$9:$H$767,D62,'2_stopień'!$P$9:$P$767,"CKZ Olkusz")</f>
        <v>0</v>
      </c>
      <c r="AL62" s="349">
        <f>SUMIFS('2_stopień'!$K$9:$K$767,'2_stopień'!$H$9:$H$767,D62,'2_stopień'!$P$9:$P$767,"CKZ Olkusz")</f>
        <v>0</v>
      </c>
      <c r="AM62" s="244">
        <f>SUMIFS('2_stopień'!$J$9:$J$767,'2_stopień'!$H$9:$H$767,D62,'2_stopień'!$P$9:$P$767,"CKZ Wschowa")</f>
        <v>0</v>
      </c>
      <c r="AN62" s="334">
        <f>SUMIFS('2_stopień'!$K$9:$K$767,'2_stopień'!$H$9:$H$767,D62,'2_stopień'!$P$9:$P$767,"CKZ Wschowa")</f>
        <v>0</v>
      </c>
      <c r="AO62" s="244">
        <f>SUMIFS('2_stopień'!$J$9:$J$767,'2_stopień'!$H$9:$H$767,D62,'2_stopień'!$P$9:$P$767,"CKZ Zielona Góra")</f>
        <v>0</v>
      </c>
      <c r="AP62" s="314">
        <f>SUMIFS('2_stopień'!$K$9:$K$767,'2_stopień'!$H$9:$H$767,D62,'2_stopień'!$P$9:$P$767,"CKZ Zielona Góra")</f>
        <v>0</v>
      </c>
      <c r="AQ62" s="244">
        <f>SUMIFS('2_stopień'!$J$9:$J$767,'2_stopień'!$H$9:$H$767,D62,'2_stopień'!$P$9:$P$767,"Rzemieślnicza Wałbrzych")</f>
        <v>0</v>
      </c>
      <c r="AR62" s="349">
        <f>SUMIFS('2_stopień'!$K$9:$K$767,'2_stopień'!$H$9:$H$767,D62,'2_stopień'!$P$9:$P$767,"Rzemieślnicza Wałbrzych")</f>
        <v>0</v>
      </c>
      <c r="AS62" s="244">
        <f>SUMIFS('2_stopień'!$J$9:$J$767,'2_stopień'!$H$9:$H$767,D62,'2_stopień'!$P$9:$P$767,"CKZ Mosina")</f>
        <v>0</v>
      </c>
      <c r="AT62" s="349">
        <f>SUMIFS('2_stopień'!$K$9:$K$767,'2_stopień'!$H$9:$H$767,D62,'2_stopień'!$P$9:$P$767,"CKZ Mosina")</f>
        <v>0</v>
      </c>
      <c r="AU62" s="244">
        <f>SUMIFS('2_stopień'!$J$9:$J$767,'2_stopień'!$H$9:$H$767,D62,'2_stopień'!$P$9:$P$767,"Collegium Witelona")</f>
        <v>0</v>
      </c>
      <c r="AV62" s="349">
        <f>SUMIFS('2_stopień'!$K$9:$K$767,'2_stopień'!$H$9:$H$767,D62,'2_stopień'!$P$9:$P$767,"Collegium Witelona")</f>
        <v>0</v>
      </c>
      <c r="AW62" s="244">
        <f>SUMIFS('2_stopień'!$J$9:$J$767,'2_stopień'!$H$9:$H$767,D62,'2_stopień'!$P$9:$P$767,"CKZ Opole")</f>
        <v>0</v>
      </c>
      <c r="AX62" s="349">
        <f>SUMIFS('2_stopień'!$K$9:$K$767,'2_stopień'!$H$9:$H$767,D62,'2_stopień'!$P$9:$P$767,"CKZ Opole")</f>
        <v>0</v>
      </c>
      <c r="AY62" s="244">
        <f>SUMIFS('2_stopień'!$J$9:$J$767,'2_stopień'!$H$9:$H$767,D62,'2_stopień'!$P$9:$P$767,"CKZ Wrocław")</f>
        <v>0</v>
      </c>
      <c r="AZ62" s="349">
        <f>SUMIFS('2_stopień'!$K$9:$K$767,'2_stopień'!$H$9:$H$767,D62,'2_stopień'!$P$9:$P$767,"CKZ Wrocław")</f>
        <v>0</v>
      </c>
      <c r="BA62" s="244">
        <f>SUMIFS('2_stopień'!$J$9:$J$767,'2_stopień'!$H$9:$H$767,D62,'2_stopień'!$P$9:$P$767,"Brzeg Dolny")</f>
        <v>0</v>
      </c>
      <c r="BB62" s="349">
        <f>SUMIFS('2_stopień'!$K$9:$K$767,'2_stopień'!$H$9:$H$767,D62,'2_stopień'!$P$9:$P$767,"Brzeg Dolny")</f>
        <v>0</v>
      </c>
      <c r="BC62" s="244">
        <f>SUMIFS('2_stopień'!$J$9:$J$767,'2_stopień'!$H$9:$H$767,D62,'2_stopień'!$P$9:$P$767,"CKZ Dębica")</f>
        <v>0</v>
      </c>
      <c r="BD62" s="349">
        <f>SUMIFS('2_stopień'!$K$9:$K$767,'2_stopień'!$H$9:$H$767,D62,'2_stopień'!$P$9:$P$767,"CKZ Dębica")</f>
        <v>0</v>
      </c>
      <c r="BE62" s="244">
        <f>SUMIFS('2_stopień'!$J$9:$J$767,'2_stopień'!$H$9:$H$767,D62,'2_stopień'!$P$9:$P$767,"CKZ Gliwice")</f>
        <v>0</v>
      </c>
      <c r="BF62" s="349">
        <f>SUMIFS('2_stopień'!$K$9:$K$767,'2_stopień'!$H$9:$H$767,D62,'2_stopień'!$P$9:$P$767,"CKZ Gliwice")</f>
        <v>0</v>
      </c>
      <c r="BG62" s="244">
        <f>SUMIFS('2_stopień'!$J$9:$J$767,'2_stopień'!$H$9:$H$767,D62,'2_stopień'!$P$9:$P$767,"CKZ Gniezno")</f>
        <v>0</v>
      </c>
      <c r="BH62" s="349">
        <f>SUMIFS('2_stopień'!$K$9:$K$767,'2_stopień'!$H$9:$H$767,D62,'2_stopień'!$P$9:$P$767,"CKZ Gniezno")</f>
        <v>0</v>
      </c>
      <c r="BI62" s="245">
        <f>SUMIFS('2_stopień'!$J$9:$J$767,'2_stopień'!$H$9:$H$767,D62,'2_stopień'!$P$9:$P$767,"szukany ośrodek")</f>
        <v>0</v>
      </c>
      <c r="BJ62" s="359">
        <f t="shared" si="2"/>
        <v>0</v>
      </c>
      <c r="BK62" s="324">
        <f t="shared" si="3"/>
        <v>0</v>
      </c>
    </row>
    <row r="63" spans="2:63" hidden="1">
      <c r="B63" s="25" t="s">
        <v>523</v>
      </c>
      <c r="C63" s="26">
        <v>721104</v>
      </c>
      <c r="D63" s="26" t="s">
        <v>1019</v>
      </c>
      <c r="E63" s="25" t="s">
        <v>670</v>
      </c>
      <c r="F63" s="245">
        <f>SUMIF('2_stopień'!H$9:H$767,"MTL.01.",'2_stopień'!J$9:J$767)</f>
        <v>0</v>
      </c>
      <c r="G63" s="244">
        <f>SUMIFS('2_stopień'!$J$9:$J$767,'2_stopień'!$H$9:$H$767,D63,'2_stopień'!$P$9:$P$767,"CKZ Bielawa")</f>
        <v>0</v>
      </c>
      <c r="H63" s="244">
        <f>SUMIFS('2_stopień'!$K$9:$K$767,'2_stopień'!$H$9:$H$767,E63,'2_stopień'!$P$9:$P$767,"CKZ Bielawa")</f>
        <v>0</v>
      </c>
      <c r="I63" s="244">
        <f>SUMIFS('2_stopień'!$J$9:$J$767,'2_stopień'!$H$9:$H$767,D63,'2_stopień'!$P$9:$P$767,"GCKZ Głogów")</f>
        <v>0</v>
      </c>
      <c r="J63" s="349">
        <f>SUMIFS('2_stopień'!$K$9:$K$767,'2_stopień'!$H$9:$H$767,D63,'2_stopień'!$P$9:$P$767,"GCKZ Głogów")</f>
        <v>0</v>
      </c>
      <c r="K63" s="244">
        <f>SUMIFS('2_stopień'!$J$9:$J$767,'2_stopień'!$H$9:$H$767,D63,'2_stopień'!$P$9:$P$767,"CKZ Jawor")</f>
        <v>0</v>
      </c>
      <c r="L63" s="349">
        <f>SUMIFS('2_stopień'!$K$9:$K$767,'2_stopień'!$H$9:$H$767,D63,'2_stopień'!$P$9:$P$767,"CKZ Jawor")</f>
        <v>0</v>
      </c>
      <c r="M63" s="244">
        <f>SUMIFS('2_stopień'!$J$9:$J$767,'2_stopień'!$H$9:$H$767,D63,'2_stopień'!$P$9:$P$767,"JCKZ Jelenia Góra")</f>
        <v>0</v>
      </c>
      <c r="N63" s="349">
        <f>SUMIFS('2_stopień'!$K$9:$K$767,'2_stopień'!$H$9:$H$767,D63,'2_stopień'!$P$9:$P$767,"JCKZ Jelenia Góra")</f>
        <v>0</v>
      </c>
      <c r="O63" s="244">
        <f>SUMIFS('2_stopień'!$J$9:$J$767,'2_stopień'!$H$9:$H$767,D63,'2_stopień'!$P$9:$P$767,"CKZ Kłodzko")</f>
        <v>0</v>
      </c>
      <c r="P63" s="349">
        <f>SUMIFS('2_stopień'!$K$9:$K$767,'2_stopień'!$H$9:$H$767,D63,'2_stopień'!$P$9:$P$767,"CKZ Kłodzko")</f>
        <v>0</v>
      </c>
      <c r="Q63" s="244">
        <f>SUMIFS('2_stopień'!$J$9:$J$767,'2_stopień'!$H$9:$H$767,D63,'2_stopień'!$P$9:$P$767,"CKZ Legnica")</f>
        <v>0</v>
      </c>
      <c r="R63" s="349">
        <f>SUMIFS('2_stopień'!$K$9:$K$767,'2_stopień'!$H$9:$H$767,D63,'2_stopień'!$P$9:$P$767,"CKZ Legnica")</f>
        <v>0</v>
      </c>
      <c r="S63" s="244">
        <f>SUMIFS('2_stopień'!$J$9:$J$767,'2_stopień'!$H$9:$H$767,D63,'2_stopień'!$P$9:$P$767,"CKZ Oleśnica")</f>
        <v>0</v>
      </c>
      <c r="T63" s="349">
        <f>SUMIFS('2_stopień'!$K$9:$K$767,'2_stopień'!$H$9:$H$767,D63,'2_stopień'!$P$9:$P$767,"CKZ Oleśnica")</f>
        <v>0</v>
      </c>
      <c r="U63" s="244">
        <f>SUMIFS('2_stopień'!$J$9:$J$767,'2_stopień'!$H$9:$H$767,D63,'2_stopień'!$P$9:$P$767,"CKZ Świdnica")</f>
        <v>0</v>
      </c>
      <c r="V63" s="349">
        <f>SUMIFS('2_stopień'!$K$9:$K$767,'2_stopień'!$H$9:$H$767,D63,'2_stopień'!$P$9:$P$767,"CKZ Świdnica")</f>
        <v>0</v>
      </c>
      <c r="W63" s="244">
        <f>SUMIFS('2_stopień'!$J$9:$J$767,'2_stopień'!$H$9:$H$767,D63,'2_stopień'!$P$9:$P$767,"CKZ Wołów")</f>
        <v>0</v>
      </c>
      <c r="X63" s="349">
        <f>SUMIFS('2_stopień'!$K$9:$K$767,'2_stopień'!$H$9:$H$767,D63,'2_stopień'!$P$9:$P$767,"CKZ Wołów")</f>
        <v>0</v>
      </c>
      <c r="Y63" s="244">
        <f>SUMIFS('2_stopień'!$J$9:$J$767,'2_stopień'!$H$9:$H$767,D63,'2_stopień'!$P$9:$P$767,"CKZ Ziębice")</f>
        <v>0</v>
      </c>
      <c r="Z63" s="349">
        <f>SUMIFS('2_stopień'!$K$9:$K$767,'2_stopień'!$H$9:$H$767,D63,'2_stopień'!$P$9:$P$767,"CKZ Ziębice")</f>
        <v>0</v>
      </c>
      <c r="AA63" s="244">
        <f>SUMIFS('2_stopień'!$J$9:$J$767,'2_stopień'!$H$9:$H$767,D63,'2_stopień'!$P$9:$P$767,"CKZ Dobrodzień")</f>
        <v>0</v>
      </c>
      <c r="AB63" s="349">
        <f>SUMIFS('2_stopień'!$K$9:$K$767,'2_stopień'!$H$9:$H$767,D63,'2_stopień'!$P$9:$P$767,"CKZ Dobrodzień")</f>
        <v>0</v>
      </c>
      <c r="AC63" s="244">
        <f>SUMIFS('2_stopień'!$J$9:$J$767,'2_stopień'!$H$9:$H$767,D63,'2_stopień'!$P$9:$P$767,"CKZ Głubczyce")</f>
        <v>0</v>
      </c>
      <c r="AD63" s="349">
        <f>SUMIFS('2_stopień'!$K$9:$K$767,'2_stopień'!$H$9:$H$767,D63,'2_stopień'!$P$9:$P$767,"CKZ Głubczyce")</f>
        <v>0</v>
      </c>
      <c r="AE63" s="244">
        <f>SUMIFS('2_stopień'!$J$9:$J$767,'2_stopień'!$H$9:$H$767,D63,'2_stopień'!$P$9:$P$767,"CKZ Kędzierzyn Koźle")</f>
        <v>0</v>
      </c>
      <c r="AF63" s="349">
        <f>SUMIFS('2_stopień'!$K$9:$K$767,'2_stopień'!$H$9:$H$767,D63,'2_stopień'!$P$9:$P$767,"CKZ Kędzierzyn Koźle")</f>
        <v>0</v>
      </c>
      <c r="AG63" s="244">
        <f>SUMIFS('2_stopień'!$J$9:$J$767,'2_stopień'!$H$9:$H$767,D63,'2_stopień'!$P$9:$P$767,"ZSET Rakowice")</f>
        <v>0</v>
      </c>
      <c r="AH63" s="349">
        <f>SUMIFS('2_stopień'!$K$9:$K$767,'2_stopień'!$H$9:$H$767,D63,'2_stopień'!$P$9:$P$767,"ZSET Rakowice")</f>
        <v>0</v>
      </c>
      <c r="AI63" s="244">
        <f>SUMIFS('2_stopień'!$J$9:$J$767,'2_stopień'!$H$9:$H$767,D63,'2_stopień'!$P$9:$P$767,"CKZ Krotoszyn")</f>
        <v>0</v>
      </c>
      <c r="AJ63" s="349">
        <f>SUMIFS('2_stopień'!$K$9:$K$767,'2_stopień'!$H$9:$H$767,D63,'2_stopień'!$P$9:$P$767,"CKZ Krotoszyn")</f>
        <v>0</v>
      </c>
      <c r="AK63" s="244">
        <f>SUMIFS('2_stopień'!$J$9:$J$767,'2_stopień'!$H$9:$H$767,D63,'2_stopień'!$P$9:$P$767,"CKZ Olkusz")</f>
        <v>0</v>
      </c>
      <c r="AL63" s="349">
        <f>SUMIFS('2_stopień'!$K$9:$K$767,'2_stopień'!$H$9:$H$767,D63,'2_stopień'!$P$9:$P$767,"CKZ Olkusz")</f>
        <v>0</v>
      </c>
      <c r="AM63" s="244">
        <f>SUMIFS('2_stopień'!$J$9:$J$767,'2_stopień'!$H$9:$H$767,D63,'2_stopień'!$P$9:$P$767,"CKZ Wschowa")</f>
        <v>0</v>
      </c>
      <c r="AN63" s="334">
        <f>SUMIFS('2_stopień'!$K$9:$K$767,'2_stopień'!$H$9:$H$767,D63,'2_stopień'!$P$9:$P$767,"CKZ Wschowa")</f>
        <v>0</v>
      </c>
      <c r="AO63" s="244">
        <f>SUMIFS('2_stopień'!$J$9:$J$767,'2_stopień'!$H$9:$H$767,D63,'2_stopień'!$P$9:$P$767,"CKZ Zielona Góra")</f>
        <v>0</v>
      </c>
      <c r="AP63" s="314">
        <f>SUMIFS('2_stopień'!$K$9:$K$767,'2_stopień'!$H$9:$H$767,D63,'2_stopień'!$P$9:$P$767,"CKZ Zielona Góra")</f>
        <v>0</v>
      </c>
      <c r="AQ63" s="244">
        <f>SUMIFS('2_stopień'!$J$9:$J$767,'2_stopień'!$H$9:$H$767,D63,'2_stopień'!$P$9:$P$767,"Rzemieślnicza Wałbrzych")</f>
        <v>0</v>
      </c>
      <c r="AR63" s="349">
        <f>SUMIFS('2_stopień'!$K$9:$K$767,'2_stopień'!$H$9:$H$767,D63,'2_stopień'!$P$9:$P$767,"Rzemieślnicza Wałbrzych")</f>
        <v>0</v>
      </c>
      <c r="AS63" s="244">
        <f>SUMIFS('2_stopień'!$J$9:$J$767,'2_stopień'!$H$9:$H$767,D63,'2_stopień'!$P$9:$P$767,"CKZ Mosina")</f>
        <v>0</v>
      </c>
      <c r="AT63" s="349">
        <f>SUMIFS('2_stopień'!$K$9:$K$767,'2_stopień'!$H$9:$H$767,D63,'2_stopień'!$P$9:$P$767,"CKZ Mosina")</f>
        <v>0</v>
      </c>
      <c r="AU63" s="244">
        <f>SUMIFS('2_stopień'!$J$9:$J$767,'2_stopień'!$H$9:$H$767,D63,'2_stopień'!$P$9:$P$767,"Collegium Witelona")</f>
        <v>0</v>
      </c>
      <c r="AV63" s="349">
        <f>SUMIFS('2_stopień'!$K$9:$K$767,'2_stopień'!$H$9:$H$767,D63,'2_stopień'!$P$9:$P$767,"Collegium Witelona")</f>
        <v>0</v>
      </c>
      <c r="AW63" s="244">
        <f>SUMIFS('2_stopień'!$J$9:$J$767,'2_stopień'!$H$9:$H$767,D63,'2_stopień'!$P$9:$P$767,"CKZ Opole")</f>
        <v>0</v>
      </c>
      <c r="AX63" s="349">
        <f>SUMIFS('2_stopień'!$K$9:$K$767,'2_stopień'!$H$9:$H$767,D63,'2_stopień'!$P$9:$P$767,"CKZ Opole")</f>
        <v>0</v>
      </c>
      <c r="AY63" s="244">
        <f>SUMIFS('2_stopień'!$J$9:$J$767,'2_stopień'!$H$9:$H$767,D63,'2_stopień'!$P$9:$P$767,"CKZ Wrocław")</f>
        <v>0</v>
      </c>
      <c r="AZ63" s="349">
        <f>SUMIFS('2_stopień'!$K$9:$K$767,'2_stopień'!$H$9:$H$767,D63,'2_stopień'!$P$9:$P$767,"CKZ Wrocław")</f>
        <v>0</v>
      </c>
      <c r="BA63" s="244">
        <f>SUMIFS('2_stopień'!$J$9:$J$767,'2_stopień'!$H$9:$H$767,D63,'2_stopień'!$P$9:$P$767,"Brzeg Dolny")</f>
        <v>0</v>
      </c>
      <c r="BB63" s="349">
        <f>SUMIFS('2_stopień'!$K$9:$K$767,'2_stopień'!$H$9:$H$767,D63,'2_stopień'!$P$9:$P$767,"Brzeg Dolny")</f>
        <v>0</v>
      </c>
      <c r="BC63" s="244">
        <f>SUMIFS('2_stopień'!$J$9:$J$767,'2_stopień'!$H$9:$H$767,D63,'2_stopień'!$P$9:$P$767,"CKZ Dębica")</f>
        <v>0</v>
      </c>
      <c r="BD63" s="349">
        <f>SUMIFS('2_stopień'!$K$9:$K$767,'2_stopień'!$H$9:$H$767,D63,'2_stopień'!$P$9:$P$767,"CKZ Dębica")</f>
        <v>0</v>
      </c>
      <c r="BE63" s="244">
        <f>SUMIFS('2_stopień'!$J$9:$J$767,'2_stopień'!$H$9:$H$767,D63,'2_stopień'!$P$9:$P$767,"CKZ Gliwice")</f>
        <v>0</v>
      </c>
      <c r="BF63" s="349">
        <f>SUMIFS('2_stopień'!$K$9:$K$767,'2_stopień'!$H$9:$H$767,D63,'2_stopień'!$P$9:$P$767,"CKZ Gliwice")</f>
        <v>0</v>
      </c>
      <c r="BG63" s="244">
        <f>SUMIFS('2_stopień'!$J$9:$J$767,'2_stopień'!$H$9:$H$767,D63,'2_stopień'!$P$9:$P$767,"CKZ Gniezno")</f>
        <v>0</v>
      </c>
      <c r="BH63" s="349">
        <f>SUMIFS('2_stopień'!$K$9:$K$767,'2_stopień'!$H$9:$H$767,D63,'2_stopień'!$P$9:$P$767,"CKZ Gniezno")</f>
        <v>0</v>
      </c>
      <c r="BI63" s="245">
        <f>SUMIFS('2_stopień'!$J$9:$J$767,'2_stopień'!$H$9:$H$767,D63,'2_stopień'!$P$9:$P$767,"szukany ośrodek")</f>
        <v>0</v>
      </c>
      <c r="BJ63" s="359">
        <f t="shared" si="2"/>
        <v>0</v>
      </c>
      <c r="BK63" s="324">
        <f t="shared" si="3"/>
        <v>0</v>
      </c>
    </row>
    <row r="64" spans="2:63" hidden="1">
      <c r="B64" s="25" t="s">
        <v>524</v>
      </c>
      <c r="C64" s="26">
        <v>812107</v>
      </c>
      <c r="D64" s="26" t="s">
        <v>1020</v>
      </c>
      <c r="E64" s="25" t="s">
        <v>669</v>
      </c>
      <c r="F64" s="245">
        <f>SUMIF('2_stopień'!H$9:H$767,"MTL.02.",'2_stopień'!J$9:J$767)</f>
        <v>0</v>
      </c>
      <c r="G64" s="244">
        <f>SUMIFS('2_stopień'!$J$9:$J$767,'2_stopień'!$H$9:$H$767,D64,'2_stopień'!$P$9:$P$767,"CKZ Bielawa")</f>
        <v>0</v>
      </c>
      <c r="H64" s="244">
        <f>SUMIFS('2_stopień'!$K$9:$K$767,'2_stopień'!$H$9:$H$767,E64,'2_stopień'!$P$9:$P$767,"CKZ Bielawa")</f>
        <v>0</v>
      </c>
      <c r="I64" s="244">
        <f>SUMIFS('2_stopień'!$J$9:$J$767,'2_stopień'!$H$9:$H$767,D64,'2_stopień'!$P$9:$P$767,"GCKZ Głogów")</f>
        <v>0</v>
      </c>
      <c r="J64" s="349">
        <f>SUMIFS('2_stopień'!$K$9:$K$767,'2_stopień'!$H$9:$H$767,D64,'2_stopień'!$P$9:$P$767,"GCKZ Głogów")</f>
        <v>0</v>
      </c>
      <c r="K64" s="244">
        <f>SUMIFS('2_stopień'!$J$9:$J$767,'2_stopień'!$H$9:$H$767,D64,'2_stopień'!$P$9:$P$767,"CKZ Jawor")</f>
        <v>0</v>
      </c>
      <c r="L64" s="349">
        <f>SUMIFS('2_stopień'!$K$9:$K$767,'2_stopień'!$H$9:$H$767,D64,'2_stopień'!$P$9:$P$767,"CKZ Jawor")</f>
        <v>0</v>
      </c>
      <c r="M64" s="244">
        <f>SUMIFS('2_stopień'!$J$9:$J$767,'2_stopień'!$H$9:$H$767,D64,'2_stopień'!$P$9:$P$767,"JCKZ Jelenia Góra")</f>
        <v>0</v>
      </c>
      <c r="N64" s="349">
        <f>SUMIFS('2_stopień'!$K$9:$K$767,'2_stopień'!$H$9:$H$767,D64,'2_stopień'!$P$9:$P$767,"JCKZ Jelenia Góra")</f>
        <v>0</v>
      </c>
      <c r="O64" s="244">
        <f>SUMIFS('2_stopień'!$J$9:$J$767,'2_stopień'!$H$9:$H$767,D64,'2_stopień'!$P$9:$P$767,"CKZ Kłodzko")</f>
        <v>0</v>
      </c>
      <c r="P64" s="349">
        <f>SUMIFS('2_stopień'!$K$9:$K$767,'2_stopień'!$H$9:$H$767,D64,'2_stopień'!$P$9:$P$767,"CKZ Kłodzko")</f>
        <v>0</v>
      </c>
      <c r="Q64" s="244">
        <f>SUMIFS('2_stopień'!$J$9:$J$767,'2_stopień'!$H$9:$H$767,D64,'2_stopień'!$P$9:$P$767,"CKZ Legnica")</f>
        <v>0</v>
      </c>
      <c r="R64" s="349">
        <f>SUMIFS('2_stopień'!$K$9:$K$767,'2_stopień'!$H$9:$H$767,D64,'2_stopień'!$P$9:$P$767,"CKZ Legnica")</f>
        <v>0</v>
      </c>
      <c r="S64" s="244">
        <f>SUMIFS('2_stopień'!$J$9:$J$767,'2_stopień'!$H$9:$H$767,D64,'2_stopień'!$P$9:$P$767,"CKZ Oleśnica")</f>
        <v>0</v>
      </c>
      <c r="T64" s="349">
        <f>SUMIFS('2_stopień'!$K$9:$K$767,'2_stopień'!$H$9:$H$767,D64,'2_stopień'!$P$9:$P$767,"CKZ Oleśnica")</f>
        <v>0</v>
      </c>
      <c r="U64" s="244">
        <f>SUMIFS('2_stopień'!$J$9:$J$767,'2_stopień'!$H$9:$H$767,D64,'2_stopień'!$P$9:$P$767,"CKZ Świdnica")</f>
        <v>0</v>
      </c>
      <c r="V64" s="349">
        <f>SUMIFS('2_stopień'!$K$9:$K$767,'2_stopień'!$H$9:$H$767,D64,'2_stopień'!$P$9:$P$767,"CKZ Świdnica")</f>
        <v>0</v>
      </c>
      <c r="W64" s="244">
        <f>SUMIFS('2_stopień'!$J$9:$J$767,'2_stopień'!$H$9:$H$767,D64,'2_stopień'!$P$9:$P$767,"CKZ Wołów")</f>
        <v>0</v>
      </c>
      <c r="X64" s="349">
        <f>SUMIFS('2_stopień'!$K$9:$K$767,'2_stopień'!$H$9:$H$767,D64,'2_stopień'!$P$9:$P$767,"CKZ Wołów")</f>
        <v>0</v>
      </c>
      <c r="Y64" s="244">
        <f>SUMIFS('2_stopień'!$J$9:$J$767,'2_stopień'!$H$9:$H$767,D64,'2_stopień'!$P$9:$P$767,"CKZ Ziębice")</f>
        <v>0</v>
      </c>
      <c r="Z64" s="349">
        <f>SUMIFS('2_stopień'!$K$9:$K$767,'2_stopień'!$H$9:$H$767,D64,'2_stopień'!$P$9:$P$767,"CKZ Ziębice")</f>
        <v>0</v>
      </c>
      <c r="AA64" s="244">
        <f>SUMIFS('2_stopień'!$J$9:$J$767,'2_stopień'!$H$9:$H$767,D64,'2_stopień'!$P$9:$P$767,"CKZ Dobrodzień")</f>
        <v>0</v>
      </c>
      <c r="AB64" s="349">
        <f>SUMIFS('2_stopień'!$K$9:$K$767,'2_stopień'!$H$9:$H$767,D64,'2_stopień'!$P$9:$P$767,"CKZ Dobrodzień")</f>
        <v>0</v>
      </c>
      <c r="AC64" s="244">
        <f>SUMIFS('2_stopień'!$J$9:$J$767,'2_stopień'!$H$9:$H$767,D64,'2_stopień'!$P$9:$P$767,"CKZ Głubczyce")</f>
        <v>0</v>
      </c>
      <c r="AD64" s="349">
        <f>SUMIFS('2_stopień'!$K$9:$K$767,'2_stopień'!$H$9:$H$767,D64,'2_stopień'!$P$9:$P$767,"CKZ Głubczyce")</f>
        <v>0</v>
      </c>
      <c r="AE64" s="244">
        <f>SUMIFS('2_stopień'!$J$9:$J$767,'2_stopień'!$H$9:$H$767,D64,'2_stopień'!$P$9:$P$767,"CKZ Kędzierzyn Koźle")</f>
        <v>0</v>
      </c>
      <c r="AF64" s="349">
        <f>SUMIFS('2_stopień'!$K$9:$K$767,'2_stopień'!$H$9:$H$767,D64,'2_stopień'!$P$9:$P$767,"CKZ Kędzierzyn Koźle")</f>
        <v>0</v>
      </c>
      <c r="AG64" s="244">
        <f>SUMIFS('2_stopień'!$J$9:$J$767,'2_stopień'!$H$9:$H$767,D64,'2_stopień'!$P$9:$P$767,"ZSET Rakowice")</f>
        <v>0</v>
      </c>
      <c r="AH64" s="349">
        <f>SUMIFS('2_stopień'!$K$9:$K$767,'2_stopień'!$H$9:$H$767,D64,'2_stopień'!$P$9:$P$767,"ZSET Rakowice")</f>
        <v>0</v>
      </c>
      <c r="AI64" s="244">
        <f>SUMIFS('2_stopień'!$J$9:$J$767,'2_stopień'!$H$9:$H$767,D64,'2_stopień'!$P$9:$P$767,"CKZ Krotoszyn")</f>
        <v>0</v>
      </c>
      <c r="AJ64" s="349">
        <f>SUMIFS('2_stopień'!$K$9:$K$767,'2_stopień'!$H$9:$H$767,D64,'2_stopień'!$P$9:$P$767,"CKZ Krotoszyn")</f>
        <v>0</v>
      </c>
      <c r="AK64" s="244">
        <f>SUMIFS('2_stopień'!$J$9:$J$767,'2_stopień'!$H$9:$H$767,D64,'2_stopień'!$P$9:$P$767,"CKZ Olkusz")</f>
        <v>0</v>
      </c>
      <c r="AL64" s="349">
        <f>SUMIFS('2_stopień'!$K$9:$K$767,'2_stopień'!$H$9:$H$767,D64,'2_stopień'!$P$9:$P$767,"CKZ Olkusz")</f>
        <v>0</v>
      </c>
      <c r="AM64" s="244">
        <f>SUMIFS('2_stopień'!$J$9:$J$767,'2_stopień'!$H$9:$H$767,D64,'2_stopień'!$P$9:$P$767,"CKZ Wschowa")</f>
        <v>0</v>
      </c>
      <c r="AN64" s="334">
        <f>SUMIFS('2_stopień'!$K$9:$K$767,'2_stopień'!$H$9:$H$767,D64,'2_stopień'!$P$9:$P$767,"CKZ Wschowa")</f>
        <v>0</v>
      </c>
      <c r="AO64" s="244">
        <f>SUMIFS('2_stopień'!$J$9:$J$767,'2_stopień'!$H$9:$H$767,D64,'2_stopień'!$P$9:$P$767,"CKZ Zielona Góra")</f>
        <v>0</v>
      </c>
      <c r="AP64" s="314">
        <f>SUMIFS('2_stopień'!$K$9:$K$767,'2_stopień'!$H$9:$H$767,D64,'2_stopień'!$P$9:$P$767,"CKZ Zielona Góra")</f>
        <v>0</v>
      </c>
      <c r="AQ64" s="244">
        <f>SUMIFS('2_stopień'!$J$9:$J$767,'2_stopień'!$H$9:$H$767,D64,'2_stopień'!$P$9:$P$767,"Rzemieślnicza Wałbrzych")</f>
        <v>0</v>
      </c>
      <c r="AR64" s="349">
        <f>SUMIFS('2_stopień'!$K$9:$K$767,'2_stopień'!$H$9:$H$767,D64,'2_stopień'!$P$9:$P$767,"Rzemieślnicza Wałbrzych")</f>
        <v>0</v>
      </c>
      <c r="AS64" s="244">
        <f>SUMIFS('2_stopień'!$J$9:$J$767,'2_stopień'!$H$9:$H$767,D64,'2_stopień'!$P$9:$P$767,"CKZ Mosina")</f>
        <v>0</v>
      </c>
      <c r="AT64" s="349">
        <f>SUMIFS('2_stopień'!$K$9:$K$767,'2_stopień'!$H$9:$H$767,D64,'2_stopień'!$P$9:$P$767,"CKZ Mosina")</f>
        <v>0</v>
      </c>
      <c r="AU64" s="244">
        <f>SUMIFS('2_stopień'!$J$9:$J$767,'2_stopień'!$H$9:$H$767,D64,'2_stopień'!$P$9:$P$767,"Collegium Witelona")</f>
        <v>0</v>
      </c>
      <c r="AV64" s="349">
        <f>SUMIFS('2_stopień'!$K$9:$K$767,'2_stopień'!$H$9:$H$767,D64,'2_stopień'!$P$9:$P$767,"Collegium Witelona")</f>
        <v>0</v>
      </c>
      <c r="AW64" s="244">
        <f>SUMIFS('2_stopień'!$J$9:$J$767,'2_stopień'!$H$9:$H$767,D64,'2_stopień'!$P$9:$P$767,"CKZ Opole")</f>
        <v>0</v>
      </c>
      <c r="AX64" s="349">
        <f>SUMIFS('2_stopień'!$K$9:$K$767,'2_stopień'!$H$9:$H$767,D64,'2_stopień'!$P$9:$P$767,"CKZ Opole")</f>
        <v>0</v>
      </c>
      <c r="AY64" s="244">
        <f>SUMIFS('2_stopień'!$J$9:$J$767,'2_stopień'!$H$9:$H$767,D64,'2_stopień'!$P$9:$P$767,"CKZ Wrocław")</f>
        <v>0</v>
      </c>
      <c r="AZ64" s="349">
        <f>SUMIFS('2_stopień'!$K$9:$K$767,'2_stopień'!$H$9:$H$767,D64,'2_stopień'!$P$9:$P$767,"CKZ Wrocław")</f>
        <v>0</v>
      </c>
      <c r="BA64" s="244">
        <f>SUMIFS('2_stopień'!$J$9:$J$767,'2_stopień'!$H$9:$H$767,D64,'2_stopień'!$P$9:$P$767,"Brzeg Dolny")</f>
        <v>0</v>
      </c>
      <c r="BB64" s="349">
        <f>SUMIFS('2_stopień'!$K$9:$K$767,'2_stopień'!$H$9:$H$767,D64,'2_stopień'!$P$9:$P$767,"Brzeg Dolny")</f>
        <v>0</v>
      </c>
      <c r="BC64" s="244">
        <f>SUMIFS('2_stopień'!$J$9:$J$767,'2_stopień'!$H$9:$H$767,D64,'2_stopień'!$P$9:$P$767,"CKZ Dębica")</f>
        <v>0</v>
      </c>
      <c r="BD64" s="349">
        <f>SUMIFS('2_stopień'!$K$9:$K$767,'2_stopień'!$H$9:$H$767,D64,'2_stopień'!$P$9:$P$767,"CKZ Dębica")</f>
        <v>0</v>
      </c>
      <c r="BE64" s="244">
        <f>SUMIFS('2_stopień'!$J$9:$J$767,'2_stopień'!$H$9:$H$767,D64,'2_stopień'!$P$9:$P$767,"CKZ Gliwice")</f>
        <v>0</v>
      </c>
      <c r="BF64" s="349">
        <f>SUMIFS('2_stopień'!$K$9:$K$767,'2_stopień'!$H$9:$H$767,D64,'2_stopień'!$P$9:$P$767,"CKZ Gliwice")</f>
        <v>0</v>
      </c>
      <c r="BG64" s="244">
        <f>SUMIFS('2_stopień'!$J$9:$J$767,'2_stopień'!$H$9:$H$767,D64,'2_stopień'!$P$9:$P$767,"CKZ Gniezno")</f>
        <v>0</v>
      </c>
      <c r="BH64" s="349">
        <f>SUMIFS('2_stopień'!$K$9:$K$767,'2_stopień'!$H$9:$H$767,D64,'2_stopień'!$P$9:$P$767,"CKZ Gniezno")</f>
        <v>0</v>
      </c>
      <c r="BI64" s="245">
        <f>SUMIFS('2_stopień'!$J$9:$J$767,'2_stopień'!$H$9:$H$767,D64,'2_stopień'!$P$9:$P$767,"szukany ośrodek")</f>
        <v>0</v>
      </c>
      <c r="BJ64" s="359">
        <f t="shared" si="2"/>
        <v>0</v>
      </c>
      <c r="BK64" s="324">
        <f t="shared" si="3"/>
        <v>0</v>
      </c>
    </row>
    <row r="65" spans="2:63" hidden="1">
      <c r="B65" s="25" t="s">
        <v>525</v>
      </c>
      <c r="C65" s="26">
        <v>812122</v>
      </c>
      <c r="D65" s="26" t="s">
        <v>1021</v>
      </c>
      <c r="E65" s="25" t="s">
        <v>668</v>
      </c>
      <c r="F65" s="245">
        <f>SUMIF('2_stopień'!H$9:H$767,"MTL.03.",'2_stopień'!J$9:J$767)</f>
        <v>0</v>
      </c>
      <c r="G65" s="244">
        <f>SUMIFS('2_stopień'!$J$9:$J$767,'2_stopień'!$H$9:$H$767,D65,'2_stopień'!$P$9:$P$767,"CKZ Bielawa")</f>
        <v>0</v>
      </c>
      <c r="H65" s="244">
        <f>SUMIFS('2_stopień'!$K$9:$K$767,'2_stopień'!$H$9:$H$767,E65,'2_stopień'!$P$9:$P$767,"CKZ Bielawa")</f>
        <v>0</v>
      </c>
      <c r="I65" s="244">
        <f>SUMIFS('2_stopień'!$J$9:$J$767,'2_stopień'!$H$9:$H$767,D65,'2_stopień'!$P$9:$P$767,"GCKZ Głogów")</f>
        <v>0</v>
      </c>
      <c r="J65" s="349">
        <f>SUMIFS('2_stopień'!$K$9:$K$767,'2_stopień'!$H$9:$H$767,D65,'2_stopień'!$P$9:$P$767,"GCKZ Głogów")</f>
        <v>0</v>
      </c>
      <c r="K65" s="244">
        <f>SUMIFS('2_stopień'!$J$9:$J$767,'2_stopień'!$H$9:$H$767,D65,'2_stopień'!$P$9:$P$767,"CKZ Jawor")</f>
        <v>0</v>
      </c>
      <c r="L65" s="349">
        <f>SUMIFS('2_stopień'!$K$9:$K$767,'2_stopień'!$H$9:$H$767,D65,'2_stopień'!$P$9:$P$767,"CKZ Jawor")</f>
        <v>0</v>
      </c>
      <c r="M65" s="244">
        <f>SUMIFS('2_stopień'!$J$9:$J$767,'2_stopień'!$H$9:$H$767,D65,'2_stopień'!$P$9:$P$767,"JCKZ Jelenia Góra")</f>
        <v>0</v>
      </c>
      <c r="N65" s="349">
        <f>SUMIFS('2_stopień'!$K$9:$K$767,'2_stopień'!$H$9:$H$767,D65,'2_stopień'!$P$9:$P$767,"JCKZ Jelenia Góra")</f>
        <v>0</v>
      </c>
      <c r="O65" s="244">
        <f>SUMIFS('2_stopień'!$J$9:$J$767,'2_stopień'!$H$9:$H$767,D65,'2_stopień'!$P$9:$P$767,"CKZ Kłodzko")</f>
        <v>0</v>
      </c>
      <c r="P65" s="349">
        <f>SUMIFS('2_stopień'!$K$9:$K$767,'2_stopień'!$H$9:$H$767,D65,'2_stopień'!$P$9:$P$767,"CKZ Kłodzko")</f>
        <v>0</v>
      </c>
      <c r="Q65" s="244">
        <f>SUMIFS('2_stopień'!$J$9:$J$767,'2_stopień'!$H$9:$H$767,D65,'2_stopień'!$P$9:$P$767,"CKZ Legnica")</f>
        <v>0</v>
      </c>
      <c r="R65" s="349">
        <f>SUMIFS('2_stopień'!$K$9:$K$767,'2_stopień'!$H$9:$H$767,D65,'2_stopień'!$P$9:$P$767,"CKZ Legnica")</f>
        <v>0</v>
      </c>
      <c r="S65" s="244">
        <f>SUMIFS('2_stopień'!$J$9:$J$767,'2_stopień'!$H$9:$H$767,D65,'2_stopień'!$P$9:$P$767,"CKZ Oleśnica")</f>
        <v>0</v>
      </c>
      <c r="T65" s="349">
        <f>SUMIFS('2_stopień'!$K$9:$K$767,'2_stopień'!$H$9:$H$767,D65,'2_stopień'!$P$9:$P$767,"CKZ Oleśnica")</f>
        <v>0</v>
      </c>
      <c r="U65" s="244">
        <f>SUMIFS('2_stopień'!$J$9:$J$767,'2_stopień'!$H$9:$H$767,D65,'2_stopień'!$P$9:$P$767,"CKZ Świdnica")</f>
        <v>0</v>
      </c>
      <c r="V65" s="349">
        <f>SUMIFS('2_stopień'!$K$9:$K$767,'2_stopień'!$H$9:$H$767,D65,'2_stopień'!$P$9:$P$767,"CKZ Świdnica")</f>
        <v>0</v>
      </c>
      <c r="W65" s="244">
        <f>SUMIFS('2_stopień'!$J$9:$J$767,'2_stopień'!$H$9:$H$767,D65,'2_stopień'!$P$9:$P$767,"CKZ Wołów")</f>
        <v>0</v>
      </c>
      <c r="X65" s="349">
        <f>SUMIFS('2_stopień'!$K$9:$K$767,'2_stopień'!$H$9:$H$767,D65,'2_stopień'!$P$9:$P$767,"CKZ Wołów")</f>
        <v>0</v>
      </c>
      <c r="Y65" s="244">
        <f>SUMIFS('2_stopień'!$J$9:$J$767,'2_stopień'!$H$9:$H$767,D65,'2_stopień'!$P$9:$P$767,"CKZ Ziębice")</f>
        <v>0</v>
      </c>
      <c r="Z65" s="349">
        <f>SUMIFS('2_stopień'!$K$9:$K$767,'2_stopień'!$H$9:$H$767,D65,'2_stopień'!$P$9:$P$767,"CKZ Ziębice")</f>
        <v>0</v>
      </c>
      <c r="AA65" s="244">
        <f>SUMIFS('2_stopień'!$J$9:$J$767,'2_stopień'!$H$9:$H$767,D65,'2_stopień'!$P$9:$P$767,"CKZ Dobrodzień")</f>
        <v>0</v>
      </c>
      <c r="AB65" s="349">
        <f>SUMIFS('2_stopień'!$K$9:$K$767,'2_stopień'!$H$9:$H$767,D65,'2_stopień'!$P$9:$P$767,"CKZ Dobrodzień")</f>
        <v>0</v>
      </c>
      <c r="AC65" s="244">
        <f>SUMIFS('2_stopień'!$J$9:$J$767,'2_stopień'!$H$9:$H$767,D65,'2_stopień'!$P$9:$P$767,"CKZ Głubczyce")</f>
        <v>0</v>
      </c>
      <c r="AD65" s="349">
        <f>SUMIFS('2_stopień'!$K$9:$K$767,'2_stopień'!$H$9:$H$767,D65,'2_stopień'!$P$9:$P$767,"CKZ Głubczyce")</f>
        <v>0</v>
      </c>
      <c r="AE65" s="244">
        <f>SUMIFS('2_stopień'!$J$9:$J$767,'2_stopień'!$H$9:$H$767,D65,'2_stopień'!$P$9:$P$767,"CKZ Kędzierzyn Koźle")</f>
        <v>0</v>
      </c>
      <c r="AF65" s="349">
        <f>SUMIFS('2_stopień'!$K$9:$K$767,'2_stopień'!$H$9:$H$767,D65,'2_stopień'!$P$9:$P$767,"CKZ Kędzierzyn Koźle")</f>
        <v>0</v>
      </c>
      <c r="AG65" s="244">
        <f>SUMIFS('2_stopień'!$J$9:$J$767,'2_stopień'!$H$9:$H$767,D65,'2_stopień'!$P$9:$P$767,"ZSET Rakowice")</f>
        <v>0</v>
      </c>
      <c r="AH65" s="349">
        <f>SUMIFS('2_stopień'!$K$9:$K$767,'2_stopień'!$H$9:$H$767,D65,'2_stopień'!$P$9:$P$767,"ZSET Rakowice")</f>
        <v>0</v>
      </c>
      <c r="AI65" s="244">
        <f>SUMIFS('2_stopień'!$J$9:$J$767,'2_stopień'!$H$9:$H$767,D65,'2_stopień'!$P$9:$P$767,"CKZ Krotoszyn")</f>
        <v>0</v>
      </c>
      <c r="AJ65" s="349">
        <f>SUMIFS('2_stopień'!$K$9:$K$767,'2_stopień'!$H$9:$H$767,D65,'2_stopień'!$P$9:$P$767,"CKZ Krotoszyn")</f>
        <v>0</v>
      </c>
      <c r="AK65" s="244">
        <f>SUMIFS('2_stopień'!$J$9:$J$767,'2_stopień'!$H$9:$H$767,D65,'2_stopień'!$P$9:$P$767,"CKZ Olkusz")</f>
        <v>0</v>
      </c>
      <c r="AL65" s="349">
        <f>SUMIFS('2_stopień'!$K$9:$K$767,'2_stopień'!$H$9:$H$767,D65,'2_stopień'!$P$9:$P$767,"CKZ Olkusz")</f>
        <v>0</v>
      </c>
      <c r="AM65" s="244">
        <f>SUMIFS('2_stopień'!$J$9:$J$767,'2_stopień'!$H$9:$H$767,D65,'2_stopień'!$P$9:$P$767,"CKZ Wschowa")</f>
        <v>0</v>
      </c>
      <c r="AN65" s="334">
        <f>SUMIFS('2_stopień'!$K$9:$K$767,'2_stopień'!$H$9:$H$767,D65,'2_stopień'!$P$9:$P$767,"CKZ Wschowa")</f>
        <v>0</v>
      </c>
      <c r="AO65" s="244">
        <f>SUMIFS('2_stopień'!$J$9:$J$767,'2_stopień'!$H$9:$H$767,D65,'2_stopień'!$P$9:$P$767,"CKZ Zielona Góra")</f>
        <v>0</v>
      </c>
      <c r="AP65" s="314">
        <f>SUMIFS('2_stopień'!$K$9:$K$767,'2_stopień'!$H$9:$H$767,D65,'2_stopień'!$P$9:$P$767,"CKZ Zielona Góra")</f>
        <v>0</v>
      </c>
      <c r="AQ65" s="244">
        <f>SUMIFS('2_stopień'!$J$9:$J$767,'2_stopień'!$H$9:$H$767,D65,'2_stopień'!$P$9:$P$767,"Rzemieślnicza Wałbrzych")</f>
        <v>0</v>
      </c>
      <c r="AR65" s="349">
        <f>SUMIFS('2_stopień'!$K$9:$K$767,'2_stopień'!$H$9:$H$767,D65,'2_stopień'!$P$9:$P$767,"Rzemieślnicza Wałbrzych")</f>
        <v>0</v>
      </c>
      <c r="AS65" s="244">
        <f>SUMIFS('2_stopień'!$J$9:$J$767,'2_stopień'!$H$9:$H$767,D65,'2_stopień'!$P$9:$P$767,"CKZ Mosina")</f>
        <v>0</v>
      </c>
      <c r="AT65" s="349">
        <f>SUMIFS('2_stopień'!$K$9:$K$767,'2_stopień'!$H$9:$H$767,D65,'2_stopień'!$P$9:$P$767,"CKZ Mosina")</f>
        <v>0</v>
      </c>
      <c r="AU65" s="244">
        <f>SUMIFS('2_stopień'!$J$9:$J$767,'2_stopień'!$H$9:$H$767,D65,'2_stopień'!$P$9:$P$767,"Collegium Witelona")</f>
        <v>0</v>
      </c>
      <c r="AV65" s="349">
        <f>SUMIFS('2_stopień'!$K$9:$K$767,'2_stopień'!$H$9:$H$767,D65,'2_stopień'!$P$9:$P$767,"Collegium Witelona")</f>
        <v>0</v>
      </c>
      <c r="AW65" s="244">
        <f>SUMIFS('2_stopień'!$J$9:$J$767,'2_stopień'!$H$9:$H$767,D65,'2_stopień'!$P$9:$P$767,"CKZ Opole")</f>
        <v>0</v>
      </c>
      <c r="AX65" s="349">
        <f>SUMIFS('2_stopień'!$K$9:$K$767,'2_stopień'!$H$9:$H$767,D65,'2_stopień'!$P$9:$P$767,"CKZ Opole")</f>
        <v>0</v>
      </c>
      <c r="AY65" s="244">
        <f>SUMIFS('2_stopień'!$J$9:$J$767,'2_stopień'!$H$9:$H$767,D65,'2_stopień'!$P$9:$P$767,"CKZ Wrocław")</f>
        <v>0</v>
      </c>
      <c r="AZ65" s="349">
        <f>SUMIFS('2_stopień'!$K$9:$K$767,'2_stopień'!$H$9:$H$767,D65,'2_stopień'!$P$9:$P$767,"CKZ Wrocław")</f>
        <v>0</v>
      </c>
      <c r="BA65" s="244">
        <f>SUMIFS('2_stopień'!$J$9:$J$767,'2_stopień'!$H$9:$H$767,D65,'2_stopień'!$P$9:$P$767,"Brzeg Dolny")</f>
        <v>0</v>
      </c>
      <c r="BB65" s="349">
        <f>SUMIFS('2_stopień'!$K$9:$K$767,'2_stopień'!$H$9:$H$767,D65,'2_stopień'!$P$9:$P$767,"Brzeg Dolny")</f>
        <v>0</v>
      </c>
      <c r="BC65" s="244">
        <f>SUMIFS('2_stopień'!$J$9:$J$767,'2_stopień'!$H$9:$H$767,D65,'2_stopień'!$P$9:$P$767,"CKZ Dębica")</f>
        <v>0</v>
      </c>
      <c r="BD65" s="349">
        <f>SUMIFS('2_stopień'!$K$9:$K$767,'2_stopień'!$H$9:$H$767,D65,'2_stopień'!$P$9:$P$767,"CKZ Dębica")</f>
        <v>0</v>
      </c>
      <c r="BE65" s="244">
        <f>SUMIFS('2_stopień'!$J$9:$J$767,'2_stopień'!$H$9:$H$767,D65,'2_stopień'!$P$9:$P$767,"CKZ Gliwice")</f>
        <v>0</v>
      </c>
      <c r="BF65" s="349">
        <f>SUMIFS('2_stopień'!$K$9:$K$767,'2_stopień'!$H$9:$H$767,D65,'2_stopień'!$P$9:$P$767,"CKZ Gliwice")</f>
        <v>0</v>
      </c>
      <c r="BG65" s="244">
        <f>SUMIFS('2_stopień'!$J$9:$J$767,'2_stopień'!$H$9:$H$767,D65,'2_stopień'!$P$9:$P$767,"CKZ Gniezno")</f>
        <v>0</v>
      </c>
      <c r="BH65" s="349">
        <f>SUMIFS('2_stopień'!$K$9:$K$767,'2_stopień'!$H$9:$H$767,D65,'2_stopień'!$P$9:$P$767,"CKZ Gniezno")</f>
        <v>0</v>
      </c>
      <c r="BI65" s="245">
        <f>SUMIFS('2_stopień'!$J$9:$J$767,'2_stopień'!$H$9:$H$767,D65,'2_stopień'!$P$9:$P$767,"szukany ośrodek")</f>
        <v>0</v>
      </c>
      <c r="BJ65" s="359">
        <f t="shared" si="2"/>
        <v>0</v>
      </c>
      <c r="BK65" s="324">
        <f t="shared" si="3"/>
        <v>0</v>
      </c>
    </row>
    <row r="66" spans="2:63" hidden="1">
      <c r="B66" s="25" t="s">
        <v>76</v>
      </c>
      <c r="C66" s="26">
        <v>721306</v>
      </c>
      <c r="D66" s="26" t="s">
        <v>56</v>
      </c>
      <c r="E66" s="25" t="s">
        <v>667</v>
      </c>
      <c r="F66" s="245">
        <f>SUMIF('2_stopień'!H$9:H$767,"MOT.01.",'2_stopień'!J$9:J$767)</f>
        <v>20</v>
      </c>
      <c r="G66" s="244">
        <f>SUMIFS('2_stopień'!$J$9:$J$767,'2_stopień'!$H$9:$H$767,D66,'2_stopień'!$P$9:$P$767,"CKZ Bielawa")</f>
        <v>0</v>
      </c>
      <c r="H66" s="244">
        <f>SUMIFS('2_stopień'!$K$9:$K$767,'2_stopień'!$H$9:$H$767,D66,'2_stopień'!$P$9:$P$767,"CKZ Bielawa")</f>
        <v>0</v>
      </c>
      <c r="I66" s="244">
        <f>SUMIFS('2_stopień'!$J$9:$J$767,'2_stopień'!$H$9:$H$767,D66,'2_stopień'!$P$9:$P$767,"GCKZ Głogów")</f>
        <v>0</v>
      </c>
      <c r="J66" s="349">
        <f>SUMIFS('2_stopień'!$K$9:$K$767,'2_stopień'!$H$9:$H$767,D66,'2_stopień'!$P$9:$P$767,"GCKZ Głogów")</f>
        <v>0</v>
      </c>
      <c r="K66" s="244">
        <f>SUMIFS('2_stopień'!$J$9:$J$767,'2_stopień'!$H$9:$H$767,D66,'2_stopień'!$P$9:$P$767,"CKZ Jawor")</f>
        <v>0</v>
      </c>
      <c r="L66" s="349">
        <f>SUMIFS('2_stopień'!$K$9:$K$767,'2_stopień'!$H$9:$H$767,D66,'2_stopień'!$P$9:$P$767,"CKZ Jawor")</f>
        <v>0</v>
      </c>
      <c r="M66" s="244">
        <f>SUMIFS('2_stopień'!$J$9:$J$767,'2_stopień'!$H$9:$H$767,D66,'2_stopień'!$P$9:$P$767,"JCKZ Jelenia Góra")</f>
        <v>0</v>
      </c>
      <c r="N66" s="349">
        <f>SUMIFS('2_stopień'!$K$9:$K$767,'2_stopień'!$H$9:$H$767,D66,'2_stopień'!$P$9:$P$767,"JCKZ Jelenia Góra")</f>
        <v>0</v>
      </c>
      <c r="O66" s="244">
        <f>SUMIFS('2_stopień'!$J$9:$J$767,'2_stopień'!$H$9:$H$767,D66,'2_stopień'!$P$9:$P$767,"CKZ Kłodzko")</f>
        <v>0</v>
      </c>
      <c r="P66" s="349">
        <f>SUMIFS('2_stopień'!$K$9:$K$767,'2_stopień'!$H$9:$H$767,D66,'2_stopień'!$P$9:$P$767,"CKZ Kłodzko")</f>
        <v>0</v>
      </c>
      <c r="Q66" s="244">
        <f>SUMIFS('2_stopień'!$J$9:$J$767,'2_stopień'!$H$9:$H$767,D66,'2_stopień'!$P$9:$P$767,"CKZ Legnica")</f>
        <v>0</v>
      </c>
      <c r="R66" s="349">
        <f>SUMIFS('2_stopień'!$K$9:$K$767,'2_stopień'!$H$9:$H$767,D66,'2_stopień'!$P$9:$P$767,"CKZ Legnica")</f>
        <v>0</v>
      </c>
      <c r="S66" s="244">
        <f>SUMIFS('2_stopień'!$J$9:$J$767,'2_stopień'!$H$9:$H$767,D66,'2_stopień'!$P$9:$P$767,"CKZ Oleśnica")</f>
        <v>0</v>
      </c>
      <c r="T66" s="349">
        <f>SUMIFS('2_stopień'!$K$9:$K$767,'2_stopień'!$H$9:$H$767,D66,'2_stopień'!$P$9:$P$767,"CKZ Oleśnica")</f>
        <v>0</v>
      </c>
      <c r="U66" s="244">
        <f>SUMIFS('2_stopień'!$J$9:$J$767,'2_stopień'!$H$9:$H$767,D66,'2_stopień'!$P$9:$P$767,"CKZ Świdnica")</f>
        <v>16</v>
      </c>
      <c r="V66" s="349">
        <f>SUMIFS('2_stopień'!$K$9:$K$767,'2_stopień'!$H$9:$H$767,D66,'2_stopień'!$P$9:$P$767,"CKZ Świdnica")</f>
        <v>0</v>
      </c>
      <c r="W66" s="244">
        <f>SUMIFS('2_stopień'!$J$9:$J$767,'2_stopień'!$H$9:$H$767,D66,'2_stopień'!$P$9:$P$767,"CKZ Wołów")</f>
        <v>0</v>
      </c>
      <c r="X66" s="349">
        <f>SUMIFS('2_stopień'!$K$9:$K$767,'2_stopień'!$H$9:$H$767,D66,'2_stopień'!$P$9:$P$767,"CKZ Wołów")</f>
        <v>0</v>
      </c>
      <c r="Y66" s="244">
        <f>SUMIFS('2_stopień'!$J$9:$J$767,'2_stopień'!$H$9:$H$767,D66,'2_stopień'!$P$9:$P$767,"CKZ Ziębice")</f>
        <v>0</v>
      </c>
      <c r="Z66" s="349">
        <f>SUMIFS('2_stopień'!$K$9:$K$767,'2_stopień'!$H$9:$H$767,D66,'2_stopień'!$P$9:$P$767,"CKZ Ziębice")</f>
        <v>0</v>
      </c>
      <c r="AA66" s="244">
        <f>SUMIFS('2_stopień'!$J$9:$J$767,'2_stopień'!$H$9:$H$767,D66,'2_stopień'!$P$9:$P$767,"CKZ Dobrodzień")</f>
        <v>0</v>
      </c>
      <c r="AB66" s="349">
        <f>SUMIFS('2_stopień'!$K$9:$K$767,'2_stopień'!$H$9:$H$767,D66,'2_stopień'!$P$9:$P$767,"CKZ Dobrodzień")</f>
        <v>0</v>
      </c>
      <c r="AC66" s="244">
        <f>SUMIFS('2_stopień'!$J$9:$J$767,'2_stopień'!$H$9:$H$767,D66,'2_stopień'!$P$9:$P$767,"CKZ Głubczyce")</f>
        <v>0</v>
      </c>
      <c r="AD66" s="349">
        <f>SUMIFS('2_stopień'!$K$9:$K$767,'2_stopień'!$H$9:$H$767,D66,'2_stopień'!$P$9:$P$767,"CKZ Głubczyce")</f>
        <v>0</v>
      </c>
      <c r="AE66" s="244">
        <f>SUMIFS('2_stopień'!$J$9:$J$767,'2_stopień'!$H$9:$H$767,D66,'2_stopień'!$P$9:$P$767,"CKZ Kędzierzyn Koźle")</f>
        <v>0</v>
      </c>
      <c r="AF66" s="349">
        <f>SUMIFS('2_stopień'!$K$9:$K$767,'2_stopień'!$H$9:$H$767,D66,'2_stopień'!$P$9:$P$767,"CKZ Kędzierzyn Koźle")</f>
        <v>0</v>
      </c>
      <c r="AG66" s="244">
        <f>SUMIFS('2_stopień'!$J$9:$J$767,'2_stopień'!$H$9:$H$767,D66,'2_stopień'!$P$9:$P$767,"ZSET Rakowice")</f>
        <v>0</v>
      </c>
      <c r="AH66" s="349">
        <f>SUMIFS('2_stopień'!$K$9:$K$767,'2_stopień'!$H$9:$H$767,D66,'2_stopień'!$P$9:$P$767,"ZSET Rakowice")</f>
        <v>0</v>
      </c>
      <c r="AI66" s="244">
        <f>SUMIFS('2_stopień'!$J$9:$J$767,'2_stopień'!$H$9:$H$767,D66,'2_stopień'!$P$9:$P$767,"CKZ Krotoszyn")</f>
        <v>0</v>
      </c>
      <c r="AJ66" s="349">
        <f>SUMIFS('2_stopień'!$K$9:$K$767,'2_stopień'!$H$9:$H$767,D66,'2_stopień'!$P$9:$P$767,"CKZ Krotoszyn")</f>
        <v>0</v>
      </c>
      <c r="AK66" s="244">
        <f>SUMIFS('2_stopień'!$J$9:$J$767,'2_stopień'!$H$9:$H$767,D66,'2_stopień'!$P$9:$P$767,"CKZ Olkusz")</f>
        <v>0</v>
      </c>
      <c r="AL66" s="349">
        <f>SUMIFS('2_stopień'!$K$9:$K$767,'2_stopień'!$H$9:$H$767,D66,'2_stopień'!$P$9:$P$767,"CKZ Olkusz")</f>
        <v>0</v>
      </c>
      <c r="AM66" s="244">
        <f>SUMIFS('2_stopień'!$J$9:$J$767,'2_stopień'!$H$9:$H$767,D66,'2_stopień'!$P$9:$P$767,"CKZ Wschowa")</f>
        <v>4</v>
      </c>
      <c r="AN66" s="334">
        <f>SUMIFS('2_stopień'!$K$9:$K$767,'2_stopień'!$H$9:$H$767,D66,'2_stopień'!$P$9:$P$767,"CKZ Wschowa")</f>
        <v>0</v>
      </c>
      <c r="AO66" s="244">
        <f>SUMIFS('2_stopień'!$J$9:$J$767,'2_stopień'!$H$9:$H$767,D66,'2_stopień'!$P$9:$P$767,"CKZ Zielona Góra")</f>
        <v>0</v>
      </c>
      <c r="AP66" s="314">
        <f>SUMIFS('2_stopień'!$K$9:$K$767,'2_stopień'!$H$9:$H$767,D66,'2_stopień'!$P$9:$P$767,"CKZ Zielona Góra")</f>
        <v>0</v>
      </c>
      <c r="AQ66" s="244">
        <f>SUMIFS('2_stopień'!$J$9:$J$767,'2_stopień'!$H$9:$H$767,D66,'2_stopień'!$P$9:$P$767,"Rzemieślnicza Wałbrzych")</f>
        <v>0</v>
      </c>
      <c r="AR66" s="349">
        <f>SUMIFS('2_stopień'!$K$9:$K$767,'2_stopień'!$H$9:$H$767,D66,'2_stopień'!$P$9:$P$767,"Rzemieślnicza Wałbrzych")</f>
        <v>0</v>
      </c>
      <c r="AS66" s="244">
        <f>SUMIFS('2_stopień'!$J$9:$J$767,'2_stopień'!$H$9:$H$767,D66,'2_stopień'!$P$9:$P$767,"CKZ Mosina")</f>
        <v>0</v>
      </c>
      <c r="AT66" s="349">
        <f>SUMIFS('2_stopień'!$K$9:$K$767,'2_stopień'!$H$9:$H$767,D66,'2_stopień'!$P$9:$P$767,"CKZ Mosina")</f>
        <v>0</v>
      </c>
      <c r="AU66" s="244">
        <f>SUMIFS('2_stopień'!$J$9:$J$767,'2_stopień'!$H$9:$H$767,D66,'2_stopień'!$P$9:$P$767,"Akademia Rzemiosła")</f>
        <v>0</v>
      </c>
      <c r="AV66" s="349">
        <f>SUMIFS('2_stopień'!$K$9:$K$767,'2_stopień'!$H$9:$H$767,D66,'2_stopień'!$P$9:$P$767,"Akademia Rzemiosła")</f>
        <v>0</v>
      </c>
      <c r="AW66" s="244">
        <f>SUMIFS('2_stopień'!$J$9:$J$767,'2_stopień'!$H$9:$H$767,D66,'2_stopień'!$P$9:$P$767,"CKZ Opole")</f>
        <v>0</v>
      </c>
      <c r="AX66" s="349">
        <f>SUMIFS('2_stopień'!$K$9:$K$767,'2_stopień'!$H$9:$H$767,D66,'2_stopień'!$P$9:$P$767,"CKZ Opole")</f>
        <v>0</v>
      </c>
      <c r="AY66" s="244">
        <f>SUMIFS('2_stopień'!$J$9:$J$767,'2_stopień'!$H$9:$H$767,D66,'2_stopień'!$P$9:$P$767,"CKZ Wrocław")</f>
        <v>0</v>
      </c>
      <c r="AZ66" s="349">
        <f>SUMIFS('2_stopień'!$K$9:$K$767,'2_stopień'!$H$9:$H$767,D66,'2_stopień'!$P$9:$P$767,"CKZ Wrocław")</f>
        <v>0</v>
      </c>
      <c r="BA66" s="244">
        <f>SUMIFS('2_stopień'!$J$9:$J$767,'2_stopień'!$H$9:$H$767,D66,'2_stopień'!$P$9:$P$767,"Brzeg Dolny")</f>
        <v>0</v>
      </c>
      <c r="BB66" s="349">
        <f>SUMIFS('2_stopień'!$K$9:$K$767,'2_stopień'!$H$9:$H$767,D66,'2_stopień'!$P$9:$P$767,"Brzeg Dolny")</f>
        <v>0</v>
      </c>
      <c r="BC66" s="244">
        <f>SUMIFS('2_stopień'!$J$9:$J$767,'2_stopień'!$H$9:$H$767,D66,'2_stopień'!$P$9:$P$767,"CKZ Dębica")</f>
        <v>0</v>
      </c>
      <c r="BD66" s="349">
        <f>SUMIFS('2_stopień'!$K$9:$K$767,'2_stopień'!$H$9:$H$767,D66,'2_stopień'!$P$9:$P$767,"CKZ Dębica")</f>
        <v>0</v>
      </c>
      <c r="BE66" s="244">
        <f>SUMIFS('2_stopień'!$J$9:$J$767,'2_stopień'!$H$9:$H$767,D66,'2_stopień'!$P$9:$P$767,"CKZ Gliwice")</f>
        <v>0</v>
      </c>
      <c r="BF66" s="349">
        <f>SUMIFS('2_stopień'!$K$9:$K$767,'2_stopień'!$H$9:$H$767,D66,'2_stopień'!$P$9:$P$767,"CKZ Gliwice")</f>
        <v>0</v>
      </c>
      <c r="BG66" s="244">
        <f>SUMIFS('2_stopień'!$J$9:$J$767,'2_stopień'!$H$9:$H$767,D66,'2_stopień'!$P$9:$P$767,"CKZ Gniezno")</f>
        <v>0</v>
      </c>
      <c r="BH66" s="349">
        <f>SUMIFS('2_stopień'!$K$9:$K$767,'2_stopień'!$H$9:$H$767,D66,'2_stopień'!$P$9:$P$767,"CKZ Gniezno")</f>
        <v>0</v>
      </c>
      <c r="BI66" s="245">
        <f>SUMIFS('2_stopień'!$J$9:$J$767,'2_stopień'!$H$9:$H$767,D66,'2_stopień'!$P$9:$P$767,"szukany ośrodek")</f>
        <v>0</v>
      </c>
      <c r="BJ66" s="359">
        <f t="shared" si="2"/>
        <v>20</v>
      </c>
      <c r="BK66" s="324">
        <f t="shared" si="3"/>
        <v>0</v>
      </c>
    </row>
    <row r="67" spans="2:63" ht="13.5" hidden="1" customHeight="1">
      <c r="B67" s="25" t="s">
        <v>69</v>
      </c>
      <c r="C67" s="26">
        <v>741203</v>
      </c>
      <c r="D67" s="26" t="s">
        <v>57</v>
      </c>
      <c r="E67" s="25" t="s">
        <v>666</v>
      </c>
      <c r="F67" s="245">
        <f>SUMIF('2_stopień'!H$9:H$767,"MOT.02.",'2_stopień'!J$9:J$767)</f>
        <v>39</v>
      </c>
      <c r="G67" s="244">
        <f>SUMIFS('2_stopień'!$J$9:$J$767,'2_stopień'!$H$9:$H$767,D67,'2_stopień'!$P$9:$P$767,"CKZ Bielawa")</f>
        <v>0</v>
      </c>
      <c r="H67" s="244">
        <f>SUMIFS('2_stopień'!$K$9:$K$767,'2_stopień'!$H$9:$H$767,D67,'2_stopień'!$P$9:$P$767,"CKZ Bielawa")</f>
        <v>0</v>
      </c>
      <c r="I67" s="244">
        <f>SUMIFS('2_stopień'!$J$9:$J$767,'2_stopień'!$H$9:$H$767,D67,'2_stopień'!$P$9:$P$767,"GCKZ Głogów")</f>
        <v>0</v>
      </c>
      <c r="J67" s="349">
        <f>SUMIFS('2_stopień'!$K$9:$K$767,'2_stopień'!$H$9:$H$767,D67,'2_stopień'!$P$9:$P$767,"GCKZ Głogów")</f>
        <v>0</v>
      </c>
      <c r="K67" s="244">
        <f>SUMIFS('2_stopień'!$J$9:$J$767,'2_stopień'!$H$9:$H$767,D67,'2_stopień'!$P$9:$P$767,"CKZ Jawor")</f>
        <v>0</v>
      </c>
      <c r="L67" s="349">
        <f>SUMIFS('2_stopień'!$K$9:$K$767,'2_stopień'!$H$9:$H$767,D67,'2_stopień'!$P$9:$P$767,"CKZ Jawor")</f>
        <v>0</v>
      </c>
      <c r="M67" s="244">
        <f>SUMIFS('2_stopień'!$J$9:$J$767,'2_stopień'!$H$9:$H$767,D67,'2_stopień'!$P$9:$P$767,"JCKZ Jelenia Góra")</f>
        <v>0</v>
      </c>
      <c r="N67" s="349">
        <f>SUMIFS('2_stopień'!$K$9:$K$767,'2_stopień'!$H$9:$H$767,D67,'2_stopień'!$P$9:$P$767,"JCKZ Jelenia Góra")</f>
        <v>0</v>
      </c>
      <c r="O67" s="244">
        <f>SUMIFS('2_stopień'!$J$9:$J$767,'2_stopień'!$H$9:$H$767,D67,'2_stopień'!$P$9:$P$767,"CKZ Kłodzko")</f>
        <v>0</v>
      </c>
      <c r="P67" s="349">
        <f>SUMIFS('2_stopień'!$K$9:$K$767,'2_stopień'!$H$9:$H$767,D67,'2_stopień'!$P$9:$P$767,"CKZ Kłodzko")</f>
        <v>0</v>
      </c>
      <c r="Q67" s="244">
        <f>SUMIFS('2_stopień'!$J$9:$J$767,'2_stopień'!$H$9:$H$767,D67,'2_stopień'!$P$9:$P$767,"CKZ Legnica")</f>
        <v>0</v>
      </c>
      <c r="R67" s="349">
        <f>SUMIFS('2_stopień'!$K$9:$K$767,'2_stopień'!$H$9:$H$767,D67,'2_stopień'!$P$9:$P$767,"CKZ Legnica")</f>
        <v>0</v>
      </c>
      <c r="S67" s="244">
        <f>SUMIFS('2_stopień'!$J$9:$J$767,'2_stopień'!$H$9:$H$767,D67,'2_stopień'!$P$9:$P$767,"CKZ Oleśnica")</f>
        <v>0</v>
      </c>
      <c r="T67" s="349">
        <f>SUMIFS('2_stopień'!$K$9:$K$767,'2_stopień'!$H$9:$H$767,D67,'2_stopień'!$P$9:$P$767,"CKZ Oleśnica")</f>
        <v>0</v>
      </c>
      <c r="U67" s="244">
        <f>SUMIFS('2_stopień'!$J$9:$J$767,'2_stopień'!$H$9:$H$767,D67,'2_stopień'!$P$9:$P$767,"CKZ Świdnica")</f>
        <v>37</v>
      </c>
      <c r="V67" s="349">
        <f>SUMIFS('2_stopień'!$K$9:$K$767,'2_stopień'!$H$9:$H$767,D67,'2_stopień'!$P$9:$P$767,"CKZ Świdnica")</f>
        <v>1</v>
      </c>
      <c r="W67" s="244">
        <f>SUMIFS('2_stopień'!$J$9:$J$767,'2_stopień'!$H$9:$H$767,D67,'2_stopień'!$P$9:$P$767,"CKZ Wołów")</f>
        <v>0</v>
      </c>
      <c r="X67" s="349">
        <f>SUMIFS('2_stopień'!$K$9:$K$767,'2_stopień'!$H$9:$H$767,D67,'2_stopień'!$P$9:$P$767,"CKZ Wołów")</f>
        <v>0</v>
      </c>
      <c r="Y67" s="244">
        <f>SUMIFS('2_stopień'!$J$9:$J$767,'2_stopień'!$H$9:$H$767,D67,'2_stopień'!$P$9:$P$767,"CKZ Ziębice")</f>
        <v>0</v>
      </c>
      <c r="Z67" s="349">
        <f>SUMIFS('2_stopień'!$K$9:$K$767,'2_stopień'!$H$9:$H$767,D67,'2_stopień'!$P$9:$P$767,"CKZ Ziębice")</f>
        <v>0</v>
      </c>
      <c r="AA67" s="244">
        <f>SUMIFS('2_stopień'!$J$9:$J$767,'2_stopień'!$H$9:$H$767,D67,'2_stopień'!$P$9:$P$767,"CKZ Dobrodzień")</f>
        <v>0</v>
      </c>
      <c r="AB67" s="349">
        <f>SUMIFS('2_stopień'!$K$9:$K$767,'2_stopień'!$H$9:$H$767,D67,'2_stopień'!$P$9:$P$767,"CKZ Dobrodzień")</f>
        <v>0</v>
      </c>
      <c r="AC67" s="244">
        <f>SUMIFS('2_stopień'!$J$9:$J$767,'2_stopień'!$H$9:$H$767,D67,'2_stopień'!$P$9:$P$767,"CKZ Głubczyce")</f>
        <v>0</v>
      </c>
      <c r="AD67" s="349">
        <f>SUMIFS('2_stopień'!$K$9:$K$767,'2_stopień'!$H$9:$H$767,D67,'2_stopień'!$P$9:$P$767,"CKZ Głubczyce")</f>
        <v>0</v>
      </c>
      <c r="AE67" s="244">
        <f>SUMIFS('2_stopień'!$J$9:$J$767,'2_stopień'!$H$9:$H$767,D67,'2_stopień'!$P$9:$P$767,"CKZ Kędzierzyn Koźle")</f>
        <v>0</v>
      </c>
      <c r="AF67" s="349">
        <f>SUMIFS('2_stopień'!$K$9:$K$767,'2_stopień'!$H$9:$H$767,D67,'2_stopień'!$P$9:$P$767,"CKZ Kędzierzyn Koźle")</f>
        <v>0</v>
      </c>
      <c r="AG67" s="244">
        <f>SUMIFS('2_stopień'!$J$9:$J$767,'2_stopień'!$H$9:$H$767,D67,'2_stopień'!$P$9:$P$767,"ZSET Rakowice")</f>
        <v>0</v>
      </c>
      <c r="AH67" s="349">
        <f>SUMIFS('2_stopień'!$K$9:$K$767,'2_stopień'!$H$9:$H$767,D67,'2_stopień'!$P$9:$P$767,"ZSET Rakowice")</f>
        <v>0</v>
      </c>
      <c r="AI67" s="244">
        <f>SUMIFS('2_stopień'!$J$9:$J$767,'2_stopień'!$H$9:$H$767,D67,'2_stopień'!$P$9:$P$767,"CKZ Krotoszyn")</f>
        <v>0</v>
      </c>
      <c r="AJ67" s="349">
        <f>SUMIFS('2_stopień'!$K$9:$K$767,'2_stopień'!$H$9:$H$767,D67,'2_stopień'!$P$9:$P$767,"CKZ Krotoszyn")</f>
        <v>0</v>
      </c>
      <c r="AK67" s="244">
        <f>SUMIFS('2_stopień'!$J$9:$J$767,'2_stopień'!$H$9:$H$767,D67,'2_stopień'!$P$9:$P$767,"CKZ Olkusz")</f>
        <v>0</v>
      </c>
      <c r="AL67" s="349">
        <f>SUMIFS('2_stopień'!$K$9:$K$767,'2_stopień'!$H$9:$H$767,D67,'2_stopień'!$P$9:$P$767,"CKZ Olkusz")</f>
        <v>0</v>
      </c>
      <c r="AM67" s="244">
        <f>SUMIFS('2_stopień'!$J$9:$J$767,'2_stopień'!$H$9:$H$767,D67,'2_stopień'!$P$9:$P$767,"CKZ Wschowa")</f>
        <v>2</v>
      </c>
      <c r="AN67" s="334">
        <f>SUMIFS('2_stopień'!$K$9:$K$767,'2_stopień'!$H$9:$H$767,D67,'2_stopień'!$P$9:$P$767,"CKZ Wschowa")</f>
        <v>0</v>
      </c>
      <c r="AO67" s="244">
        <f>SUMIFS('2_stopień'!$J$9:$J$767,'2_stopień'!$H$9:$H$767,D67,'2_stopień'!$P$9:$P$767,"CKZ Zielona Góra")</f>
        <v>0</v>
      </c>
      <c r="AP67" s="314">
        <f>SUMIFS('2_stopień'!$K$9:$K$767,'2_stopień'!$H$9:$H$767,D67,'2_stopień'!$P$9:$P$767,"CKZ Zielona Góra")</f>
        <v>0</v>
      </c>
      <c r="AQ67" s="244">
        <f>SUMIFS('2_stopień'!$J$9:$J$767,'2_stopień'!$H$9:$H$767,D67,'2_stopień'!$P$9:$P$767,"Rzemieślnicza Wałbrzych")</f>
        <v>0</v>
      </c>
      <c r="AR67" s="349">
        <f>SUMIFS('2_stopień'!$K$9:$K$767,'2_stopień'!$H$9:$H$767,D67,'2_stopień'!$P$9:$P$767,"Rzemieślnicza Wałbrzych")</f>
        <v>0</v>
      </c>
      <c r="AS67" s="244">
        <f>SUMIFS('2_stopień'!$J$9:$J$767,'2_stopień'!$H$9:$H$767,D67,'2_stopień'!$P$9:$P$767,"CKZ Mosina")</f>
        <v>0</v>
      </c>
      <c r="AT67" s="349">
        <f>SUMIFS('2_stopień'!$K$9:$K$767,'2_stopień'!$H$9:$H$767,D67,'2_stopień'!$P$9:$P$767,"CKZ Mosina")</f>
        <v>0</v>
      </c>
      <c r="AU67" s="244">
        <f>SUMIFS('2_stopień'!$J$9:$J$767,'2_stopień'!$H$9:$H$767,D67,'2_stopień'!$P$9:$P$767,"Akademia Rzemiosła")</f>
        <v>0</v>
      </c>
      <c r="AV67" s="349">
        <f>SUMIFS('2_stopień'!$K$9:$K$767,'2_stopień'!$H$9:$H$767,D67,'2_stopień'!$P$9:$P$767,"Akademia Rzemiosła")</f>
        <v>0</v>
      </c>
      <c r="AW67" s="244">
        <f>SUMIFS('2_stopień'!$J$9:$J$767,'2_stopień'!$H$9:$H$767,D67,'2_stopień'!$P$9:$P$767,"CKZ Opole")</f>
        <v>0</v>
      </c>
      <c r="AX67" s="349">
        <f>SUMIFS('2_stopień'!$K$9:$K$767,'2_stopień'!$H$9:$H$767,D67,'2_stopień'!$P$9:$P$767,"CKZ Opole")</f>
        <v>0</v>
      </c>
      <c r="AY67" s="244">
        <f>SUMIFS('2_stopień'!$J$9:$J$767,'2_stopień'!$H$9:$H$767,D67,'2_stopień'!$P$9:$P$767,"CKZ Wrocław")</f>
        <v>0</v>
      </c>
      <c r="AZ67" s="349">
        <f>SUMIFS('2_stopień'!$K$9:$K$767,'2_stopień'!$H$9:$H$767,D67,'2_stopień'!$P$9:$P$767,"CKZ Wrocław")</f>
        <v>0</v>
      </c>
      <c r="BA67" s="244">
        <f>SUMIFS('2_stopień'!$J$9:$J$767,'2_stopień'!$H$9:$H$767,D67,'2_stopień'!$P$9:$P$767,"Brzeg Dolny")</f>
        <v>0</v>
      </c>
      <c r="BB67" s="349">
        <f>SUMIFS('2_stopień'!$K$9:$K$767,'2_stopień'!$H$9:$H$767,D67,'2_stopień'!$P$9:$P$767,"Brzeg Dolny")</f>
        <v>0</v>
      </c>
      <c r="BC67" s="244">
        <f>SUMIFS('2_stopień'!$J$9:$J$767,'2_stopień'!$H$9:$H$767,D67,'2_stopień'!$P$9:$P$767,"CKZ Dębica")</f>
        <v>0</v>
      </c>
      <c r="BD67" s="349">
        <f>SUMIFS('2_stopień'!$K$9:$K$767,'2_stopień'!$H$9:$H$767,D67,'2_stopień'!$P$9:$P$767,"CKZ Dębica")</f>
        <v>0</v>
      </c>
      <c r="BE67" s="244">
        <f>SUMIFS('2_stopień'!$J$9:$J$767,'2_stopień'!$H$9:$H$767,D67,'2_stopień'!$P$9:$P$767,"CKZ Gliwice")</f>
        <v>0</v>
      </c>
      <c r="BF67" s="349">
        <f>SUMIFS('2_stopień'!$K$9:$K$767,'2_stopień'!$H$9:$H$767,D67,'2_stopień'!$P$9:$P$767,"CKZ Gliwice")</f>
        <v>0</v>
      </c>
      <c r="BG67" s="244">
        <f>SUMIFS('2_stopień'!$J$9:$J$767,'2_stopień'!$H$9:$H$767,D67,'2_stopień'!$P$9:$P$767,"CKZ Gniezno")</f>
        <v>0</v>
      </c>
      <c r="BH67" s="349">
        <f>SUMIFS('2_stopień'!$K$9:$K$767,'2_stopień'!$H$9:$H$767,D67,'2_stopień'!$P$9:$P$767,"CKZ Gniezno")</f>
        <v>0</v>
      </c>
      <c r="BI67" s="245">
        <f>SUMIFS('2_stopień'!$J$9:$J$767,'2_stopień'!$H$9:$H$767,D67,'2_stopień'!$P$9:$P$767,"szukany ośrodek")</f>
        <v>0</v>
      </c>
      <c r="BJ67" s="359">
        <f t="shared" si="2"/>
        <v>39</v>
      </c>
      <c r="BK67" s="324">
        <f t="shared" si="3"/>
        <v>1</v>
      </c>
    </row>
    <row r="68" spans="2:63" hidden="1">
      <c r="B68" s="25" t="s">
        <v>192</v>
      </c>
      <c r="C68" s="26">
        <v>713203</v>
      </c>
      <c r="D68" s="26" t="s">
        <v>59</v>
      </c>
      <c r="E68" s="25" t="s">
        <v>665</v>
      </c>
      <c r="F68" s="245">
        <f>SUMIF('2_stopień'!H$9:H$767,"MOT.03.",'2_stopień'!J$9:J$767)</f>
        <v>50</v>
      </c>
      <c r="G68" s="244">
        <f>SUMIFS('2_stopień'!$J$9:$J$767,'2_stopień'!$H$9:$H$767,D68,'2_stopień'!$P$9:$P$767,"CKZ Bielawa")</f>
        <v>0</v>
      </c>
      <c r="H68" s="244">
        <f>SUMIFS('2_stopień'!$K$9:$K$767,'2_stopień'!$H$9:$H$767,D68,'2_stopień'!$P$9:$P$767,"CKZ Bielawa")</f>
        <v>0</v>
      </c>
      <c r="I68" s="244">
        <f>SUMIFS('2_stopień'!$J$9:$J$767,'2_stopień'!$H$9:$H$767,D68,'2_stopień'!$P$9:$P$767,"GCKZ Głogów")</f>
        <v>0</v>
      </c>
      <c r="J68" s="349">
        <f>SUMIFS('2_stopień'!$K$9:$K$767,'2_stopień'!$H$9:$H$767,D68,'2_stopień'!$P$9:$P$767,"GCKZ Głogów")</f>
        <v>0</v>
      </c>
      <c r="K68" s="244">
        <f>SUMIFS('2_stopień'!$J$9:$J$767,'2_stopień'!$H$9:$H$767,D68,'2_stopień'!$P$9:$P$767,"CKZ Jawor")</f>
        <v>0</v>
      </c>
      <c r="L68" s="349">
        <f>SUMIFS('2_stopień'!$K$9:$K$767,'2_stopień'!$H$9:$H$767,D68,'2_stopień'!$P$9:$P$767,"CKZ Jawor")</f>
        <v>0</v>
      </c>
      <c r="M68" s="244">
        <f>SUMIFS('2_stopień'!$J$9:$J$767,'2_stopień'!$H$9:$H$767,D68,'2_stopień'!$P$9:$P$767,"JCKZ Jelenia Góra")</f>
        <v>0</v>
      </c>
      <c r="N68" s="349">
        <f>SUMIFS('2_stopień'!$K$9:$K$767,'2_stopień'!$H$9:$H$767,D68,'2_stopień'!$P$9:$P$767,"JCKZ Jelenia Góra")</f>
        <v>0</v>
      </c>
      <c r="O68" s="244">
        <f>SUMIFS('2_stopień'!$J$9:$J$767,'2_stopień'!$H$9:$H$767,D68,'2_stopień'!$P$9:$P$767,"CKZ Kłodzko")</f>
        <v>0</v>
      </c>
      <c r="P68" s="349">
        <f>SUMIFS('2_stopień'!$K$9:$K$767,'2_stopień'!$H$9:$H$767,D68,'2_stopień'!$P$9:$P$767,"CKZ Kłodzko")</f>
        <v>0</v>
      </c>
      <c r="Q68" s="244">
        <f>SUMIFS('2_stopień'!$J$9:$J$767,'2_stopień'!$H$9:$H$767,D68,'2_stopień'!$P$9:$P$767,"CKZ Legnica")</f>
        <v>0</v>
      </c>
      <c r="R68" s="349">
        <f>SUMIFS('2_stopień'!$K$9:$K$767,'2_stopień'!$H$9:$H$767,D68,'2_stopień'!$P$9:$P$767,"CKZ Legnica")</f>
        <v>0</v>
      </c>
      <c r="S68" s="244">
        <f>SUMIFS('2_stopień'!$J$9:$J$767,'2_stopień'!$H$9:$H$767,D68,'2_stopień'!$P$9:$P$767,"CKZ Oleśnica")</f>
        <v>24</v>
      </c>
      <c r="T68" s="349">
        <f>SUMIFS('2_stopień'!$K$9:$K$767,'2_stopień'!$H$9:$H$767,D68,'2_stopień'!$P$9:$P$767,"CKZ Oleśnica")</f>
        <v>1</v>
      </c>
      <c r="U68" s="244">
        <f>SUMIFS('2_stopień'!$J$9:$J$767,'2_stopień'!$H$9:$H$767,D68,'2_stopień'!$P$9:$P$767,"CKZ Świdnica")</f>
        <v>19</v>
      </c>
      <c r="V68" s="349">
        <f>SUMIFS('2_stopień'!$K$9:$K$767,'2_stopień'!$H$9:$H$767,D68,'2_stopień'!$P$9:$P$767,"CKZ Świdnica")</f>
        <v>0</v>
      </c>
      <c r="W68" s="244">
        <f>SUMIFS('2_stopień'!$J$9:$J$767,'2_stopień'!$H$9:$H$767,D68,'2_stopień'!$P$9:$P$767,"CKZ Wołów")</f>
        <v>0</v>
      </c>
      <c r="X68" s="349">
        <f>SUMIFS('2_stopień'!$K$9:$K$767,'2_stopień'!$H$9:$H$767,D68,'2_stopień'!$P$9:$P$767,"CKZ Wołów")</f>
        <v>0</v>
      </c>
      <c r="Y68" s="244">
        <f>SUMIFS('2_stopień'!$J$9:$J$767,'2_stopień'!$H$9:$H$767,D68,'2_stopień'!$P$9:$P$767,"CKZ Ziębice")</f>
        <v>0</v>
      </c>
      <c r="Z68" s="349">
        <f>SUMIFS('2_stopień'!$K$9:$K$767,'2_stopień'!$H$9:$H$767,D68,'2_stopień'!$P$9:$P$767,"CKZ Ziębice")</f>
        <v>0</v>
      </c>
      <c r="AA68" s="244">
        <f>SUMIFS('2_stopień'!$J$9:$J$767,'2_stopień'!$H$9:$H$767,D68,'2_stopień'!$P$9:$P$767,"CKZ Dobrodzień")</f>
        <v>0</v>
      </c>
      <c r="AB68" s="349">
        <f>SUMIFS('2_stopień'!$K$9:$K$767,'2_stopień'!$H$9:$H$767,D68,'2_stopień'!$P$9:$P$767,"CKZ Dobrodzień")</f>
        <v>0</v>
      </c>
      <c r="AC68" s="244">
        <f>SUMIFS('2_stopień'!$J$9:$J$767,'2_stopień'!$H$9:$H$767,D68,'2_stopień'!$P$9:$P$767,"CKZ Głubczyce")</f>
        <v>0</v>
      </c>
      <c r="AD68" s="349">
        <f>SUMIFS('2_stopień'!$K$9:$K$767,'2_stopień'!$H$9:$H$767,D68,'2_stopień'!$P$9:$P$767,"CKZ Głubczyce")</f>
        <v>0</v>
      </c>
      <c r="AE68" s="244">
        <f>SUMIFS('2_stopień'!$J$9:$J$767,'2_stopień'!$H$9:$H$767,D68,'2_stopień'!$P$9:$P$767,"CKZ Kędzierzyn Koźle")</f>
        <v>0</v>
      </c>
      <c r="AF68" s="349">
        <f>SUMIFS('2_stopień'!$K$9:$K$767,'2_stopień'!$H$9:$H$767,D68,'2_stopień'!$P$9:$P$767,"CKZ Kędzierzyn Koźle")</f>
        <v>0</v>
      </c>
      <c r="AG68" s="244">
        <f>SUMIFS('2_stopień'!$J$9:$J$767,'2_stopień'!$H$9:$H$767,D68,'2_stopień'!$P$9:$P$767,"ZSET Rakowice")</f>
        <v>0</v>
      </c>
      <c r="AH68" s="349">
        <f>SUMIFS('2_stopień'!$K$9:$K$767,'2_stopień'!$H$9:$H$767,D68,'2_stopień'!$P$9:$P$767,"ZSET Rakowice")</f>
        <v>0</v>
      </c>
      <c r="AI68" s="244">
        <f>SUMIFS('2_stopień'!$J$9:$J$767,'2_stopień'!$H$9:$H$767,D68,'2_stopień'!$P$9:$P$767,"CKZ Krotoszyn")</f>
        <v>0</v>
      </c>
      <c r="AJ68" s="349">
        <f>SUMIFS('2_stopień'!$K$9:$K$767,'2_stopień'!$H$9:$H$767,D68,'2_stopień'!$P$9:$P$767,"CKZ Krotoszyn")</f>
        <v>0</v>
      </c>
      <c r="AK68" s="244">
        <f>SUMIFS('2_stopień'!$J$9:$J$767,'2_stopień'!$H$9:$H$767,D68,'2_stopień'!$P$9:$P$767,"CKZ Olkusz")</f>
        <v>0</v>
      </c>
      <c r="AL68" s="349">
        <f>SUMIFS('2_stopień'!$K$9:$K$767,'2_stopień'!$H$9:$H$767,D68,'2_stopień'!$P$9:$P$767,"CKZ Olkusz")</f>
        <v>0</v>
      </c>
      <c r="AM68" s="244">
        <f>SUMIFS('2_stopień'!$J$9:$J$767,'2_stopień'!$H$9:$H$767,D68,'2_stopień'!$P$9:$P$767,"CKZ Wschowa")</f>
        <v>7</v>
      </c>
      <c r="AN68" s="334">
        <f>SUMIFS('2_stopień'!$K$9:$K$767,'2_stopień'!$H$9:$H$767,D68,'2_stopień'!$P$9:$P$767,"CKZ Wschowa")</f>
        <v>0</v>
      </c>
      <c r="AO68" s="244">
        <f>SUMIFS('2_stopień'!$J$9:$J$767,'2_stopień'!$H$9:$H$767,D68,'2_stopień'!$P$9:$P$767,"CKZ Zielona Góra")</f>
        <v>0</v>
      </c>
      <c r="AP68" s="314">
        <f>SUMIFS('2_stopień'!$K$9:$K$767,'2_stopień'!$H$9:$H$767,D68,'2_stopień'!$P$9:$P$767,"CKZ Zielona Góra")</f>
        <v>0</v>
      </c>
      <c r="AQ68" s="244">
        <f>SUMIFS('2_stopień'!$J$9:$J$767,'2_stopień'!$H$9:$H$767,D68,'2_stopień'!$P$9:$P$767,"Rzemieślnicza Wałbrzych")</f>
        <v>0</v>
      </c>
      <c r="AR68" s="349">
        <f>SUMIFS('2_stopień'!$K$9:$K$767,'2_stopień'!$H$9:$H$767,D68,'2_stopień'!$P$9:$P$767,"Rzemieślnicza Wałbrzych")</f>
        <v>0</v>
      </c>
      <c r="AS68" s="244">
        <f>SUMIFS('2_stopień'!$J$9:$J$767,'2_stopień'!$H$9:$H$767,D68,'2_stopień'!$P$9:$P$767,"CKZ Mosina")</f>
        <v>0</v>
      </c>
      <c r="AT68" s="349">
        <f>SUMIFS('2_stopień'!$K$9:$K$767,'2_stopień'!$H$9:$H$767,D68,'2_stopień'!$P$9:$P$767,"CKZ Mosina")</f>
        <v>0</v>
      </c>
      <c r="AU68" s="244">
        <f>SUMIFS('2_stopień'!$J$9:$J$767,'2_stopień'!$H$9:$H$767,D68,'2_stopień'!$P$9:$P$767,"Akademia Rzemiosła")</f>
        <v>0</v>
      </c>
      <c r="AV68" s="349">
        <f>SUMIFS('2_stopień'!$K$9:$K$767,'2_stopień'!$H$9:$H$767,D68,'2_stopień'!$P$9:$P$767,"Akademia Rzemiosła")</f>
        <v>0</v>
      </c>
      <c r="AW68" s="244">
        <f>SUMIFS('2_stopień'!$J$9:$J$767,'2_stopień'!$H$9:$H$767,D68,'2_stopień'!$P$9:$P$767,"CKZ Opole")</f>
        <v>0</v>
      </c>
      <c r="AX68" s="349">
        <f>SUMIFS('2_stopień'!$K$9:$K$767,'2_stopień'!$H$9:$H$767,D68,'2_stopień'!$P$9:$P$767,"CKZ Opole")</f>
        <v>0</v>
      </c>
      <c r="AY68" s="244">
        <f>SUMIFS('2_stopień'!$J$9:$J$767,'2_stopień'!$H$9:$H$767,D68,'2_stopień'!$P$9:$P$767,"CKZ Wrocław")</f>
        <v>0</v>
      </c>
      <c r="AZ68" s="349">
        <f>SUMIFS('2_stopień'!$K$9:$K$767,'2_stopień'!$H$9:$H$767,D68,'2_stopień'!$P$9:$P$767,"CKZ Wrocław")</f>
        <v>0</v>
      </c>
      <c r="BA68" s="244">
        <f>SUMIFS('2_stopień'!$J$9:$J$767,'2_stopień'!$H$9:$H$767,D68,'2_stopień'!$P$9:$P$767,"Brzeg Dolny")</f>
        <v>0</v>
      </c>
      <c r="BB68" s="349">
        <f>SUMIFS('2_stopień'!$K$9:$K$767,'2_stopień'!$H$9:$H$767,D68,'2_stopień'!$P$9:$P$767,"Brzeg Dolny")</f>
        <v>0</v>
      </c>
      <c r="BC68" s="244">
        <f>SUMIFS('2_stopień'!$J$9:$J$767,'2_stopień'!$H$9:$H$767,D68,'2_stopień'!$P$9:$P$767,"CKZ Dębica")</f>
        <v>0</v>
      </c>
      <c r="BD68" s="349">
        <f>SUMIFS('2_stopień'!$K$9:$K$767,'2_stopień'!$H$9:$H$767,D68,'2_stopień'!$P$9:$P$767,"CKZ Dębica")</f>
        <v>0</v>
      </c>
      <c r="BE68" s="244">
        <f>SUMIFS('2_stopień'!$J$9:$J$767,'2_stopień'!$H$9:$H$767,D68,'2_stopień'!$P$9:$P$767,"CKZ Gliwice")</f>
        <v>0</v>
      </c>
      <c r="BF68" s="349">
        <f>SUMIFS('2_stopień'!$K$9:$K$767,'2_stopień'!$H$9:$H$767,D68,'2_stopień'!$P$9:$P$767,"CKZ Gliwice")</f>
        <v>0</v>
      </c>
      <c r="BG68" s="244">
        <f>SUMIFS('2_stopień'!$J$9:$J$767,'2_stopień'!$H$9:$H$767,D68,'2_stopień'!$P$9:$P$767,"CKZ Gniezno")</f>
        <v>0</v>
      </c>
      <c r="BH68" s="349">
        <f>SUMIFS('2_stopień'!$K$9:$K$767,'2_stopień'!$H$9:$H$767,D68,'2_stopień'!$P$9:$P$767,"CKZ Gniezno")</f>
        <v>0</v>
      </c>
      <c r="BI68" s="245">
        <f>SUMIFS('2_stopień'!$J$9:$J$767,'2_stopień'!$H$9:$H$767,D68,'2_stopień'!$P$9:$P$767,"szukany ośrodek")</f>
        <v>0</v>
      </c>
      <c r="BJ68" s="359">
        <f t="shared" si="2"/>
        <v>50</v>
      </c>
      <c r="BK68" s="324">
        <f t="shared" si="3"/>
        <v>1</v>
      </c>
    </row>
    <row r="69" spans="2:63" hidden="1">
      <c r="B69" s="25" t="s">
        <v>526</v>
      </c>
      <c r="C69" s="26">
        <v>723107</v>
      </c>
      <c r="D69" s="26" t="s">
        <v>1022</v>
      </c>
      <c r="E69" s="25" t="s">
        <v>664</v>
      </c>
      <c r="F69" s="245">
        <f>SUMIF('2_stopień'!H$9:H$767,"MOT.04.",'2_stopień'!J$9:J$767)</f>
        <v>0</v>
      </c>
      <c r="G69" s="244">
        <f>SUMIFS('2_stopień'!$J$9:$J$767,'2_stopień'!$H$9:$H$767,D69,'2_stopień'!$P$9:$P$767,"CKZ Bielawa")</f>
        <v>0</v>
      </c>
      <c r="H69" s="244">
        <f>SUMIFS('2_stopień'!$K$9:$K$767,'2_stopień'!$H$9:$H$767,E69,'2_stopień'!$P$9:$P$767,"CKZ Bielawa")</f>
        <v>0</v>
      </c>
      <c r="I69" s="244">
        <f>SUMIFS('2_stopień'!$J$9:$J$767,'2_stopień'!$H$9:$H$767,D69,'2_stopień'!$P$9:$P$767,"GCKZ Głogów")</f>
        <v>0</v>
      </c>
      <c r="J69" s="349">
        <f>SUMIFS('2_stopień'!$K$9:$K$767,'2_stopień'!$H$9:$H$767,D69,'2_stopień'!$P$9:$P$767,"GCKZ Głogów")</f>
        <v>0</v>
      </c>
      <c r="K69" s="244">
        <f>SUMIFS('2_stopień'!$J$9:$J$767,'2_stopień'!$H$9:$H$767,D69,'2_stopień'!$P$9:$P$767,"CKZ Jawor")</f>
        <v>0</v>
      </c>
      <c r="L69" s="349">
        <f>SUMIFS('2_stopień'!$K$9:$K$767,'2_stopień'!$H$9:$H$767,D69,'2_stopień'!$P$9:$P$767,"CKZ Jawor")</f>
        <v>0</v>
      </c>
      <c r="M69" s="244">
        <f>SUMIFS('2_stopień'!$J$9:$J$767,'2_stopień'!$H$9:$H$767,D69,'2_stopień'!$P$9:$P$767,"JCKZ Jelenia Góra")</f>
        <v>0</v>
      </c>
      <c r="N69" s="349">
        <f>SUMIFS('2_stopień'!$K$9:$K$767,'2_stopień'!$H$9:$H$767,D69,'2_stopień'!$P$9:$P$767,"JCKZ Jelenia Góra")</f>
        <v>0</v>
      </c>
      <c r="O69" s="244">
        <f>SUMIFS('2_stopień'!$J$9:$J$767,'2_stopień'!$H$9:$H$767,D69,'2_stopień'!$P$9:$P$767,"CKZ Kłodzko")</f>
        <v>0</v>
      </c>
      <c r="P69" s="349">
        <f>SUMIFS('2_stopień'!$K$9:$K$767,'2_stopień'!$H$9:$H$767,D69,'2_stopień'!$P$9:$P$767,"CKZ Kłodzko")</f>
        <v>0</v>
      </c>
      <c r="Q69" s="244">
        <f>SUMIFS('2_stopień'!$J$9:$J$767,'2_stopień'!$H$9:$H$767,D69,'2_stopień'!$P$9:$P$767,"CKZ Legnica")</f>
        <v>0</v>
      </c>
      <c r="R69" s="349">
        <f>SUMIFS('2_stopień'!$K$9:$K$767,'2_stopień'!$H$9:$H$767,D69,'2_stopień'!$P$9:$P$767,"CKZ Legnica")</f>
        <v>0</v>
      </c>
      <c r="S69" s="244">
        <f>SUMIFS('2_stopień'!$J$9:$J$767,'2_stopień'!$H$9:$H$767,D69,'2_stopień'!$P$9:$P$767,"CKZ Oleśnica")</f>
        <v>0</v>
      </c>
      <c r="T69" s="349">
        <f>SUMIFS('2_stopień'!$K$9:$K$767,'2_stopień'!$H$9:$H$767,D69,'2_stopień'!$P$9:$P$767,"CKZ Oleśnica")</f>
        <v>0</v>
      </c>
      <c r="U69" s="244">
        <f>SUMIFS('2_stopień'!$J$9:$J$767,'2_stopień'!$H$9:$H$767,D69,'2_stopień'!$P$9:$P$767,"CKZ Świdnica")</f>
        <v>0</v>
      </c>
      <c r="V69" s="349">
        <f>SUMIFS('2_stopień'!$K$9:$K$767,'2_stopień'!$H$9:$H$767,D69,'2_stopień'!$P$9:$P$767,"CKZ Świdnica")</f>
        <v>0</v>
      </c>
      <c r="W69" s="244">
        <f>SUMIFS('2_stopień'!$J$9:$J$767,'2_stopień'!$H$9:$H$767,D69,'2_stopień'!$P$9:$P$767,"CKZ Wołów")</f>
        <v>0</v>
      </c>
      <c r="X69" s="349">
        <f>SUMIFS('2_stopień'!$K$9:$K$767,'2_stopień'!$H$9:$H$767,D69,'2_stopień'!$P$9:$P$767,"CKZ Wołów")</f>
        <v>0</v>
      </c>
      <c r="Y69" s="244">
        <f>SUMIFS('2_stopień'!$J$9:$J$767,'2_stopień'!$H$9:$H$767,D69,'2_stopień'!$P$9:$P$767,"CKZ Ziębice")</f>
        <v>0</v>
      </c>
      <c r="Z69" s="349">
        <f>SUMIFS('2_stopień'!$K$9:$K$767,'2_stopień'!$H$9:$H$767,D69,'2_stopień'!$P$9:$P$767,"CKZ Ziębice")</f>
        <v>0</v>
      </c>
      <c r="AA69" s="244">
        <f>SUMIFS('2_stopień'!$J$9:$J$767,'2_stopień'!$H$9:$H$767,D69,'2_stopień'!$P$9:$P$767,"CKZ Dobrodzień")</f>
        <v>0</v>
      </c>
      <c r="AB69" s="349">
        <f>SUMIFS('2_stopień'!$K$9:$K$767,'2_stopień'!$H$9:$H$767,D69,'2_stopień'!$P$9:$P$767,"CKZ Dobrodzień")</f>
        <v>0</v>
      </c>
      <c r="AC69" s="244">
        <f>SUMIFS('2_stopień'!$J$9:$J$767,'2_stopień'!$H$9:$H$767,D69,'2_stopień'!$P$9:$P$767,"CKZ Głubczyce")</f>
        <v>0</v>
      </c>
      <c r="AD69" s="349">
        <f>SUMIFS('2_stopień'!$K$9:$K$767,'2_stopień'!$H$9:$H$767,D69,'2_stopień'!$P$9:$P$767,"CKZ Głubczyce")</f>
        <v>0</v>
      </c>
      <c r="AE69" s="244">
        <f>SUMIFS('2_stopień'!$J$9:$J$767,'2_stopień'!$H$9:$H$767,D69,'2_stopień'!$P$9:$P$767,"CKZ Kędzierzyn Koźle")</f>
        <v>0</v>
      </c>
      <c r="AF69" s="349">
        <f>SUMIFS('2_stopień'!$K$9:$K$767,'2_stopień'!$H$9:$H$767,D69,'2_stopień'!$P$9:$P$767,"CKZ Kędzierzyn Koźle")</f>
        <v>0</v>
      </c>
      <c r="AG69" s="244">
        <f>SUMIFS('2_stopień'!$J$9:$J$767,'2_stopień'!$H$9:$H$767,D69,'2_stopień'!$P$9:$P$767,"ZSET Rakowice")</f>
        <v>0</v>
      </c>
      <c r="AH69" s="349">
        <f>SUMIFS('2_stopień'!$K$9:$K$767,'2_stopień'!$H$9:$H$767,D69,'2_stopień'!$P$9:$P$767,"ZSET Rakowice")</f>
        <v>0</v>
      </c>
      <c r="AI69" s="244">
        <f>SUMIFS('2_stopień'!$J$9:$J$767,'2_stopień'!$H$9:$H$767,D69,'2_stopień'!$P$9:$P$767,"CKZ Krotoszyn")</f>
        <v>0</v>
      </c>
      <c r="AJ69" s="349">
        <f>SUMIFS('2_stopień'!$K$9:$K$767,'2_stopień'!$H$9:$H$767,D69,'2_stopień'!$P$9:$P$767,"CKZ Krotoszyn")</f>
        <v>0</v>
      </c>
      <c r="AK69" s="244">
        <f>SUMIFS('2_stopień'!$J$9:$J$767,'2_stopień'!$H$9:$H$767,D69,'2_stopień'!$P$9:$P$767,"CKZ Olkusz")</f>
        <v>0</v>
      </c>
      <c r="AL69" s="349">
        <f>SUMIFS('2_stopień'!$K$9:$K$767,'2_stopień'!$H$9:$H$767,D69,'2_stopień'!$P$9:$P$767,"CKZ Olkusz")</f>
        <v>0</v>
      </c>
      <c r="AM69" s="244">
        <f>SUMIFS('2_stopień'!$J$9:$J$767,'2_stopień'!$H$9:$H$767,D69,'2_stopień'!$P$9:$P$767,"CKZ Wschowa")</f>
        <v>0</v>
      </c>
      <c r="AN69" s="334">
        <f>SUMIFS('2_stopień'!$K$9:$K$767,'2_stopień'!$H$9:$H$767,D69,'2_stopień'!$P$9:$P$767,"CKZ Wschowa")</f>
        <v>0</v>
      </c>
      <c r="AO69" s="244">
        <f>SUMIFS('2_stopień'!$J$9:$J$767,'2_stopień'!$H$9:$H$767,D69,'2_stopień'!$P$9:$P$767,"CKZ Zielona Góra")</f>
        <v>0</v>
      </c>
      <c r="AP69" s="314">
        <f>SUMIFS('2_stopień'!$K$9:$K$767,'2_stopień'!$H$9:$H$767,D69,'2_stopień'!$P$9:$P$767,"CKZ Zielona Góra")</f>
        <v>0</v>
      </c>
      <c r="AQ69" s="244">
        <f>SUMIFS('2_stopień'!$J$9:$J$767,'2_stopień'!$H$9:$H$767,D69,'2_stopień'!$P$9:$P$767,"Rzemieślnicza Wałbrzych")</f>
        <v>0</v>
      </c>
      <c r="AR69" s="349">
        <f>SUMIFS('2_stopień'!$K$9:$K$767,'2_stopień'!$H$9:$H$767,D69,'2_stopień'!$P$9:$P$767,"Rzemieślnicza Wałbrzych")</f>
        <v>0</v>
      </c>
      <c r="AS69" s="244">
        <f>SUMIFS('2_stopień'!$J$9:$J$767,'2_stopień'!$H$9:$H$767,D69,'2_stopień'!$P$9:$P$767,"CKZ Mosina")</f>
        <v>0</v>
      </c>
      <c r="AT69" s="349">
        <f>SUMIFS('2_stopień'!$K$9:$K$767,'2_stopień'!$H$9:$H$767,D69,'2_stopień'!$P$9:$P$767,"CKZ Mosina")</f>
        <v>0</v>
      </c>
      <c r="AU69" s="244">
        <f>SUMIFS('2_stopień'!$J$9:$J$767,'2_stopień'!$H$9:$H$767,D69,'2_stopień'!$P$9:$P$767,"Collegium Witelona")</f>
        <v>0</v>
      </c>
      <c r="AV69" s="349">
        <f>SUMIFS('2_stopień'!$K$9:$K$767,'2_stopień'!$H$9:$H$767,D69,'2_stopień'!$P$9:$P$767,"Collegium Witelona")</f>
        <v>0</v>
      </c>
      <c r="AW69" s="244">
        <f>SUMIFS('2_stopień'!$J$9:$J$767,'2_stopień'!$H$9:$H$767,D69,'2_stopień'!$P$9:$P$767,"CKZ Opole")</f>
        <v>0</v>
      </c>
      <c r="AX69" s="349">
        <f>SUMIFS('2_stopień'!$K$9:$K$767,'2_stopień'!$H$9:$H$767,D69,'2_stopień'!$P$9:$P$767,"CKZ Opole")</f>
        <v>0</v>
      </c>
      <c r="AY69" s="244">
        <f>SUMIFS('2_stopień'!$J$9:$J$767,'2_stopień'!$H$9:$H$767,D69,'2_stopień'!$P$9:$P$767,"CKZ Wrocław")</f>
        <v>0</v>
      </c>
      <c r="AZ69" s="349">
        <f>SUMIFS('2_stopień'!$K$9:$K$767,'2_stopień'!$H$9:$H$767,D69,'2_stopień'!$P$9:$P$767,"CKZ Wrocław")</f>
        <v>0</v>
      </c>
      <c r="BA69" s="244">
        <f>SUMIFS('2_stopień'!$J$9:$J$767,'2_stopień'!$H$9:$H$767,D69,'2_stopień'!$P$9:$P$767,"Brzeg Dolny")</f>
        <v>0</v>
      </c>
      <c r="BB69" s="349">
        <f>SUMIFS('2_stopień'!$K$9:$K$767,'2_stopień'!$H$9:$H$767,D69,'2_stopień'!$P$9:$P$767,"Brzeg Dolny")</f>
        <v>0</v>
      </c>
      <c r="BC69" s="244">
        <f>SUMIFS('2_stopień'!$J$9:$J$767,'2_stopień'!$H$9:$H$767,D69,'2_stopień'!$P$9:$P$767,"CKZ Dębica")</f>
        <v>0</v>
      </c>
      <c r="BD69" s="349">
        <f>SUMIFS('2_stopień'!$K$9:$K$767,'2_stopień'!$H$9:$H$767,D69,'2_stopień'!$P$9:$P$767,"CKZ Dębica")</f>
        <v>0</v>
      </c>
      <c r="BE69" s="244">
        <f>SUMIFS('2_stopień'!$J$9:$J$767,'2_stopień'!$H$9:$H$767,D69,'2_stopień'!$P$9:$P$767,"CKZ Gliwice")</f>
        <v>0</v>
      </c>
      <c r="BF69" s="349">
        <f>SUMIFS('2_stopień'!$K$9:$K$767,'2_stopień'!$H$9:$H$767,D69,'2_stopień'!$P$9:$P$767,"CKZ Gliwice")</f>
        <v>0</v>
      </c>
      <c r="BG69" s="244">
        <f>SUMIFS('2_stopień'!$J$9:$J$767,'2_stopień'!$H$9:$H$767,D69,'2_stopień'!$P$9:$P$767,"CKZ Gniezno")</f>
        <v>0</v>
      </c>
      <c r="BH69" s="349">
        <f>SUMIFS('2_stopień'!$K$9:$K$767,'2_stopień'!$H$9:$H$767,D69,'2_stopień'!$P$9:$P$767,"CKZ Gniezno")</f>
        <v>0</v>
      </c>
      <c r="BI69" s="245">
        <f>SUMIFS('2_stopień'!$J$9:$J$767,'2_stopień'!$H$9:$H$767,D69,'2_stopień'!$P$9:$P$767,"szukany ośrodek")</f>
        <v>0</v>
      </c>
      <c r="BJ69" s="359">
        <f t="shared" si="2"/>
        <v>0</v>
      </c>
      <c r="BK69" s="324">
        <f t="shared" si="3"/>
        <v>0</v>
      </c>
    </row>
    <row r="70" spans="2:63" hidden="1">
      <c r="B70" s="25" t="s">
        <v>66</v>
      </c>
      <c r="C70" s="26">
        <v>723103</v>
      </c>
      <c r="D70" s="26" t="s">
        <v>67</v>
      </c>
      <c r="E70" s="25" t="s">
        <v>663</v>
      </c>
      <c r="F70" s="245">
        <f>SUMIF('2_stopień'!H$9:H$686,"MOT.05.",'2_stopień'!J$9:J$686)</f>
        <v>453</v>
      </c>
      <c r="G70" s="244">
        <f>SUMIFS('2_stopień'!$J$9:$J$767,'2_stopień'!$H$9:$H$767,D70,'2_stopień'!$P$9:$P$767,"CKZ Bielawa")</f>
        <v>45</v>
      </c>
      <c r="H70" s="244">
        <f>SUMIFS('2_stopień'!$K$9:$K$767,'2_stopień'!$H$9:$H$767,D70,'2_stopień'!$P$9:$P$767,"CKZ Bielawa")</f>
        <v>1</v>
      </c>
      <c r="I70" s="244">
        <f>SUMIFS('2_stopień'!$J$9:$J$767,'2_stopień'!$H$9:$H$767,D70,'2_stopień'!$P$9:$P$767,"GCKZ Głogów")</f>
        <v>47</v>
      </c>
      <c r="J70" s="349">
        <f>SUMIFS('2_stopień'!$K$9:$K$767,'2_stopień'!$H$9:$H$767,D70,'2_stopień'!$P$9:$P$767,"GCKZ Głogów")</f>
        <v>0</v>
      </c>
      <c r="K70" s="244">
        <f>SUMIFS('2_stopień'!$J$9:$J$767,'2_stopień'!$H$9:$H$767,D70,'2_stopień'!$P$9:$P$767,"CKZ Jawor")</f>
        <v>0</v>
      </c>
      <c r="L70" s="349">
        <f>SUMIFS('2_stopień'!$K$9:$K$767,'2_stopień'!$H$9:$H$767,D70,'2_stopień'!$P$9:$P$767,"CKZ Jawor")</f>
        <v>0</v>
      </c>
      <c r="M70" s="244">
        <f>SUMIFS('2_stopień'!$J$9:$J$767,'2_stopień'!$H$9:$H$767,D70,'2_stopień'!$P$9:$P$767,"JCKZ Jelenia Góra")</f>
        <v>0</v>
      </c>
      <c r="N70" s="349">
        <f>SUMIFS('2_stopień'!$K$9:$K$767,'2_stopień'!$H$9:$H$767,D70,'2_stopień'!$P$9:$P$767,"JCKZ Jelenia Góra")</f>
        <v>0</v>
      </c>
      <c r="O70" s="244">
        <f>SUMIFS('2_stopień'!$J$9:$J$767,'2_stopień'!$H$9:$H$767,D70,'2_stopień'!$P$9:$P$767,"CKZ Kłodzko")</f>
        <v>57</v>
      </c>
      <c r="P70" s="349">
        <f>SUMIFS('2_stopień'!$K$9:$K$767,'2_stopień'!$H$9:$H$767,D70,'2_stopień'!$P$9:$P$767,"CKZ Kłodzko")</f>
        <v>1</v>
      </c>
      <c r="Q70" s="244">
        <f>SUMIFS('2_stopień'!$J$9:$J$767,'2_stopień'!$H$9:$H$767,D70,'2_stopień'!$P$9:$P$767,"CKZ Legnica")</f>
        <v>0</v>
      </c>
      <c r="R70" s="349">
        <f>SUMIFS('2_stopień'!$K$9:$K$767,'2_stopień'!$H$9:$H$767,D70,'2_stopień'!$P$9:$P$767,"CKZ Legnica")</f>
        <v>0</v>
      </c>
      <c r="S70" s="244">
        <f>SUMIFS('2_stopień'!$J$9:$J$767,'2_stopień'!$H$9:$H$767,D70,'2_stopień'!$P$9:$P$767,"CKZ Oleśnica")</f>
        <v>83</v>
      </c>
      <c r="T70" s="349">
        <f>SUMIFS('2_stopień'!$K$9:$K$767,'2_stopień'!$H$9:$H$767,D70,'2_stopień'!$P$9:$P$767,"CKZ Oleśnica")</f>
        <v>0</v>
      </c>
      <c r="U70" s="244">
        <f>SUMIFS('2_stopień'!$J$9:$J$767,'2_stopień'!$H$9:$H$767,D70,'2_stopień'!$P$9:$P$767,"CKZ Świdnica")</f>
        <v>60</v>
      </c>
      <c r="V70" s="349">
        <f>SUMIFS('2_stopień'!$K$9:$K$767,'2_stopień'!$H$9:$H$767,D70,'2_stopień'!$P$9:$P$767,"CKZ Świdnica")</f>
        <v>1</v>
      </c>
      <c r="W70" s="244">
        <f>SUMIFS('2_stopień'!$J$9:$J$767,'2_stopień'!$H$9:$H$767,D70,'2_stopień'!$P$9:$P$767,"CKZ Wołów")</f>
        <v>77</v>
      </c>
      <c r="X70" s="349">
        <f>SUMIFS('2_stopień'!$K$9:$K$767,'2_stopień'!$H$9:$H$767,D70,'2_stopień'!$P$9:$P$767,"CKZ Wołów")</f>
        <v>0</v>
      </c>
      <c r="Y70" s="244">
        <f>SUMIFS('2_stopień'!$J$9:$J$767,'2_stopień'!$H$9:$H$767,D70,'2_stopień'!$P$9:$P$767,"CKZ Ziębice")</f>
        <v>34</v>
      </c>
      <c r="Z70" s="349">
        <f>SUMIFS('2_stopień'!$K$9:$K$767,'2_stopień'!$H$9:$H$767,D70,'2_stopień'!$P$9:$P$767,"CKZ Ziębice")</f>
        <v>0</v>
      </c>
      <c r="AA70" s="244">
        <f>SUMIFS('2_stopień'!$J$9:$J$767,'2_stopień'!$H$9:$H$767,D70,'2_stopień'!$P$9:$P$767,"CKZ Dobrodzień")</f>
        <v>0</v>
      </c>
      <c r="AB70" s="349">
        <f>SUMIFS('2_stopień'!$K$9:$K$767,'2_stopień'!$H$9:$H$767,D70,'2_stopień'!$P$9:$P$767,"CKZ Dobrodzień")</f>
        <v>0</v>
      </c>
      <c r="AC70" s="244">
        <f>SUMIFS('2_stopień'!$J$9:$J$767,'2_stopień'!$H$9:$H$767,D70,'2_stopień'!$P$9:$P$767,"CKZ Głubczyce")</f>
        <v>0</v>
      </c>
      <c r="AD70" s="349">
        <f>SUMIFS('2_stopień'!$K$9:$K$767,'2_stopień'!$H$9:$H$767,D70,'2_stopień'!$P$9:$P$767,"CKZ Głubczyce")</f>
        <v>0</v>
      </c>
      <c r="AE70" s="244">
        <f>SUMIFS('2_stopień'!$J$9:$J$767,'2_stopień'!$H$9:$H$767,D70,'2_stopień'!$P$9:$P$767,"CKZ Kędzierzyn Koźle")</f>
        <v>0</v>
      </c>
      <c r="AF70" s="349">
        <f>SUMIFS('2_stopień'!$K$9:$K$767,'2_stopień'!$H$9:$H$767,D70,'2_stopień'!$P$9:$P$767,"CKZ Kędzierzyn Koźle")</f>
        <v>0</v>
      </c>
      <c r="AG70" s="244">
        <f>SUMIFS('2_stopień'!$J$9:$J$767,'2_stopień'!$H$9:$H$767,D70,'2_stopień'!$P$9:$P$767,"ZSET Rakowice")</f>
        <v>0</v>
      </c>
      <c r="AH70" s="349">
        <f>SUMIFS('2_stopień'!$K$9:$K$767,'2_stopień'!$H$9:$H$767,D70,'2_stopień'!$P$9:$P$767,"ZSET Rakowice")</f>
        <v>0</v>
      </c>
      <c r="AI70" s="244">
        <f>SUMIFS('2_stopień'!$J$9:$J$767,'2_stopień'!$H$9:$H$767,D70,'2_stopień'!$P$9:$P$767,"CKZ Krotoszyn")</f>
        <v>16</v>
      </c>
      <c r="AJ70" s="349">
        <f>SUMIFS('2_stopień'!$K$9:$K$767,'2_stopień'!$H$9:$H$767,D70,'2_stopień'!$P$9:$P$767,"CKZ Krotoszyn")</f>
        <v>0</v>
      </c>
      <c r="AK70" s="244">
        <f>SUMIFS('2_stopień'!$J$9:$J$767,'2_stopień'!$H$9:$H$767,D70,'2_stopień'!$P$9:$P$767,"CKZ Olkusz")</f>
        <v>0</v>
      </c>
      <c r="AL70" s="349">
        <f>SUMIFS('2_stopień'!$K$9:$K$767,'2_stopień'!$H$9:$H$767,D70,'2_stopień'!$P$9:$P$767,"CKZ Olkusz")</f>
        <v>0</v>
      </c>
      <c r="AM70" s="244">
        <f>SUMIFS('2_stopień'!$J$9:$J$767,'2_stopień'!$H$9:$H$767,D70,'2_stopień'!$P$9:$P$767,"CKZ Wschowa")</f>
        <v>5</v>
      </c>
      <c r="AN70" s="334">
        <f>SUMIFS('2_stopień'!$K$9:$K$767,'2_stopień'!$H$9:$H$767,D70,'2_stopień'!$P$9:$P$767,"CKZ Wschowa")</f>
        <v>0</v>
      </c>
      <c r="AO70" s="244">
        <f>SUMIFS('2_stopień'!$J$9:$J$767,'2_stopień'!$H$9:$H$767,D70,'2_stopień'!$P$9:$P$767,"CKZ Zielona Góra")</f>
        <v>0</v>
      </c>
      <c r="AP70" s="314">
        <f>SUMIFS('2_stopień'!$K$9:$K$767,'2_stopień'!$H$9:$H$767,D70,'2_stopień'!$P$9:$P$767,"CKZ Zielona Góra")</f>
        <v>0</v>
      </c>
      <c r="AQ70" s="244">
        <f>SUMIFS('2_stopień'!$J$9:$J$767,'2_stopień'!$H$9:$H$767,D70,'2_stopień'!$P$9:$P$767,"Rzemieślnicza Wałbrzych")</f>
        <v>29</v>
      </c>
      <c r="AR70" s="349">
        <f>SUMIFS('2_stopień'!$K$9:$K$767,'2_stopień'!$H$9:$H$767,D70,'2_stopień'!$P$9:$P$767,"Rzemieślnicza Wałbrzych")</f>
        <v>0</v>
      </c>
      <c r="AS70" s="244">
        <f>SUMIFS('2_stopień'!$J$9:$J$767,'2_stopień'!$H$9:$H$767,D70,'2_stopień'!$P$9:$P$767,"CKZ Mosina")</f>
        <v>0</v>
      </c>
      <c r="AT70" s="349">
        <f>SUMIFS('2_stopień'!$K$9:$K$767,'2_stopień'!$H$9:$H$767,D70,'2_stopień'!$P$9:$P$767,"CKZ Mosina")</f>
        <v>0</v>
      </c>
      <c r="AU70" s="244">
        <f>SUMIFS('2_stopień'!$J$9:$J$767,'2_stopień'!$H$9:$H$767,D70,'2_stopień'!$P$9:$P$767,"Akademia Rzemiosła")</f>
        <v>0</v>
      </c>
      <c r="AV70" s="349">
        <f>SUMIFS('2_stopień'!$K$9:$K$767,'2_stopień'!$H$9:$H$767,D70,'2_stopień'!$P$9:$P$767,"Akademia Rzemiosła")</f>
        <v>0</v>
      </c>
      <c r="AW70" s="244">
        <f>SUMIFS('2_stopień'!$J$9:$J$767,'2_stopień'!$H$9:$H$767,D70,'2_stopień'!$P$9:$P$767,"CKZ Opole")</f>
        <v>0</v>
      </c>
      <c r="AX70" s="349">
        <f>SUMIFS('2_stopień'!$K$9:$K$767,'2_stopień'!$H$9:$H$767,D70,'2_stopień'!$P$9:$P$767,"CKZ Opole")</f>
        <v>0</v>
      </c>
      <c r="AY70" s="244">
        <f>SUMIFS('2_stopień'!$J$9:$J$767,'2_stopień'!$H$9:$H$767,D70,'2_stopień'!$P$9:$P$767,"CKZ Wrocław")</f>
        <v>0</v>
      </c>
      <c r="AZ70" s="349">
        <f>SUMIFS('2_stopień'!$K$9:$K$767,'2_stopień'!$H$9:$H$767,D70,'2_stopień'!$P$9:$P$767,"CKZ Wrocław")</f>
        <v>0</v>
      </c>
      <c r="BA70" s="244">
        <f>SUMIFS('2_stopień'!$J$9:$J$767,'2_stopień'!$H$9:$H$767,D70,'2_stopień'!$P$9:$P$767,"Brzeg Dolny")</f>
        <v>0</v>
      </c>
      <c r="BB70" s="349">
        <f>SUMIFS('2_stopień'!$K$9:$K$767,'2_stopień'!$H$9:$H$767,D70,'2_stopień'!$P$9:$P$767,"Brzeg Dolny")</f>
        <v>0</v>
      </c>
      <c r="BC70" s="244">
        <f>SUMIFS('2_stopień'!$J$9:$J$767,'2_stopień'!$H$9:$H$767,D70,'2_stopień'!$P$9:$P$767,"CKZ Dębica")</f>
        <v>0</v>
      </c>
      <c r="BD70" s="349">
        <f>SUMIFS('2_stopień'!$K$9:$K$767,'2_stopień'!$H$9:$H$767,D70,'2_stopień'!$P$9:$P$767,"CKZ Dębica")</f>
        <v>0</v>
      </c>
      <c r="BE70" s="244">
        <f>SUMIFS('2_stopień'!$J$9:$J$767,'2_stopień'!$H$9:$H$767,D70,'2_stopień'!$P$9:$P$767,"CKZ Gliwice")</f>
        <v>0</v>
      </c>
      <c r="BF70" s="349">
        <f>SUMIFS('2_stopień'!$K$9:$K$767,'2_stopień'!$H$9:$H$767,D70,'2_stopień'!$P$9:$P$767,"CKZ Gliwice")</f>
        <v>0</v>
      </c>
      <c r="BG70" s="244">
        <f>SUMIFS('2_stopień'!$J$9:$J$767,'2_stopień'!$H$9:$H$767,D70,'2_stopień'!$P$9:$P$767,"CKZ Gniezno")</f>
        <v>0</v>
      </c>
      <c r="BH70" s="349">
        <f>SUMIFS('2_stopień'!$K$9:$K$767,'2_stopień'!$H$9:$H$767,D70,'2_stopień'!$P$9:$P$767,"CKZ Gniezno")</f>
        <v>0</v>
      </c>
      <c r="BI70" s="245">
        <f>SUMIFS('2_stopień'!$J$9:$J$767,'2_stopień'!$H$9:$H$767,D70,'2_stopień'!$P$9:$P$767,"szukany ośrodek")</f>
        <v>0</v>
      </c>
      <c r="BJ70" s="359">
        <f t="shared" ref="BJ70:BJ100" si="4">SUM(G70:BI70)-BK70</f>
        <v>453</v>
      </c>
      <c r="BK70" s="324">
        <f>SUM(H70,J70,L70,N70,P70,R70,T70,V70,X70,Z70,AB70,AD70,AF70,AH70,AJ70,AL70,AN70,AP70,AR70,AT70,AV70,AX70,AZ70,BB70,BD70,BF70,BH70)</f>
        <v>3</v>
      </c>
    </row>
    <row r="71" spans="2:63">
      <c r="B71" s="25" t="s">
        <v>527</v>
      </c>
      <c r="C71" s="26">
        <v>611303</v>
      </c>
      <c r="D71" s="26" t="s">
        <v>464</v>
      </c>
      <c r="E71" s="25" t="s">
        <v>662</v>
      </c>
      <c r="F71" s="245">
        <f>SUMIF('2_stopień'!H$9:H$767,"OGR.02.",'2_stopień'!J$9:J$767)</f>
        <v>1</v>
      </c>
      <c r="G71" s="244">
        <f>SUMIFS('2_stopień'!$J$9:$J$767,'2_stopień'!$H$9:$H$767,D71,'2_stopień'!$P$9:$P$767,"CKZ Bielawa")</f>
        <v>0</v>
      </c>
      <c r="H71" s="244">
        <f>SUMIFS('2_stopień'!$K$9:$K$767,'2_stopień'!$H$9:$H$767,D71,'2_stopień'!$P$9:$P$767,"CKZ Bielawa")</f>
        <v>0</v>
      </c>
      <c r="I71" s="244">
        <f>SUMIFS('2_stopień'!$J$9:$J$767,'2_stopień'!$H$9:$H$767,D71,'2_stopień'!$P$9:$P$767,"GCKZ Głogów")</f>
        <v>0</v>
      </c>
      <c r="J71" s="349">
        <f>SUMIFS('2_stopień'!$K$9:$K$767,'2_stopień'!$H$9:$H$767,D71,'2_stopień'!$P$9:$P$767,"GCKZ Głogów")</f>
        <v>0</v>
      </c>
      <c r="K71" s="244">
        <f>SUMIFS('2_stopień'!$J$9:$J$767,'2_stopień'!$H$9:$H$767,D71,'2_stopień'!$P$9:$P$767,"CKZ Jawor")</f>
        <v>0</v>
      </c>
      <c r="L71" s="349">
        <f>SUMIFS('2_stopień'!$K$9:$K$767,'2_stopień'!$H$9:$H$767,D71,'2_stopień'!$P$9:$P$767,"CKZ Jawor")</f>
        <v>0</v>
      </c>
      <c r="M71" s="244">
        <f>SUMIFS('2_stopień'!$J$9:$J$767,'2_stopień'!$H$9:$H$767,D71,'2_stopień'!$P$9:$P$767,"JCKZ Jelenia Góra")</f>
        <v>0</v>
      </c>
      <c r="N71" s="349">
        <f>SUMIFS('2_stopień'!$K$9:$K$767,'2_stopień'!$H$9:$H$767,D71,'2_stopień'!$P$9:$P$767,"JCKZ Jelenia Góra")</f>
        <v>0</v>
      </c>
      <c r="O71" s="244">
        <f>SUMIFS('2_stopień'!$J$9:$J$767,'2_stopień'!$H$9:$H$767,D71,'2_stopień'!$P$9:$P$767,"CKZ Kłodzko")</f>
        <v>0</v>
      </c>
      <c r="P71" s="349">
        <f>SUMIFS('2_stopień'!$K$9:$K$767,'2_stopień'!$H$9:$H$767,D71,'2_stopień'!$P$9:$P$767,"CKZ Kłodzko")</f>
        <v>0</v>
      </c>
      <c r="Q71" s="244">
        <f>SUMIFS('2_stopień'!$J$9:$J$767,'2_stopień'!$H$9:$H$767,D71,'2_stopień'!$P$9:$P$767,"CKZ Legnica")</f>
        <v>0</v>
      </c>
      <c r="R71" s="349">
        <f>SUMIFS('2_stopień'!$K$9:$K$767,'2_stopień'!$H$9:$H$767,D71,'2_stopień'!$P$9:$P$767,"CKZ Legnica")</f>
        <v>0</v>
      </c>
      <c r="S71" s="244">
        <f>SUMIFS('2_stopień'!$J$9:$J$767,'2_stopień'!$H$9:$H$767,D71,'2_stopień'!$P$9:$P$767,"CKZ Oleśnica")</f>
        <v>0</v>
      </c>
      <c r="T71" s="349">
        <f>SUMIFS('2_stopień'!$K$9:$K$767,'2_stopień'!$H$9:$H$767,D71,'2_stopień'!$P$9:$P$767,"CKZ Oleśnica")</f>
        <v>0</v>
      </c>
      <c r="U71" s="244">
        <f>SUMIFS('2_stopień'!$J$9:$J$767,'2_stopień'!$H$9:$H$767,D71,'2_stopień'!$P$9:$P$767,"CKZ Świdnica")</f>
        <v>0</v>
      </c>
      <c r="V71" s="349">
        <f>SUMIFS('2_stopień'!$K$9:$K$767,'2_stopień'!$H$9:$H$767,D71,'2_stopień'!$P$9:$P$767,"CKZ Świdnica")</f>
        <v>0</v>
      </c>
      <c r="W71" s="244">
        <f>SUMIFS('2_stopień'!$J$9:$J$767,'2_stopień'!$H$9:$H$767,D71,'2_stopień'!$P$9:$P$767,"CKZ Wołów")</f>
        <v>0</v>
      </c>
      <c r="X71" s="349">
        <f>SUMIFS('2_stopień'!$K$9:$K$767,'2_stopień'!$H$9:$H$767,D71,'2_stopień'!$P$9:$P$767,"CKZ Wołów")</f>
        <v>0</v>
      </c>
      <c r="Y71" s="244">
        <f>SUMIFS('2_stopień'!$J$9:$J$767,'2_stopień'!$H$9:$H$767,D71,'2_stopień'!$P$9:$P$767,"CKZ Ziębice")</f>
        <v>0</v>
      </c>
      <c r="Z71" s="349">
        <f>SUMIFS('2_stopień'!$K$9:$K$767,'2_stopień'!$H$9:$H$767,D71,'2_stopień'!$P$9:$P$767,"CKZ Ziębice")</f>
        <v>0</v>
      </c>
      <c r="AA71" s="244">
        <f>SUMIFS('2_stopień'!$J$9:$J$767,'2_stopień'!$H$9:$H$767,D71,'2_stopień'!$P$9:$P$767,"CKZ Dobrodzień")</f>
        <v>0</v>
      </c>
      <c r="AB71" s="349">
        <f>SUMIFS('2_stopień'!$K$9:$K$767,'2_stopień'!$H$9:$H$767,D71,'2_stopień'!$P$9:$P$767,"CKZ Dobrodzień")</f>
        <v>0</v>
      </c>
      <c r="AC71" s="244">
        <f>SUMIFS('2_stopień'!$J$9:$J$767,'2_stopień'!$H$9:$H$767,D71,'2_stopień'!$P$9:$P$767,"CKZ Głubczyce")</f>
        <v>0</v>
      </c>
      <c r="AD71" s="349">
        <f>SUMIFS('2_stopień'!$K$9:$K$767,'2_stopień'!$H$9:$H$767,D71,'2_stopień'!$P$9:$P$767,"CKZ Głubczyce")</f>
        <v>0</v>
      </c>
      <c r="AE71" s="244">
        <f>SUMIFS('2_stopień'!$J$9:$J$767,'2_stopień'!$H$9:$H$767,D71,'2_stopień'!$P$9:$P$767,"CKZ Kędzierzyn Koźle")</f>
        <v>0</v>
      </c>
      <c r="AF71" s="349">
        <f>SUMIFS('2_stopień'!$K$9:$K$767,'2_stopień'!$H$9:$H$767,D71,'2_stopień'!$P$9:$P$767,"CKZ Kędzierzyn Koźle")</f>
        <v>0</v>
      </c>
      <c r="AG71" s="244">
        <f>SUMIFS('2_stopień'!$J$9:$J$767,'2_stopień'!$H$9:$H$767,D71,'2_stopień'!$P$9:$P$767,"ZSET Rakowice")</f>
        <v>0</v>
      </c>
      <c r="AH71" s="349">
        <f>SUMIFS('2_stopień'!$K$9:$K$767,'2_stopień'!$H$9:$H$767,D71,'2_stopień'!$P$9:$P$767,"ZSET Rakowice")</f>
        <v>0</v>
      </c>
      <c r="AI71" s="244">
        <f>SUMIFS('2_stopień'!$J$9:$J$767,'2_stopień'!$H$9:$H$767,D71,'2_stopień'!$P$9:$P$767,"CKZ Krotoszyn")</f>
        <v>0</v>
      </c>
      <c r="AJ71" s="349">
        <f>SUMIFS('2_stopień'!$K$9:$K$767,'2_stopień'!$H$9:$H$767,D71,'2_stopień'!$P$9:$P$767,"CKZ Krotoszyn")</f>
        <v>0</v>
      </c>
      <c r="AK71" s="244">
        <f>SUMIFS('2_stopień'!$J$9:$J$767,'2_stopień'!$H$9:$H$767,D71,'2_stopień'!$P$9:$P$767,"CKZ Olkusz")</f>
        <v>0</v>
      </c>
      <c r="AL71" s="349">
        <f>SUMIFS('2_stopień'!$K$9:$K$767,'2_stopień'!$H$9:$H$767,D71,'2_stopień'!$P$9:$P$767,"CKZ Olkusz")</f>
        <v>0</v>
      </c>
      <c r="AM71" s="244">
        <f>SUMIFS('2_stopień'!$J$9:$J$767,'2_stopień'!$H$9:$H$767,D71,'2_stopień'!$P$9:$P$767,"CKZ Wschowa")</f>
        <v>0</v>
      </c>
      <c r="AN71" s="334">
        <f>SUMIFS('2_stopień'!$K$9:$K$767,'2_stopień'!$H$9:$H$767,D71,'2_stopień'!$P$9:$P$767,"CKZ Wschowa")</f>
        <v>0</v>
      </c>
      <c r="AO71" s="244">
        <f>SUMIFS('2_stopień'!$J$9:$J$767,'2_stopień'!$H$9:$H$767,D71,'2_stopień'!$P$9:$P$767,"CKZ Zielona Góra")</f>
        <v>1</v>
      </c>
      <c r="AP71" s="314">
        <f>SUMIFS('2_stopień'!$K$9:$K$767,'2_stopień'!$H$9:$H$767,D71,'2_stopień'!$P$9:$P$767,"CKZ Zielona Góra")</f>
        <v>1</v>
      </c>
      <c r="AQ71" s="244">
        <f>SUMIFS('2_stopień'!$J$9:$J$767,'2_stopień'!$H$9:$H$767,D71,'2_stopień'!$P$9:$P$767,"Rzemieślnicza Wałbrzych")</f>
        <v>0</v>
      </c>
      <c r="AR71" s="349">
        <f>SUMIFS('2_stopień'!$K$9:$K$767,'2_stopień'!$H$9:$H$767,D71,'2_stopień'!$P$9:$P$767,"Rzemieślnicza Wałbrzych")</f>
        <v>0</v>
      </c>
      <c r="AS71" s="244">
        <f>SUMIFS('2_stopień'!$J$9:$J$767,'2_stopień'!$H$9:$H$767,D71,'2_stopień'!$P$9:$P$767,"CKZ Mosina")</f>
        <v>0</v>
      </c>
      <c r="AT71" s="349">
        <f>SUMIFS('2_stopień'!$K$9:$K$767,'2_stopień'!$H$9:$H$767,D71,'2_stopień'!$P$9:$P$767,"CKZ Mosina")</f>
        <v>0</v>
      </c>
      <c r="AU71" s="244">
        <f>SUMIFS('2_stopień'!$J$9:$J$767,'2_stopień'!$H$9:$H$767,D71,'2_stopień'!$P$9:$P$767,"Akademia Rzemiosła")</f>
        <v>0</v>
      </c>
      <c r="AV71" s="349">
        <f>SUMIFS('2_stopień'!$K$9:$K$767,'2_stopień'!$H$9:$H$767,D71,'2_stopień'!$P$9:$P$767,"Akademia Rzemiosła")</f>
        <v>0</v>
      </c>
      <c r="AW71" s="244">
        <f>SUMIFS('2_stopień'!$J$9:$J$767,'2_stopień'!$H$9:$H$767,D71,'2_stopień'!$P$9:$P$767,"CKZ Opole")</f>
        <v>0</v>
      </c>
      <c r="AX71" s="349">
        <f>SUMIFS('2_stopień'!$K$9:$K$767,'2_stopień'!$H$9:$H$767,D71,'2_stopień'!$P$9:$P$767,"CKZ Opole")</f>
        <v>0</v>
      </c>
      <c r="AY71" s="244">
        <f>SUMIFS('2_stopień'!$J$9:$J$767,'2_stopień'!$H$9:$H$767,D71,'2_stopień'!$P$9:$P$767,"CKZ Wrocław")</f>
        <v>0</v>
      </c>
      <c r="AZ71" s="349">
        <f>SUMIFS('2_stopień'!$K$9:$K$767,'2_stopień'!$H$9:$H$767,D71,'2_stopień'!$P$9:$P$767,"CKZ Wrocław")</f>
        <v>0</v>
      </c>
      <c r="BA71" s="244">
        <f>SUMIFS('2_stopień'!$J$9:$J$767,'2_stopień'!$H$9:$H$767,D71,'2_stopień'!$P$9:$P$767,"Brzeg Dolny")</f>
        <v>0</v>
      </c>
      <c r="BB71" s="349">
        <f>SUMIFS('2_stopień'!$K$9:$K$767,'2_stopień'!$H$9:$H$767,D71,'2_stopień'!$P$9:$P$767,"Brzeg Dolny")</f>
        <v>0</v>
      </c>
      <c r="BC71" s="244">
        <f>SUMIFS('2_stopień'!$J$9:$J$767,'2_stopień'!$H$9:$H$767,D71,'2_stopień'!$P$9:$P$767,"CKZ Dębica")</f>
        <v>0</v>
      </c>
      <c r="BD71" s="349">
        <f>SUMIFS('2_stopień'!$K$9:$K$767,'2_stopień'!$H$9:$H$767,D71,'2_stopień'!$P$9:$P$767,"CKZ Dębica")</f>
        <v>0</v>
      </c>
      <c r="BE71" s="244">
        <f>SUMIFS('2_stopień'!$J$9:$J$767,'2_stopień'!$H$9:$H$767,D71,'2_stopień'!$P$9:$P$767,"CKZ Gliwice")</f>
        <v>0</v>
      </c>
      <c r="BF71" s="349">
        <f>SUMIFS('2_stopień'!$K$9:$K$767,'2_stopień'!$H$9:$H$767,D71,'2_stopień'!$P$9:$P$767,"CKZ Gliwice")</f>
        <v>0</v>
      </c>
      <c r="BG71" s="244">
        <f>SUMIFS('2_stopień'!$J$9:$J$767,'2_stopień'!$H$9:$H$767,D71,'2_stopień'!$P$9:$P$767,"CKZ Gniezno")</f>
        <v>0</v>
      </c>
      <c r="BH71" s="349">
        <f>SUMIFS('2_stopień'!$K$9:$K$767,'2_stopień'!$H$9:$H$767,D71,'2_stopień'!$P$9:$P$767,"CKZ Gniezno")</f>
        <v>0</v>
      </c>
      <c r="BI71" s="245">
        <f>SUMIFS('2_stopień'!$J$9:$J$767,'2_stopień'!$H$9:$H$767,D71,'2_stopień'!$P$9:$P$767,"szukany ośrodek")</f>
        <v>0</v>
      </c>
      <c r="BJ71" s="359">
        <f t="shared" si="4"/>
        <v>1</v>
      </c>
      <c r="BK71" s="324">
        <f t="shared" ref="BK71:BK100" si="5">SUM(H71,J71,L71,N71,P71,R71,T71,V71,X71,Z71,AB71,AD71,AF71,AH71,AJ71,AL71,AN71,AP71,AR71,AT71,AV71,AX71,AZ71,BB71,BD71,BF71,BH71)</f>
        <v>1</v>
      </c>
    </row>
    <row r="72" spans="2:63" hidden="1">
      <c r="B72" s="25" t="s">
        <v>528</v>
      </c>
      <c r="C72" s="26">
        <v>732209</v>
      </c>
      <c r="D72" s="26" t="s">
        <v>1023</v>
      </c>
      <c r="E72" s="25" t="s">
        <v>661</v>
      </c>
      <c r="F72" s="245">
        <f>SUMIF('2_stopień'!H$9:H$767,"PGF.01.",'2_stopień'!J$9:J$767)</f>
        <v>0</v>
      </c>
      <c r="G72" s="244">
        <f>SUMIFS('2_stopień'!$J$9:$J$767,'2_stopień'!$H$9:$H$767,D72,'2_stopień'!$P$9:$P$767,"CKZ Bielawa")</f>
        <v>0</v>
      </c>
      <c r="H72" s="244">
        <f>SUMIFS('2_stopień'!$K$9:$K$767,'2_stopień'!$H$9:$H$767,E72,'2_stopień'!$P$9:$P$767,"CKZ Bielawa")</f>
        <v>0</v>
      </c>
      <c r="I72" s="244">
        <f>SUMIFS('2_stopień'!$J$9:$J$767,'2_stopień'!$H$9:$H$767,D72,'2_stopień'!$P$9:$P$767,"GCKZ Głogów")</f>
        <v>0</v>
      </c>
      <c r="J72" s="349">
        <f>SUMIFS('2_stopień'!$K$9:$K$767,'2_stopień'!$H$9:$H$767,D72,'2_stopień'!$P$9:$P$767,"GCKZ Głogów")</f>
        <v>0</v>
      </c>
      <c r="K72" s="244">
        <f>SUMIFS('2_stopień'!$J$9:$J$767,'2_stopień'!$H$9:$H$767,D72,'2_stopień'!$P$9:$P$767,"CKZ Jawor")</f>
        <v>0</v>
      </c>
      <c r="L72" s="349">
        <f>SUMIFS('2_stopień'!$K$9:$K$767,'2_stopień'!$H$9:$H$767,D72,'2_stopień'!$P$9:$P$767,"CKZ Jawor")</f>
        <v>0</v>
      </c>
      <c r="M72" s="244">
        <f>SUMIFS('2_stopień'!$J$9:$J$767,'2_stopień'!$H$9:$H$767,D72,'2_stopień'!$P$9:$P$767,"JCKZ Jelenia Góra")</f>
        <v>0</v>
      </c>
      <c r="N72" s="349">
        <f>SUMIFS('2_stopień'!$K$9:$K$767,'2_stopień'!$H$9:$H$767,D72,'2_stopień'!$P$9:$P$767,"JCKZ Jelenia Góra")</f>
        <v>0</v>
      </c>
      <c r="O72" s="244">
        <f>SUMIFS('2_stopień'!$J$9:$J$767,'2_stopień'!$H$9:$H$767,D72,'2_stopień'!$P$9:$P$767,"CKZ Kłodzko")</f>
        <v>0</v>
      </c>
      <c r="P72" s="349">
        <f>SUMIFS('2_stopień'!$K$9:$K$767,'2_stopień'!$H$9:$H$767,D72,'2_stopień'!$P$9:$P$767,"CKZ Kłodzko")</f>
        <v>0</v>
      </c>
      <c r="Q72" s="244">
        <f>SUMIFS('2_stopień'!$J$9:$J$767,'2_stopień'!$H$9:$H$767,D72,'2_stopień'!$P$9:$P$767,"CKZ Legnica")</f>
        <v>0</v>
      </c>
      <c r="R72" s="349">
        <f>SUMIFS('2_stopień'!$K$9:$K$767,'2_stopień'!$H$9:$H$767,D72,'2_stopień'!$P$9:$P$767,"CKZ Legnica")</f>
        <v>0</v>
      </c>
      <c r="S72" s="244">
        <f>SUMIFS('2_stopień'!$J$9:$J$767,'2_stopień'!$H$9:$H$767,D72,'2_stopień'!$P$9:$P$767,"CKZ Oleśnica")</f>
        <v>0</v>
      </c>
      <c r="T72" s="349">
        <f>SUMIFS('2_stopień'!$K$9:$K$767,'2_stopień'!$H$9:$H$767,D72,'2_stopień'!$P$9:$P$767,"CKZ Oleśnica")</f>
        <v>0</v>
      </c>
      <c r="U72" s="244">
        <f>SUMIFS('2_stopień'!$J$9:$J$767,'2_stopień'!$H$9:$H$767,D72,'2_stopień'!$P$9:$P$767,"CKZ Świdnica")</f>
        <v>0</v>
      </c>
      <c r="V72" s="349">
        <f>SUMIFS('2_stopień'!$K$9:$K$767,'2_stopień'!$H$9:$H$767,D72,'2_stopień'!$P$9:$P$767,"CKZ Świdnica")</f>
        <v>0</v>
      </c>
      <c r="W72" s="244">
        <f>SUMIFS('2_stopień'!$J$9:$J$767,'2_stopień'!$H$9:$H$767,D72,'2_stopień'!$P$9:$P$767,"CKZ Wołów")</f>
        <v>0</v>
      </c>
      <c r="X72" s="349">
        <f>SUMIFS('2_stopień'!$K$9:$K$767,'2_stopień'!$H$9:$H$767,D72,'2_stopień'!$P$9:$P$767,"CKZ Wołów")</f>
        <v>0</v>
      </c>
      <c r="Y72" s="244">
        <f>SUMIFS('2_stopień'!$J$9:$J$767,'2_stopień'!$H$9:$H$767,D72,'2_stopień'!$P$9:$P$767,"CKZ Ziębice")</f>
        <v>0</v>
      </c>
      <c r="Z72" s="349">
        <f>SUMIFS('2_stopień'!$K$9:$K$767,'2_stopień'!$H$9:$H$767,D72,'2_stopień'!$P$9:$P$767,"CKZ Ziębice")</f>
        <v>0</v>
      </c>
      <c r="AA72" s="244">
        <f>SUMIFS('2_stopień'!$J$9:$J$767,'2_stopień'!$H$9:$H$767,D72,'2_stopień'!$P$9:$P$767,"CKZ Dobrodzień")</f>
        <v>0</v>
      </c>
      <c r="AB72" s="349">
        <f>SUMIFS('2_stopień'!$K$9:$K$767,'2_stopień'!$H$9:$H$767,D72,'2_stopień'!$P$9:$P$767,"CKZ Dobrodzień")</f>
        <v>0</v>
      </c>
      <c r="AC72" s="244">
        <f>SUMIFS('2_stopień'!$J$9:$J$767,'2_stopień'!$H$9:$H$767,D72,'2_stopień'!$P$9:$P$767,"CKZ Głubczyce")</f>
        <v>0</v>
      </c>
      <c r="AD72" s="349">
        <f>SUMIFS('2_stopień'!$K$9:$K$767,'2_stopień'!$H$9:$H$767,D72,'2_stopień'!$P$9:$P$767,"CKZ Głubczyce")</f>
        <v>0</v>
      </c>
      <c r="AE72" s="244">
        <f>SUMIFS('2_stopień'!$J$9:$J$767,'2_stopień'!$H$9:$H$767,D72,'2_stopień'!$P$9:$P$767,"CKZ Kędzierzyn Koźle")</f>
        <v>0</v>
      </c>
      <c r="AF72" s="349">
        <f>SUMIFS('2_stopień'!$K$9:$K$767,'2_stopień'!$H$9:$H$767,D72,'2_stopień'!$P$9:$P$767,"CKZ Kędzierzyn Koźle")</f>
        <v>0</v>
      </c>
      <c r="AG72" s="244">
        <f>SUMIFS('2_stopień'!$J$9:$J$767,'2_stopień'!$H$9:$H$767,D72,'2_stopień'!$P$9:$P$767,"ZSET Rakowice")</f>
        <v>0</v>
      </c>
      <c r="AH72" s="349">
        <f>SUMIFS('2_stopień'!$K$9:$K$767,'2_stopień'!$H$9:$H$767,D72,'2_stopień'!$P$9:$P$767,"ZSET Rakowice")</f>
        <v>0</v>
      </c>
      <c r="AI72" s="244">
        <f>SUMIFS('2_stopień'!$J$9:$J$767,'2_stopień'!$H$9:$H$767,D72,'2_stopień'!$P$9:$P$767,"CKZ Krotoszyn")</f>
        <v>0</v>
      </c>
      <c r="AJ72" s="349">
        <f>SUMIFS('2_stopień'!$K$9:$K$767,'2_stopień'!$H$9:$H$767,D72,'2_stopień'!$P$9:$P$767,"CKZ Krotoszyn")</f>
        <v>0</v>
      </c>
      <c r="AK72" s="244">
        <f>SUMIFS('2_stopień'!$J$9:$J$767,'2_stopień'!$H$9:$H$767,D72,'2_stopień'!$P$9:$P$767,"CKZ Olkusz")</f>
        <v>0</v>
      </c>
      <c r="AL72" s="349">
        <f>SUMIFS('2_stopień'!$K$9:$K$767,'2_stopień'!$H$9:$H$767,D72,'2_stopień'!$P$9:$P$767,"CKZ Olkusz")</f>
        <v>0</v>
      </c>
      <c r="AM72" s="244">
        <f>SUMIFS('2_stopień'!$J$9:$J$767,'2_stopień'!$H$9:$H$767,D72,'2_stopień'!$P$9:$P$767,"CKZ Wschowa")</f>
        <v>0</v>
      </c>
      <c r="AN72" s="334">
        <f>SUMIFS('2_stopień'!$K$9:$K$767,'2_stopień'!$H$9:$H$767,D72,'2_stopień'!$P$9:$P$767,"CKZ Wschowa")</f>
        <v>0</v>
      </c>
      <c r="AO72" s="244">
        <f>SUMIFS('2_stopień'!$J$9:$J$767,'2_stopień'!$H$9:$H$767,D72,'2_stopień'!$P$9:$P$767,"CKZ Zielona Góra")</f>
        <v>0</v>
      </c>
      <c r="AP72" s="314">
        <f>SUMIFS('2_stopień'!$K$9:$K$767,'2_stopień'!$H$9:$H$767,D72,'2_stopień'!$P$9:$P$767,"CKZ Zielona Góra")</f>
        <v>0</v>
      </c>
      <c r="AQ72" s="244">
        <f>SUMIFS('2_stopień'!$J$9:$J$767,'2_stopień'!$H$9:$H$767,D72,'2_stopień'!$P$9:$P$767,"Rzemieślnicza Wałbrzych")</f>
        <v>0</v>
      </c>
      <c r="AR72" s="349">
        <f>SUMIFS('2_stopień'!$K$9:$K$767,'2_stopień'!$H$9:$H$767,D72,'2_stopień'!$P$9:$P$767,"Rzemieślnicza Wałbrzych")</f>
        <v>0</v>
      </c>
      <c r="AS72" s="244">
        <f>SUMIFS('2_stopień'!$J$9:$J$767,'2_stopień'!$H$9:$H$767,D72,'2_stopień'!$P$9:$P$767,"CKZ Mosina")</f>
        <v>0</v>
      </c>
      <c r="AT72" s="349">
        <f>SUMIFS('2_stopień'!$K$9:$K$767,'2_stopień'!$H$9:$H$767,D72,'2_stopień'!$P$9:$P$767,"CKZ Mosina")</f>
        <v>0</v>
      </c>
      <c r="AU72" s="244">
        <f>SUMIFS('2_stopień'!$J$9:$J$767,'2_stopień'!$H$9:$H$767,D72,'2_stopień'!$P$9:$P$767,"Collegium Witelona")</f>
        <v>0</v>
      </c>
      <c r="AV72" s="349">
        <f>SUMIFS('2_stopień'!$K$9:$K$767,'2_stopień'!$H$9:$H$767,D72,'2_stopień'!$P$9:$P$767,"Collegium Witelona")</f>
        <v>0</v>
      </c>
      <c r="AW72" s="244">
        <f>SUMIFS('2_stopień'!$J$9:$J$767,'2_stopień'!$H$9:$H$767,D72,'2_stopień'!$P$9:$P$767,"CKZ Opole")</f>
        <v>0</v>
      </c>
      <c r="AX72" s="349">
        <f>SUMIFS('2_stopień'!$K$9:$K$767,'2_stopień'!$H$9:$H$767,D72,'2_stopień'!$P$9:$P$767,"CKZ Opole")</f>
        <v>0</v>
      </c>
      <c r="AY72" s="244">
        <f>SUMIFS('2_stopień'!$J$9:$J$767,'2_stopień'!$H$9:$H$767,D72,'2_stopień'!$P$9:$P$767,"CKZ Wrocław")</f>
        <v>0</v>
      </c>
      <c r="AZ72" s="349">
        <f>SUMIFS('2_stopień'!$K$9:$K$767,'2_stopień'!$H$9:$H$767,D72,'2_stopień'!$P$9:$P$767,"CKZ Wrocław")</f>
        <v>0</v>
      </c>
      <c r="BA72" s="244">
        <f>SUMIFS('2_stopień'!$J$9:$J$767,'2_stopień'!$H$9:$H$767,D72,'2_stopień'!$P$9:$P$767,"Brzeg Dolny")</f>
        <v>0</v>
      </c>
      <c r="BB72" s="349">
        <f>SUMIFS('2_stopień'!$K$9:$K$767,'2_stopień'!$H$9:$H$767,D72,'2_stopień'!$P$9:$P$767,"Brzeg Dolny")</f>
        <v>0</v>
      </c>
      <c r="BC72" s="244">
        <f>SUMIFS('2_stopień'!$J$9:$J$767,'2_stopień'!$H$9:$H$767,D72,'2_stopień'!$P$9:$P$767,"CKZ Dębica")</f>
        <v>0</v>
      </c>
      <c r="BD72" s="349">
        <f>SUMIFS('2_stopień'!$K$9:$K$767,'2_stopień'!$H$9:$H$767,D72,'2_stopień'!$P$9:$P$767,"CKZ Dębica")</f>
        <v>0</v>
      </c>
      <c r="BE72" s="244">
        <f>SUMIFS('2_stopień'!$J$9:$J$767,'2_stopień'!$H$9:$H$767,D72,'2_stopień'!$P$9:$P$767,"CKZ Gliwice")</f>
        <v>0</v>
      </c>
      <c r="BF72" s="349">
        <f>SUMIFS('2_stopień'!$K$9:$K$767,'2_stopień'!$H$9:$H$767,D72,'2_stopień'!$P$9:$P$767,"CKZ Gliwice")</f>
        <v>0</v>
      </c>
      <c r="BG72" s="244">
        <f>SUMIFS('2_stopień'!$J$9:$J$767,'2_stopień'!$H$9:$H$767,D72,'2_stopień'!$P$9:$P$767,"CKZ Gniezno")</f>
        <v>0</v>
      </c>
      <c r="BH72" s="349">
        <f>SUMIFS('2_stopień'!$K$9:$K$767,'2_stopień'!$H$9:$H$767,D72,'2_stopień'!$P$9:$P$767,"CKZ Gniezno")</f>
        <v>0</v>
      </c>
      <c r="BI72" s="245">
        <f>SUMIFS('2_stopień'!$J$9:$J$767,'2_stopień'!$H$9:$H$767,D72,'2_stopień'!$P$9:$P$767,"szukany ośrodek")</f>
        <v>0</v>
      </c>
      <c r="BJ72" s="359">
        <f t="shared" si="4"/>
        <v>0</v>
      </c>
      <c r="BK72" s="324">
        <f t="shared" si="5"/>
        <v>0</v>
      </c>
    </row>
    <row r="73" spans="2:63">
      <c r="B73" s="25" t="s">
        <v>448</v>
      </c>
      <c r="C73" s="26">
        <v>732210</v>
      </c>
      <c r="D73" s="26" t="s">
        <v>685</v>
      </c>
      <c r="E73" s="25" t="s">
        <v>660</v>
      </c>
      <c r="F73" s="245">
        <f>SUMIF('2_stopień'!H$9:H$767,"PGF.02.",'2_stopień'!J$9:J$767)</f>
        <v>1</v>
      </c>
      <c r="G73" s="244">
        <f>SUMIFS('2_stopień'!$J$9:$J$767,'2_stopień'!$H$9:$H$767,D73,'2_stopień'!$P$9:$P$767,"CKZ Bielawa")</f>
        <v>0</v>
      </c>
      <c r="H73" s="244">
        <f>SUMIFS('2_stopień'!$K$9:$K$767,'2_stopień'!$H$9:$H$767,D73,'2_stopień'!$P$9:$P$767,"CKZ Bielawa")</f>
        <v>0</v>
      </c>
      <c r="I73" s="244">
        <f>SUMIFS('2_stopień'!$J$9:$J$767,'2_stopień'!$H$9:$H$767,D73,'2_stopień'!$P$9:$P$767,"GCKZ Głogów")</f>
        <v>0</v>
      </c>
      <c r="J73" s="349">
        <f>SUMIFS('2_stopień'!$K$9:$K$767,'2_stopień'!$H$9:$H$767,D73,'2_stopień'!$P$9:$P$767,"GCKZ Głogów")</f>
        <v>0</v>
      </c>
      <c r="K73" s="244">
        <f>SUMIFS('2_stopień'!$J$9:$J$767,'2_stopień'!$H$9:$H$767,D73,'2_stopień'!$P$9:$P$767,"CKZ Jawor")</f>
        <v>0</v>
      </c>
      <c r="L73" s="349">
        <f>SUMIFS('2_stopień'!$K$9:$K$767,'2_stopień'!$H$9:$H$767,D73,'2_stopień'!$P$9:$P$767,"CKZ Jawor")</f>
        <v>0</v>
      </c>
      <c r="M73" s="244">
        <f>SUMIFS('2_stopień'!$J$9:$J$767,'2_stopień'!$H$9:$H$767,D73,'2_stopień'!$P$9:$P$767,"JCKZ Jelenia Góra")</f>
        <v>0</v>
      </c>
      <c r="N73" s="349">
        <f>SUMIFS('2_stopień'!$K$9:$K$767,'2_stopień'!$H$9:$H$767,D73,'2_stopień'!$P$9:$P$767,"JCKZ Jelenia Góra")</f>
        <v>0</v>
      </c>
      <c r="O73" s="244">
        <f>SUMIFS('2_stopień'!$J$9:$J$767,'2_stopień'!$H$9:$H$767,D73,'2_stopień'!$P$9:$P$767,"CKZ Kłodzko")</f>
        <v>0</v>
      </c>
      <c r="P73" s="349">
        <f>SUMIFS('2_stopień'!$K$9:$K$767,'2_stopień'!$H$9:$H$767,D73,'2_stopień'!$P$9:$P$767,"CKZ Kłodzko")</f>
        <v>0</v>
      </c>
      <c r="Q73" s="244">
        <f>SUMIFS('2_stopień'!$J$9:$J$767,'2_stopień'!$H$9:$H$767,D73,'2_stopień'!$P$9:$P$767,"CKZ Legnica")</f>
        <v>0</v>
      </c>
      <c r="R73" s="349">
        <f>SUMIFS('2_stopień'!$K$9:$K$767,'2_stopień'!$H$9:$H$767,D73,'2_stopień'!$P$9:$P$767,"CKZ Legnica")</f>
        <v>0</v>
      </c>
      <c r="S73" s="244">
        <f>SUMIFS('2_stopień'!$J$9:$J$767,'2_stopień'!$H$9:$H$767,D73,'2_stopień'!$P$9:$P$767,"CKZ Oleśnica")</f>
        <v>0</v>
      </c>
      <c r="T73" s="349">
        <f>SUMIFS('2_stopień'!$K$9:$K$767,'2_stopień'!$H$9:$H$767,D73,'2_stopień'!$P$9:$P$767,"CKZ Oleśnica")</f>
        <v>0</v>
      </c>
      <c r="U73" s="244">
        <f>SUMIFS('2_stopień'!$J$9:$J$767,'2_stopień'!$H$9:$H$767,D73,'2_stopień'!$P$9:$P$767,"CKZ Świdnica")</f>
        <v>0</v>
      </c>
      <c r="V73" s="349">
        <f>SUMIFS('2_stopień'!$K$9:$K$767,'2_stopień'!$H$9:$H$767,D73,'2_stopień'!$P$9:$P$767,"CKZ Świdnica")</f>
        <v>0</v>
      </c>
      <c r="W73" s="244">
        <f>SUMIFS('2_stopień'!$J$9:$J$767,'2_stopień'!$H$9:$H$767,D73,'2_stopień'!$P$9:$P$767,"CKZ Wołów")</f>
        <v>0</v>
      </c>
      <c r="X73" s="349">
        <f>SUMIFS('2_stopień'!$K$9:$K$767,'2_stopień'!$H$9:$H$767,D73,'2_stopień'!$P$9:$P$767,"CKZ Wołów")</f>
        <v>0</v>
      </c>
      <c r="Y73" s="244">
        <f>SUMIFS('2_stopień'!$J$9:$J$767,'2_stopień'!$H$9:$H$767,D73,'2_stopień'!$P$9:$P$767,"CKZ Ziębice")</f>
        <v>0</v>
      </c>
      <c r="Z73" s="349">
        <f>SUMIFS('2_stopień'!$K$9:$K$767,'2_stopień'!$H$9:$H$767,D73,'2_stopień'!$P$9:$P$767,"CKZ Ziębice")</f>
        <v>0</v>
      </c>
      <c r="AA73" s="244">
        <f>SUMIFS('2_stopień'!$J$9:$J$767,'2_stopień'!$H$9:$H$767,D73,'2_stopień'!$P$9:$P$767,"CKZ Dobrodzień")</f>
        <v>0</v>
      </c>
      <c r="AB73" s="349">
        <f>SUMIFS('2_stopień'!$K$9:$K$767,'2_stopień'!$H$9:$H$767,D73,'2_stopień'!$P$9:$P$767,"CKZ Dobrodzień")</f>
        <v>0</v>
      </c>
      <c r="AC73" s="244">
        <f>SUMIFS('2_stopień'!$J$9:$J$767,'2_stopień'!$H$9:$H$767,D73,'2_stopień'!$P$9:$P$767,"CKZ Głubczyce")</f>
        <v>0</v>
      </c>
      <c r="AD73" s="349">
        <f>SUMIFS('2_stopień'!$K$9:$K$767,'2_stopień'!$H$9:$H$767,D73,'2_stopień'!$P$9:$P$767,"CKZ Głubczyce")</f>
        <v>0</v>
      </c>
      <c r="AE73" s="244">
        <f>SUMIFS('2_stopień'!$J$9:$J$767,'2_stopień'!$H$9:$H$767,D73,'2_stopień'!$P$9:$P$767,"CKZ Kędzierzyn Koźle")</f>
        <v>0</v>
      </c>
      <c r="AF73" s="349">
        <f>SUMIFS('2_stopień'!$K$9:$K$767,'2_stopień'!$H$9:$H$767,D73,'2_stopień'!$P$9:$P$767,"CKZ Kędzierzyn Koźle")</f>
        <v>0</v>
      </c>
      <c r="AG73" s="244">
        <f>SUMIFS('2_stopień'!$J$9:$J$767,'2_stopień'!$H$9:$H$767,D73,'2_stopień'!$P$9:$P$767,"ZSET Rakowice")</f>
        <v>0</v>
      </c>
      <c r="AH73" s="349">
        <f>SUMIFS('2_stopień'!$K$9:$K$767,'2_stopień'!$H$9:$H$767,D73,'2_stopień'!$P$9:$P$767,"ZSET Rakowice")</f>
        <v>0</v>
      </c>
      <c r="AI73" s="244">
        <f>SUMIFS('2_stopień'!$J$9:$J$767,'2_stopień'!$H$9:$H$767,D73,'2_stopień'!$P$9:$P$767,"CKZ Krotoszyn")</f>
        <v>0</v>
      </c>
      <c r="AJ73" s="349">
        <f>SUMIFS('2_stopień'!$K$9:$K$767,'2_stopień'!$H$9:$H$767,D73,'2_stopień'!$P$9:$P$767,"CKZ Krotoszyn")</f>
        <v>0</v>
      </c>
      <c r="AK73" s="244">
        <f>SUMIFS('2_stopień'!$J$9:$J$767,'2_stopień'!$H$9:$H$767,D73,'2_stopień'!$P$9:$P$767,"CKZ Olkusz")</f>
        <v>0</v>
      </c>
      <c r="AL73" s="349">
        <f>SUMIFS('2_stopień'!$K$9:$K$767,'2_stopień'!$H$9:$H$767,D73,'2_stopień'!$P$9:$P$767,"CKZ Olkusz")</f>
        <v>0</v>
      </c>
      <c r="AM73" s="244">
        <f>SUMIFS('2_stopień'!$J$9:$J$767,'2_stopień'!$H$9:$H$767,D73,'2_stopień'!$P$9:$P$767,"CKZ Wschowa")</f>
        <v>0</v>
      </c>
      <c r="AN73" s="334">
        <f>SUMIFS('2_stopień'!$K$9:$K$767,'2_stopień'!$H$9:$H$767,D73,'2_stopień'!$P$9:$P$767,"CKZ Wschowa")</f>
        <v>0</v>
      </c>
      <c r="AO73" s="244">
        <f>SUMIFS('2_stopień'!$J$9:$J$767,'2_stopień'!$H$9:$H$767,D73,'2_stopień'!$P$9:$P$767,"CKZ Zielona Góra")</f>
        <v>1</v>
      </c>
      <c r="AP73" s="314">
        <f>SUMIFS('2_stopień'!$K$9:$K$767,'2_stopień'!$H$9:$H$767,D73,'2_stopień'!$P$9:$P$767,"CKZ Zielona Góra")</f>
        <v>0</v>
      </c>
      <c r="AQ73" s="244">
        <f>SUMIFS('2_stopień'!$J$9:$J$767,'2_stopień'!$H$9:$H$767,D73,'2_stopień'!$P$9:$P$767,"Rzemieślnicza Wałbrzych")</f>
        <v>0</v>
      </c>
      <c r="AR73" s="349">
        <f>SUMIFS('2_stopień'!$K$9:$K$767,'2_stopień'!$H$9:$H$767,D73,'2_stopień'!$P$9:$P$767,"Rzemieślnicza Wałbrzych")</f>
        <v>0</v>
      </c>
      <c r="AS73" s="244">
        <f>SUMIFS('2_stopień'!$J$9:$J$767,'2_stopień'!$H$9:$H$767,D73,'2_stopień'!$P$9:$P$767,"CKZ Mosina")</f>
        <v>0</v>
      </c>
      <c r="AT73" s="349">
        <f>SUMIFS('2_stopień'!$K$9:$K$767,'2_stopień'!$H$9:$H$767,D73,'2_stopień'!$P$9:$P$767,"CKZ Mosina")</f>
        <v>0</v>
      </c>
      <c r="AU73" s="244">
        <f>SUMIFS('2_stopień'!$J$9:$J$767,'2_stopień'!$H$9:$H$767,D73,'2_stopień'!$P$9:$P$767,"Akademia Rzemiosła")</f>
        <v>0</v>
      </c>
      <c r="AV73" s="349">
        <f>SUMIFS('2_stopień'!$K$9:$K$767,'2_stopień'!$H$9:$H$767,D73,'2_stopień'!$P$9:$P$767,"Akademia Rzemiosła")</f>
        <v>0</v>
      </c>
      <c r="AW73" s="244">
        <f>SUMIFS('2_stopień'!$J$9:$J$767,'2_stopień'!$H$9:$H$767,D73,'2_stopień'!$P$9:$P$767,"CKZ Opole")</f>
        <v>0</v>
      </c>
      <c r="AX73" s="349">
        <f>SUMIFS('2_stopień'!$K$9:$K$767,'2_stopień'!$H$9:$H$767,D73,'2_stopień'!$P$9:$P$767,"CKZ Opole")</f>
        <v>0</v>
      </c>
      <c r="AY73" s="244">
        <f>SUMIFS('2_stopień'!$J$9:$J$767,'2_stopień'!$H$9:$H$767,D73,'2_stopień'!$P$9:$P$767,"CKZ Wrocław")</f>
        <v>0</v>
      </c>
      <c r="AZ73" s="349">
        <f>SUMIFS('2_stopień'!$K$9:$K$767,'2_stopień'!$H$9:$H$767,D73,'2_stopień'!$P$9:$P$767,"CKZ Wrocław")</f>
        <v>0</v>
      </c>
      <c r="BA73" s="244">
        <f>SUMIFS('2_stopień'!$J$9:$J$767,'2_stopień'!$H$9:$H$767,D73,'2_stopień'!$P$9:$P$767,"Brzeg Dolny")</f>
        <v>0</v>
      </c>
      <c r="BB73" s="349">
        <f>SUMIFS('2_stopień'!$K$9:$K$767,'2_stopień'!$H$9:$H$767,D73,'2_stopień'!$P$9:$P$767,"Brzeg Dolny")</f>
        <v>0</v>
      </c>
      <c r="BC73" s="244">
        <f>SUMIFS('2_stopień'!$J$9:$J$767,'2_stopień'!$H$9:$H$767,D73,'2_stopień'!$P$9:$P$767,"CKZ Dębica")</f>
        <v>0</v>
      </c>
      <c r="BD73" s="349">
        <f>SUMIFS('2_stopień'!$K$9:$K$767,'2_stopień'!$H$9:$H$767,D73,'2_stopień'!$P$9:$P$767,"CKZ Dębica")</f>
        <v>0</v>
      </c>
      <c r="BE73" s="244">
        <f>SUMIFS('2_stopień'!$J$9:$J$767,'2_stopień'!$H$9:$H$767,D73,'2_stopień'!$P$9:$P$767,"CKZ Gliwice")</f>
        <v>0</v>
      </c>
      <c r="BF73" s="349">
        <f>SUMIFS('2_stopień'!$K$9:$K$767,'2_stopień'!$H$9:$H$767,D73,'2_stopień'!$P$9:$P$767,"CKZ Gliwice")</f>
        <v>0</v>
      </c>
      <c r="BG73" s="244">
        <f>SUMIFS('2_stopień'!$J$9:$J$767,'2_stopień'!$H$9:$H$767,D73,'2_stopień'!$P$9:$P$767,"CKZ Gniezno")</f>
        <v>0</v>
      </c>
      <c r="BH73" s="349">
        <f>SUMIFS('2_stopień'!$K$9:$K$767,'2_stopień'!$H$9:$H$767,D73,'2_stopień'!$P$9:$P$767,"CKZ Gniezno")</f>
        <v>0</v>
      </c>
      <c r="BI73" s="245">
        <f>SUMIFS('2_stopień'!$J$9:$J$767,'2_stopień'!$H$9:$H$767,D73,'2_stopień'!$P$9:$P$767,"szukany ośrodek")</f>
        <v>0</v>
      </c>
      <c r="BJ73" s="359">
        <f t="shared" si="4"/>
        <v>1</v>
      </c>
      <c r="BK73" s="324">
        <f t="shared" si="5"/>
        <v>0</v>
      </c>
    </row>
    <row r="74" spans="2:63" hidden="1">
      <c r="B74" s="25" t="s">
        <v>529</v>
      </c>
      <c r="C74" s="26">
        <v>732305</v>
      </c>
      <c r="D74" s="26" t="s">
        <v>1024</v>
      </c>
      <c r="E74" s="25" t="s">
        <v>659</v>
      </c>
      <c r="F74" s="245">
        <f>SUMIF('2_stopień'!H$9:H$767,"PGF.03.",'2_stopień'!J$9:J$767)</f>
        <v>0</v>
      </c>
      <c r="G74" s="244">
        <f>SUMIFS('2_stopień'!$J$9:$J$767,'2_stopień'!$H$9:$H$767,D74,'2_stopień'!$P$9:$P$767,"CKZ Bielawa")</f>
        <v>0</v>
      </c>
      <c r="H74" s="244">
        <f>SUMIFS('2_stopień'!$K$9:$K$767,'2_stopień'!$H$9:$H$767,E74,'2_stopień'!$P$9:$P$767,"CKZ Bielawa")</f>
        <v>0</v>
      </c>
      <c r="I74" s="244">
        <f>SUMIFS('2_stopień'!$J$9:$J$767,'2_stopień'!$H$9:$H$767,D74,'2_stopień'!$P$9:$P$767,"GCKZ Głogów")</f>
        <v>0</v>
      </c>
      <c r="J74" s="349">
        <f>SUMIFS('2_stopień'!$K$9:$K$767,'2_stopień'!$H$9:$H$767,D74,'2_stopień'!$P$9:$P$767,"GCKZ Głogów")</f>
        <v>0</v>
      </c>
      <c r="K74" s="244">
        <f>SUMIFS('2_stopień'!$J$9:$J$767,'2_stopień'!$H$9:$H$767,D74,'2_stopień'!$P$9:$P$767,"CKZ Jawor")</f>
        <v>0</v>
      </c>
      <c r="L74" s="349">
        <f>SUMIFS('2_stopień'!$K$9:$K$767,'2_stopień'!$H$9:$H$767,D74,'2_stopień'!$P$9:$P$767,"CKZ Jawor")</f>
        <v>0</v>
      </c>
      <c r="M74" s="244">
        <f>SUMIFS('2_stopień'!$J$9:$J$767,'2_stopień'!$H$9:$H$767,D74,'2_stopień'!$P$9:$P$767,"JCKZ Jelenia Góra")</f>
        <v>0</v>
      </c>
      <c r="N74" s="349">
        <f>SUMIFS('2_stopień'!$K$9:$K$767,'2_stopień'!$H$9:$H$767,D74,'2_stopień'!$P$9:$P$767,"JCKZ Jelenia Góra")</f>
        <v>0</v>
      </c>
      <c r="O74" s="244">
        <f>SUMIFS('2_stopień'!$J$9:$J$767,'2_stopień'!$H$9:$H$767,D74,'2_stopień'!$P$9:$P$767,"CKZ Kłodzko")</f>
        <v>0</v>
      </c>
      <c r="P74" s="349">
        <f>SUMIFS('2_stopień'!$K$9:$K$767,'2_stopień'!$H$9:$H$767,D74,'2_stopień'!$P$9:$P$767,"CKZ Kłodzko")</f>
        <v>0</v>
      </c>
      <c r="Q74" s="244">
        <f>SUMIFS('2_stopień'!$J$9:$J$767,'2_stopień'!$H$9:$H$767,D74,'2_stopień'!$P$9:$P$767,"CKZ Legnica")</f>
        <v>0</v>
      </c>
      <c r="R74" s="349">
        <f>SUMIFS('2_stopień'!$K$9:$K$767,'2_stopień'!$H$9:$H$767,D74,'2_stopień'!$P$9:$P$767,"CKZ Legnica")</f>
        <v>0</v>
      </c>
      <c r="S74" s="244">
        <f>SUMIFS('2_stopień'!$J$9:$J$767,'2_stopień'!$H$9:$H$767,D74,'2_stopień'!$P$9:$P$767,"CKZ Oleśnica")</f>
        <v>0</v>
      </c>
      <c r="T74" s="349">
        <f>SUMIFS('2_stopień'!$K$9:$K$767,'2_stopień'!$H$9:$H$767,D74,'2_stopień'!$P$9:$P$767,"CKZ Oleśnica")</f>
        <v>0</v>
      </c>
      <c r="U74" s="244">
        <f>SUMIFS('2_stopień'!$J$9:$J$767,'2_stopień'!$H$9:$H$767,D74,'2_stopień'!$P$9:$P$767,"CKZ Świdnica")</f>
        <v>0</v>
      </c>
      <c r="V74" s="349">
        <f>SUMIFS('2_stopień'!$K$9:$K$767,'2_stopień'!$H$9:$H$767,D74,'2_stopień'!$P$9:$P$767,"CKZ Świdnica")</f>
        <v>0</v>
      </c>
      <c r="W74" s="244">
        <f>SUMIFS('2_stopień'!$J$9:$J$767,'2_stopień'!$H$9:$H$767,D74,'2_stopień'!$P$9:$P$767,"CKZ Wołów")</f>
        <v>0</v>
      </c>
      <c r="X74" s="349">
        <f>SUMIFS('2_stopień'!$K$9:$K$767,'2_stopień'!$H$9:$H$767,D74,'2_stopień'!$P$9:$P$767,"CKZ Wołów")</f>
        <v>0</v>
      </c>
      <c r="Y74" s="244">
        <f>SUMIFS('2_stopień'!$J$9:$J$767,'2_stopień'!$H$9:$H$767,D74,'2_stopień'!$P$9:$P$767,"CKZ Ziębice")</f>
        <v>0</v>
      </c>
      <c r="Z74" s="349">
        <f>SUMIFS('2_stopień'!$K$9:$K$767,'2_stopień'!$H$9:$H$767,D74,'2_stopień'!$P$9:$P$767,"CKZ Ziębice")</f>
        <v>0</v>
      </c>
      <c r="AA74" s="244">
        <f>SUMIFS('2_stopień'!$J$9:$J$767,'2_stopień'!$H$9:$H$767,D74,'2_stopień'!$P$9:$P$767,"CKZ Dobrodzień")</f>
        <v>0</v>
      </c>
      <c r="AB74" s="349">
        <f>SUMIFS('2_stopień'!$K$9:$K$767,'2_stopień'!$H$9:$H$767,D74,'2_stopień'!$P$9:$P$767,"CKZ Dobrodzień")</f>
        <v>0</v>
      </c>
      <c r="AC74" s="244">
        <f>SUMIFS('2_stopień'!$J$9:$J$767,'2_stopień'!$H$9:$H$767,D74,'2_stopień'!$P$9:$P$767,"CKZ Głubczyce")</f>
        <v>0</v>
      </c>
      <c r="AD74" s="349">
        <f>SUMIFS('2_stopień'!$K$9:$K$767,'2_stopień'!$H$9:$H$767,D74,'2_stopień'!$P$9:$P$767,"CKZ Głubczyce")</f>
        <v>0</v>
      </c>
      <c r="AE74" s="244">
        <f>SUMIFS('2_stopień'!$J$9:$J$767,'2_stopień'!$H$9:$H$767,D74,'2_stopień'!$P$9:$P$767,"CKZ Kędzierzyn Koźle")</f>
        <v>0</v>
      </c>
      <c r="AF74" s="349">
        <f>SUMIFS('2_stopień'!$K$9:$K$767,'2_stopień'!$H$9:$H$767,D74,'2_stopień'!$P$9:$P$767,"CKZ Kędzierzyn Koźle")</f>
        <v>0</v>
      </c>
      <c r="AG74" s="244">
        <f>SUMIFS('2_stopień'!$J$9:$J$767,'2_stopień'!$H$9:$H$767,D74,'2_stopień'!$P$9:$P$767,"ZSET Rakowice")</f>
        <v>0</v>
      </c>
      <c r="AH74" s="349">
        <f>SUMIFS('2_stopień'!$K$9:$K$767,'2_stopień'!$H$9:$H$767,D74,'2_stopień'!$P$9:$P$767,"ZSET Rakowice")</f>
        <v>0</v>
      </c>
      <c r="AI74" s="244">
        <f>SUMIFS('2_stopień'!$J$9:$J$767,'2_stopień'!$H$9:$H$767,D74,'2_stopień'!$P$9:$P$767,"CKZ Krotoszyn")</f>
        <v>0</v>
      </c>
      <c r="AJ74" s="349">
        <f>SUMIFS('2_stopień'!$K$9:$K$767,'2_stopień'!$H$9:$H$767,D74,'2_stopień'!$P$9:$P$767,"CKZ Krotoszyn")</f>
        <v>0</v>
      </c>
      <c r="AK74" s="244">
        <f>SUMIFS('2_stopień'!$J$9:$J$767,'2_stopień'!$H$9:$H$767,D74,'2_stopień'!$P$9:$P$767,"CKZ Olkusz")</f>
        <v>0</v>
      </c>
      <c r="AL74" s="349">
        <f>SUMIFS('2_stopień'!$K$9:$K$767,'2_stopień'!$H$9:$H$767,D74,'2_stopień'!$P$9:$P$767,"CKZ Olkusz")</f>
        <v>0</v>
      </c>
      <c r="AM74" s="244">
        <f>SUMIFS('2_stopień'!$J$9:$J$767,'2_stopień'!$H$9:$H$767,D74,'2_stopień'!$P$9:$P$767,"CKZ Wschowa")</f>
        <v>0</v>
      </c>
      <c r="AN74" s="334">
        <f>SUMIFS('2_stopień'!$K$9:$K$767,'2_stopień'!$H$9:$H$767,D74,'2_stopień'!$P$9:$P$767,"CKZ Wschowa")</f>
        <v>0</v>
      </c>
      <c r="AO74" s="244">
        <f>SUMIFS('2_stopień'!$J$9:$J$767,'2_stopień'!$H$9:$H$767,D74,'2_stopień'!$P$9:$P$767,"CKZ Zielona Góra")</f>
        <v>0</v>
      </c>
      <c r="AP74" s="314">
        <f>SUMIFS('2_stopień'!$K$9:$K$767,'2_stopień'!$H$9:$H$767,D74,'2_stopień'!$P$9:$P$767,"CKZ Zielona Góra")</f>
        <v>0</v>
      </c>
      <c r="AQ74" s="244">
        <f>SUMIFS('2_stopień'!$J$9:$J$767,'2_stopień'!$H$9:$H$767,D74,'2_stopień'!$P$9:$P$767,"Rzemieślnicza Wałbrzych")</f>
        <v>0</v>
      </c>
      <c r="AR74" s="349">
        <f>SUMIFS('2_stopień'!$K$9:$K$767,'2_stopień'!$H$9:$H$767,D74,'2_stopień'!$P$9:$P$767,"Rzemieślnicza Wałbrzych")</f>
        <v>0</v>
      </c>
      <c r="AS74" s="244">
        <f>SUMIFS('2_stopień'!$J$9:$J$767,'2_stopień'!$H$9:$H$767,D74,'2_stopień'!$P$9:$P$767,"CKZ Mosina")</f>
        <v>0</v>
      </c>
      <c r="AT74" s="349">
        <f>SUMIFS('2_stopień'!$K$9:$K$767,'2_stopień'!$H$9:$H$767,D74,'2_stopień'!$P$9:$P$767,"CKZ Mosina")</f>
        <v>0</v>
      </c>
      <c r="AU74" s="244">
        <f>SUMIFS('2_stopień'!$J$9:$J$767,'2_stopień'!$H$9:$H$767,D74,'2_stopień'!$P$9:$P$767,"Collegium Witelona")</f>
        <v>0</v>
      </c>
      <c r="AV74" s="349">
        <f>SUMIFS('2_stopień'!$K$9:$K$767,'2_stopień'!$H$9:$H$767,D74,'2_stopień'!$P$9:$P$767,"Collegium Witelona")</f>
        <v>0</v>
      </c>
      <c r="AW74" s="244">
        <f>SUMIFS('2_stopień'!$J$9:$J$767,'2_stopień'!$H$9:$H$767,D74,'2_stopień'!$P$9:$P$767,"CKZ Opole")</f>
        <v>0</v>
      </c>
      <c r="AX74" s="349">
        <f>SUMIFS('2_stopień'!$K$9:$K$767,'2_stopień'!$H$9:$H$767,D74,'2_stopień'!$P$9:$P$767,"CKZ Opole")</f>
        <v>0</v>
      </c>
      <c r="AY74" s="244">
        <f>SUMIFS('2_stopień'!$J$9:$J$767,'2_stopień'!$H$9:$H$767,D74,'2_stopień'!$P$9:$P$767,"CKZ Wrocław")</f>
        <v>0</v>
      </c>
      <c r="AZ74" s="349">
        <f>SUMIFS('2_stopień'!$K$9:$K$767,'2_stopień'!$H$9:$H$767,D74,'2_stopień'!$P$9:$P$767,"CKZ Wrocław")</f>
        <v>0</v>
      </c>
      <c r="BA74" s="244">
        <f>SUMIFS('2_stopień'!$J$9:$J$767,'2_stopień'!$H$9:$H$767,D74,'2_stopień'!$P$9:$P$767,"Brzeg Dolny")</f>
        <v>0</v>
      </c>
      <c r="BB74" s="349">
        <f>SUMIFS('2_stopień'!$K$9:$K$767,'2_stopień'!$H$9:$H$767,D74,'2_stopień'!$P$9:$P$767,"Brzeg Dolny")</f>
        <v>0</v>
      </c>
      <c r="BC74" s="244">
        <f>SUMIFS('2_stopień'!$J$9:$J$767,'2_stopień'!$H$9:$H$767,D74,'2_stopień'!$P$9:$P$767,"CKZ Dębica")</f>
        <v>0</v>
      </c>
      <c r="BD74" s="349">
        <f>SUMIFS('2_stopień'!$K$9:$K$767,'2_stopień'!$H$9:$H$767,D74,'2_stopień'!$P$9:$P$767,"CKZ Dębica")</f>
        <v>0</v>
      </c>
      <c r="BE74" s="244">
        <f>SUMIFS('2_stopień'!$J$9:$J$767,'2_stopień'!$H$9:$H$767,D74,'2_stopień'!$P$9:$P$767,"CKZ Gliwice")</f>
        <v>0</v>
      </c>
      <c r="BF74" s="349">
        <f>SUMIFS('2_stopień'!$K$9:$K$767,'2_stopień'!$H$9:$H$767,D74,'2_stopień'!$P$9:$P$767,"CKZ Gliwice")</f>
        <v>0</v>
      </c>
      <c r="BG74" s="244">
        <f>SUMIFS('2_stopień'!$J$9:$J$767,'2_stopień'!$H$9:$H$767,D74,'2_stopień'!$P$9:$P$767,"CKZ Gniezno")</f>
        <v>0</v>
      </c>
      <c r="BH74" s="349">
        <f>SUMIFS('2_stopień'!$K$9:$K$767,'2_stopień'!$H$9:$H$767,D74,'2_stopień'!$P$9:$P$767,"CKZ Gniezno")</f>
        <v>0</v>
      </c>
      <c r="BI74" s="245">
        <f>SUMIFS('2_stopień'!$J$9:$J$767,'2_stopień'!$H$9:$H$767,D74,'2_stopień'!$P$9:$P$767,"szukany ośrodek")</f>
        <v>0</v>
      </c>
      <c r="BJ74" s="359">
        <f t="shared" si="4"/>
        <v>0</v>
      </c>
      <c r="BK74" s="324">
        <f t="shared" si="5"/>
        <v>0</v>
      </c>
    </row>
    <row r="75" spans="2:63" hidden="1">
      <c r="B75" s="25" t="s">
        <v>530</v>
      </c>
      <c r="C75" s="26">
        <v>753501</v>
      </c>
      <c r="D75" s="26" t="s">
        <v>1025</v>
      </c>
      <c r="E75" s="25" t="s">
        <v>658</v>
      </c>
      <c r="F75" s="245">
        <f>SUMIF('2_stopień'!H$9:H$767,"MOD.01.",'2_stopień'!J$9:J$767)</f>
        <v>0</v>
      </c>
      <c r="G75" s="244">
        <f>SUMIFS('2_stopień'!$J$9:$J$767,'2_stopień'!$H$9:$H$767,D75,'2_stopień'!$P$9:$P$767,"CKZ Bielawa")</f>
        <v>0</v>
      </c>
      <c r="H75" s="244">
        <f>SUMIFS('2_stopień'!$K$9:$K$767,'2_stopień'!$H$9:$H$767,E75,'2_stopień'!$P$9:$P$767,"CKZ Bielawa")</f>
        <v>0</v>
      </c>
      <c r="I75" s="244">
        <f>SUMIFS('2_stopień'!$J$9:$J$767,'2_stopień'!$H$9:$H$767,D75,'2_stopień'!$P$9:$P$767,"GCKZ Głogów")</f>
        <v>0</v>
      </c>
      <c r="J75" s="349">
        <f>SUMIFS('2_stopień'!$K$9:$K$767,'2_stopień'!$H$9:$H$767,D75,'2_stopień'!$P$9:$P$767,"GCKZ Głogów")</f>
        <v>0</v>
      </c>
      <c r="K75" s="244">
        <f>SUMIFS('2_stopień'!$J$9:$J$767,'2_stopień'!$H$9:$H$767,D75,'2_stopień'!$P$9:$P$767,"CKZ Jawor")</f>
        <v>0</v>
      </c>
      <c r="L75" s="349">
        <f>SUMIFS('2_stopień'!$K$9:$K$767,'2_stopień'!$H$9:$H$767,D75,'2_stopień'!$P$9:$P$767,"CKZ Jawor")</f>
        <v>0</v>
      </c>
      <c r="M75" s="244">
        <f>SUMIFS('2_stopień'!$J$9:$J$767,'2_stopień'!$H$9:$H$767,D75,'2_stopień'!$P$9:$P$767,"JCKZ Jelenia Góra")</f>
        <v>0</v>
      </c>
      <c r="N75" s="349">
        <f>SUMIFS('2_stopień'!$K$9:$K$767,'2_stopień'!$H$9:$H$767,D75,'2_stopień'!$P$9:$P$767,"JCKZ Jelenia Góra")</f>
        <v>0</v>
      </c>
      <c r="O75" s="244">
        <f>SUMIFS('2_stopień'!$J$9:$J$767,'2_stopień'!$H$9:$H$767,D75,'2_stopień'!$P$9:$P$767,"CKZ Kłodzko")</f>
        <v>0</v>
      </c>
      <c r="P75" s="349">
        <f>SUMIFS('2_stopień'!$K$9:$K$767,'2_stopień'!$H$9:$H$767,D75,'2_stopień'!$P$9:$P$767,"CKZ Kłodzko")</f>
        <v>0</v>
      </c>
      <c r="Q75" s="244">
        <f>SUMIFS('2_stopień'!$J$9:$J$767,'2_stopień'!$H$9:$H$767,D75,'2_stopień'!$P$9:$P$767,"CKZ Legnica")</f>
        <v>0</v>
      </c>
      <c r="R75" s="349">
        <f>SUMIFS('2_stopień'!$K$9:$K$767,'2_stopień'!$H$9:$H$767,D75,'2_stopień'!$P$9:$P$767,"CKZ Legnica")</f>
        <v>0</v>
      </c>
      <c r="S75" s="244">
        <f>SUMIFS('2_stopień'!$J$9:$J$767,'2_stopień'!$H$9:$H$767,D75,'2_stopień'!$P$9:$P$767,"CKZ Oleśnica")</f>
        <v>0</v>
      </c>
      <c r="T75" s="349">
        <f>SUMIFS('2_stopień'!$K$9:$K$767,'2_stopień'!$H$9:$H$767,D75,'2_stopień'!$P$9:$P$767,"CKZ Oleśnica")</f>
        <v>0</v>
      </c>
      <c r="U75" s="244">
        <f>SUMIFS('2_stopień'!$J$9:$J$767,'2_stopień'!$H$9:$H$767,D75,'2_stopień'!$P$9:$P$767,"CKZ Świdnica")</f>
        <v>0</v>
      </c>
      <c r="V75" s="349">
        <f>SUMIFS('2_stopień'!$K$9:$K$767,'2_stopień'!$H$9:$H$767,D75,'2_stopień'!$P$9:$P$767,"CKZ Świdnica")</f>
        <v>0</v>
      </c>
      <c r="W75" s="244">
        <f>SUMIFS('2_stopień'!$J$9:$J$767,'2_stopień'!$H$9:$H$767,D75,'2_stopień'!$P$9:$P$767,"CKZ Wołów")</f>
        <v>0</v>
      </c>
      <c r="X75" s="349">
        <f>SUMIFS('2_stopień'!$K$9:$K$767,'2_stopień'!$H$9:$H$767,D75,'2_stopień'!$P$9:$P$767,"CKZ Wołów")</f>
        <v>0</v>
      </c>
      <c r="Y75" s="244">
        <f>SUMIFS('2_stopień'!$J$9:$J$767,'2_stopień'!$H$9:$H$767,D75,'2_stopień'!$P$9:$P$767,"CKZ Ziębice")</f>
        <v>0</v>
      </c>
      <c r="Z75" s="349">
        <f>SUMIFS('2_stopień'!$K$9:$K$767,'2_stopień'!$H$9:$H$767,D75,'2_stopień'!$P$9:$P$767,"CKZ Ziębice")</f>
        <v>0</v>
      </c>
      <c r="AA75" s="244">
        <f>SUMIFS('2_stopień'!$J$9:$J$767,'2_stopień'!$H$9:$H$767,D75,'2_stopień'!$P$9:$P$767,"CKZ Dobrodzień")</f>
        <v>0</v>
      </c>
      <c r="AB75" s="349">
        <f>SUMIFS('2_stopień'!$K$9:$K$767,'2_stopień'!$H$9:$H$767,D75,'2_stopień'!$P$9:$P$767,"CKZ Dobrodzień")</f>
        <v>0</v>
      </c>
      <c r="AC75" s="244">
        <f>SUMIFS('2_stopień'!$J$9:$J$767,'2_stopień'!$H$9:$H$767,D75,'2_stopień'!$P$9:$P$767,"CKZ Głubczyce")</f>
        <v>0</v>
      </c>
      <c r="AD75" s="349">
        <f>SUMIFS('2_stopień'!$K$9:$K$767,'2_stopień'!$H$9:$H$767,D75,'2_stopień'!$P$9:$P$767,"CKZ Głubczyce")</f>
        <v>0</v>
      </c>
      <c r="AE75" s="244">
        <f>SUMIFS('2_stopień'!$J$9:$J$767,'2_stopień'!$H$9:$H$767,D75,'2_stopień'!$P$9:$P$767,"CKZ Kędzierzyn Koźle")</f>
        <v>0</v>
      </c>
      <c r="AF75" s="349">
        <f>SUMIFS('2_stopień'!$K$9:$K$767,'2_stopień'!$H$9:$H$767,D75,'2_stopień'!$P$9:$P$767,"CKZ Kędzierzyn Koźle")</f>
        <v>0</v>
      </c>
      <c r="AG75" s="244">
        <f>SUMIFS('2_stopień'!$J$9:$J$767,'2_stopień'!$H$9:$H$767,D75,'2_stopień'!$P$9:$P$767,"ZSET Rakowice")</f>
        <v>0</v>
      </c>
      <c r="AH75" s="349">
        <f>SUMIFS('2_stopień'!$K$9:$K$767,'2_stopień'!$H$9:$H$767,D75,'2_stopień'!$P$9:$P$767,"ZSET Rakowice")</f>
        <v>0</v>
      </c>
      <c r="AI75" s="244">
        <f>SUMIFS('2_stopień'!$J$9:$J$767,'2_stopień'!$H$9:$H$767,D75,'2_stopień'!$P$9:$P$767,"CKZ Krotoszyn")</f>
        <v>0</v>
      </c>
      <c r="AJ75" s="349">
        <f>SUMIFS('2_stopień'!$K$9:$K$767,'2_stopień'!$H$9:$H$767,D75,'2_stopień'!$P$9:$P$767,"CKZ Krotoszyn")</f>
        <v>0</v>
      </c>
      <c r="AK75" s="244">
        <f>SUMIFS('2_stopień'!$J$9:$J$767,'2_stopień'!$H$9:$H$767,D75,'2_stopień'!$P$9:$P$767,"CKZ Olkusz")</f>
        <v>0</v>
      </c>
      <c r="AL75" s="349">
        <f>SUMIFS('2_stopień'!$K$9:$K$767,'2_stopień'!$H$9:$H$767,D75,'2_stopień'!$P$9:$P$767,"CKZ Olkusz")</f>
        <v>0</v>
      </c>
      <c r="AM75" s="244">
        <f>SUMIFS('2_stopień'!$J$9:$J$767,'2_stopień'!$H$9:$H$767,D75,'2_stopień'!$P$9:$P$767,"CKZ Wschowa")</f>
        <v>0</v>
      </c>
      <c r="AN75" s="334">
        <f>SUMIFS('2_stopień'!$K$9:$K$767,'2_stopień'!$H$9:$H$767,D75,'2_stopień'!$P$9:$P$767,"CKZ Wschowa")</f>
        <v>0</v>
      </c>
      <c r="AO75" s="244">
        <f>SUMIFS('2_stopień'!$J$9:$J$767,'2_stopień'!$H$9:$H$767,D75,'2_stopień'!$P$9:$P$767,"CKZ Zielona Góra")</f>
        <v>0</v>
      </c>
      <c r="AP75" s="314">
        <f>SUMIFS('2_stopień'!$K$9:$K$767,'2_stopień'!$H$9:$H$767,D75,'2_stopień'!$P$9:$P$767,"CKZ Zielona Góra")</f>
        <v>0</v>
      </c>
      <c r="AQ75" s="244">
        <f>SUMIFS('2_stopień'!$J$9:$J$767,'2_stopień'!$H$9:$H$767,D75,'2_stopień'!$P$9:$P$767,"Rzemieślnicza Wałbrzych")</f>
        <v>0</v>
      </c>
      <c r="AR75" s="349">
        <f>SUMIFS('2_stopień'!$K$9:$K$767,'2_stopień'!$H$9:$H$767,D75,'2_stopień'!$P$9:$P$767,"Rzemieślnicza Wałbrzych")</f>
        <v>0</v>
      </c>
      <c r="AS75" s="244">
        <f>SUMIFS('2_stopień'!$J$9:$J$767,'2_stopień'!$H$9:$H$767,D75,'2_stopień'!$P$9:$P$767,"CKZ Mosina")</f>
        <v>0</v>
      </c>
      <c r="AT75" s="349">
        <f>SUMIFS('2_stopień'!$K$9:$K$767,'2_stopień'!$H$9:$H$767,D75,'2_stopień'!$P$9:$P$767,"CKZ Mosina")</f>
        <v>0</v>
      </c>
      <c r="AU75" s="244">
        <f>SUMIFS('2_stopień'!$J$9:$J$767,'2_stopień'!$H$9:$H$767,D75,'2_stopień'!$P$9:$P$767,"Collegium Witelona")</f>
        <v>0</v>
      </c>
      <c r="AV75" s="349">
        <f>SUMIFS('2_stopień'!$K$9:$K$767,'2_stopień'!$H$9:$H$767,D75,'2_stopień'!$P$9:$P$767,"Collegium Witelona")</f>
        <v>0</v>
      </c>
      <c r="AW75" s="244">
        <f>SUMIFS('2_stopień'!$J$9:$J$767,'2_stopień'!$H$9:$H$767,D75,'2_stopień'!$P$9:$P$767,"CKZ Opole")</f>
        <v>0</v>
      </c>
      <c r="AX75" s="349">
        <f>SUMIFS('2_stopień'!$K$9:$K$767,'2_stopień'!$H$9:$H$767,D75,'2_stopień'!$P$9:$P$767,"CKZ Opole")</f>
        <v>0</v>
      </c>
      <c r="AY75" s="244">
        <f>SUMIFS('2_stopień'!$J$9:$J$767,'2_stopień'!$H$9:$H$767,D75,'2_stopień'!$P$9:$P$767,"CKZ Wrocław")</f>
        <v>0</v>
      </c>
      <c r="AZ75" s="349">
        <f>SUMIFS('2_stopień'!$K$9:$K$767,'2_stopień'!$H$9:$H$767,D75,'2_stopień'!$P$9:$P$767,"CKZ Wrocław")</f>
        <v>0</v>
      </c>
      <c r="BA75" s="244">
        <f>SUMIFS('2_stopień'!$J$9:$J$767,'2_stopień'!$H$9:$H$767,D75,'2_stopień'!$P$9:$P$767,"Brzeg Dolny")</f>
        <v>0</v>
      </c>
      <c r="BB75" s="349">
        <f>SUMIFS('2_stopień'!$K$9:$K$767,'2_stopień'!$H$9:$H$767,D75,'2_stopień'!$P$9:$P$767,"Brzeg Dolny")</f>
        <v>0</v>
      </c>
      <c r="BC75" s="244">
        <f>SUMIFS('2_stopień'!$J$9:$J$767,'2_stopień'!$H$9:$H$767,D75,'2_stopień'!$P$9:$P$767,"CKZ Dębica")</f>
        <v>0</v>
      </c>
      <c r="BD75" s="349">
        <f>SUMIFS('2_stopień'!$K$9:$K$767,'2_stopień'!$H$9:$H$767,D75,'2_stopień'!$P$9:$P$767,"CKZ Dębica")</f>
        <v>0</v>
      </c>
      <c r="BE75" s="244">
        <f>SUMIFS('2_stopień'!$J$9:$J$767,'2_stopień'!$H$9:$H$767,D75,'2_stopień'!$P$9:$P$767,"CKZ Gliwice")</f>
        <v>0</v>
      </c>
      <c r="BF75" s="349">
        <f>SUMIFS('2_stopień'!$K$9:$K$767,'2_stopień'!$H$9:$H$767,D75,'2_stopień'!$P$9:$P$767,"CKZ Gliwice")</f>
        <v>0</v>
      </c>
      <c r="BG75" s="244">
        <f>SUMIFS('2_stopień'!$J$9:$J$767,'2_stopień'!$H$9:$H$767,D75,'2_stopień'!$P$9:$P$767,"CKZ Gniezno")</f>
        <v>0</v>
      </c>
      <c r="BH75" s="349">
        <f>SUMIFS('2_stopień'!$K$9:$K$767,'2_stopień'!$H$9:$H$767,D75,'2_stopień'!$P$9:$P$767,"CKZ Gniezno")</f>
        <v>0</v>
      </c>
      <c r="BI75" s="245">
        <f>SUMIFS('2_stopień'!$J$9:$J$767,'2_stopień'!$H$9:$H$767,D75,'2_stopień'!$P$9:$P$767,"szukany ośrodek")</f>
        <v>0</v>
      </c>
      <c r="BJ75" s="359">
        <f t="shared" si="4"/>
        <v>0</v>
      </c>
      <c r="BK75" s="324">
        <f t="shared" si="5"/>
        <v>0</v>
      </c>
    </row>
    <row r="76" spans="2:63" hidden="1">
      <c r="B76" s="25" t="s">
        <v>531</v>
      </c>
      <c r="C76" s="26">
        <v>753702</v>
      </c>
      <c r="D76" s="26" t="s">
        <v>1026</v>
      </c>
      <c r="E76" s="25" t="s">
        <v>657</v>
      </c>
      <c r="F76" s="245">
        <f>SUMIF('2_stopień'!H$9:H$767,"MOD.02.",'2_stopień'!J$9:J$767)</f>
        <v>0</v>
      </c>
      <c r="G76" s="244">
        <f>SUMIFS('2_stopień'!$J$9:$J$767,'2_stopień'!$H$9:$H$767,D76,'2_stopień'!$P$9:$P$767,"CKZ Bielawa")</f>
        <v>0</v>
      </c>
      <c r="H76" s="244">
        <f>SUMIFS('2_stopień'!$K$9:$K$767,'2_stopień'!$H$9:$H$767,E76,'2_stopień'!$P$9:$P$767,"CKZ Bielawa")</f>
        <v>0</v>
      </c>
      <c r="I76" s="244">
        <f>SUMIFS('2_stopień'!$J$9:$J$767,'2_stopień'!$H$9:$H$767,D76,'2_stopień'!$P$9:$P$767,"GCKZ Głogów")</f>
        <v>0</v>
      </c>
      <c r="J76" s="349">
        <f>SUMIFS('2_stopień'!$K$9:$K$767,'2_stopień'!$H$9:$H$767,D76,'2_stopień'!$P$9:$P$767,"GCKZ Głogów")</f>
        <v>0</v>
      </c>
      <c r="K76" s="244">
        <f>SUMIFS('2_stopień'!$J$9:$J$767,'2_stopień'!$H$9:$H$767,D76,'2_stopień'!$P$9:$P$767,"CKZ Jawor")</f>
        <v>0</v>
      </c>
      <c r="L76" s="349">
        <f>SUMIFS('2_stopień'!$K$9:$K$767,'2_stopień'!$H$9:$H$767,D76,'2_stopień'!$P$9:$P$767,"CKZ Jawor")</f>
        <v>0</v>
      </c>
      <c r="M76" s="244">
        <f>SUMIFS('2_stopień'!$J$9:$J$767,'2_stopień'!$H$9:$H$767,D76,'2_stopień'!$P$9:$P$767,"JCKZ Jelenia Góra")</f>
        <v>0</v>
      </c>
      <c r="N76" s="349">
        <f>SUMIFS('2_stopień'!$K$9:$K$767,'2_stopień'!$H$9:$H$767,D76,'2_stopień'!$P$9:$P$767,"JCKZ Jelenia Góra")</f>
        <v>0</v>
      </c>
      <c r="O76" s="244">
        <f>SUMIFS('2_stopień'!$J$9:$J$767,'2_stopień'!$H$9:$H$767,D76,'2_stopień'!$P$9:$P$767,"CKZ Kłodzko")</f>
        <v>0</v>
      </c>
      <c r="P76" s="349">
        <f>SUMIFS('2_stopień'!$K$9:$K$767,'2_stopień'!$H$9:$H$767,D76,'2_stopień'!$P$9:$P$767,"CKZ Kłodzko")</f>
        <v>0</v>
      </c>
      <c r="Q76" s="244">
        <f>SUMIFS('2_stopień'!$J$9:$J$767,'2_stopień'!$H$9:$H$767,D76,'2_stopień'!$P$9:$P$767,"CKZ Legnica")</f>
        <v>0</v>
      </c>
      <c r="R76" s="349">
        <f>SUMIFS('2_stopień'!$K$9:$K$767,'2_stopień'!$H$9:$H$767,D76,'2_stopień'!$P$9:$P$767,"CKZ Legnica")</f>
        <v>0</v>
      </c>
      <c r="S76" s="244">
        <f>SUMIFS('2_stopień'!$J$9:$J$767,'2_stopień'!$H$9:$H$767,D76,'2_stopień'!$P$9:$P$767,"CKZ Oleśnica")</f>
        <v>0</v>
      </c>
      <c r="T76" s="349">
        <f>SUMIFS('2_stopień'!$K$9:$K$767,'2_stopień'!$H$9:$H$767,D76,'2_stopień'!$P$9:$P$767,"CKZ Oleśnica")</f>
        <v>0</v>
      </c>
      <c r="U76" s="244">
        <f>SUMIFS('2_stopień'!$J$9:$J$767,'2_stopień'!$H$9:$H$767,D76,'2_stopień'!$P$9:$P$767,"CKZ Świdnica")</f>
        <v>0</v>
      </c>
      <c r="V76" s="349">
        <f>SUMIFS('2_stopień'!$K$9:$K$767,'2_stopień'!$H$9:$H$767,D76,'2_stopień'!$P$9:$P$767,"CKZ Świdnica")</f>
        <v>0</v>
      </c>
      <c r="W76" s="244">
        <f>SUMIFS('2_stopień'!$J$9:$J$767,'2_stopień'!$H$9:$H$767,D76,'2_stopień'!$P$9:$P$767,"CKZ Wołów")</f>
        <v>0</v>
      </c>
      <c r="X76" s="349">
        <f>SUMIFS('2_stopień'!$K$9:$K$767,'2_stopień'!$H$9:$H$767,D76,'2_stopień'!$P$9:$P$767,"CKZ Wołów")</f>
        <v>0</v>
      </c>
      <c r="Y76" s="244">
        <f>SUMIFS('2_stopień'!$J$9:$J$767,'2_stopień'!$H$9:$H$767,D76,'2_stopień'!$P$9:$P$767,"CKZ Ziębice")</f>
        <v>0</v>
      </c>
      <c r="Z76" s="349">
        <f>SUMIFS('2_stopień'!$K$9:$K$767,'2_stopień'!$H$9:$H$767,D76,'2_stopień'!$P$9:$P$767,"CKZ Ziębice")</f>
        <v>0</v>
      </c>
      <c r="AA76" s="244">
        <f>SUMIFS('2_stopień'!$J$9:$J$767,'2_stopień'!$H$9:$H$767,D76,'2_stopień'!$P$9:$P$767,"CKZ Dobrodzień")</f>
        <v>0</v>
      </c>
      <c r="AB76" s="349">
        <f>SUMIFS('2_stopień'!$K$9:$K$767,'2_stopień'!$H$9:$H$767,D76,'2_stopień'!$P$9:$P$767,"CKZ Dobrodzień")</f>
        <v>0</v>
      </c>
      <c r="AC76" s="244">
        <f>SUMIFS('2_stopień'!$J$9:$J$767,'2_stopień'!$H$9:$H$767,D76,'2_stopień'!$P$9:$P$767,"CKZ Głubczyce")</f>
        <v>0</v>
      </c>
      <c r="AD76" s="349">
        <f>SUMIFS('2_stopień'!$K$9:$K$767,'2_stopień'!$H$9:$H$767,D76,'2_stopień'!$P$9:$P$767,"CKZ Głubczyce")</f>
        <v>0</v>
      </c>
      <c r="AE76" s="244">
        <f>SUMIFS('2_stopień'!$J$9:$J$767,'2_stopień'!$H$9:$H$767,D76,'2_stopień'!$P$9:$P$767,"CKZ Kędzierzyn Koźle")</f>
        <v>0</v>
      </c>
      <c r="AF76" s="349">
        <f>SUMIFS('2_stopień'!$K$9:$K$767,'2_stopień'!$H$9:$H$767,D76,'2_stopień'!$P$9:$P$767,"CKZ Kędzierzyn Koźle")</f>
        <v>0</v>
      </c>
      <c r="AG76" s="244">
        <f>SUMIFS('2_stopień'!$J$9:$J$767,'2_stopień'!$H$9:$H$767,D76,'2_stopień'!$P$9:$P$767,"ZSET Rakowice")</f>
        <v>0</v>
      </c>
      <c r="AH76" s="349">
        <f>SUMIFS('2_stopień'!$K$9:$K$767,'2_stopień'!$H$9:$H$767,D76,'2_stopień'!$P$9:$P$767,"ZSET Rakowice")</f>
        <v>0</v>
      </c>
      <c r="AI76" s="244">
        <f>SUMIFS('2_stopień'!$J$9:$J$767,'2_stopień'!$H$9:$H$767,D76,'2_stopień'!$P$9:$P$767,"CKZ Krotoszyn")</f>
        <v>0</v>
      </c>
      <c r="AJ76" s="349">
        <f>SUMIFS('2_stopień'!$K$9:$K$767,'2_stopień'!$H$9:$H$767,D76,'2_stopień'!$P$9:$P$767,"CKZ Krotoszyn")</f>
        <v>0</v>
      </c>
      <c r="AK76" s="244">
        <f>SUMIFS('2_stopień'!$J$9:$J$767,'2_stopień'!$H$9:$H$767,D76,'2_stopień'!$P$9:$P$767,"CKZ Olkusz")</f>
        <v>0</v>
      </c>
      <c r="AL76" s="349">
        <f>SUMIFS('2_stopień'!$K$9:$K$767,'2_stopień'!$H$9:$H$767,D76,'2_stopień'!$P$9:$P$767,"CKZ Olkusz")</f>
        <v>0</v>
      </c>
      <c r="AM76" s="244">
        <f>SUMIFS('2_stopień'!$J$9:$J$767,'2_stopień'!$H$9:$H$767,D76,'2_stopień'!$P$9:$P$767,"CKZ Wschowa")</f>
        <v>0</v>
      </c>
      <c r="AN76" s="334">
        <f>SUMIFS('2_stopień'!$K$9:$K$767,'2_stopień'!$H$9:$H$767,D76,'2_stopień'!$P$9:$P$767,"CKZ Wschowa")</f>
        <v>0</v>
      </c>
      <c r="AO76" s="244">
        <f>SUMIFS('2_stopień'!$J$9:$J$767,'2_stopień'!$H$9:$H$767,D76,'2_stopień'!$P$9:$P$767,"CKZ Zielona Góra")</f>
        <v>0</v>
      </c>
      <c r="AP76" s="314">
        <f>SUMIFS('2_stopień'!$K$9:$K$767,'2_stopień'!$H$9:$H$767,D76,'2_stopień'!$P$9:$P$767,"CKZ Zielona Góra")</f>
        <v>0</v>
      </c>
      <c r="AQ76" s="244">
        <f>SUMIFS('2_stopień'!$J$9:$J$767,'2_stopień'!$H$9:$H$767,D76,'2_stopień'!$P$9:$P$767,"Rzemieślnicza Wałbrzych")</f>
        <v>0</v>
      </c>
      <c r="AR76" s="349">
        <f>SUMIFS('2_stopień'!$K$9:$K$767,'2_stopień'!$H$9:$H$767,D76,'2_stopień'!$P$9:$P$767,"Rzemieślnicza Wałbrzych")</f>
        <v>0</v>
      </c>
      <c r="AS76" s="244">
        <f>SUMIFS('2_stopień'!$J$9:$J$767,'2_stopień'!$H$9:$H$767,D76,'2_stopień'!$P$9:$P$767,"CKZ Mosina")</f>
        <v>0</v>
      </c>
      <c r="AT76" s="349">
        <f>SUMIFS('2_stopień'!$K$9:$K$767,'2_stopień'!$H$9:$H$767,D76,'2_stopień'!$P$9:$P$767,"CKZ Mosina")</f>
        <v>0</v>
      </c>
      <c r="AU76" s="244">
        <f>SUMIFS('2_stopień'!$J$9:$J$767,'2_stopień'!$H$9:$H$767,D76,'2_stopień'!$P$9:$P$767,"Collegium Witelona")</f>
        <v>0</v>
      </c>
      <c r="AV76" s="349">
        <f>SUMIFS('2_stopień'!$K$9:$K$767,'2_stopień'!$H$9:$H$767,D76,'2_stopień'!$P$9:$P$767,"Collegium Witelona")</f>
        <v>0</v>
      </c>
      <c r="AW76" s="244">
        <f>SUMIFS('2_stopień'!$J$9:$J$767,'2_stopień'!$H$9:$H$767,D76,'2_stopień'!$P$9:$P$767,"CKZ Opole")</f>
        <v>0</v>
      </c>
      <c r="AX76" s="349">
        <f>SUMIFS('2_stopień'!$K$9:$K$767,'2_stopień'!$H$9:$H$767,D76,'2_stopień'!$P$9:$P$767,"CKZ Opole")</f>
        <v>0</v>
      </c>
      <c r="AY76" s="244">
        <f>SUMIFS('2_stopień'!$J$9:$J$767,'2_stopień'!$H$9:$H$767,D76,'2_stopień'!$P$9:$P$767,"CKZ Wrocław")</f>
        <v>0</v>
      </c>
      <c r="AZ76" s="349">
        <f>SUMIFS('2_stopień'!$K$9:$K$767,'2_stopień'!$H$9:$H$767,D76,'2_stopień'!$P$9:$P$767,"CKZ Wrocław")</f>
        <v>0</v>
      </c>
      <c r="BA76" s="244">
        <f>SUMIFS('2_stopień'!$J$9:$J$767,'2_stopień'!$H$9:$H$767,D76,'2_stopień'!$P$9:$P$767,"Brzeg Dolny")</f>
        <v>0</v>
      </c>
      <c r="BB76" s="349">
        <f>SUMIFS('2_stopień'!$K$9:$K$767,'2_stopień'!$H$9:$H$767,D76,'2_stopień'!$P$9:$P$767,"Brzeg Dolny")</f>
        <v>0</v>
      </c>
      <c r="BC76" s="244">
        <f>SUMIFS('2_stopień'!$J$9:$J$767,'2_stopień'!$H$9:$H$767,D76,'2_stopień'!$P$9:$P$767,"CKZ Dębica")</f>
        <v>0</v>
      </c>
      <c r="BD76" s="349">
        <f>SUMIFS('2_stopień'!$K$9:$K$767,'2_stopień'!$H$9:$H$767,D76,'2_stopień'!$P$9:$P$767,"CKZ Dębica")</f>
        <v>0</v>
      </c>
      <c r="BE76" s="244">
        <f>SUMIFS('2_stopień'!$J$9:$J$767,'2_stopień'!$H$9:$H$767,D76,'2_stopień'!$P$9:$P$767,"CKZ Gliwice")</f>
        <v>0</v>
      </c>
      <c r="BF76" s="349">
        <f>SUMIFS('2_stopień'!$K$9:$K$767,'2_stopień'!$H$9:$H$767,D76,'2_stopień'!$P$9:$P$767,"CKZ Gliwice")</f>
        <v>0</v>
      </c>
      <c r="BG76" s="244">
        <f>SUMIFS('2_stopień'!$J$9:$J$767,'2_stopień'!$H$9:$H$767,D76,'2_stopień'!$P$9:$P$767,"CKZ Gniezno")</f>
        <v>0</v>
      </c>
      <c r="BH76" s="349">
        <f>SUMIFS('2_stopień'!$K$9:$K$767,'2_stopień'!$H$9:$H$767,D76,'2_stopień'!$P$9:$P$767,"CKZ Gniezno")</f>
        <v>0</v>
      </c>
      <c r="BI76" s="245">
        <f>SUMIFS('2_stopień'!$J$9:$J$767,'2_stopień'!$H$9:$H$767,D76,'2_stopień'!$P$9:$P$767,"szukany ośrodek")</f>
        <v>0</v>
      </c>
      <c r="BJ76" s="359">
        <f t="shared" si="4"/>
        <v>0</v>
      </c>
      <c r="BK76" s="324">
        <f t="shared" si="5"/>
        <v>0</v>
      </c>
    </row>
    <row r="77" spans="2:63">
      <c r="B77" s="25" t="s">
        <v>532</v>
      </c>
      <c r="C77" s="26">
        <v>753105</v>
      </c>
      <c r="D77" s="26" t="s">
        <v>457</v>
      </c>
      <c r="E77" s="25" t="s">
        <v>656</v>
      </c>
      <c r="F77" s="245">
        <f>SUMIF('2_stopień'!H$9:H$767,"MOD.03.",'2_stopień'!J$9:J$767)</f>
        <v>9</v>
      </c>
      <c r="G77" s="244">
        <f>SUMIFS('2_stopień'!$J$9:$J$767,'2_stopień'!$H$9:$H$767,D77,'2_stopień'!$P$9:$P$767,"CKZ Bielawa")</f>
        <v>0</v>
      </c>
      <c r="H77" s="244">
        <f>SUMIFS('2_stopień'!$K$9:$K$767,'2_stopień'!$H$9:$H$767,D77,'2_stopień'!$P$9:$P$767,"CKZ Bielawa")</f>
        <v>0</v>
      </c>
      <c r="I77" s="244">
        <f>SUMIFS('2_stopień'!$J$9:$J$767,'2_stopień'!$H$9:$H$767,D77,'2_stopień'!$P$9:$P$767,"GCKZ Głogów")</f>
        <v>0</v>
      </c>
      <c r="J77" s="349">
        <f>SUMIFS('2_stopień'!$K$9:$K$767,'2_stopień'!$H$9:$H$767,D77,'2_stopień'!$P$9:$P$767,"GCKZ Głogów")</f>
        <v>0</v>
      </c>
      <c r="K77" s="244">
        <f>SUMIFS('2_stopień'!$J$9:$J$767,'2_stopień'!$H$9:$H$767,D77,'2_stopień'!$P$9:$P$767,"CKZ Jawor")</f>
        <v>0</v>
      </c>
      <c r="L77" s="349">
        <f>SUMIFS('2_stopień'!$K$9:$K$767,'2_stopień'!$H$9:$H$767,D77,'2_stopień'!$P$9:$P$767,"CKZ Jawor")</f>
        <v>0</v>
      </c>
      <c r="M77" s="244">
        <f>SUMIFS('2_stopień'!$J$9:$J$767,'2_stopień'!$H$9:$H$767,D77,'2_stopień'!$P$9:$P$767,"JCKZ Jelenia Góra")</f>
        <v>0</v>
      </c>
      <c r="N77" s="349">
        <f>SUMIFS('2_stopień'!$K$9:$K$767,'2_stopień'!$H$9:$H$767,D77,'2_stopień'!$P$9:$P$767,"JCKZ Jelenia Góra")</f>
        <v>0</v>
      </c>
      <c r="O77" s="244">
        <f>SUMIFS('2_stopień'!$J$9:$J$767,'2_stopień'!$H$9:$H$767,D77,'2_stopień'!$P$9:$P$767,"CKZ Kłodzko")</f>
        <v>0</v>
      </c>
      <c r="P77" s="349">
        <f>SUMIFS('2_stopień'!$K$9:$K$767,'2_stopień'!$H$9:$H$767,D77,'2_stopień'!$P$9:$P$767,"CKZ Kłodzko")</f>
        <v>0</v>
      </c>
      <c r="Q77" s="244">
        <f>SUMIFS('2_stopień'!$J$9:$J$767,'2_stopień'!$H$9:$H$767,D77,'2_stopień'!$P$9:$P$767,"CKZ Legnica")</f>
        <v>0</v>
      </c>
      <c r="R77" s="349">
        <f>SUMIFS('2_stopień'!$K$9:$K$767,'2_stopień'!$H$9:$H$767,D77,'2_stopień'!$P$9:$P$767,"CKZ Legnica")</f>
        <v>0</v>
      </c>
      <c r="S77" s="244">
        <f>SUMIFS('2_stopień'!$J$9:$J$767,'2_stopień'!$H$9:$H$767,D77,'2_stopień'!$P$9:$P$767,"CKZ Oleśnica")</f>
        <v>0</v>
      </c>
      <c r="T77" s="349">
        <f>SUMIFS('2_stopień'!$K$9:$K$767,'2_stopień'!$H$9:$H$767,D77,'2_stopień'!$P$9:$P$767,"CKZ Oleśnica")</f>
        <v>0</v>
      </c>
      <c r="U77" s="244">
        <f>SUMIFS('2_stopień'!$J$9:$J$767,'2_stopień'!$H$9:$H$767,D77,'2_stopień'!$P$9:$P$767,"CKZ Świdnica")</f>
        <v>0</v>
      </c>
      <c r="V77" s="349">
        <f>SUMIFS('2_stopień'!$K$9:$K$767,'2_stopień'!$H$9:$H$767,D77,'2_stopień'!$P$9:$P$767,"CKZ Świdnica")</f>
        <v>0</v>
      </c>
      <c r="W77" s="244">
        <f>SUMIFS('2_stopień'!$J$9:$J$767,'2_stopień'!$H$9:$H$767,D77,'2_stopień'!$P$9:$P$767,"CKZ Wołów")</f>
        <v>0</v>
      </c>
      <c r="X77" s="349">
        <f>SUMIFS('2_stopień'!$K$9:$K$767,'2_stopień'!$H$9:$H$767,D77,'2_stopień'!$P$9:$P$767,"CKZ Wołów")</f>
        <v>0</v>
      </c>
      <c r="Y77" s="244">
        <f>SUMIFS('2_stopień'!$J$9:$J$767,'2_stopień'!$H$9:$H$767,D77,'2_stopień'!$P$9:$P$767,"CKZ Ziębice")</f>
        <v>0</v>
      </c>
      <c r="Z77" s="349">
        <f>SUMIFS('2_stopień'!$K$9:$K$767,'2_stopień'!$H$9:$H$767,D77,'2_stopień'!$P$9:$P$767,"CKZ Ziębice")</f>
        <v>0</v>
      </c>
      <c r="AA77" s="244">
        <f>SUMIFS('2_stopień'!$J$9:$J$767,'2_stopień'!$H$9:$H$767,D77,'2_stopień'!$P$9:$P$767,"CKZ Dobrodzień")</f>
        <v>0</v>
      </c>
      <c r="AB77" s="349">
        <f>SUMIFS('2_stopień'!$K$9:$K$767,'2_stopień'!$H$9:$H$767,D77,'2_stopień'!$P$9:$P$767,"CKZ Dobrodzień")</f>
        <v>0</v>
      </c>
      <c r="AC77" s="244">
        <f>SUMIFS('2_stopień'!$J$9:$J$767,'2_stopień'!$H$9:$H$767,D77,'2_stopień'!$P$9:$P$767,"CKZ Głubczyce")</f>
        <v>0</v>
      </c>
      <c r="AD77" s="349">
        <f>SUMIFS('2_stopień'!$K$9:$K$767,'2_stopień'!$H$9:$H$767,D77,'2_stopień'!$P$9:$P$767,"CKZ Głubczyce")</f>
        <v>0</v>
      </c>
      <c r="AE77" s="244">
        <f>SUMIFS('2_stopień'!$J$9:$J$767,'2_stopień'!$H$9:$H$767,D77,'2_stopień'!$P$9:$P$767,"CKZ Kędzierzyn Koźle")</f>
        <v>0</v>
      </c>
      <c r="AF77" s="349">
        <f>SUMIFS('2_stopień'!$K$9:$K$767,'2_stopień'!$H$9:$H$767,D77,'2_stopień'!$P$9:$P$767,"CKZ Kędzierzyn Koźle")</f>
        <v>0</v>
      </c>
      <c r="AG77" s="244">
        <f>SUMIFS('2_stopień'!$J$9:$J$767,'2_stopień'!$H$9:$H$767,D77,'2_stopień'!$P$9:$P$767,"ZSET Rakowice")</f>
        <v>0</v>
      </c>
      <c r="AH77" s="349">
        <f>SUMIFS('2_stopień'!$K$9:$K$767,'2_stopień'!$H$9:$H$767,D77,'2_stopień'!$P$9:$P$767,"ZSET Rakowice")</f>
        <v>0</v>
      </c>
      <c r="AI77" s="244">
        <f>SUMIFS('2_stopień'!$J$9:$J$767,'2_stopień'!$H$9:$H$767,D77,'2_stopień'!$P$9:$P$767,"CKZ Krotoszyn")</f>
        <v>1</v>
      </c>
      <c r="AJ77" s="349">
        <f>SUMIFS('2_stopień'!$K$9:$K$767,'2_stopień'!$H$9:$H$767,D77,'2_stopień'!$P$9:$P$767,"CKZ Krotoszyn")</f>
        <v>5</v>
      </c>
      <c r="AK77" s="244">
        <f>SUMIFS('2_stopień'!$J$9:$J$767,'2_stopień'!$H$9:$H$767,D77,'2_stopień'!$P$9:$P$767,"CKZ Olkusz")</f>
        <v>0</v>
      </c>
      <c r="AL77" s="349">
        <f>SUMIFS('2_stopień'!$K$9:$K$767,'2_stopień'!$H$9:$H$767,D77,'2_stopień'!$P$9:$P$767,"CKZ Olkusz")</f>
        <v>0</v>
      </c>
      <c r="AM77" s="244">
        <f>SUMIFS('2_stopień'!$J$9:$J$767,'2_stopień'!$H$9:$H$767,D77,'2_stopień'!$P$9:$P$767,"CKZ Wschowa")</f>
        <v>0</v>
      </c>
      <c r="AN77" s="334">
        <f>SUMIFS('2_stopień'!$K$9:$K$767,'2_stopień'!$H$9:$H$767,D77,'2_stopień'!$P$9:$P$767,"CKZ Wschowa")</f>
        <v>0</v>
      </c>
      <c r="AO77" s="244">
        <f>SUMIFS('2_stopień'!$J$9:$J$767,'2_stopień'!$H$9:$H$767,D77,'2_stopień'!$P$9:$P$767,"CKZ Zielona Góra")</f>
        <v>5</v>
      </c>
      <c r="AP77" s="314">
        <f>SUMIFS('2_stopień'!$K$9:$K$767,'2_stopień'!$H$9:$H$767,D77,'2_stopień'!$P$9:$P$767,"CKZ Zielona Góra")</f>
        <v>5</v>
      </c>
      <c r="AQ77" s="244">
        <f>SUMIFS('2_stopień'!$J$9:$J$767,'2_stopień'!$H$9:$H$767,D77,'2_stopień'!$P$9:$P$767,"Rzemieślnicza Wałbrzych")</f>
        <v>0</v>
      </c>
      <c r="AR77" s="349">
        <f>SUMIFS('2_stopień'!$K$9:$K$767,'2_stopień'!$H$9:$H$767,D77,'2_stopień'!$P$9:$P$767,"Rzemieślnicza Wałbrzych")</f>
        <v>0</v>
      </c>
      <c r="AS77" s="244">
        <f>SUMIFS('2_stopień'!$J$9:$J$767,'2_stopień'!$H$9:$H$767,D77,'2_stopień'!$P$9:$P$767,"CKZ Mosina")</f>
        <v>0</v>
      </c>
      <c r="AT77" s="349">
        <f>SUMIFS('2_stopień'!$K$9:$K$767,'2_stopień'!$H$9:$H$767,D77,'2_stopień'!$P$9:$P$767,"CKZ Mosina")</f>
        <v>0</v>
      </c>
      <c r="AU77" s="244">
        <f>SUMIFS('2_stopień'!$J$9:$J$767,'2_stopień'!$H$9:$H$767,D77,'2_stopień'!$P$9:$P$767,"Akademia Rzemiosła")</f>
        <v>3</v>
      </c>
      <c r="AV77" s="349">
        <f>SUMIFS('2_stopień'!$K$9:$K$767,'2_stopień'!$H$9:$H$767,D77,'2_stopień'!$P$9:$P$767,"Akademia Rzemiosła")</f>
        <v>3</v>
      </c>
      <c r="AW77" s="244">
        <f>SUMIFS('2_stopień'!$J$9:$J$767,'2_stopień'!$H$9:$H$767,D77,'2_stopień'!$P$9:$P$767,"CKZ Opole")</f>
        <v>0</v>
      </c>
      <c r="AX77" s="349">
        <f>SUMIFS('2_stopień'!$K$9:$K$767,'2_stopień'!$H$9:$H$767,D77,'2_stopień'!$P$9:$P$767,"CKZ Opole")</f>
        <v>0</v>
      </c>
      <c r="AY77" s="244">
        <f>SUMIFS('2_stopień'!$J$9:$J$767,'2_stopień'!$H$9:$H$767,D77,'2_stopień'!$P$9:$P$767,"CKZ Wrocław")</f>
        <v>0</v>
      </c>
      <c r="AZ77" s="349">
        <f>SUMIFS('2_stopień'!$K$9:$K$767,'2_stopień'!$H$9:$H$767,D77,'2_stopień'!$P$9:$P$767,"CKZ Wrocław")</f>
        <v>0</v>
      </c>
      <c r="BA77" s="244">
        <f>SUMIFS('2_stopień'!$J$9:$J$767,'2_stopień'!$H$9:$H$767,D77,'2_stopień'!$P$9:$P$767,"Brzeg Dolny")</f>
        <v>0</v>
      </c>
      <c r="BB77" s="349">
        <f>SUMIFS('2_stopień'!$K$9:$K$767,'2_stopień'!$H$9:$H$767,D77,'2_stopień'!$P$9:$P$767,"Brzeg Dolny")</f>
        <v>0</v>
      </c>
      <c r="BC77" s="244">
        <f>SUMIFS('2_stopień'!$J$9:$J$767,'2_stopień'!$H$9:$H$767,D77,'2_stopień'!$P$9:$P$767,"CKZ Dębica")</f>
        <v>0</v>
      </c>
      <c r="BD77" s="349">
        <f>SUMIFS('2_stopień'!$K$9:$K$767,'2_stopień'!$H$9:$H$767,D77,'2_stopień'!$P$9:$P$767,"CKZ Dębica")</f>
        <v>0</v>
      </c>
      <c r="BE77" s="244">
        <f>SUMIFS('2_stopień'!$J$9:$J$767,'2_stopień'!$H$9:$H$767,D77,'2_stopień'!$P$9:$P$767,"CKZ Gliwice")</f>
        <v>0</v>
      </c>
      <c r="BF77" s="349">
        <f>SUMIFS('2_stopień'!$K$9:$K$767,'2_stopień'!$H$9:$H$767,D77,'2_stopień'!$P$9:$P$767,"CKZ Gliwice")</f>
        <v>0</v>
      </c>
      <c r="BG77" s="244">
        <f>SUMIFS('2_stopień'!$J$9:$J$767,'2_stopień'!$H$9:$H$767,D77,'2_stopień'!$P$9:$P$767,"CKZ Gniezno")</f>
        <v>0</v>
      </c>
      <c r="BH77" s="349">
        <f>SUMIFS('2_stopień'!$K$9:$K$767,'2_stopień'!$H$9:$H$767,D77,'2_stopień'!$P$9:$P$767,"CKZ Gniezno")</f>
        <v>0</v>
      </c>
      <c r="BI77" s="245">
        <f>SUMIFS('2_stopień'!$J$9:$J$767,'2_stopień'!$H$9:$H$767,D77,'2_stopień'!$P$9:$P$767,"szukany ośrodek")</f>
        <v>0</v>
      </c>
      <c r="BJ77" s="359">
        <f t="shared" si="4"/>
        <v>9</v>
      </c>
      <c r="BK77" s="324">
        <f t="shared" si="5"/>
        <v>13</v>
      </c>
    </row>
    <row r="78" spans="2:63" hidden="1">
      <c r="B78" s="25" t="s">
        <v>533</v>
      </c>
      <c r="C78" s="26">
        <v>753106</v>
      </c>
      <c r="D78" s="26" t="s">
        <v>1027</v>
      </c>
      <c r="E78" s="25" t="s">
        <v>655</v>
      </c>
      <c r="F78" s="245">
        <f>SUMIF('2_stopień'!H$9:H$767,"MOD.04.",'2_stopień'!J$9:J$767)</f>
        <v>0</v>
      </c>
      <c r="G78" s="244">
        <f>SUMIFS('2_stopień'!$J$9:$J$767,'2_stopień'!$H$9:$H$767,D78,'2_stopień'!$P$9:$P$767,"CKZ Bielawa")</f>
        <v>0</v>
      </c>
      <c r="H78" s="244">
        <f>SUMIFS('2_stopień'!$K$9:$K$767,'2_stopień'!$H$9:$H$767,E78,'2_stopień'!$P$9:$P$767,"CKZ Bielawa")</f>
        <v>0</v>
      </c>
      <c r="I78" s="244">
        <f>SUMIFS('2_stopień'!$J$9:$J$767,'2_stopień'!$H$9:$H$767,D78,'2_stopień'!$P$9:$P$767,"GCKZ Głogów")</f>
        <v>0</v>
      </c>
      <c r="J78" s="349">
        <f>SUMIFS('2_stopień'!$K$9:$K$767,'2_stopień'!$H$9:$H$767,D78,'2_stopień'!$P$9:$P$767,"GCKZ Głogów")</f>
        <v>0</v>
      </c>
      <c r="K78" s="244">
        <f>SUMIFS('2_stopień'!$J$9:$J$767,'2_stopień'!$H$9:$H$767,D78,'2_stopień'!$P$9:$P$767,"CKZ Jawor")</f>
        <v>0</v>
      </c>
      <c r="L78" s="349">
        <f>SUMIFS('2_stopień'!$K$9:$K$767,'2_stopień'!$H$9:$H$767,D78,'2_stopień'!$P$9:$P$767,"CKZ Jawor")</f>
        <v>0</v>
      </c>
      <c r="M78" s="244">
        <f>SUMIFS('2_stopień'!$J$9:$J$767,'2_stopień'!$H$9:$H$767,D78,'2_stopień'!$P$9:$P$767,"JCKZ Jelenia Góra")</f>
        <v>0</v>
      </c>
      <c r="N78" s="349">
        <f>SUMIFS('2_stopień'!$K$9:$K$767,'2_stopień'!$H$9:$H$767,D78,'2_stopień'!$P$9:$P$767,"JCKZ Jelenia Góra")</f>
        <v>0</v>
      </c>
      <c r="O78" s="244">
        <f>SUMIFS('2_stopień'!$J$9:$J$767,'2_stopień'!$H$9:$H$767,D78,'2_stopień'!$P$9:$P$767,"CKZ Kłodzko")</f>
        <v>0</v>
      </c>
      <c r="P78" s="349">
        <f>SUMIFS('2_stopień'!$K$9:$K$767,'2_stopień'!$H$9:$H$767,D78,'2_stopień'!$P$9:$P$767,"CKZ Kłodzko")</f>
        <v>0</v>
      </c>
      <c r="Q78" s="244">
        <f>SUMIFS('2_stopień'!$J$9:$J$767,'2_stopień'!$H$9:$H$767,D78,'2_stopień'!$P$9:$P$767,"CKZ Legnica")</f>
        <v>0</v>
      </c>
      <c r="R78" s="349">
        <f>SUMIFS('2_stopień'!$K$9:$K$767,'2_stopień'!$H$9:$H$767,D78,'2_stopień'!$P$9:$P$767,"CKZ Legnica")</f>
        <v>0</v>
      </c>
      <c r="S78" s="244">
        <f>SUMIFS('2_stopień'!$J$9:$J$767,'2_stopień'!$H$9:$H$767,D78,'2_stopień'!$P$9:$P$767,"CKZ Oleśnica")</f>
        <v>0</v>
      </c>
      <c r="T78" s="349">
        <f>SUMIFS('2_stopień'!$K$9:$K$767,'2_stopień'!$H$9:$H$767,D78,'2_stopień'!$P$9:$P$767,"CKZ Oleśnica")</f>
        <v>0</v>
      </c>
      <c r="U78" s="244">
        <f>SUMIFS('2_stopień'!$J$9:$J$767,'2_stopień'!$H$9:$H$767,D78,'2_stopień'!$P$9:$P$767,"CKZ Świdnica")</f>
        <v>0</v>
      </c>
      <c r="V78" s="349">
        <f>SUMIFS('2_stopień'!$K$9:$K$767,'2_stopień'!$H$9:$H$767,D78,'2_stopień'!$P$9:$P$767,"CKZ Świdnica")</f>
        <v>0</v>
      </c>
      <c r="W78" s="244">
        <f>SUMIFS('2_stopień'!$J$9:$J$767,'2_stopień'!$H$9:$H$767,D78,'2_stopień'!$P$9:$P$767,"CKZ Wołów")</f>
        <v>0</v>
      </c>
      <c r="X78" s="349">
        <f>SUMIFS('2_stopień'!$K$9:$K$767,'2_stopień'!$H$9:$H$767,D78,'2_stopień'!$P$9:$P$767,"CKZ Wołów")</f>
        <v>0</v>
      </c>
      <c r="Y78" s="244">
        <f>SUMIFS('2_stopień'!$J$9:$J$767,'2_stopień'!$H$9:$H$767,D78,'2_stopień'!$P$9:$P$767,"CKZ Ziębice")</f>
        <v>0</v>
      </c>
      <c r="Z78" s="349">
        <f>SUMIFS('2_stopień'!$K$9:$K$767,'2_stopień'!$H$9:$H$767,D78,'2_stopień'!$P$9:$P$767,"CKZ Ziębice")</f>
        <v>0</v>
      </c>
      <c r="AA78" s="244">
        <f>SUMIFS('2_stopień'!$J$9:$J$767,'2_stopień'!$H$9:$H$767,D78,'2_stopień'!$P$9:$P$767,"CKZ Dobrodzień")</f>
        <v>0</v>
      </c>
      <c r="AB78" s="349">
        <f>SUMIFS('2_stopień'!$K$9:$K$767,'2_stopień'!$H$9:$H$767,D78,'2_stopień'!$P$9:$P$767,"CKZ Dobrodzień")</f>
        <v>0</v>
      </c>
      <c r="AC78" s="244">
        <f>SUMIFS('2_stopień'!$J$9:$J$767,'2_stopień'!$H$9:$H$767,D78,'2_stopień'!$P$9:$P$767,"CKZ Głubczyce")</f>
        <v>0</v>
      </c>
      <c r="AD78" s="349">
        <f>SUMIFS('2_stopień'!$K$9:$K$767,'2_stopień'!$H$9:$H$767,D78,'2_stopień'!$P$9:$P$767,"CKZ Głubczyce")</f>
        <v>0</v>
      </c>
      <c r="AE78" s="244">
        <f>SUMIFS('2_stopień'!$J$9:$J$767,'2_stopień'!$H$9:$H$767,D78,'2_stopień'!$P$9:$P$767,"CKZ Kędzierzyn Koźle")</f>
        <v>0</v>
      </c>
      <c r="AF78" s="349">
        <f>SUMIFS('2_stopień'!$K$9:$K$767,'2_stopień'!$H$9:$H$767,D78,'2_stopień'!$P$9:$P$767,"CKZ Kędzierzyn Koźle")</f>
        <v>0</v>
      </c>
      <c r="AG78" s="244">
        <f>SUMIFS('2_stopień'!$J$9:$J$767,'2_stopień'!$H$9:$H$767,D78,'2_stopień'!$P$9:$P$767,"ZSET Rakowice")</f>
        <v>0</v>
      </c>
      <c r="AH78" s="349">
        <f>SUMIFS('2_stopień'!$K$9:$K$767,'2_stopień'!$H$9:$H$767,D78,'2_stopień'!$P$9:$P$767,"ZSET Rakowice")</f>
        <v>0</v>
      </c>
      <c r="AI78" s="244">
        <f>SUMIFS('2_stopień'!$J$9:$J$767,'2_stopień'!$H$9:$H$767,D78,'2_stopień'!$P$9:$P$767,"CKZ Krotoszyn")</f>
        <v>0</v>
      </c>
      <c r="AJ78" s="349">
        <f>SUMIFS('2_stopień'!$K$9:$K$767,'2_stopień'!$H$9:$H$767,D78,'2_stopień'!$P$9:$P$767,"CKZ Krotoszyn")</f>
        <v>0</v>
      </c>
      <c r="AK78" s="244">
        <f>SUMIFS('2_stopień'!$J$9:$J$767,'2_stopień'!$H$9:$H$767,D78,'2_stopień'!$P$9:$P$767,"CKZ Olkusz")</f>
        <v>0</v>
      </c>
      <c r="AL78" s="349">
        <f>SUMIFS('2_stopień'!$K$9:$K$767,'2_stopień'!$H$9:$H$767,D78,'2_stopień'!$P$9:$P$767,"CKZ Olkusz")</f>
        <v>0</v>
      </c>
      <c r="AM78" s="244">
        <f>SUMIFS('2_stopień'!$J$9:$J$767,'2_stopień'!$H$9:$H$767,D78,'2_stopień'!$P$9:$P$767,"CKZ Wschowa")</f>
        <v>0</v>
      </c>
      <c r="AN78" s="334">
        <f>SUMIFS('2_stopień'!$K$9:$K$767,'2_stopień'!$H$9:$H$767,D78,'2_stopień'!$P$9:$P$767,"CKZ Wschowa")</f>
        <v>0</v>
      </c>
      <c r="AO78" s="244">
        <f>SUMIFS('2_stopień'!$J$9:$J$767,'2_stopień'!$H$9:$H$767,D78,'2_stopień'!$P$9:$P$767,"CKZ Zielona Góra")</f>
        <v>0</v>
      </c>
      <c r="AP78" s="314">
        <f>SUMIFS('2_stopień'!$K$9:$K$767,'2_stopień'!$H$9:$H$767,D78,'2_stopień'!$P$9:$P$767,"CKZ Zielona Góra")</f>
        <v>0</v>
      </c>
      <c r="AQ78" s="244">
        <f>SUMIFS('2_stopień'!$J$9:$J$767,'2_stopień'!$H$9:$H$767,D78,'2_stopień'!$P$9:$P$767,"Rzemieślnicza Wałbrzych")</f>
        <v>0</v>
      </c>
      <c r="AR78" s="349">
        <f>SUMIFS('2_stopień'!$K$9:$K$767,'2_stopień'!$H$9:$H$767,D78,'2_stopień'!$P$9:$P$767,"Rzemieślnicza Wałbrzych")</f>
        <v>0</v>
      </c>
      <c r="AS78" s="244">
        <f>SUMIFS('2_stopień'!$J$9:$J$767,'2_stopień'!$H$9:$H$767,D78,'2_stopień'!$P$9:$P$767,"CKZ Mosina")</f>
        <v>0</v>
      </c>
      <c r="AT78" s="349">
        <f>SUMIFS('2_stopień'!$K$9:$K$767,'2_stopień'!$H$9:$H$767,D78,'2_stopień'!$P$9:$P$767,"CKZ Mosina")</f>
        <v>0</v>
      </c>
      <c r="AU78" s="244">
        <f>SUMIFS('2_stopień'!$J$9:$J$767,'2_stopień'!$H$9:$H$767,D78,'2_stopień'!$P$9:$P$767,"Collegium Witelona")</f>
        <v>0</v>
      </c>
      <c r="AV78" s="349">
        <f>SUMIFS('2_stopień'!$K$9:$K$767,'2_stopień'!$H$9:$H$767,D78,'2_stopień'!$P$9:$P$767,"Collegium Witelona")</f>
        <v>0</v>
      </c>
      <c r="AW78" s="244">
        <f>SUMIFS('2_stopień'!$J$9:$J$767,'2_stopień'!$H$9:$H$767,D78,'2_stopień'!$P$9:$P$767,"CKZ Opole")</f>
        <v>0</v>
      </c>
      <c r="AX78" s="349">
        <f>SUMIFS('2_stopień'!$K$9:$K$767,'2_stopień'!$H$9:$H$767,D78,'2_stopień'!$P$9:$P$767,"CKZ Opole")</f>
        <v>0</v>
      </c>
      <c r="AY78" s="244">
        <f>SUMIFS('2_stopień'!$J$9:$J$767,'2_stopień'!$H$9:$H$767,D78,'2_stopień'!$P$9:$P$767,"CKZ Wrocław")</f>
        <v>0</v>
      </c>
      <c r="AZ78" s="349">
        <f>SUMIFS('2_stopień'!$K$9:$K$767,'2_stopień'!$H$9:$H$767,D78,'2_stopień'!$P$9:$P$767,"CKZ Wrocław")</f>
        <v>0</v>
      </c>
      <c r="BA78" s="244">
        <f>SUMIFS('2_stopień'!$J$9:$J$767,'2_stopień'!$H$9:$H$767,D78,'2_stopień'!$P$9:$P$767,"Brzeg Dolny")</f>
        <v>0</v>
      </c>
      <c r="BB78" s="349">
        <f>SUMIFS('2_stopień'!$K$9:$K$767,'2_stopień'!$H$9:$H$767,D78,'2_stopień'!$P$9:$P$767,"Brzeg Dolny")</f>
        <v>0</v>
      </c>
      <c r="BC78" s="244">
        <f>SUMIFS('2_stopień'!$J$9:$J$767,'2_stopień'!$H$9:$H$767,D78,'2_stopień'!$P$9:$P$767,"CKZ Dębica")</f>
        <v>0</v>
      </c>
      <c r="BD78" s="349">
        <f>SUMIFS('2_stopień'!$K$9:$K$767,'2_stopień'!$H$9:$H$767,D78,'2_stopień'!$P$9:$P$767,"CKZ Dębica")</f>
        <v>0</v>
      </c>
      <c r="BE78" s="244">
        <f>SUMIFS('2_stopień'!$J$9:$J$767,'2_stopień'!$H$9:$H$767,D78,'2_stopień'!$P$9:$P$767,"CKZ Gliwice")</f>
        <v>0</v>
      </c>
      <c r="BF78" s="349">
        <f>SUMIFS('2_stopień'!$K$9:$K$767,'2_stopień'!$H$9:$H$767,D78,'2_stopień'!$P$9:$P$767,"CKZ Gliwice")</f>
        <v>0</v>
      </c>
      <c r="BG78" s="244">
        <f>SUMIFS('2_stopień'!$J$9:$J$767,'2_stopień'!$H$9:$H$767,D78,'2_stopień'!$P$9:$P$767,"CKZ Gniezno")</f>
        <v>0</v>
      </c>
      <c r="BH78" s="349">
        <f>SUMIFS('2_stopień'!$K$9:$K$767,'2_stopień'!$H$9:$H$767,D78,'2_stopień'!$P$9:$P$767,"CKZ Gniezno")</f>
        <v>0</v>
      </c>
      <c r="BI78" s="245">
        <f>SUMIFS('2_stopień'!$J$9:$J$767,'2_stopień'!$H$9:$H$767,D78,'2_stopień'!$P$9:$P$767,"szukany ośrodek")</f>
        <v>0</v>
      </c>
      <c r="BJ78" s="359">
        <f t="shared" si="4"/>
        <v>0</v>
      </c>
      <c r="BK78" s="324">
        <f t="shared" si="5"/>
        <v>0</v>
      </c>
    </row>
    <row r="79" spans="2:63" ht="15.75" hidden="1" customHeight="1">
      <c r="B79" s="25" t="s">
        <v>534</v>
      </c>
      <c r="C79" s="26">
        <v>753602</v>
      </c>
      <c r="D79" s="26" t="s">
        <v>1028</v>
      </c>
      <c r="E79" s="25" t="s">
        <v>654</v>
      </c>
      <c r="F79" s="245">
        <f>SUMIF('2_stopień'!H$9:H$767,"MOD.05.",'2_stopień'!J$9:J$767)</f>
        <v>0</v>
      </c>
      <c r="G79" s="244">
        <f>SUMIFS('2_stopień'!$J$9:$J$767,'2_stopień'!$H$9:$H$767,D79,'2_stopień'!$P$9:$P$767,"CKZ Bielawa")</f>
        <v>0</v>
      </c>
      <c r="H79" s="244">
        <f>SUMIFS('2_stopień'!$K$9:$K$767,'2_stopień'!$H$9:$H$767,E79,'2_stopień'!$P$9:$P$767,"CKZ Bielawa")</f>
        <v>0</v>
      </c>
      <c r="I79" s="244">
        <f>SUMIFS('2_stopień'!$J$9:$J$767,'2_stopień'!$H$9:$H$767,D79,'2_stopień'!$P$9:$P$767,"GCKZ Głogów")</f>
        <v>0</v>
      </c>
      <c r="J79" s="349">
        <f>SUMIFS('2_stopień'!$K$9:$K$767,'2_stopień'!$H$9:$H$767,D79,'2_stopień'!$P$9:$P$767,"GCKZ Głogów")</f>
        <v>0</v>
      </c>
      <c r="K79" s="244">
        <f>SUMIFS('2_stopień'!$J$9:$J$767,'2_stopień'!$H$9:$H$767,D79,'2_stopień'!$P$9:$P$767,"CKZ Jawor")</f>
        <v>0</v>
      </c>
      <c r="L79" s="349">
        <f>SUMIFS('2_stopień'!$K$9:$K$767,'2_stopień'!$H$9:$H$767,D79,'2_stopień'!$P$9:$P$767,"CKZ Jawor")</f>
        <v>0</v>
      </c>
      <c r="M79" s="244">
        <f>SUMIFS('2_stopień'!$J$9:$J$767,'2_stopień'!$H$9:$H$767,D79,'2_stopień'!$P$9:$P$767,"JCKZ Jelenia Góra")</f>
        <v>0</v>
      </c>
      <c r="N79" s="349">
        <f>SUMIFS('2_stopień'!$K$9:$K$767,'2_stopień'!$H$9:$H$767,D79,'2_stopień'!$P$9:$P$767,"JCKZ Jelenia Góra")</f>
        <v>0</v>
      </c>
      <c r="O79" s="244">
        <f>SUMIFS('2_stopień'!$J$9:$J$767,'2_stopień'!$H$9:$H$767,D79,'2_stopień'!$P$9:$P$767,"CKZ Kłodzko")</f>
        <v>0</v>
      </c>
      <c r="P79" s="349">
        <f>SUMIFS('2_stopień'!$K$9:$K$767,'2_stopień'!$H$9:$H$767,D79,'2_stopień'!$P$9:$P$767,"CKZ Kłodzko")</f>
        <v>0</v>
      </c>
      <c r="Q79" s="244">
        <f>SUMIFS('2_stopień'!$J$9:$J$767,'2_stopień'!$H$9:$H$767,D79,'2_stopień'!$P$9:$P$767,"CKZ Legnica")</f>
        <v>0</v>
      </c>
      <c r="R79" s="349">
        <f>SUMIFS('2_stopień'!$K$9:$K$767,'2_stopień'!$H$9:$H$767,D79,'2_stopień'!$P$9:$P$767,"CKZ Legnica")</f>
        <v>0</v>
      </c>
      <c r="S79" s="244">
        <f>SUMIFS('2_stopień'!$J$9:$J$767,'2_stopień'!$H$9:$H$767,D79,'2_stopień'!$P$9:$P$767,"CKZ Oleśnica")</f>
        <v>0</v>
      </c>
      <c r="T79" s="349">
        <f>SUMIFS('2_stopień'!$K$9:$K$767,'2_stopień'!$H$9:$H$767,D79,'2_stopień'!$P$9:$P$767,"CKZ Oleśnica")</f>
        <v>0</v>
      </c>
      <c r="U79" s="244">
        <f>SUMIFS('2_stopień'!$J$9:$J$767,'2_stopień'!$H$9:$H$767,D79,'2_stopień'!$P$9:$P$767,"CKZ Świdnica")</f>
        <v>0</v>
      </c>
      <c r="V79" s="349">
        <f>SUMIFS('2_stopień'!$K$9:$K$767,'2_stopień'!$H$9:$H$767,D79,'2_stopień'!$P$9:$P$767,"CKZ Świdnica")</f>
        <v>0</v>
      </c>
      <c r="W79" s="244">
        <f>SUMIFS('2_stopień'!$J$9:$J$767,'2_stopień'!$H$9:$H$767,D79,'2_stopień'!$P$9:$P$767,"CKZ Wołów")</f>
        <v>0</v>
      </c>
      <c r="X79" s="349">
        <f>SUMIFS('2_stopień'!$K$9:$K$767,'2_stopień'!$H$9:$H$767,D79,'2_stopień'!$P$9:$P$767,"CKZ Wołów")</f>
        <v>0</v>
      </c>
      <c r="Y79" s="244">
        <f>SUMIFS('2_stopień'!$J$9:$J$767,'2_stopień'!$H$9:$H$767,D79,'2_stopień'!$P$9:$P$767,"CKZ Ziębice")</f>
        <v>0</v>
      </c>
      <c r="Z79" s="349">
        <f>SUMIFS('2_stopień'!$K$9:$K$767,'2_stopień'!$H$9:$H$767,D79,'2_stopień'!$P$9:$P$767,"CKZ Ziębice")</f>
        <v>0</v>
      </c>
      <c r="AA79" s="244">
        <f>SUMIFS('2_stopień'!$J$9:$J$767,'2_stopień'!$H$9:$H$767,D79,'2_stopień'!$P$9:$P$767,"CKZ Dobrodzień")</f>
        <v>0</v>
      </c>
      <c r="AB79" s="349">
        <f>SUMIFS('2_stopień'!$K$9:$K$767,'2_stopień'!$H$9:$H$767,D79,'2_stopień'!$P$9:$P$767,"CKZ Dobrodzień")</f>
        <v>0</v>
      </c>
      <c r="AC79" s="244">
        <f>SUMIFS('2_stopień'!$J$9:$J$767,'2_stopień'!$H$9:$H$767,D79,'2_stopień'!$P$9:$P$767,"CKZ Głubczyce")</f>
        <v>0</v>
      </c>
      <c r="AD79" s="349">
        <f>SUMIFS('2_stopień'!$K$9:$K$767,'2_stopień'!$H$9:$H$767,D79,'2_stopień'!$P$9:$P$767,"CKZ Głubczyce")</f>
        <v>0</v>
      </c>
      <c r="AE79" s="244">
        <f>SUMIFS('2_stopień'!$J$9:$J$767,'2_stopień'!$H$9:$H$767,D79,'2_stopień'!$P$9:$P$767,"CKZ Kędzierzyn Koźle")</f>
        <v>0</v>
      </c>
      <c r="AF79" s="349">
        <f>SUMIFS('2_stopień'!$K$9:$K$767,'2_stopień'!$H$9:$H$767,D79,'2_stopień'!$P$9:$P$767,"CKZ Kędzierzyn Koźle")</f>
        <v>0</v>
      </c>
      <c r="AG79" s="244">
        <f>SUMIFS('2_stopień'!$J$9:$J$767,'2_stopień'!$H$9:$H$767,D79,'2_stopień'!$P$9:$P$767,"ZSET Rakowice")</f>
        <v>0</v>
      </c>
      <c r="AH79" s="349">
        <f>SUMIFS('2_stopień'!$K$9:$K$767,'2_stopień'!$H$9:$H$767,D79,'2_stopień'!$P$9:$P$767,"ZSET Rakowice")</f>
        <v>0</v>
      </c>
      <c r="AI79" s="244">
        <f>SUMIFS('2_stopień'!$J$9:$J$767,'2_stopień'!$H$9:$H$767,D79,'2_stopień'!$P$9:$P$767,"CKZ Krotoszyn")</f>
        <v>0</v>
      </c>
      <c r="AJ79" s="349">
        <f>SUMIFS('2_stopień'!$K$9:$K$767,'2_stopień'!$H$9:$H$767,D79,'2_stopień'!$P$9:$P$767,"CKZ Krotoszyn")</f>
        <v>0</v>
      </c>
      <c r="AK79" s="244">
        <f>SUMIFS('2_stopień'!$J$9:$J$767,'2_stopień'!$H$9:$H$767,D79,'2_stopień'!$P$9:$P$767,"CKZ Olkusz")</f>
        <v>0</v>
      </c>
      <c r="AL79" s="349">
        <f>SUMIFS('2_stopień'!$K$9:$K$767,'2_stopień'!$H$9:$H$767,D79,'2_stopień'!$P$9:$P$767,"CKZ Olkusz")</f>
        <v>0</v>
      </c>
      <c r="AM79" s="244">
        <f>SUMIFS('2_stopień'!$J$9:$J$767,'2_stopień'!$H$9:$H$767,D79,'2_stopień'!$P$9:$P$767,"CKZ Wschowa")</f>
        <v>0</v>
      </c>
      <c r="AN79" s="334">
        <f>SUMIFS('2_stopień'!$K$9:$K$767,'2_stopień'!$H$9:$H$767,D79,'2_stopień'!$P$9:$P$767,"CKZ Wschowa")</f>
        <v>0</v>
      </c>
      <c r="AO79" s="244">
        <f>SUMIFS('2_stopień'!$J$9:$J$767,'2_stopień'!$H$9:$H$767,D79,'2_stopień'!$P$9:$P$767,"CKZ Zielona Góra")</f>
        <v>0</v>
      </c>
      <c r="AP79" s="314">
        <f>SUMIFS('2_stopień'!$K$9:$K$767,'2_stopień'!$H$9:$H$767,D79,'2_stopień'!$P$9:$P$767,"CKZ Zielona Góra")</f>
        <v>0</v>
      </c>
      <c r="AQ79" s="244">
        <f>SUMIFS('2_stopień'!$J$9:$J$767,'2_stopień'!$H$9:$H$767,D79,'2_stopień'!$P$9:$P$767,"Rzemieślnicza Wałbrzych")</f>
        <v>0</v>
      </c>
      <c r="AR79" s="349">
        <f>SUMIFS('2_stopień'!$K$9:$K$767,'2_stopień'!$H$9:$H$767,D79,'2_stopień'!$P$9:$P$767,"Rzemieślnicza Wałbrzych")</f>
        <v>0</v>
      </c>
      <c r="AS79" s="244">
        <f>SUMIFS('2_stopień'!$J$9:$J$767,'2_stopień'!$H$9:$H$767,D79,'2_stopień'!$P$9:$P$767,"CKZ Mosina")</f>
        <v>0</v>
      </c>
      <c r="AT79" s="349">
        <f>SUMIFS('2_stopień'!$K$9:$K$767,'2_stopień'!$H$9:$H$767,D79,'2_stopień'!$P$9:$P$767,"CKZ Mosina")</f>
        <v>0</v>
      </c>
      <c r="AU79" s="244">
        <f>SUMIFS('2_stopień'!$J$9:$J$767,'2_stopień'!$H$9:$H$767,D79,'2_stopień'!$P$9:$P$767,"Collegium Witelona")</f>
        <v>0</v>
      </c>
      <c r="AV79" s="349">
        <f>SUMIFS('2_stopień'!$K$9:$K$767,'2_stopień'!$H$9:$H$767,D79,'2_stopień'!$P$9:$P$767,"Collegium Witelona")</f>
        <v>0</v>
      </c>
      <c r="AW79" s="244">
        <f>SUMIFS('2_stopień'!$J$9:$J$767,'2_stopień'!$H$9:$H$767,D79,'2_stopień'!$P$9:$P$767,"CKZ Opole")</f>
        <v>0</v>
      </c>
      <c r="AX79" s="349">
        <f>SUMIFS('2_stopień'!$K$9:$K$767,'2_stopień'!$H$9:$H$767,D79,'2_stopień'!$P$9:$P$767,"CKZ Opole")</f>
        <v>0</v>
      </c>
      <c r="AY79" s="244">
        <f>SUMIFS('2_stopień'!$J$9:$J$767,'2_stopień'!$H$9:$H$767,D79,'2_stopień'!$P$9:$P$767,"CKZ Wrocław")</f>
        <v>0</v>
      </c>
      <c r="AZ79" s="349">
        <f>SUMIFS('2_stopień'!$K$9:$K$767,'2_stopień'!$H$9:$H$767,D79,'2_stopień'!$P$9:$P$767,"CKZ Wrocław")</f>
        <v>0</v>
      </c>
      <c r="BA79" s="244">
        <f>SUMIFS('2_stopień'!$J$9:$J$767,'2_stopień'!$H$9:$H$767,D79,'2_stopień'!$P$9:$P$767,"Brzeg Dolny")</f>
        <v>0</v>
      </c>
      <c r="BB79" s="349">
        <f>SUMIFS('2_stopień'!$K$9:$K$767,'2_stopień'!$H$9:$H$767,D79,'2_stopień'!$P$9:$P$767,"Brzeg Dolny")</f>
        <v>0</v>
      </c>
      <c r="BC79" s="244">
        <f>SUMIFS('2_stopień'!$J$9:$J$767,'2_stopień'!$H$9:$H$767,D79,'2_stopień'!$P$9:$P$767,"CKZ Dębica")</f>
        <v>0</v>
      </c>
      <c r="BD79" s="349">
        <f>SUMIFS('2_stopień'!$K$9:$K$767,'2_stopień'!$H$9:$H$767,D79,'2_stopień'!$P$9:$P$767,"CKZ Dębica")</f>
        <v>0</v>
      </c>
      <c r="BE79" s="244">
        <f>SUMIFS('2_stopień'!$J$9:$J$767,'2_stopień'!$H$9:$H$767,D79,'2_stopień'!$P$9:$P$767,"CKZ Gliwice")</f>
        <v>0</v>
      </c>
      <c r="BF79" s="349">
        <f>SUMIFS('2_stopień'!$K$9:$K$767,'2_stopień'!$H$9:$H$767,D79,'2_stopień'!$P$9:$P$767,"CKZ Gliwice")</f>
        <v>0</v>
      </c>
      <c r="BG79" s="244">
        <f>SUMIFS('2_stopień'!$J$9:$J$767,'2_stopień'!$H$9:$H$767,D79,'2_stopień'!$P$9:$P$767,"CKZ Gniezno")</f>
        <v>0</v>
      </c>
      <c r="BH79" s="349">
        <f>SUMIFS('2_stopień'!$K$9:$K$767,'2_stopień'!$H$9:$H$767,D79,'2_stopień'!$P$9:$P$767,"CKZ Gniezno")</f>
        <v>0</v>
      </c>
      <c r="BI79" s="245">
        <f>SUMIFS('2_stopień'!$J$9:$J$767,'2_stopień'!$H$9:$H$767,D79,'2_stopień'!$P$9:$P$767,"szukany ośrodek")</f>
        <v>0</v>
      </c>
      <c r="BJ79" s="359">
        <f t="shared" si="4"/>
        <v>0</v>
      </c>
      <c r="BK79" s="324">
        <f t="shared" si="5"/>
        <v>0</v>
      </c>
    </row>
    <row r="80" spans="2:63" hidden="1">
      <c r="B80" s="25" t="s">
        <v>535</v>
      </c>
      <c r="C80" s="26">
        <v>815204</v>
      </c>
      <c r="D80" s="26" t="s">
        <v>1029</v>
      </c>
      <c r="E80" s="25" t="s">
        <v>653</v>
      </c>
      <c r="F80" s="245">
        <f>SUMIF('2_stopień'!H$9:H$767,"MOD.06.",'2_stopień'!J$9:J$767)</f>
        <v>0</v>
      </c>
      <c r="G80" s="244">
        <f>SUMIFS('2_stopień'!$J$9:$J$767,'2_stopień'!$H$9:$H$767,D80,'2_stopień'!$P$9:$P$767,"CKZ Bielawa")</f>
        <v>0</v>
      </c>
      <c r="H80" s="244">
        <f>SUMIFS('2_stopień'!$K$9:$K$767,'2_stopień'!$H$9:$H$767,E80,'2_stopień'!$P$9:$P$767,"CKZ Bielawa")</f>
        <v>0</v>
      </c>
      <c r="I80" s="244">
        <f>SUMIFS('2_stopień'!$J$9:$J$767,'2_stopień'!$H$9:$H$767,D80,'2_stopień'!$P$9:$P$767,"GCKZ Głogów")</f>
        <v>0</v>
      </c>
      <c r="J80" s="349">
        <f>SUMIFS('2_stopień'!$K$9:$K$767,'2_stopień'!$H$9:$H$767,D80,'2_stopień'!$P$9:$P$767,"GCKZ Głogów")</f>
        <v>0</v>
      </c>
      <c r="K80" s="244">
        <f>SUMIFS('2_stopień'!$J$9:$J$767,'2_stopień'!$H$9:$H$767,D80,'2_stopień'!$P$9:$P$767,"CKZ Jawor")</f>
        <v>0</v>
      </c>
      <c r="L80" s="349">
        <f>SUMIFS('2_stopień'!$K$9:$K$767,'2_stopień'!$H$9:$H$767,D80,'2_stopień'!$P$9:$P$767,"CKZ Jawor")</f>
        <v>0</v>
      </c>
      <c r="M80" s="244">
        <f>SUMIFS('2_stopień'!$J$9:$J$767,'2_stopień'!$H$9:$H$767,D80,'2_stopień'!$P$9:$P$767,"JCKZ Jelenia Góra")</f>
        <v>0</v>
      </c>
      <c r="N80" s="349">
        <f>SUMIFS('2_stopień'!$K$9:$K$767,'2_stopień'!$H$9:$H$767,D80,'2_stopień'!$P$9:$P$767,"JCKZ Jelenia Góra")</f>
        <v>0</v>
      </c>
      <c r="O80" s="244">
        <f>SUMIFS('2_stopień'!$J$9:$J$767,'2_stopień'!$H$9:$H$767,D80,'2_stopień'!$P$9:$P$767,"CKZ Kłodzko")</f>
        <v>0</v>
      </c>
      <c r="P80" s="349">
        <f>SUMIFS('2_stopień'!$K$9:$K$767,'2_stopień'!$H$9:$H$767,D80,'2_stopień'!$P$9:$P$767,"CKZ Kłodzko")</f>
        <v>0</v>
      </c>
      <c r="Q80" s="244">
        <f>SUMIFS('2_stopień'!$J$9:$J$767,'2_stopień'!$H$9:$H$767,D80,'2_stopień'!$P$9:$P$767,"CKZ Legnica")</f>
        <v>0</v>
      </c>
      <c r="R80" s="349">
        <f>SUMIFS('2_stopień'!$K$9:$K$767,'2_stopień'!$H$9:$H$767,D80,'2_stopień'!$P$9:$P$767,"CKZ Legnica")</f>
        <v>0</v>
      </c>
      <c r="S80" s="244">
        <f>SUMIFS('2_stopień'!$J$9:$J$767,'2_stopień'!$H$9:$H$767,D80,'2_stopień'!$P$9:$P$767,"CKZ Oleśnica")</f>
        <v>0</v>
      </c>
      <c r="T80" s="349">
        <f>SUMIFS('2_stopień'!$K$9:$K$767,'2_stopień'!$H$9:$H$767,D80,'2_stopień'!$P$9:$P$767,"CKZ Oleśnica")</f>
        <v>0</v>
      </c>
      <c r="U80" s="244">
        <f>SUMIFS('2_stopień'!$J$9:$J$767,'2_stopień'!$H$9:$H$767,D80,'2_stopień'!$P$9:$P$767,"CKZ Świdnica")</f>
        <v>0</v>
      </c>
      <c r="V80" s="349">
        <f>SUMIFS('2_stopień'!$K$9:$K$767,'2_stopień'!$H$9:$H$767,D80,'2_stopień'!$P$9:$P$767,"CKZ Świdnica")</f>
        <v>0</v>
      </c>
      <c r="W80" s="244">
        <f>SUMIFS('2_stopień'!$J$9:$J$767,'2_stopień'!$H$9:$H$767,D80,'2_stopień'!$P$9:$P$767,"CKZ Wołów")</f>
        <v>0</v>
      </c>
      <c r="X80" s="349">
        <f>SUMIFS('2_stopień'!$K$9:$K$767,'2_stopień'!$H$9:$H$767,D80,'2_stopień'!$P$9:$P$767,"CKZ Wołów")</f>
        <v>0</v>
      </c>
      <c r="Y80" s="244">
        <f>SUMIFS('2_stopień'!$J$9:$J$767,'2_stopień'!$H$9:$H$767,D80,'2_stopień'!$P$9:$P$767,"CKZ Ziębice")</f>
        <v>0</v>
      </c>
      <c r="Z80" s="349">
        <f>SUMIFS('2_stopień'!$K$9:$K$767,'2_stopień'!$H$9:$H$767,D80,'2_stopień'!$P$9:$P$767,"CKZ Ziębice")</f>
        <v>0</v>
      </c>
      <c r="AA80" s="244">
        <f>SUMIFS('2_stopień'!$J$9:$J$767,'2_stopień'!$H$9:$H$767,D80,'2_stopień'!$P$9:$P$767,"CKZ Dobrodzień")</f>
        <v>0</v>
      </c>
      <c r="AB80" s="349">
        <f>SUMIFS('2_stopień'!$K$9:$K$767,'2_stopień'!$H$9:$H$767,D80,'2_stopień'!$P$9:$P$767,"CKZ Dobrodzień")</f>
        <v>0</v>
      </c>
      <c r="AC80" s="244">
        <f>SUMIFS('2_stopień'!$J$9:$J$767,'2_stopień'!$H$9:$H$767,D80,'2_stopień'!$P$9:$P$767,"CKZ Głubczyce")</f>
        <v>0</v>
      </c>
      <c r="AD80" s="349">
        <f>SUMIFS('2_stopień'!$K$9:$K$767,'2_stopień'!$H$9:$H$767,D80,'2_stopień'!$P$9:$P$767,"CKZ Głubczyce")</f>
        <v>0</v>
      </c>
      <c r="AE80" s="244">
        <f>SUMIFS('2_stopień'!$J$9:$J$767,'2_stopień'!$H$9:$H$767,D80,'2_stopień'!$P$9:$P$767,"CKZ Kędzierzyn Koźle")</f>
        <v>0</v>
      </c>
      <c r="AF80" s="349">
        <f>SUMIFS('2_stopień'!$K$9:$K$767,'2_stopień'!$H$9:$H$767,D80,'2_stopień'!$P$9:$P$767,"CKZ Kędzierzyn Koźle")</f>
        <v>0</v>
      </c>
      <c r="AG80" s="244">
        <f>SUMIFS('2_stopień'!$J$9:$J$767,'2_stopień'!$H$9:$H$767,D80,'2_stopień'!$P$9:$P$767,"ZSET Rakowice")</f>
        <v>0</v>
      </c>
      <c r="AH80" s="349">
        <f>SUMIFS('2_stopień'!$K$9:$K$767,'2_stopień'!$H$9:$H$767,D80,'2_stopień'!$P$9:$P$767,"ZSET Rakowice")</f>
        <v>0</v>
      </c>
      <c r="AI80" s="244">
        <f>SUMIFS('2_stopień'!$J$9:$J$767,'2_stopień'!$H$9:$H$767,D80,'2_stopień'!$P$9:$P$767,"CKZ Krotoszyn")</f>
        <v>0</v>
      </c>
      <c r="AJ80" s="349">
        <f>SUMIFS('2_stopień'!$K$9:$K$767,'2_stopień'!$H$9:$H$767,D80,'2_stopień'!$P$9:$P$767,"CKZ Krotoszyn")</f>
        <v>0</v>
      </c>
      <c r="AK80" s="244">
        <f>SUMIFS('2_stopień'!$J$9:$J$767,'2_stopień'!$H$9:$H$767,D80,'2_stopień'!$P$9:$P$767,"CKZ Olkusz")</f>
        <v>0</v>
      </c>
      <c r="AL80" s="349">
        <f>SUMIFS('2_stopień'!$K$9:$K$767,'2_stopień'!$H$9:$H$767,D80,'2_stopień'!$P$9:$P$767,"CKZ Olkusz")</f>
        <v>0</v>
      </c>
      <c r="AM80" s="244">
        <f>SUMIFS('2_stopień'!$J$9:$J$767,'2_stopień'!$H$9:$H$767,D80,'2_stopień'!$P$9:$P$767,"CKZ Wschowa")</f>
        <v>0</v>
      </c>
      <c r="AN80" s="334">
        <f>SUMIFS('2_stopień'!$K$9:$K$767,'2_stopień'!$H$9:$H$767,D80,'2_stopień'!$P$9:$P$767,"CKZ Wschowa")</f>
        <v>0</v>
      </c>
      <c r="AO80" s="244">
        <f>SUMIFS('2_stopień'!$J$9:$J$767,'2_stopień'!$H$9:$H$767,D80,'2_stopień'!$P$9:$P$767,"CKZ Zielona Góra")</f>
        <v>0</v>
      </c>
      <c r="AP80" s="314">
        <f>SUMIFS('2_stopień'!$K$9:$K$767,'2_stopień'!$H$9:$H$767,D80,'2_stopień'!$P$9:$P$767,"CKZ Zielona Góra")</f>
        <v>0</v>
      </c>
      <c r="AQ80" s="244">
        <f>SUMIFS('2_stopień'!$J$9:$J$767,'2_stopień'!$H$9:$H$767,D80,'2_stopień'!$P$9:$P$767,"Rzemieślnicza Wałbrzych")</f>
        <v>0</v>
      </c>
      <c r="AR80" s="349">
        <f>SUMIFS('2_stopień'!$K$9:$K$767,'2_stopień'!$H$9:$H$767,D80,'2_stopień'!$P$9:$P$767,"Rzemieślnicza Wałbrzych")</f>
        <v>0</v>
      </c>
      <c r="AS80" s="244">
        <f>SUMIFS('2_stopień'!$J$9:$J$767,'2_stopień'!$H$9:$H$767,D80,'2_stopień'!$P$9:$P$767,"CKZ Mosina")</f>
        <v>0</v>
      </c>
      <c r="AT80" s="349">
        <f>SUMIFS('2_stopień'!$K$9:$K$767,'2_stopień'!$H$9:$H$767,D80,'2_stopień'!$P$9:$P$767,"CKZ Mosina")</f>
        <v>0</v>
      </c>
      <c r="AU80" s="244">
        <f>SUMIFS('2_stopień'!$J$9:$J$767,'2_stopień'!$H$9:$H$767,D80,'2_stopień'!$P$9:$P$767,"Collegium Witelona")</f>
        <v>0</v>
      </c>
      <c r="AV80" s="349">
        <f>SUMIFS('2_stopień'!$K$9:$K$767,'2_stopień'!$H$9:$H$767,D80,'2_stopień'!$P$9:$P$767,"Collegium Witelona")</f>
        <v>0</v>
      </c>
      <c r="AW80" s="244">
        <f>SUMIFS('2_stopień'!$J$9:$J$767,'2_stopień'!$H$9:$H$767,D80,'2_stopień'!$P$9:$P$767,"CKZ Opole")</f>
        <v>0</v>
      </c>
      <c r="AX80" s="349">
        <f>SUMIFS('2_stopień'!$K$9:$K$767,'2_stopień'!$H$9:$H$767,D80,'2_stopień'!$P$9:$P$767,"CKZ Opole")</f>
        <v>0</v>
      </c>
      <c r="AY80" s="244">
        <f>SUMIFS('2_stopień'!$J$9:$J$767,'2_stopień'!$H$9:$H$767,D80,'2_stopień'!$P$9:$P$767,"CKZ Wrocław")</f>
        <v>0</v>
      </c>
      <c r="AZ80" s="349">
        <f>SUMIFS('2_stopień'!$K$9:$K$767,'2_stopień'!$H$9:$H$767,D80,'2_stopień'!$P$9:$P$767,"CKZ Wrocław")</f>
        <v>0</v>
      </c>
      <c r="BA80" s="244">
        <f>SUMIFS('2_stopień'!$J$9:$J$767,'2_stopień'!$H$9:$H$767,D80,'2_stopień'!$P$9:$P$767,"Brzeg Dolny")</f>
        <v>0</v>
      </c>
      <c r="BB80" s="349">
        <f>SUMIFS('2_stopień'!$K$9:$K$767,'2_stopień'!$H$9:$H$767,D80,'2_stopień'!$P$9:$P$767,"Brzeg Dolny")</f>
        <v>0</v>
      </c>
      <c r="BC80" s="244">
        <f>SUMIFS('2_stopień'!$J$9:$J$767,'2_stopień'!$H$9:$H$767,D80,'2_stopień'!$P$9:$P$767,"CKZ Dębica")</f>
        <v>0</v>
      </c>
      <c r="BD80" s="349">
        <f>SUMIFS('2_stopień'!$K$9:$K$767,'2_stopień'!$H$9:$H$767,D80,'2_stopień'!$P$9:$P$767,"CKZ Dębica")</f>
        <v>0</v>
      </c>
      <c r="BE80" s="244">
        <f>SUMIFS('2_stopień'!$J$9:$J$767,'2_stopień'!$H$9:$H$767,D80,'2_stopień'!$P$9:$P$767,"CKZ Gliwice")</f>
        <v>0</v>
      </c>
      <c r="BF80" s="349">
        <f>SUMIFS('2_stopień'!$K$9:$K$767,'2_stopień'!$H$9:$H$767,D80,'2_stopień'!$P$9:$P$767,"CKZ Gliwice")</f>
        <v>0</v>
      </c>
      <c r="BG80" s="244">
        <f>SUMIFS('2_stopień'!$J$9:$J$767,'2_stopień'!$H$9:$H$767,D80,'2_stopień'!$P$9:$P$767,"CKZ Gniezno")</f>
        <v>0</v>
      </c>
      <c r="BH80" s="349">
        <f>SUMIFS('2_stopień'!$K$9:$K$767,'2_stopień'!$H$9:$H$767,D80,'2_stopień'!$P$9:$P$767,"CKZ Gniezno")</f>
        <v>0</v>
      </c>
      <c r="BI80" s="245">
        <f>SUMIFS('2_stopień'!$J$9:$J$767,'2_stopień'!$H$9:$H$767,D80,'2_stopień'!$P$9:$P$767,"szukany ośrodek")</f>
        <v>0</v>
      </c>
      <c r="BJ80" s="359">
        <f t="shared" si="4"/>
        <v>0</v>
      </c>
      <c r="BK80" s="324">
        <f t="shared" si="5"/>
        <v>0</v>
      </c>
    </row>
    <row r="81" spans="2:63" hidden="1">
      <c r="B81" s="25" t="s">
        <v>536</v>
      </c>
      <c r="C81" s="26">
        <v>932915</v>
      </c>
      <c r="D81" s="26" t="s">
        <v>1030</v>
      </c>
      <c r="E81" s="25" t="s">
        <v>652</v>
      </c>
      <c r="F81" s="245">
        <f>SUMIF('2_stopień'!H$9:H$767,"MOD.07.",'2_stopień'!J$9:J$767)</f>
        <v>0</v>
      </c>
      <c r="G81" s="244">
        <f>SUMIFS('2_stopień'!$J$9:$J$767,'2_stopień'!$H$9:$H$767,D81,'2_stopień'!$P$9:$P$767,"CKZ Bielawa")</f>
        <v>0</v>
      </c>
      <c r="H81" s="244">
        <f>SUMIFS('2_stopień'!$K$9:$K$767,'2_stopień'!$H$9:$H$767,E81,'2_stopień'!$P$9:$P$767,"CKZ Bielawa")</f>
        <v>0</v>
      </c>
      <c r="I81" s="244">
        <f>SUMIFS('2_stopień'!$J$9:$J$767,'2_stopień'!$H$9:$H$767,D81,'2_stopień'!$P$9:$P$767,"GCKZ Głogów")</f>
        <v>0</v>
      </c>
      <c r="J81" s="349">
        <f>SUMIFS('2_stopień'!$K$9:$K$767,'2_stopień'!$H$9:$H$767,D81,'2_stopień'!$P$9:$P$767,"GCKZ Głogów")</f>
        <v>0</v>
      </c>
      <c r="K81" s="244">
        <f>SUMIFS('2_stopień'!$J$9:$J$767,'2_stopień'!$H$9:$H$767,D81,'2_stopień'!$P$9:$P$767,"CKZ Jawor")</f>
        <v>0</v>
      </c>
      <c r="L81" s="349">
        <f>SUMIFS('2_stopień'!$K$9:$K$767,'2_stopień'!$H$9:$H$767,D81,'2_stopień'!$P$9:$P$767,"CKZ Jawor")</f>
        <v>0</v>
      </c>
      <c r="M81" s="244">
        <f>SUMIFS('2_stopień'!$J$9:$J$767,'2_stopień'!$H$9:$H$767,D81,'2_stopień'!$P$9:$P$767,"JCKZ Jelenia Góra")</f>
        <v>0</v>
      </c>
      <c r="N81" s="349">
        <f>SUMIFS('2_stopień'!$K$9:$K$767,'2_stopień'!$H$9:$H$767,D81,'2_stopień'!$P$9:$P$767,"JCKZ Jelenia Góra")</f>
        <v>0</v>
      </c>
      <c r="O81" s="244">
        <f>SUMIFS('2_stopień'!$J$9:$J$767,'2_stopień'!$H$9:$H$767,D81,'2_stopień'!$P$9:$P$767,"CKZ Kłodzko")</f>
        <v>0</v>
      </c>
      <c r="P81" s="349">
        <f>SUMIFS('2_stopień'!$K$9:$K$767,'2_stopień'!$H$9:$H$767,D81,'2_stopień'!$P$9:$P$767,"CKZ Kłodzko")</f>
        <v>0</v>
      </c>
      <c r="Q81" s="244">
        <f>SUMIFS('2_stopień'!$J$9:$J$767,'2_stopień'!$H$9:$H$767,D81,'2_stopień'!$P$9:$P$767,"CKZ Legnica")</f>
        <v>0</v>
      </c>
      <c r="R81" s="349">
        <f>SUMIFS('2_stopień'!$K$9:$K$767,'2_stopień'!$H$9:$H$767,D81,'2_stopień'!$P$9:$P$767,"CKZ Legnica")</f>
        <v>0</v>
      </c>
      <c r="S81" s="244">
        <f>SUMIFS('2_stopień'!$J$9:$J$767,'2_stopień'!$H$9:$H$767,D81,'2_stopień'!$P$9:$P$767,"CKZ Oleśnica")</f>
        <v>0</v>
      </c>
      <c r="T81" s="349">
        <f>SUMIFS('2_stopień'!$K$9:$K$767,'2_stopień'!$H$9:$H$767,D81,'2_stopień'!$P$9:$P$767,"CKZ Oleśnica")</f>
        <v>0</v>
      </c>
      <c r="U81" s="244">
        <f>SUMIFS('2_stopień'!$J$9:$J$767,'2_stopień'!$H$9:$H$767,D81,'2_stopień'!$P$9:$P$767,"CKZ Świdnica")</f>
        <v>0</v>
      </c>
      <c r="V81" s="349">
        <f>SUMIFS('2_stopień'!$K$9:$K$767,'2_stopień'!$H$9:$H$767,D81,'2_stopień'!$P$9:$P$767,"CKZ Świdnica")</f>
        <v>0</v>
      </c>
      <c r="W81" s="244">
        <f>SUMIFS('2_stopień'!$J$9:$J$767,'2_stopień'!$H$9:$H$767,D81,'2_stopień'!$P$9:$P$767,"CKZ Wołów")</f>
        <v>0</v>
      </c>
      <c r="X81" s="349">
        <f>SUMIFS('2_stopień'!$K$9:$K$767,'2_stopień'!$H$9:$H$767,D81,'2_stopień'!$P$9:$P$767,"CKZ Wołów")</f>
        <v>0</v>
      </c>
      <c r="Y81" s="244">
        <f>SUMIFS('2_stopień'!$J$9:$J$767,'2_stopień'!$H$9:$H$767,D81,'2_stopień'!$P$9:$P$767,"CKZ Ziębice")</f>
        <v>0</v>
      </c>
      <c r="Z81" s="349">
        <f>SUMIFS('2_stopień'!$K$9:$K$767,'2_stopień'!$H$9:$H$767,D81,'2_stopień'!$P$9:$P$767,"CKZ Ziębice")</f>
        <v>0</v>
      </c>
      <c r="AA81" s="244">
        <f>SUMIFS('2_stopień'!$J$9:$J$767,'2_stopień'!$H$9:$H$767,D81,'2_stopień'!$P$9:$P$767,"CKZ Dobrodzień")</f>
        <v>0</v>
      </c>
      <c r="AB81" s="349">
        <f>SUMIFS('2_stopień'!$K$9:$K$767,'2_stopień'!$H$9:$H$767,D81,'2_stopień'!$P$9:$P$767,"CKZ Dobrodzień")</f>
        <v>0</v>
      </c>
      <c r="AC81" s="244">
        <f>SUMIFS('2_stopień'!$J$9:$J$767,'2_stopień'!$H$9:$H$767,D81,'2_stopień'!$P$9:$P$767,"CKZ Głubczyce")</f>
        <v>0</v>
      </c>
      <c r="AD81" s="349">
        <f>SUMIFS('2_stopień'!$K$9:$K$767,'2_stopień'!$H$9:$H$767,D81,'2_stopień'!$P$9:$P$767,"CKZ Głubczyce")</f>
        <v>0</v>
      </c>
      <c r="AE81" s="244">
        <f>SUMIFS('2_stopień'!$J$9:$J$767,'2_stopień'!$H$9:$H$767,D81,'2_stopień'!$P$9:$P$767,"CKZ Kędzierzyn Koźle")</f>
        <v>0</v>
      </c>
      <c r="AF81" s="349">
        <f>SUMIFS('2_stopień'!$K$9:$K$767,'2_stopień'!$H$9:$H$767,D81,'2_stopień'!$P$9:$P$767,"CKZ Kędzierzyn Koźle")</f>
        <v>0</v>
      </c>
      <c r="AG81" s="244">
        <f>SUMIFS('2_stopień'!$J$9:$J$767,'2_stopień'!$H$9:$H$767,D81,'2_stopień'!$P$9:$P$767,"ZSET Rakowice")</f>
        <v>0</v>
      </c>
      <c r="AH81" s="349">
        <f>SUMIFS('2_stopień'!$K$9:$K$767,'2_stopień'!$H$9:$H$767,D81,'2_stopień'!$P$9:$P$767,"ZSET Rakowice")</f>
        <v>0</v>
      </c>
      <c r="AI81" s="244">
        <f>SUMIFS('2_stopień'!$J$9:$J$767,'2_stopień'!$H$9:$H$767,D81,'2_stopień'!$P$9:$P$767,"CKZ Krotoszyn")</f>
        <v>0</v>
      </c>
      <c r="AJ81" s="349">
        <f>SUMIFS('2_stopień'!$K$9:$K$767,'2_stopień'!$H$9:$H$767,D81,'2_stopień'!$P$9:$P$767,"CKZ Krotoszyn")</f>
        <v>0</v>
      </c>
      <c r="AK81" s="244">
        <f>SUMIFS('2_stopień'!$J$9:$J$767,'2_stopień'!$H$9:$H$767,D81,'2_stopień'!$P$9:$P$767,"CKZ Olkusz")</f>
        <v>0</v>
      </c>
      <c r="AL81" s="349">
        <f>SUMIFS('2_stopień'!$K$9:$K$767,'2_stopień'!$H$9:$H$767,D81,'2_stopień'!$P$9:$P$767,"CKZ Olkusz")</f>
        <v>0</v>
      </c>
      <c r="AM81" s="244">
        <f>SUMIFS('2_stopień'!$J$9:$J$767,'2_stopień'!$H$9:$H$767,D81,'2_stopień'!$P$9:$P$767,"CKZ Wschowa")</f>
        <v>0</v>
      </c>
      <c r="AN81" s="334">
        <f>SUMIFS('2_stopień'!$K$9:$K$767,'2_stopień'!$H$9:$H$767,D81,'2_stopień'!$P$9:$P$767,"CKZ Wschowa")</f>
        <v>0</v>
      </c>
      <c r="AO81" s="244">
        <f>SUMIFS('2_stopień'!$J$9:$J$767,'2_stopień'!$H$9:$H$767,D81,'2_stopień'!$P$9:$P$767,"CKZ Zielona Góra")</f>
        <v>0</v>
      </c>
      <c r="AP81" s="314">
        <f>SUMIFS('2_stopień'!$K$9:$K$767,'2_stopień'!$H$9:$H$767,D81,'2_stopień'!$P$9:$P$767,"CKZ Zielona Góra")</f>
        <v>0</v>
      </c>
      <c r="AQ81" s="244">
        <f>SUMIFS('2_stopień'!$J$9:$J$767,'2_stopień'!$H$9:$H$767,D81,'2_stopień'!$P$9:$P$767,"Rzemieślnicza Wałbrzych")</f>
        <v>0</v>
      </c>
      <c r="AR81" s="349">
        <f>SUMIFS('2_stopień'!$K$9:$K$767,'2_stopień'!$H$9:$H$767,D81,'2_stopień'!$P$9:$P$767,"Rzemieślnicza Wałbrzych")</f>
        <v>0</v>
      </c>
      <c r="AS81" s="244">
        <f>SUMIFS('2_stopień'!$J$9:$J$767,'2_stopień'!$H$9:$H$767,D81,'2_stopień'!$P$9:$P$767,"CKZ Mosina")</f>
        <v>0</v>
      </c>
      <c r="AT81" s="349">
        <f>SUMIFS('2_stopień'!$K$9:$K$767,'2_stopień'!$H$9:$H$767,D81,'2_stopień'!$P$9:$P$767,"CKZ Mosina")</f>
        <v>0</v>
      </c>
      <c r="AU81" s="244">
        <f>SUMIFS('2_stopień'!$J$9:$J$767,'2_stopień'!$H$9:$H$767,D81,'2_stopień'!$P$9:$P$767,"Collegium Witelona")</f>
        <v>0</v>
      </c>
      <c r="AV81" s="349">
        <f>SUMIFS('2_stopień'!$K$9:$K$767,'2_stopień'!$H$9:$H$767,D81,'2_stopień'!$P$9:$P$767,"Collegium Witelona")</f>
        <v>0</v>
      </c>
      <c r="AW81" s="244">
        <f>SUMIFS('2_stopień'!$J$9:$J$767,'2_stopień'!$H$9:$H$767,D81,'2_stopień'!$P$9:$P$767,"CKZ Opole")</f>
        <v>0</v>
      </c>
      <c r="AX81" s="349">
        <f>SUMIFS('2_stopień'!$K$9:$K$767,'2_stopień'!$H$9:$H$767,D81,'2_stopień'!$P$9:$P$767,"CKZ Opole")</f>
        <v>0</v>
      </c>
      <c r="AY81" s="244">
        <f>SUMIFS('2_stopień'!$J$9:$J$767,'2_stopień'!$H$9:$H$767,D81,'2_stopień'!$P$9:$P$767,"CKZ Wrocław")</f>
        <v>0</v>
      </c>
      <c r="AZ81" s="349">
        <f>SUMIFS('2_stopień'!$K$9:$K$767,'2_stopień'!$H$9:$H$767,D81,'2_stopień'!$P$9:$P$767,"CKZ Wrocław")</f>
        <v>0</v>
      </c>
      <c r="BA81" s="244">
        <f>SUMIFS('2_stopień'!$J$9:$J$767,'2_stopień'!$H$9:$H$767,D81,'2_stopień'!$P$9:$P$767,"Brzeg Dolny")</f>
        <v>0</v>
      </c>
      <c r="BB81" s="349">
        <f>SUMIFS('2_stopień'!$K$9:$K$767,'2_stopień'!$H$9:$H$767,D81,'2_stopień'!$P$9:$P$767,"Brzeg Dolny")</f>
        <v>0</v>
      </c>
      <c r="BC81" s="244">
        <f>SUMIFS('2_stopień'!$J$9:$J$767,'2_stopień'!$H$9:$H$767,D81,'2_stopień'!$P$9:$P$767,"CKZ Dębica")</f>
        <v>0</v>
      </c>
      <c r="BD81" s="349">
        <f>SUMIFS('2_stopień'!$K$9:$K$767,'2_stopień'!$H$9:$H$767,D81,'2_stopień'!$P$9:$P$767,"CKZ Dębica")</f>
        <v>0</v>
      </c>
      <c r="BE81" s="244">
        <f>SUMIFS('2_stopień'!$J$9:$J$767,'2_stopień'!$H$9:$H$767,D81,'2_stopień'!$P$9:$P$767,"CKZ Gliwice")</f>
        <v>0</v>
      </c>
      <c r="BF81" s="349">
        <f>SUMIFS('2_stopień'!$K$9:$K$767,'2_stopień'!$H$9:$H$767,D81,'2_stopień'!$P$9:$P$767,"CKZ Gliwice")</f>
        <v>0</v>
      </c>
      <c r="BG81" s="244">
        <f>SUMIFS('2_stopień'!$J$9:$J$767,'2_stopień'!$H$9:$H$767,D81,'2_stopień'!$P$9:$P$767,"CKZ Gniezno")</f>
        <v>0</v>
      </c>
      <c r="BH81" s="349">
        <f>SUMIFS('2_stopień'!$K$9:$K$767,'2_stopień'!$H$9:$H$767,D81,'2_stopień'!$P$9:$P$767,"CKZ Gniezno")</f>
        <v>0</v>
      </c>
      <c r="BI81" s="245">
        <f>SUMIFS('2_stopień'!$J$9:$J$767,'2_stopień'!$H$9:$H$767,D81,'2_stopień'!$P$9:$P$767,"szukany ośrodek")</f>
        <v>0</v>
      </c>
      <c r="BJ81" s="359">
        <f t="shared" si="4"/>
        <v>0</v>
      </c>
      <c r="BK81" s="324">
        <f t="shared" si="5"/>
        <v>0</v>
      </c>
    </row>
    <row r="82" spans="2:63" hidden="1">
      <c r="B82" s="25" t="s">
        <v>537</v>
      </c>
      <c r="C82" s="26">
        <v>731808</v>
      </c>
      <c r="D82" s="26" t="s">
        <v>1031</v>
      </c>
      <c r="E82" s="25" t="s">
        <v>651</v>
      </c>
      <c r="F82" s="245">
        <f>SUMIF('2_stopień'!H$9:H$767,"MOD.08.",'2_stopień'!J$9:J$767)</f>
        <v>0</v>
      </c>
      <c r="G82" s="244">
        <f>SUMIFS('2_stopień'!$J$9:$J$767,'2_stopień'!$H$9:$H$767,D82,'2_stopień'!$P$9:$P$767,"CKZ Bielawa")</f>
        <v>0</v>
      </c>
      <c r="H82" s="244">
        <f>SUMIFS('2_stopień'!$K$9:$K$767,'2_stopień'!$H$9:$H$767,E82,'2_stopień'!$P$9:$P$767,"CKZ Bielawa")</f>
        <v>0</v>
      </c>
      <c r="I82" s="244">
        <f>SUMIFS('2_stopień'!$J$9:$J$767,'2_stopień'!$H$9:$H$767,D82,'2_stopień'!$P$9:$P$767,"GCKZ Głogów")</f>
        <v>0</v>
      </c>
      <c r="J82" s="349">
        <f>SUMIFS('2_stopień'!$K$9:$K$767,'2_stopień'!$H$9:$H$767,D82,'2_stopień'!$P$9:$P$767,"GCKZ Głogów")</f>
        <v>0</v>
      </c>
      <c r="K82" s="244">
        <f>SUMIFS('2_stopień'!$J$9:$J$767,'2_stopień'!$H$9:$H$767,D82,'2_stopień'!$P$9:$P$767,"CKZ Jawor")</f>
        <v>0</v>
      </c>
      <c r="L82" s="349">
        <f>SUMIFS('2_stopień'!$K$9:$K$767,'2_stopień'!$H$9:$H$767,D82,'2_stopień'!$P$9:$P$767,"CKZ Jawor")</f>
        <v>0</v>
      </c>
      <c r="M82" s="244">
        <f>SUMIFS('2_stopień'!$J$9:$J$767,'2_stopień'!$H$9:$H$767,D82,'2_stopień'!$P$9:$P$767,"JCKZ Jelenia Góra")</f>
        <v>0</v>
      </c>
      <c r="N82" s="349">
        <f>SUMIFS('2_stopień'!$K$9:$K$767,'2_stopień'!$H$9:$H$767,D82,'2_stopień'!$P$9:$P$767,"JCKZ Jelenia Góra")</f>
        <v>0</v>
      </c>
      <c r="O82" s="244">
        <f>SUMIFS('2_stopień'!$J$9:$J$767,'2_stopień'!$H$9:$H$767,D82,'2_stopień'!$P$9:$P$767,"CKZ Kłodzko")</f>
        <v>0</v>
      </c>
      <c r="P82" s="349">
        <f>SUMIFS('2_stopień'!$K$9:$K$767,'2_stopień'!$H$9:$H$767,D82,'2_stopień'!$P$9:$P$767,"CKZ Kłodzko")</f>
        <v>0</v>
      </c>
      <c r="Q82" s="244">
        <f>SUMIFS('2_stopień'!$J$9:$J$767,'2_stopień'!$H$9:$H$767,D82,'2_stopień'!$P$9:$P$767,"CKZ Legnica")</f>
        <v>0</v>
      </c>
      <c r="R82" s="349">
        <f>SUMIFS('2_stopień'!$K$9:$K$767,'2_stopień'!$H$9:$H$767,D82,'2_stopień'!$P$9:$P$767,"CKZ Legnica")</f>
        <v>0</v>
      </c>
      <c r="S82" s="244">
        <f>SUMIFS('2_stopień'!$J$9:$J$767,'2_stopień'!$H$9:$H$767,D82,'2_stopień'!$P$9:$P$767,"CKZ Oleśnica")</f>
        <v>0</v>
      </c>
      <c r="T82" s="349">
        <f>SUMIFS('2_stopień'!$K$9:$K$767,'2_stopień'!$H$9:$H$767,D82,'2_stopień'!$P$9:$P$767,"CKZ Oleśnica")</f>
        <v>0</v>
      </c>
      <c r="U82" s="244">
        <f>SUMIFS('2_stopień'!$J$9:$J$767,'2_stopień'!$H$9:$H$767,D82,'2_stopień'!$P$9:$P$767,"CKZ Świdnica")</f>
        <v>0</v>
      </c>
      <c r="V82" s="349">
        <f>SUMIFS('2_stopień'!$K$9:$K$767,'2_stopień'!$H$9:$H$767,D82,'2_stopień'!$P$9:$P$767,"CKZ Świdnica")</f>
        <v>0</v>
      </c>
      <c r="W82" s="244">
        <f>SUMIFS('2_stopień'!$J$9:$J$767,'2_stopień'!$H$9:$H$767,D82,'2_stopień'!$P$9:$P$767,"CKZ Wołów")</f>
        <v>0</v>
      </c>
      <c r="X82" s="349">
        <f>SUMIFS('2_stopień'!$K$9:$K$767,'2_stopień'!$H$9:$H$767,D82,'2_stopień'!$P$9:$P$767,"CKZ Wołów")</f>
        <v>0</v>
      </c>
      <c r="Y82" s="244">
        <f>SUMIFS('2_stopień'!$J$9:$J$767,'2_stopień'!$H$9:$H$767,D82,'2_stopień'!$P$9:$P$767,"CKZ Ziębice")</f>
        <v>0</v>
      </c>
      <c r="Z82" s="349">
        <f>SUMIFS('2_stopień'!$K$9:$K$767,'2_stopień'!$H$9:$H$767,D82,'2_stopień'!$P$9:$P$767,"CKZ Ziębice")</f>
        <v>0</v>
      </c>
      <c r="AA82" s="244">
        <f>SUMIFS('2_stopień'!$J$9:$J$767,'2_stopień'!$H$9:$H$767,D82,'2_stopień'!$P$9:$P$767,"CKZ Dobrodzień")</f>
        <v>0</v>
      </c>
      <c r="AB82" s="349">
        <f>SUMIFS('2_stopień'!$K$9:$K$767,'2_stopień'!$H$9:$H$767,D82,'2_stopień'!$P$9:$P$767,"CKZ Dobrodzień")</f>
        <v>0</v>
      </c>
      <c r="AC82" s="244">
        <f>SUMIFS('2_stopień'!$J$9:$J$767,'2_stopień'!$H$9:$H$767,D82,'2_stopień'!$P$9:$P$767,"CKZ Głubczyce")</f>
        <v>0</v>
      </c>
      <c r="AD82" s="349">
        <f>SUMIFS('2_stopień'!$K$9:$K$767,'2_stopień'!$H$9:$H$767,D82,'2_stopień'!$P$9:$P$767,"CKZ Głubczyce")</f>
        <v>0</v>
      </c>
      <c r="AE82" s="244">
        <f>SUMIFS('2_stopień'!$J$9:$J$767,'2_stopień'!$H$9:$H$767,D82,'2_stopień'!$P$9:$P$767,"CKZ Kędzierzyn Koźle")</f>
        <v>0</v>
      </c>
      <c r="AF82" s="349">
        <f>SUMIFS('2_stopień'!$K$9:$K$767,'2_stopień'!$H$9:$H$767,D82,'2_stopień'!$P$9:$P$767,"CKZ Kędzierzyn Koźle")</f>
        <v>0</v>
      </c>
      <c r="AG82" s="244">
        <f>SUMIFS('2_stopień'!$J$9:$J$767,'2_stopień'!$H$9:$H$767,D82,'2_stopień'!$P$9:$P$767,"ZSET Rakowice")</f>
        <v>0</v>
      </c>
      <c r="AH82" s="349">
        <f>SUMIFS('2_stopień'!$K$9:$K$767,'2_stopień'!$H$9:$H$767,D82,'2_stopień'!$P$9:$P$767,"ZSET Rakowice")</f>
        <v>0</v>
      </c>
      <c r="AI82" s="244">
        <f>SUMIFS('2_stopień'!$J$9:$J$767,'2_stopień'!$H$9:$H$767,D82,'2_stopień'!$P$9:$P$767,"CKZ Krotoszyn")</f>
        <v>0</v>
      </c>
      <c r="AJ82" s="349">
        <f>SUMIFS('2_stopień'!$K$9:$K$767,'2_stopień'!$H$9:$H$767,D82,'2_stopień'!$P$9:$P$767,"CKZ Krotoszyn")</f>
        <v>0</v>
      </c>
      <c r="AK82" s="244">
        <f>SUMIFS('2_stopień'!$J$9:$J$767,'2_stopień'!$H$9:$H$767,D82,'2_stopień'!$P$9:$P$767,"CKZ Olkusz")</f>
        <v>0</v>
      </c>
      <c r="AL82" s="349">
        <f>SUMIFS('2_stopień'!$K$9:$K$767,'2_stopień'!$H$9:$H$767,D82,'2_stopień'!$P$9:$P$767,"CKZ Olkusz")</f>
        <v>0</v>
      </c>
      <c r="AM82" s="244">
        <f>SUMIFS('2_stopień'!$J$9:$J$767,'2_stopień'!$H$9:$H$767,D82,'2_stopień'!$P$9:$P$767,"CKZ Wschowa")</f>
        <v>0</v>
      </c>
      <c r="AN82" s="334">
        <f>SUMIFS('2_stopień'!$K$9:$K$767,'2_stopień'!$H$9:$H$767,D82,'2_stopień'!$P$9:$P$767,"CKZ Wschowa")</f>
        <v>0</v>
      </c>
      <c r="AO82" s="244">
        <f>SUMIFS('2_stopień'!$J$9:$J$767,'2_stopień'!$H$9:$H$767,D82,'2_stopień'!$P$9:$P$767,"CKZ Zielona Góra")</f>
        <v>0</v>
      </c>
      <c r="AP82" s="314">
        <f>SUMIFS('2_stopień'!$K$9:$K$767,'2_stopień'!$H$9:$H$767,D82,'2_stopień'!$P$9:$P$767,"CKZ Zielona Góra")</f>
        <v>0</v>
      </c>
      <c r="AQ82" s="244">
        <f>SUMIFS('2_stopień'!$J$9:$J$767,'2_stopień'!$H$9:$H$767,D82,'2_stopień'!$P$9:$P$767,"Rzemieślnicza Wałbrzych")</f>
        <v>0</v>
      </c>
      <c r="AR82" s="349">
        <f>SUMIFS('2_stopień'!$K$9:$K$767,'2_stopień'!$H$9:$H$767,D82,'2_stopień'!$P$9:$P$767,"Rzemieślnicza Wałbrzych")</f>
        <v>0</v>
      </c>
      <c r="AS82" s="244">
        <f>SUMIFS('2_stopień'!$J$9:$J$767,'2_stopień'!$H$9:$H$767,D82,'2_stopień'!$P$9:$P$767,"CKZ Mosina")</f>
        <v>0</v>
      </c>
      <c r="AT82" s="349">
        <f>SUMIFS('2_stopień'!$K$9:$K$767,'2_stopień'!$H$9:$H$767,D82,'2_stopień'!$P$9:$P$767,"CKZ Mosina")</f>
        <v>0</v>
      </c>
      <c r="AU82" s="244">
        <f>SUMIFS('2_stopień'!$J$9:$J$767,'2_stopień'!$H$9:$H$767,D82,'2_stopień'!$P$9:$P$767,"Collegium Witelona")</f>
        <v>0</v>
      </c>
      <c r="AV82" s="349">
        <f>SUMIFS('2_stopień'!$K$9:$K$767,'2_stopień'!$H$9:$H$767,D82,'2_stopień'!$P$9:$P$767,"Collegium Witelona")</f>
        <v>0</v>
      </c>
      <c r="AW82" s="244">
        <f>SUMIFS('2_stopień'!$J$9:$J$767,'2_stopień'!$H$9:$H$767,D82,'2_stopień'!$P$9:$P$767,"CKZ Opole")</f>
        <v>0</v>
      </c>
      <c r="AX82" s="349">
        <f>SUMIFS('2_stopień'!$K$9:$K$767,'2_stopień'!$H$9:$H$767,D82,'2_stopień'!$P$9:$P$767,"CKZ Opole")</f>
        <v>0</v>
      </c>
      <c r="AY82" s="244">
        <f>SUMIFS('2_stopień'!$J$9:$J$767,'2_stopień'!$H$9:$H$767,D82,'2_stopień'!$P$9:$P$767,"CKZ Wrocław")</f>
        <v>0</v>
      </c>
      <c r="AZ82" s="349">
        <f>SUMIFS('2_stopień'!$K$9:$K$767,'2_stopień'!$H$9:$H$767,D82,'2_stopień'!$P$9:$P$767,"CKZ Wrocław")</f>
        <v>0</v>
      </c>
      <c r="BA82" s="244">
        <f>SUMIFS('2_stopień'!$J$9:$J$767,'2_stopień'!$H$9:$H$767,D82,'2_stopień'!$P$9:$P$767,"Brzeg Dolny")</f>
        <v>0</v>
      </c>
      <c r="BB82" s="349">
        <f>SUMIFS('2_stopień'!$K$9:$K$767,'2_stopień'!$H$9:$H$767,D82,'2_stopień'!$P$9:$P$767,"Brzeg Dolny")</f>
        <v>0</v>
      </c>
      <c r="BC82" s="244">
        <f>SUMIFS('2_stopień'!$J$9:$J$767,'2_stopień'!$H$9:$H$767,D82,'2_stopień'!$P$9:$P$767,"CKZ Dębica")</f>
        <v>0</v>
      </c>
      <c r="BD82" s="349">
        <f>SUMIFS('2_stopień'!$K$9:$K$767,'2_stopień'!$H$9:$H$767,D82,'2_stopień'!$P$9:$P$767,"CKZ Dębica")</f>
        <v>0</v>
      </c>
      <c r="BE82" s="244">
        <f>SUMIFS('2_stopień'!$J$9:$J$767,'2_stopień'!$H$9:$H$767,D82,'2_stopień'!$P$9:$P$767,"CKZ Gliwice")</f>
        <v>0</v>
      </c>
      <c r="BF82" s="349">
        <f>SUMIFS('2_stopień'!$K$9:$K$767,'2_stopień'!$H$9:$H$767,D82,'2_stopień'!$P$9:$P$767,"CKZ Gliwice")</f>
        <v>0</v>
      </c>
      <c r="BG82" s="244">
        <f>SUMIFS('2_stopień'!$J$9:$J$767,'2_stopień'!$H$9:$H$767,D82,'2_stopień'!$P$9:$P$767,"CKZ Gniezno")</f>
        <v>0</v>
      </c>
      <c r="BH82" s="349">
        <f>SUMIFS('2_stopień'!$K$9:$K$767,'2_stopień'!$H$9:$H$767,D82,'2_stopień'!$P$9:$P$767,"CKZ Gniezno")</f>
        <v>0</v>
      </c>
      <c r="BI82" s="245">
        <f>SUMIFS('2_stopień'!$J$9:$J$767,'2_stopień'!$H$9:$H$767,D82,'2_stopień'!$P$9:$P$767,"szukany ośrodek")</f>
        <v>0</v>
      </c>
      <c r="BJ82" s="359">
        <f t="shared" si="4"/>
        <v>0</v>
      </c>
      <c r="BK82" s="324">
        <f t="shared" si="5"/>
        <v>0</v>
      </c>
    </row>
    <row r="83" spans="2:63" hidden="1">
      <c r="B83" s="25" t="s">
        <v>538</v>
      </c>
      <c r="C83" s="26">
        <v>516408</v>
      </c>
      <c r="D83" s="26" t="s">
        <v>1032</v>
      </c>
      <c r="E83" s="25" t="s">
        <v>650</v>
      </c>
      <c r="F83" s="245">
        <f>SUMIF('2_stopień'!H$9:H$767,"ROL.01.",'2_stopień'!J$9:J$767)</f>
        <v>0</v>
      </c>
      <c r="G83" s="244">
        <f>SUMIFS('2_stopień'!$J$9:$J$767,'2_stopień'!$H$9:$H$767,D83,'2_stopień'!$P$9:$P$767,"CKZ Bielawa")</f>
        <v>0</v>
      </c>
      <c r="H83" s="244">
        <f>SUMIFS('2_stopień'!$K$9:$K$767,'2_stopień'!$H$9:$H$767,E83,'2_stopień'!$P$9:$P$767,"CKZ Bielawa")</f>
        <v>0</v>
      </c>
      <c r="I83" s="244">
        <f>SUMIFS('2_stopień'!$J$9:$J$767,'2_stopień'!$H$9:$H$767,D83,'2_stopień'!$P$9:$P$767,"GCKZ Głogów")</f>
        <v>0</v>
      </c>
      <c r="J83" s="349">
        <f>SUMIFS('2_stopień'!$K$9:$K$767,'2_stopień'!$H$9:$H$767,D83,'2_stopień'!$P$9:$P$767,"GCKZ Głogów")</f>
        <v>0</v>
      </c>
      <c r="K83" s="244">
        <f>SUMIFS('2_stopień'!$J$9:$J$767,'2_stopień'!$H$9:$H$767,D83,'2_stopień'!$P$9:$P$767,"CKZ Jawor")</f>
        <v>0</v>
      </c>
      <c r="L83" s="349">
        <f>SUMIFS('2_stopień'!$K$9:$K$767,'2_stopień'!$H$9:$H$767,D83,'2_stopień'!$P$9:$P$767,"CKZ Jawor")</f>
        <v>0</v>
      </c>
      <c r="M83" s="244">
        <f>SUMIFS('2_stopień'!$J$9:$J$767,'2_stopień'!$H$9:$H$767,D83,'2_stopień'!$P$9:$P$767,"JCKZ Jelenia Góra")</f>
        <v>0</v>
      </c>
      <c r="N83" s="349">
        <f>SUMIFS('2_stopień'!$K$9:$K$767,'2_stopień'!$H$9:$H$767,D83,'2_stopień'!$P$9:$P$767,"JCKZ Jelenia Góra")</f>
        <v>0</v>
      </c>
      <c r="O83" s="244">
        <f>SUMIFS('2_stopień'!$J$9:$J$767,'2_stopień'!$H$9:$H$767,D83,'2_stopień'!$P$9:$P$767,"CKZ Kłodzko")</f>
        <v>0</v>
      </c>
      <c r="P83" s="349">
        <f>SUMIFS('2_stopień'!$K$9:$K$767,'2_stopień'!$H$9:$H$767,D83,'2_stopień'!$P$9:$P$767,"CKZ Kłodzko")</f>
        <v>0</v>
      </c>
      <c r="Q83" s="244">
        <f>SUMIFS('2_stopień'!$J$9:$J$767,'2_stopień'!$H$9:$H$767,D83,'2_stopień'!$P$9:$P$767,"CKZ Legnica")</f>
        <v>0</v>
      </c>
      <c r="R83" s="349">
        <f>SUMIFS('2_stopień'!$K$9:$K$767,'2_stopień'!$H$9:$H$767,D83,'2_stopień'!$P$9:$P$767,"CKZ Legnica")</f>
        <v>0</v>
      </c>
      <c r="S83" s="244">
        <f>SUMIFS('2_stopień'!$J$9:$J$767,'2_stopień'!$H$9:$H$767,D83,'2_stopień'!$P$9:$P$767,"CKZ Oleśnica")</f>
        <v>0</v>
      </c>
      <c r="T83" s="349">
        <f>SUMIFS('2_stopień'!$K$9:$K$767,'2_stopień'!$H$9:$H$767,D83,'2_stopień'!$P$9:$P$767,"CKZ Oleśnica")</f>
        <v>0</v>
      </c>
      <c r="U83" s="244">
        <f>SUMIFS('2_stopień'!$J$9:$J$767,'2_stopień'!$H$9:$H$767,D83,'2_stopień'!$P$9:$P$767,"CKZ Świdnica")</f>
        <v>0</v>
      </c>
      <c r="V83" s="349">
        <f>SUMIFS('2_stopień'!$K$9:$K$767,'2_stopień'!$H$9:$H$767,D83,'2_stopień'!$P$9:$P$767,"CKZ Świdnica")</f>
        <v>0</v>
      </c>
      <c r="W83" s="244">
        <f>SUMIFS('2_stopień'!$J$9:$J$767,'2_stopień'!$H$9:$H$767,D83,'2_stopień'!$P$9:$P$767,"CKZ Wołów")</f>
        <v>0</v>
      </c>
      <c r="X83" s="349">
        <f>SUMIFS('2_stopień'!$K$9:$K$767,'2_stopień'!$H$9:$H$767,D83,'2_stopień'!$P$9:$P$767,"CKZ Wołów")</f>
        <v>0</v>
      </c>
      <c r="Y83" s="244">
        <f>SUMIFS('2_stopień'!$J$9:$J$767,'2_stopień'!$H$9:$H$767,D83,'2_stopień'!$P$9:$P$767,"CKZ Ziębice")</f>
        <v>0</v>
      </c>
      <c r="Z83" s="349">
        <f>SUMIFS('2_stopień'!$K$9:$K$767,'2_stopień'!$H$9:$H$767,D83,'2_stopień'!$P$9:$P$767,"CKZ Ziębice")</f>
        <v>0</v>
      </c>
      <c r="AA83" s="244">
        <f>SUMIFS('2_stopień'!$J$9:$J$767,'2_stopień'!$H$9:$H$767,D83,'2_stopień'!$P$9:$P$767,"CKZ Dobrodzień")</f>
        <v>0</v>
      </c>
      <c r="AB83" s="349">
        <f>SUMIFS('2_stopień'!$K$9:$K$767,'2_stopień'!$H$9:$H$767,D83,'2_stopień'!$P$9:$P$767,"CKZ Dobrodzień")</f>
        <v>0</v>
      </c>
      <c r="AC83" s="244">
        <f>SUMIFS('2_stopień'!$J$9:$J$767,'2_stopień'!$H$9:$H$767,D83,'2_stopień'!$P$9:$P$767,"CKZ Głubczyce")</f>
        <v>0</v>
      </c>
      <c r="AD83" s="349">
        <f>SUMIFS('2_stopień'!$K$9:$K$767,'2_stopień'!$H$9:$H$767,D83,'2_stopień'!$P$9:$P$767,"CKZ Głubczyce")</f>
        <v>0</v>
      </c>
      <c r="AE83" s="244">
        <f>SUMIFS('2_stopień'!$J$9:$J$767,'2_stopień'!$H$9:$H$767,D83,'2_stopień'!$P$9:$P$767,"CKZ Kędzierzyn Koźle")</f>
        <v>0</v>
      </c>
      <c r="AF83" s="349">
        <f>SUMIFS('2_stopień'!$K$9:$K$767,'2_stopień'!$H$9:$H$767,D83,'2_stopień'!$P$9:$P$767,"CKZ Kędzierzyn Koźle")</f>
        <v>0</v>
      </c>
      <c r="AG83" s="244">
        <f>SUMIFS('2_stopień'!$J$9:$J$767,'2_stopień'!$H$9:$H$767,D83,'2_stopień'!$P$9:$P$767,"ZSET Rakowice")</f>
        <v>0</v>
      </c>
      <c r="AH83" s="349">
        <f>SUMIFS('2_stopień'!$K$9:$K$767,'2_stopień'!$H$9:$H$767,D83,'2_stopień'!$P$9:$P$767,"ZSET Rakowice")</f>
        <v>0</v>
      </c>
      <c r="AI83" s="244">
        <f>SUMIFS('2_stopień'!$J$9:$J$767,'2_stopień'!$H$9:$H$767,D83,'2_stopień'!$P$9:$P$767,"CKZ Krotoszyn")</f>
        <v>0</v>
      </c>
      <c r="AJ83" s="349">
        <f>SUMIFS('2_stopień'!$K$9:$K$767,'2_stopień'!$H$9:$H$767,D83,'2_stopień'!$P$9:$P$767,"CKZ Krotoszyn")</f>
        <v>0</v>
      </c>
      <c r="AK83" s="244">
        <f>SUMIFS('2_stopień'!$J$9:$J$767,'2_stopień'!$H$9:$H$767,D83,'2_stopień'!$P$9:$P$767,"CKZ Olkusz")</f>
        <v>0</v>
      </c>
      <c r="AL83" s="349">
        <f>SUMIFS('2_stopień'!$K$9:$K$767,'2_stopień'!$H$9:$H$767,D83,'2_stopień'!$P$9:$P$767,"CKZ Olkusz")</f>
        <v>0</v>
      </c>
      <c r="AM83" s="244">
        <f>SUMIFS('2_stopień'!$J$9:$J$767,'2_stopień'!$H$9:$H$767,D83,'2_stopień'!$P$9:$P$767,"CKZ Wschowa")</f>
        <v>0</v>
      </c>
      <c r="AN83" s="334">
        <f>SUMIFS('2_stopień'!$K$9:$K$767,'2_stopień'!$H$9:$H$767,D83,'2_stopień'!$P$9:$P$767,"CKZ Wschowa")</f>
        <v>0</v>
      </c>
      <c r="AO83" s="244">
        <f>SUMIFS('2_stopień'!$J$9:$J$767,'2_stopień'!$H$9:$H$767,D83,'2_stopień'!$P$9:$P$767,"CKZ Zielona Góra")</f>
        <v>0</v>
      </c>
      <c r="AP83" s="314">
        <f>SUMIFS('2_stopień'!$K$9:$K$767,'2_stopień'!$H$9:$H$767,D83,'2_stopień'!$P$9:$P$767,"CKZ Zielona Góra")</f>
        <v>0</v>
      </c>
      <c r="AQ83" s="244">
        <f>SUMIFS('2_stopień'!$J$9:$J$767,'2_stopień'!$H$9:$H$767,D83,'2_stopień'!$P$9:$P$767,"Rzemieślnicza Wałbrzych")</f>
        <v>0</v>
      </c>
      <c r="AR83" s="349">
        <f>SUMIFS('2_stopień'!$K$9:$K$767,'2_stopień'!$H$9:$H$767,D83,'2_stopień'!$P$9:$P$767,"Rzemieślnicza Wałbrzych")</f>
        <v>0</v>
      </c>
      <c r="AS83" s="244">
        <f>SUMIFS('2_stopień'!$J$9:$J$767,'2_stopień'!$H$9:$H$767,D83,'2_stopień'!$P$9:$P$767,"CKZ Mosina")</f>
        <v>0</v>
      </c>
      <c r="AT83" s="349">
        <f>SUMIFS('2_stopień'!$K$9:$K$767,'2_stopień'!$H$9:$H$767,D83,'2_stopień'!$P$9:$P$767,"CKZ Mosina")</f>
        <v>0</v>
      </c>
      <c r="AU83" s="244">
        <f>SUMIFS('2_stopień'!$J$9:$J$767,'2_stopień'!$H$9:$H$767,D83,'2_stopień'!$P$9:$P$767,"Collegium Witelona")</f>
        <v>0</v>
      </c>
      <c r="AV83" s="349">
        <f>SUMIFS('2_stopień'!$K$9:$K$767,'2_stopień'!$H$9:$H$767,D83,'2_stopień'!$P$9:$P$767,"Collegium Witelona")</f>
        <v>0</v>
      </c>
      <c r="AW83" s="244">
        <f>SUMIFS('2_stopień'!$J$9:$J$767,'2_stopień'!$H$9:$H$767,D83,'2_stopień'!$P$9:$P$767,"CKZ Opole")</f>
        <v>0</v>
      </c>
      <c r="AX83" s="349">
        <f>SUMIFS('2_stopień'!$K$9:$K$767,'2_stopień'!$H$9:$H$767,D83,'2_stopień'!$P$9:$P$767,"CKZ Opole")</f>
        <v>0</v>
      </c>
      <c r="AY83" s="244">
        <f>SUMIFS('2_stopień'!$J$9:$J$767,'2_stopień'!$H$9:$H$767,D83,'2_stopień'!$P$9:$P$767,"CKZ Wrocław")</f>
        <v>0</v>
      </c>
      <c r="AZ83" s="349">
        <f>SUMIFS('2_stopień'!$K$9:$K$767,'2_stopień'!$H$9:$H$767,D83,'2_stopień'!$P$9:$P$767,"CKZ Wrocław")</f>
        <v>0</v>
      </c>
      <c r="BA83" s="244">
        <f>SUMIFS('2_stopień'!$J$9:$J$767,'2_stopień'!$H$9:$H$767,D83,'2_stopień'!$P$9:$P$767,"Brzeg Dolny")</f>
        <v>0</v>
      </c>
      <c r="BB83" s="349">
        <f>SUMIFS('2_stopień'!$K$9:$K$767,'2_stopień'!$H$9:$H$767,D83,'2_stopień'!$P$9:$P$767,"Brzeg Dolny")</f>
        <v>0</v>
      </c>
      <c r="BC83" s="244">
        <f>SUMIFS('2_stopień'!$J$9:$J$767,'2_stopień'!$H$9:$H$767,D83,'2_stopień'!$P$9:$P$767,"CKZ Dębica")</f>
        <v>0</v>
      </c>
      <c r="BD83" s="349">
        <f>SUMIFS('2_stopień'!$K$9:$K$767,'2_stopień'!$H$9:$H$767,D83,'2_stopień'!$P$9:$P$767,"CKZ Dębica")</f>
        <v>0</v>
      </c>
      <c r="BE83" s="244">
        <f>SUMIFS('2_stopień'!$J$9:$J$767,'2_stopień'!$H$9:$H$767,D83,'2_stopień'!$P$9:$P$767,"CKZ Gliwice")</f>
        <v>0</v>
      </c>
      <c r="BF83" s="349">
        <f>SUMIFS('2_stopień'!$K$9:$K$767,'2_stopień'!$H$9:$H$767,D83,'2_stopień'!$P$9:$P$767,"CKZ Gliwice")</f>
        <v>0</v>
      </c>
      <c r="BG83" s="244">
        <f>SUMIFS('2_stopień'!$J$9:$J$767,'2_stopień'!$H$9:$H$767,D83,'2_stopień'!$P$9:$P$767,"CKZ Gniezno")</f>
        <v>0</v>
      </c>
      <c r="BH83" s="349">
        <f>SUMIFS('2_stopień'!$K$9:$K$767,'2_stopień'!$H$9:$H$767,D83,'2_stopień'!$P$9:$P$767,"CKZ Gniezno")</f>
        <v>0</v>
      </c>
      <c r="BI83" s="245">
        <f>SUMIFS('2_stopień'!$J$9:$J$767,'2_stopień'!$H$9:$H$767,D83,'2_stopień'!$P$9:$P$767,"szukany ośrodek")</f>
        <v>0</v>
      </c>
      <c r="BJ83" s="359">
        <f t="shared" si="4"/>
        <v>0</v>
      </c>
      <c r="BK83" s="324">
        <f t="shared" si="5"/>
        <v>0</v>
      </c>
    </row>
    <row r="84" spans="2:63" hidden="1">
      <c r="B84" s="25" t="s">
        <v>193</v>
      </c>
      <c r="C84" s="26">
        <v>834103</v>
      </c>
      <c r="D84" s="26" t="s">
        <v>165</v>
      </c>
      <c r="E84" s="25" t="s">
        <v>649</v>
      </c>
      <c r="F84" s="245">
        <f>SUMIF('2_stopień'!H$9:H$767,"ROL.02.",'2_stopień'!J$9:J$767)</f>
        <v>8</v>
      </c>
      <c r="G84" s="244">
        <f>SUMIFS('2_stopień'!$J$9:$J$767,'2_stopień'!$H$9:$H$767,D84,'2_stopień'!$P$9:$P$767,"CKZ Bielawa")</f>
        <v>0</v>
      </c>
      <c r="H84" s="244">
        <f>SUMIFS('2_stopień'!$K$9:$K$767,'2_stopień'!$H$9:$H$767,D84,'2_stopień'!$P$9:$P$767,"CKZ Bielawa")</f>
        <v>0</v>
      </c>
      <c r="I84" s="244">
        <f>SUMIFS('2_stopień'!$J$9:$J$767,'2_stopień'!$H$9:$H$767,D84,'2_stopień'!$P$9:$P$767,"GCKZ Głogów")</f>
        <v>0</v>
      </c>
      <c r="J84" s="349">
        <f>SUMIFS('2_stopień'!$K$9:$K$767,'2_stopień'!$H$9:$H$767,D84,'2_stopień'!$P$9:$P$767,"GCKZ Głogów")</f>
        <v>0</v>
      </c>
      <c r="K84" s="244">
        <f>SUMIFS('2_stopień'!$J$9:$J$767,'2_stopień'!$H$9:$H$767,D84,'2_stopień'!$P$9:$P$767,"CKZ Jawor")</f>
        <v>0</v>
      </c>
      <c r="L84" s="349">
        <f>SUMIFS('2_stopień'!$K$9:$K$767,'2_stopień'!$H$9:$H$767,D84,'2_stopień'!$P$9:$P$767,"CKZ Jawor")</f>
        <v>0</v>
      </c>
      <c r="M84" s="244">
        <f>SUMIFS('2_stopień'!$J$9:$J$767,'2_stopień'!$H$9:$H$767,D84,'2_stopień'!$P$9:$P$767,"JCKZ Jelenia Góra")</f>
        <v>0</v>
      </c>
      <c r="N84" s="349">
        <f>SUMIFS('2_stopień'!$K$9:$K$767,'2_stopień'!$H$9:$H$767,D84,'2_stopień'!$P$9:$P$767,"JCKZ Jelenia Góra")</f>
        <v>0</v>
      </c>
      <c r="O84" s="244">
        <f>SUMIFS('2_stopień'!$J$9:$J$767,'2_stopień'!$H$9:$H$767,D84,'2_stopień'!$P$9:$P$767,"CKZ Kłodzko")</f>
        <v>0</v>
      </c>
      <c r="P84" s="349">
        <f>SUMIFS('2_stopień'!$K$9:$K$767,'2_stopień'!$H$9:$H$767,D84,'2_stopień'!$P$9:$P$767,"CKZ Kłodzko")</f>
        <v>0</v>
      </c>
      <c r="Q84" s="244">
        <f>SUMIFS('2_stopień'!$J$9:$J$767,'2_stopień'!$H$9:$H$767,D84,'2_stopień'!$P$9:$P$767,"CKZ Legnica")</f>
        <v>0</v>
      </c>
      <c r="R84" s="349">
        <f>SUMIFS('2_stopień'!$K$9:$K$767,'2_stopień'!$H$9:$H$767,D84,'2_stopień'!$P$9:$P$767,"CKZ Legnica")</f>
        <v>0</v>
      </c>
      <c r="S84" s="244">
        <f>SUMIFS('2_stopień'!$J$9:$J$767,'2_stopień'!$H$9:$H$767,D84,'2_stopień'!$P$9:$P$767,"CKZ Oleśnica")</f>
        <v>0</v>
      </c>
      <c r="T84" s="349">
        <f>SUMIFS('2_stopień'!$K$9:$K$767,'2_stopień'!$H$9:$H$767,D84,'2_stopień'!$P$9:$P$767,"CKZ Oleśnica")</f>
        <v>0</v>
      </c>
      <c r="U84" s="244">
        <f>SUMIFS('2_stopień'!$J$9:$J$767,'2_stopień'!$H$9:$H$767,D84,'2_stopień'!$P$9:$P$767,"CKZ Świdnica")</f>
        <v>0</v>
      </c>
      <c r="V84" s="349">
        <f>SUMIFS('2_stopień'!$K$9:$K$767,'2_stopień'!$H$9:$H$767,D84,'2_stopień'!$P$9:$P$767,"CKZ Świdnica")</f>
        <v>0</v>
      </c>
      <c r="W84" s="244">
        <f>SUMIFS('2_stopień'!$J$9:$J$767,'2_stopień'!$H$9:$H$767,D84,'2_stopień'!$P$9:$P$767,"CKZ Wołów")</f>
        <v>0</v>
      </c>
      <c r="X84" s="349">
        <f>SUMIFS('2_stopień'!$K$9:$K$767,'2_stopień'!$H$9:$H$767,D84,'2_stopień'!$P$9:$P$767,"CKZ Wołów")</f>
        <v>0</v>
      </c>
      <c r="Y84" s="244">
        <f>SUMIFS('2_stopień'!$J$9:$J$767,'2_stopień'!$H$9:$H$767,D84,'2_stopień'!$P$9:$P$767,"CKZ Ziębice")</f>
        <v>0</v>
      </c>
      <c r="Z84" s="349">
        <f>SUMIFS('2_stopień'!$K$9:$K$767,'2_stopień'!$H$9:$H$767,D84,'2_stopień'!$P$9:$P$767,"CKZ Ziębice")</f>
        <v>0</v>
      </c>
      <c r="AA84" s="244">
        <f>SUMIFS('2_stopień'!$J$9:$J$767,'2_stopień'!$H$9:$H$767,D84,'2_stopień'!$P$9:$P$767,"CKZ Dobrodzień")</f>
        <v>0</v>
      </c>
      <c r="AB84" s="349">
        <f>SUMIFS('2_stopień'!$K$9:$K$767,'2_stopień'!$H$9:$H$767,D84,'2_stopień'!$P$9:$P$767,"CKZ Dobrodzień")</f>
        <v>0</v>
      </c>
      <c r="AC84" s="244">
        <f>SUMIFS('2_stopień'!$J$9:$J$767,'2_stopień'!$H$9:$H$767,D84,'2_stopień'!$P$9:$P$767,"CKZ Głubczyce")</f>
        <v>0</v>
      </c>
      <c r="AD84" s="349">
        <f>SUMIFS('2_stopień'!$K$9:$K$767,'2_stopień'!$H$9:$H$767,D84,'2_stopień'!$P$9:$P$767,"CKZ Głubczyce")</f>
        <v>0</v>
      </c>
      <c r="AE84" s="244">
        <f>SUMIFS('2_stopień'!$J$9:$J$767,'2_stopień'!$H$9:$H$767,D84,'2_stopień'!$P$9:$P$767,"CKZ Kędzierzyn Koźle")</f>
        <v>0</v>
      </c>
      <c r="AF84" s="349">
        <f>SUMIFS('2_stopień'!$K$9:$K$767,'2_stopień'!$H$9:$H$767,D84,'2_stopień'!$P$9:$P$767,"CKZ Kędzierzyn Koźle")</f>
        <v>0</v>
      </c>
      <c r="AG84" s="244">
        <f>SUMIFS('2_stopień'!$J$9:$J$767,'2_stopień'!$H$9:$H$767,D84,'2_stopień'!$P$9:$P$767,"ZSET Rakowice")</f>
        <v>0</v>
      </c>
      <c r="AH84" s="349">
        <f>SUMIFS('2_stopień'!$K$9:$K$767,'2_stopień'!$H$9:$H$767,D84,'2_stopień'!$P$9:$P$767,"ZSET Rakowice")</f>
        <v>0</v>
      </c>
      <c r="AI84" s="244">
        <f>SUMIFS('2_stopień'!$J$9:$J$767,'2_stopień'!$H$9:$H$767,D84,'2_stopień'!$P$9:$P$767,"CKZ Krotoszyn")</f>
        <v>0</v>
      </c>
      <c r="AJ84" s="349">
        <f>SUMIFS('2_stopień'!$K$9:$K$767,'2_stopień'!$H$9:$H$767,D84,'2_stopień'!$P$9:$P$767,"CKZ Krotoszyn")</f>
        <v>0</v>
      </c>
      <c r="AK84" s="244">
        <f>SUMIFS('2_stopień'!$J$9:$J$767,'2_stopień'!$H$9:$H$767,D84,'2_stopień'!$P$9:$P$767,"CKZ Olkusz")</f>
        <v>0</v>
      </c>
      <c r="AL84" s="349">
        <f>SUMIFS('2_stopień'!$K$9:$K$767,'2_stopień'!$H$9:$H$767,D84,'2_stopień'!$P$9:$P$767,"CKZ Olkusz")</f>
        <v>0</v>
      </c>
      <c r="AM84" s="244">
        <f>SUMIFS('2_stopień'!$J$9:$J$767,'2_stopień'!$H$9:$H$767,D84,'2_stopień'!$P$9:$P$767,"CKZ Wschowa")</f>
        <v>8</v>
      </c>
      <c r="AN84" s="334">
        <f>SUMIFS('2_stopień'!$K$9:$K$767,'2_stopień'!$H$9:$H$767,D84,'2_stopień'!$P$9:$P$767,"CKZ Wschowa")</f>
        <v>0</v>
      </c>
      <c r="AO84" s="244">
        <f>SUMIFS('2_stopień'!$J$9:$J$767,'2_stopień'!$H$9:$H$767,D84,'2_stopień'!$P$9:$P$767,"CKZ Zielona Góra")</f>
        <v>0</v>
      </c>
      <c r="AP84" s="314">
        <f>SUMIFS('2_stopień'!$K$9:$K$767,'2_stopień'!$H$9:$H$767,D84,'2_stopień'!$P$9:$P$767,"CKZ Zielona Góra")</f>
        <v>0</v>
      </c>
      <c r="AQ84" s="244">
        <f>SUMIFS('2_stopień'!$J$9:$J$767,'2_stopień'!$H$9:$H$767,D84,'2_stopień'!$P$9:$P$767,"Rzemieślnicza Wałbrzych")</f>
        <v>0</v>
      </c>
      <c r="AR84" s="349">
        <f>SUMIFS('2_stopień'!$K$9:$K$767,'2_stopień'!$H$9:$H$767,D84,'2_stopień'!$P$9:$P$767,"Rzemieślnicza Wałbrzych")</f>
        <v>0</v>
      </c>
      <c r="AS84" s="244">
        <f>SUMIFS('2_stopień'!$J$9:$J$767,'2_stopień'!$H$9:$H$767,D84,'2_stopień'!$P$9:$P$767,"CKZ Mosina")</f>
        <v>0</v>
      </c>
      <c r="AT84" s="349">
        <f>SUMIFS('2_stopień'!$K$9:$K$767,'2_stopień'!$H$9:$H$767,D84,'2_stopień'!$P$9:$P$767,"CKZ Mosina")</f>
        <v>0</v>
      </c>
      <c r="AU84" s="244">
        <f>SUMIFS('2_stopień'!$J$9:$J$767,'2_stopień'!$H$9:$H$767,D84,'2_stopień'!$P$9:$P$767,"Akademia Rzemiosła")</f>
        <v>0</v>
      </c>
      <c r="AV84" s="349">
        <f>SUMIFS('2_stopień'!$K$9:$K$767,'2_stopień'!$H$9:$H$767,D84,'2_stopień'!$P$9:$P$767,"Akademia Rzemiosła")</f>
        <v>0</v>
      </c>
      <c r="AW84" s="244">
        <f>SUMIFS('2_stopień'!$J$9:$J$767,'2_stopień'!$H$9:$H$767,D84,'2_stopień'!$P$9:$P$767,"CKZ Opole")</f>
        <v>0</v>
      </c>
      <c r="AX84" s="349">
        <f>SUMIFS('2_stopień'!$K$9:$K$767,'2_stopień'!$H$9:$H$767,D84,'2_stopień'!$P$9:$P$767,"CKZ Opole")</f>
        <v>0</v>
      </c>
      <c r="AY84" s="244">
        <f>SUMIFS('2_stopień'!$J$9:$J$767,'2_stopień'!$H$9:$H$767,D84,'2_stopień'!$P$9:$P$767,"CKZ Wrocław")</f>
        <v>0</v>
      </c>
      <c r="AZ84" s="349">
        <f>SUMIFS('2_stopień'!$K$9:$K$767,'2_stopień'!$H$9:$H$767,D84,'2_stopień'!$P$9:$P$767,"CKZ Wrocław")</f>
        <v>0</v>
      </c>
      <c r="BA84" s="244">
        <f>SUMIFS('2_stopień'!$J$9:$J$767,'2_stopień'!$H$9:$H$767,D84,'2_stopień'!$P$9:$P$767,"Brzeg Dolny")</f>
        <v>0</v>
      </c>
      <c r="BB84" s="349">
        <f>SUMIFS('2_stopień'!$K$9:$K$767,'2_stopień'!$H$9:$H$767,D84,'2_stopień'!$P$9:$P$767,"Brzeg Dolny")</f>
        <v>0</v>
      </c>
      <c r="BC84" s="244">
        <f>SUMIFS('2_stopień'!$J$9:$J$767,'2_stopień'!$H$9:$H$767,D84,'2_stopień'!$P$9:$P$767,"CKZ Dębica")</f>
        <v>0</v>
      </c>
      <c r="BD84" s="349">
        <f>SUMIFS('2_stopień'!$K$9:$K$767,'2_stopień'!$H$9:$H$767,D84,'2_stopień'!$P$9:$P$767,"CKZ Dębica")</f>
        <v>0</v>
      </c>
      <c r="BE84" s="244">
        <f>SUMIFS('2_stopień'!$J$9:$J$767,'2_stopień'!$H$9:$H$767,D84,'2_stopień'!$P$9:$P$767,"CKZ Gliwice")</f>
        <v>0</v>
      </c>
      <c r="BF84" s="349">
        <f>SUMIFS('2_stopień'!$K$9:$K$767,'2_stopień'!$H$9:$H$767,D84,'2_stopień'!$P$9:$P$767,"CKZ Gliwice")</f>
        <v>0</v>
      </c>
      <c r="BG84" s="244">
        <f>SUMIFS('2_stopień'!$J$9:$J$767,'2_stopień'!$H$9:$H$767,D84,'2_stopień'!$P$9:$P$767,"CKZ Gniezno")</f>
        <v>0</v>
      </c>
      <c r="BH84" s="349">
        <f>SUMIFS('2_stopień'!$K$9:$K$767,'2_stopień'!$H$9:$H$767,D84,'2_stopień'!$P$9:$P$767,"CKZ Gniezno")</f>
        <v>0</v>
      </c>
      <c r="BI84" s="245">
        <f>SUMIFS('2_stopień'!$J$9:$J$767,'2_stopień'!$H$9:$H$767,D84,'2_stopień'!$P$9:$P$767,"szukany ośrodek")</f>
        <v>0</v>
      </c>
      <c r="BJ84" s="359">
        <f t="shared" si="4"/>
        <v>8</v>
      </c>
      <c r="BK84" s="324">
        <f t="shared" si="5"/>
        <v>0</v>
      </c>
    </row>
    <row r="85" spans="2:63" hidden="1">
      <c r="B85" s="25" t="s">
        <v>539</v>
      </c>
      <c r="C85" s="26">
        <v>612302</v>
      </c>
      <c r="D85" s="26" t="s">
        <v>1033</v>
      </c>
      <c r="E85" s="25" t="s">
        <v>648</v>
      </c>
      <c r="F85" s="245">
        <f>SUMIF('2_stopień'!H$9:H$767,"ROL.03.",'2_stopień'!J$9:J$767)</f>
        <v>0</v>
      </c>
      <c r="G85" s="244">
        <f>SUMIFS('2_stopień'!$J$9:$J$767,'2_stopień'!$H$9:$H$767,D85,'2_stopień'!$P$9:$P$767,"CKZ Bielawa")</f>
        <v>0</v>
      </c>
      <c r="H85" s="244">
        <f>SUMIFS('2_stopień'!$K$9:$K$767,'2_stopień'!$H$9:$H$767,E85,'2_stopień'!$P$9:$P$767,"CKZ Bielawa")</f>
        <v>0</v>
      </c>
      <c r="I85" s="244">
        <f>SUMIFS('2_stopień'!$J$9:$J$767,'2_stopień'!$H$9:$H$767,D85,'2_stopień'!$P$9:$P$767,"GCKZ Głogów")</f>
        <v>0</v>
      </c>
      <c r="J85" s="349">
        <f>SUMIFS('2_stopień'!$K$9:$K$767,'2_stopień'!$H$9:$H$767,D85,'2_stopień'!$P$9:$P$767,"GCKZ Głogów")</f>
        <v>0</v>
      </c>
      <c r="K85" s="244">
        <f>SUMIFS('2_stopień'!$J$9:$J$767,'2_stopień'!$H$9:$H$767,D85,'2_stopień'!$P$9:$P$767,"CKZ Jawor")</f>
        <v>0</v>
      </c>
      <c r="L85" s="349">
        <f>SUMIFS('2_stopień'!$K$9:$K$767,'2_stopień'!$H$9:$H$767,D85,'2_stopień'!$P$9:$P$767,"CKZ Jawor")</f>
        <v>0</v>
      </c>
      <c r="M85" s="244">
        <f>SUMIFS('2_stopień'!$J$9:$J$767,'2_stopień'!$H$9:$H$767,D85,'2_stopień'!$P$9:$P$767,"JCKZ Jelenia Góra")</f>
        <v>0</v>
      </c>
      <c r="N85" s="349">
        <f>SUMIFS('2_stopień'!$K$9:$K$767,'2_stopień'!$H$9:$H$767,D85,'2_stopień'!$P$9:$P$767,"JCKZ Jelenia Góra")</f>
        <v>0</v>
      </c>
      <c r="O85" s="244">
        <f>SUMIFS('2_stopień'!$J$9:$J$767,'2_stopień'!$H$9:$H$767,D85,'2_stopień'!$P$9:$P$767,"CKZ Kłodzko")</f>
        <v>0</v>
      </c>
      <c r="P85" s="349">
        <f>SUMIFS('2_stopień'!$K$9:$K$767,'2_stopień'!$H$9:$H$767,D85,'2_stopień'!$P$9:$P$767,"CKZ Kłodzko")</f>
        <v>0</v>
      </c>
      <c r="Q85" s="244">
        <f>SUMIFS('2_stopień'!$J$9:$J$767,'2_stopień'!$H$9:$H$767,D85,'2_stopień'!$P$9:$P$767,"CKZ Legnica")</f>
        <v>0</v>
      </c>
      <c r="R85" s="349">
        <f>SUMIFS('2_stopień'!$K$9:$K$767,'2_stopień'!$H$9:$H$767,D85,'2_stopień'!$P$9:$P$767,"CKZ Legnica")</f>
        <v>0</v>
      </c>
      <c r="S85" s="244">
        <f>SUMIFS('2_stopień'!$J$9:$J$767,'2_stopień'!$H$9:$H$767,D85,'2_stopień'!$P$9:$P$767,"CKZ Oleśnica")</f>
        <v>0</v>
      </c>
      <c r="T85" s="349">
        <f>SUMIFS('2_stopień'!$K$9:$K$767,'2_stopień'!$H$9:$H$767,D85,'2_stopień'!$P$9:$P$767,"CKZ Oleśnica")</f>
        <v>0</v>
      </c>
      <c r="U85" s="244">
        <f>SUMIFS('2_stopień'!$J$9:$J$767,'2_stopień'!$H$9:$H$767,D85,'2_stopień'!$P$9:$P$767,"CKZ Świdnica")</f>
        <v>0</v>
      </c>
      <c r="V85" s="349">
        <f>SUMIFS('2_stopień'!$K$9:$K$767,'2_stopień'!$H$9:$H$767,D85,'2_stopień'!$P$9:$P$767,"CKZ Świdnica")</f>
        <v>0</v>
      </c>
      <c r="W85" s="244">
        <f>SUMIFS('2_stopień'!$J$9:$J$767,'2_stopień'!$H$9:$H$767,D85,'2_stopień'!$P$9:$P$767,"CKZ Wołów")</f>
        <v>0</v>
      </c>
      <c r="X85" s="349">
        <f>SUMIFS('2_stopień'!$K$9:$K$767,'2_stopień'!$H$9:$H$767,D85,'2_stopień'!$P$9:$P$767,"CKZ Wołów")</f>
        <v>0</v>
      </c>
      <c r="Y85" s="244">
        <f>SUMIFS('2_stopień'!$J$9:$J$767,'2_stopień'!$H$9:$H$767,D85,'2_stopień'!$P$9:$P$767,"CKZ Ziębice")</f>
        <v>0</v>
      </c>
      <c r="Z85" s="349">
        <f>SUMIFS('2_stopień'!$K$9:$K$767,'2_stopień'!$H$9:$H$767,D85,'2_stopień'!$P$9:$P$767,"CKZ Ziębice")</f>
        <v>0</v>
      </c>
      <c r="AA85" s="244">
        <f>SUMIFS('2_stopień'!$J$9:$J$767,'2_stopień'!$H$9:$H$767,D85,'2_stopień'!$P$9:$P$767,"CKZ Dobrodzień")</f>
        <v>0</v>
      </c>
      <c r="AB85" s="349">
        <f>SUMIFS('2_stopień'!$K$9:$K$767,'2_stopień'!$H$9:$H$767,D85,'2_stopień'!$P$9:$P$767,"CKZ Dobrodzień")</f>
        <v>0</v>
      </c>
      <c r="AC85" s="244">
        <f>SUMIFS('2_stopień'!$J$9:$J$767,'2_stopień'!$H$9:$H$767,D85,'2_stopień'!$P$9:$P$767,"CKZ Głubczyce")</f>
        <v>0</v>
      </c>
      <c r="AD85" s="349">
        <f>SUMIFS('2_stopień'!$K$9:$K$767,'2_stopień'!$H$9:$H$767,D85,'2_stopień'!$P$9:$P$767,"CKZ Głubczyce")</f>
        <v>0</v>
      </c>
      <c r="AE85" s="244">
        <f>SUMIFS('2_stopień'!$J$9:$J$767,'2_stopień'!$H$9:$H$767,D85,'2_stopień'!$P$9:$P$767,"CKZ Kędzierzyn Koźle")</f>
        <v>0</v>
      </c>
      <c r="AF85" s="349">
        <f>SUMIFS('2_stopień'!$K$9:$K$767,'2_stopień'!$H$9:$H$767,D85,'2_stopień'!$P$9:$P$767,"CKZ Kędzierzyn Koźle")</f>
        <v>0</v>
      </c>
      <c r="AG85" s="244">
        <f>SUMIFS('2_stopień'!$J$9:$J$767,'2_stopień'!$H$9:$H$767,D85,'2_stopień'!$P$9:$P$767,"ZSET Rakowice")</f>
        <v>0</v>
      </c>
      <c r="AH85" s="349">
        <f>SUMIFS('2_stopień'!$K$9:$K$767,'2_stopień'!$H$9:$H$767,D85,'2_stopień'!$P$9:$P$767,"ZSET Rakowice")</f>
        <v>0</v>
      </c>
      <c r="AI85" s="244">
        <f>SUMIFS('2_stopień'!$J$9:$J$767,'2_stopień'!$H$9:$H$767,D85,'2_stopień'!$P$9:$P$767,"CKZ Krotoszyn")</f>
        <v>0</v>
      </c>
      <c r="AJ85" s="349">
        <f>SUMIFS('2_stopień'!$K$9:$K$767,'2_stopień'!$H$9:$H$767,D85,'2_stopień'!$P$9:$P$767,"CKZ Krotoszyn")</f>
        <v>0</v>
      </c>
      <c r="AK85" s="244">
        <f>SUMIFS('2_stopień'!$J$9:$J$767,'2_stopień'!$H$9:$H$767,D85,'2_stopień'!$P$9:$P$767,"CKZ Olkusz")</f>
        <v>0</v>
      </c>
      <c r="AL85" s="349">
        <f>SUMIFS('2_stopień'!$K$9:$K$767,'2_stopień'!$H$9:$H$767,D85,'2_stopień'!$P$9:$P$767,"CKZ Olkusz")</f>
        <v>0</v>
      </c>
      <c r="AM85" s="244">
        <f>SUMIFS('2_stopień'!$J$9:$J$767,'2_stopień'!$H$9:$H$767,D85,'2_stopień'!$P$9:$P$767,"CKZ Wschowa")</f>
        <v>0</v>
      </c>
      <c r="AN85" s="334">
        <f>SUMIFS('2_stopień'!$K$9:$K$767,'2_stopień'!$H$9:$H$767,D85,'2_stopień'!$P$9:$P$767,"CKZ Wschowa")</f>
        <v>0</v>
      </c>
      <c r="AO85" s="244">
        <f>SUMIFS('2_stopień'!$J$9:$J$767,'2_stopień'!$H$9:$H$767,D85,'2_stopień'!$P$9:$P$767,"CKZ Zielona Góra")</f>
        <v>0</v>
      </c>
      <c r="AP85" s="314">
        <f>SUMIFS('2_stopień'!$K$9:$K$767,'2_stopień'!$H$9:$H$767,D85,'2_stopień'!$P$9:$P$767,"CKZ Zielona Góra")</f>
        <v>0</v>
      </c>
      <c r="AQ85" s="244">
        <f>SUMIFS('2_stopień'!$J$9:$J$767,'2_stopień'!$H$9:$H$767,D85,'2_stopień'!$P$9:$P$767,"Rzemieślnicza Wałbrzych")</f>
        <v>0</v>
      </c>
      <c r="AR85" s="349">
        <f>SUMIFS('2_stopień'!$K$9:$K$767,'2_stopień'!$H$9:$H$767,D85,'2_stopień'!$P$9:$P$767,"Rzemieślnicza Wałbrzych")</f>
        <v>0</v>
      </c>
      <c r="AS85" s="244">
        <f>SUMIFS('2_stopień'!$J$9:$J$767,'2_stopień'!$H$9:$H$767,D85,'2_stopień'!$P$9:$P$767,"CKZ Mosina")</f>
        <v>0</v>
      </c>
      <c r="AT85" s="349">
        <f>SUMIFS('2_stopień'!$K$9:$K$767,'2_stopień'!$H$9:$H$767,D85,'2_stopień'!$P$9:$P$767,"CKZ Mosina")</f>
        <v>0</v>
      </c>
      <c r="AU85" s="244">
        <f>SUMIFS('2_stopień'!$J$9:$J$767,'2_stopień'!$H$9:$H$767,D85,'2_stopień'!$P$9:$P$767,"Collegium Witelona")</f>
        <v>0</v>
      </c>
      <c r="AV85" s="349">
        <f>SUMIFS('2_stopień'!$K$9:$K$767,'2_stopień'!$H$9:$H$767,D85,'2_stopień'!$P$9:$P$767,"Collegium Witelona")</f>
        <v>0</v>
      </c>
      <c r="AW85" s="244">
        <f>SUMIFS('2_stopień'!$J$9:$J$767,'2_stopień'!$H$9:$H$767,D85,'2_stopień'!$P$9:$P$767,"CKZ Opole")</f>
        <v>0</v>
      </c>
      <c r="AX85" s="349">
        <f>SUMIFS('2_stopień'!$K$9:$K$767,'2_stopień'!$H$9:$H$767,D85,'2_stopień'!$P$9:$P$767,"CKZ Opole")</f>
        <v>0</v>
      </c>
      <c r="AY85" s="244">
        <f>SUMIFS('2_stopień'!$J$9:$J$767,'2_stopień'!$H$9:$H$767,D85,'2_stopień'!$P$9:$P$767,"CKZ Wrocław")</f>
        <v>0</v>
      </c>
      <c r="AZ85" s="349">
        <f>SUMIFS('2_stopień'!$K$9:$K$767,'2_stopień'!$H$9:$H$767,D85,'2_stopień'!$P$9:$P$767,"CKZ Wrocław")</f>
        <v>0</v>
      </c>
      <c r="BA85" s="244">
        <f>SUMIFS('2_stopień'!$J$9:$J$767,'2_stopień'!$H$9:$H$767,D85,'2_stopień'!$P$9:$P$767,"Brzeg Dolny")</f>
        <v>0</v>
      </c>
      <c r="BB85" s="349">
        <f>SUMIFS('2_stopień'!$K$9:$K$767,'2_stopień'!$H$9:$H$767,D85,'2_stopień'!$P$9:$P$767,"Brzeg Dolny")</f>
        <v>0</v>
      </c>
      <c r="BC85" s="244">
        <f>SUMIFS('2_stopień'!$J$9:$J$767,'2_stopień'!$H$9:$H$767,D85,'2_stopień'!$P$9:$P$767,"CKZ Dębica")</f>
        <v>0</v>
      </c>
      <c r="BD85" s="349">
        <f>SUMIFS('2_stopień'!$K$9:$K$767,'2_stopień'!$H$9:$H$767,D85,'2_stopień'!$P$9:$P$767,"CKZ Dębica")</f>
        <v>0</v>
      </c>
      <c r="BE85" s="244">
        <f>SUMIFS('2_stopień'!$J$9:$J$767,'2_stopień'!$H$9:$H$767,D85,'2_stopień'!$P$9:$P$767,"CKZ Gliwice")</f>
        <v>0</v>
      </c>
      <c r="BF85" s="349">
        <f>SUMIFS('2_stopień'!$K$9:$K$767,'2_stopień'!$H$9:$H$767,D85,'2_stopień'!$P$9:$P$767,"CKZ Gliwice")</f>
        <v>0</v>
      </c>
      <c r="BG85" s="244">
        <f>SUMIFS('2_stopień'!$J$9:$J$767,'2_stopień'!$H$9:$H$767,D85,'2_stopień'!$P$9:$P$767,"CKZ Gniezno")</f>
        <v>0</v>
      </c>
      <c r="BH85" s="349">
        <f>SUMIFS('2_stopień'!$K$9:$K$767,'2_stopień'!$H$9:$H$767,D85,'2_stopień'!$P$9:$P$767,"CKZ Gniezno")</f>
        <v>0</v>
      </c>
      <c r="BI85" s="245">
        <f>SUMIFS('2_stopień'!$J$9:$J$767,'2_stopień'!$H$9:$H$767,D85,'2_stopień'!$P$9:$P$767,"szukany ośrodek")</f>
        <v>0</v>
      </c>
      <c r="BJ85" s="359">
        <f t="shared" si="4"/>
        <v>0</v>
      </c>
      <c r="BK85" s="324">
        <f t="shared" si="5"/>
        <v>0</v>
      </c>
    </row>
    <row r="86" spans="2:63" hidden="1">
      <c r="B86" s="25" t="s">
        <v>196</v>
      </c>
      <c r="C86" s="26">
        <v>613003</v>
      </c>
      <c r="D86" s="26" t="s">
        <v>456</v>
      </c>
      <c r="E86" s="25" t="s">
        <v>647</v>
      </c>
      <c r="F86" s="245">
        <f>SUMIF('2_stopień'!H$9:H$767,"ROL.04.",'2_stopień'!J$9:J$767)</f>
        <v>8</v>
      </c>
      <c r="G86" s="244">
        <f>SUMIFS('2_stopień'!$J$9:$J$767,'2_stopień'!$H$9:$H$767,D86,'2_stopień'!$P$9:$P$767,"CKZ Bielawa")</f>
        <v>0</v>
      </c>
      <c r="H86" s="244">
        <f>SUMIFS('2_stopień'!$K$9:$K$767,'2_stopień'!$H$9:$H$767,D86,'2_stopień'!$P$9:$P$767,"CKZ Bielawa")</f>
        <v>0</v>
      </c>
      <c r="I86" s="244">
        <f>SUMIFS('2_stopień'!$J$9:$J$767,'2_stopień'!$H$9:$H$767,D86,'2_stopień'!$P$9:$P$767,"GCKZ Głogów")</f>
        <v>0</v>
      </c>
      <c r="J86" s="349">
        <f>SUMIFS('2_stopień'!$K$9:$K$767,'2_stopień'!$H$9:$H$767,D86,'2_stopień'!$P$9:$P$767,"GCKZ Głogów")</f>
        <v>0</v>
      </c>
      <c r="K86" s="244">
        <f>SUMIFS('2_stopień'!$J$9:$J$767,'2_stopień'!$H$9:$H$767,D86,'2_stopień'!$P$9:$P$767,"CKZ Jawor")</f>
        <v>0</v>
      </c>
      <c r="L86" s="349">
        <f>SUMIFS('2_stopień'!$K$9:$K$767,'2_stopień'!$H$9:$H$767,D86,'2_stopień'!$P$9:$P$767,"CKZ Jawor")</f>
        <v>0</v>
      </c>
      <c r="M86" s="244">
        <f>SUMIFS('2_stopień'!$J$9:$J$767,'2_stopień'!$H$9:$H$767,D86,'2_stopień'!$P$9:$P$767,"JCKZ Jelenia Góra")</f>
        <v>0</v>
      </c>
      <c r="N86" s="349">
        <f>SUMIFS('2_stopień'!$K$9:$K$767,'2_stopień'!$H$9:$H$767,D86,'2_stopień'!$P$9:$P$767,"JCKZ Jelenia Góra")</f>
        <v>0</v>
      </c>
      <c r="O86" s="244">
        <f>SUMIFS('2_stopień'!$J$9:$J$767,'2_stopień'!$H$9:$H$767,D86,'2_stopień'!$P$9:$P$767,"CKZ Kłodzko")</f>
        <v>0</v>
      </c>
      <c r="P86" s="349">
        <f>SUMIFS('2_stopień'!$K$9:$K$767,'2_stopień'!$H$9:$H$767,D86,'2_stopień'!$P$9:$P$767,"CKZ Kłodzko")</f>
        <v>0</v>
      </c>
      <c r="Q86" s="244">
        <f>SUMIFS('2_stopień'!$J$9:$J$767,'2_stopień'!$H$9:$H$767,D86,'2_stopień'!$P$9:$P$767,"CKZ Legnica")</f>
        <v>0</v>
      </c>
      <c r="R86" s="349">
        <f>SUMIFS('2_stopień'!$K$9:$K$767,'2_stopień'!$H$9:$H$767,D86,'2_stopień'!$P$9:$P$767,"CKZ Legnica")</f>
        <v>0</v>
      </c>
      <c r="S86" s="244">
        <f>SUMIFS('2_stopień'!$J$9:$J$767,'2_stopień'!$H$9:$H$767,D86,'2_stopień'!$P$9:$P$767,"CKZ Oleśnica")</f>
        <v>0</v>
      </c>
      <c r="T86" s="349">
        <f>SUMIFS('2_stopień'!$K$9:$K$767,'2_stopień'!$H$9:$H$767,D86,'2_stopień'!$P$9:$P$767,"CKZ Oleśnica")</f>
        <v>0</v>
      </c>
      <c r="U86" s="244">
        <f>SUMIFS('2_stopień'!$J$9:$J$767,'2_stopień'!$H$9:$H$767,D86,'2_stopień'!$P$9:$P$767,"CKZ Świdnica")</f>
        <v>0</v>
      </c>
      <c r="V86" s="349">
        <f>SUMIFS('2_stopień'!$K$9:$K$767,'2_stopień'!$H$9:$H$767,D86,'2_stopień'!$P$9:$P$767,"CKZ Świdnica")</f>
        <v>0</v>
      </c>
      <c r="W86" s="244">
        <f>SUMIFS('2_stopień'!$J$9:$J$767,'2_stopień'!$H$9:$H$767,D86,'2_stopień'!$P$9:$P$767,"CKZ Wołów")</f>
        <v>0</v>
      </c>
      <c r="X86" s="349">
        <f>SUMIFS('2_stopień'!$K$9:$K$767,'2_stopień'!$H$9:$H$767,D86,'2_stopień'!$P$9:$P$767,"CKZ Wołów")</f>
        <v>0</v>
      </c>
      <c r="Y86" s="244">
        <f>SUMIFS('2_stopień'!$J$9:$J$767,'2_stopień'!$H$9:$H$767,D86,'2_stopień'!$P$9:$P$767,"CKZ Ziębice")</f>
        <v>0</v>
      </c>
      <c r="Z86" s="349">
        <f>SUMIFS('2_stopień'!$K$9:$K$767,'2_stopień'!$H$9:$H$767,D86,'2_stopień'!$P$9:$P$767,"CKZ Ziębice")</f>
        <v>0</v>
      </c>
      <c r="AA86" s="244">
        <f>SUMIFS('2_stopień'!$J$9:$J$767,'2_stopień'!$H$9:$H$767,D86,'2_stopień'!$P$9:$P$767,"CKZ Dobrodzień")</f>
        <v>0</v>
      </c>
      <c r="AB86" s="349">
        <f>SUMIFS('2_stopień'!$K$9:$K$767,'2_stopień'!$H$9:$H$767,D86,'2_stopień'!$P$9:$P$767,"CKZ Dobrodzień")</f>
        <v>0</v>
      </c>
      <c r="AC86" s="244">
        <f>SUMIFS('2_stopień'!$J$9:$J$767,'2_stopień'!$H$9:$H$767,D86,'2_stopień'!$P$9:$P$767,"CKZ Głubczyce")</f>
        <v>0</v>
      </c>
      <c r="AD86" s="349">
        <f>SUMIFS('2_stopień'!$K$9:$K$767,'2_stopień'!$H$9:$H$767,D86,'2_stopień'!$P$9:$P$767,"CKZ Głubczyce")</f>
        <v>0</v>
      </c>
      <c r="AE86" s="244">
        <f>SUMIFS('2_stopień'!$J$9:$J$767,'2_stopień'!$H$9:$H$767,D86,'2_stopień'!$P$9:$P$767,"CKZ Kędzierzyn Koźle")</f>
        <v>0</v>
      </c>
      <c r="AF86" s="349">
        <f>SUMIFS('2_stopień'!$K$9:$K$767,'2_stopień'!$H$9:$H$767,D86,'2_stopień'!$P$9:$P$767,"CKZ Kędzierzyn Koźle")</f>
        <v>0</v>
      </c>
      <c r="AG86" s="244">
        <f>SUMIFS('2_stopień'!$J$9:$J$767,'2_stopień'!$H$9:$H$767,D86,'2_stopień'!$P$9:$P$767,"ZSET Rakowice")</f>
        <v>0</v>
      </c>
      <c r="AH86" s="349">
        <f>SUMIFS('2_stopień'!$K$9:$K$767,'2_stopień'!$H$9:$H$767,D86,'2_stopień'!$P$9:$P$767,"ZSET Rakowice")</f>
        <v>0</v>
      </c>
      <c r="AI86" s="244">
        <f>SUMIFS('2_stopień'!$J$9:$J$767,'2_stopień'!$H$9:$H$767,D86,'2_stopień'!$P$9:$P$767,"CKZ Krotoszyn")</f>
        <v>2</v>
      </c>
      <c r="AJ86" s="349">
        <f>SUMIFS('2_stopień'!$K$9:$K$767,'2_stopień'!$H$9:$H$767,D86,'2_stopień'!$P$9:$P$767,"CKZ Krotoszyn")</f>
        <v>0</v>
      </c>
      <c r="AK86" s="244">
        <f>SUMIFS('2_stopień'!$J$9:$J$767,'2_stopień'!$H$9:$H$767,D86,'2_stopień'!$P$9:$P$767,"CKZ Olkusz")</f>
        <v>0</v>
      </c>
      <c r="AL86" s="349">
        <f>SUMIFS('2_stopień'!$K$9:$K$767,'2_stopień'!$H$9:$H$767,D86,'2_stopień'!$P$9:$P$767,"CKZ Olkusz")</f>
        <v>0</v>
      </c>
      <c r="AM86" s="244">
        <f>SUMIFS('2_stopień'!$J$9:$J$767,'2_stopień'!$H$9:$H$767,D86,'2_stopień'!$P$9:$P$767,"CKZ Wschowa")</f>
        <v>6</v>
      </c>
      <c r="AN86" s="334">
        <f>SUMIFS('2_stopień'!$K$9:$K$767,'2_stopień'!$H$9:$H$767,D86,'2_stopień'!$P$9:$P$767,"CKZ Wschowa")</f>
        <v>0</v>
      </c>
      <c r="AO86" s="244">
        <f>SUMIFS('2_stopień'!$J$9:$J$767,'2_stopień'!$H$9:$H$767,D86,'2_stopień'!$P$9:$P$767,"CKZ Zielona Góra")</f>
        <v>0</v>
      </c>
      <c r="AP86" s="314">
        <f>SUMIFS('2_stopień'!$K$9:$K$767,'2_stopień'!$H$9:$H$767,D86,'2_stopień'!$P$9:$P$767,"CKZ Zielona Góra")</f>
        <v>0</v>
      </c>
      <c r="AQ86" s="244">
        <f>SUMIFS('2_stopień'!$J$9:$J$767,'2_stopień'!$H$9:$H$767,D86,'2_stopień'!$P$9:$P$767,"Rzemieślnicza Wałbrzych")</f>
        <v>0</v>
      </c>
      <c r="AR86" s="349">
        <f>SUMIFS('2_stopień'!$K$9:$K$767,'2_stopień'!$H$9:$H$767,D86,'2_stopień'!$P$9:$P$767,"Rzemieślnicza Wałbrzych")</f>
        <v>0</v>
      </c>
      <c r="AS86" s="244">
        <f>SUMIFS('2_stopień'!$J$9:$J$767,'2_stopień'!$H$9:$H$767,D86,'2_stopień'!$P$9:$P$767,"CKZ Mosina")</f>
        <v>0</v>
      </c>
      <c r="AT86" s="349">
        <f>SUMIFS('2_stopień'!$K$9:$K$767,'2_stopień'!$H$9:$H$767,D86,'2_stopień'!$P$9:$P$767,"CKZ Mosina")</f>
        <v>0</v>
      </c>
      <c r="AU86" s="244">
        <f>SUMIFS('2_stopień'!$J$9:$J$767,'2_stopień'!$H$9:$H$767,D86,'2_stopień'!$P$9:$P$767,"Akademia Rzemiosła")</f>
        <v>0</v>
      </c>
      <c r="AV86" s="349">
        <f>SUMIFS('2_stopień'!$K$9:$K$767,'2_stopień'!$H$9:$H$767,D86,'2_stopień'!$P$9:$P$767,"Akademia Rzemiosła")</f>
        <v>0</v>
      </c>
      <c r="AW86" s="244">
        <f>SUMIFS('2_stopień'!$J$9:$J$767,'2_stopień'!$H$9:$H$767,D86,'2_stopień'!$P$9:$P$767,"CKZ Opole")</f>
        <v>0</v>
      </c>
      <c r="AX86" s="349">
        <f>SUMIFS('2_stopień'!$K$9:$K$767,'2_stopień'!$H$9:$H$767,D86,'2_stopień'!$P$9:$P$767,"CKZ Opole")</f>
        <v>0</v>
      </c>
      <c r="AY86" s="244">
        <f>SUMIFS('2_stopień'!$J$9:$J$767,'2_stopień'!$H$9:$H$767,D86,'2_stopień'!$P$9:$P$767,"CKZ Wrocław")</f>
        <v>0</v>
      </c>
      <c r="AZ86" s="349">
        <f>SUMIFS('2_stopień'!$K$9:$K$767,'2_stopień'!$H$9:$H$767,D86,'2_stopień'!$P$9:$P$767,"CKZ Wrocław")</f>
        <v>0</v>
      </c>
      <c r="BA86" s="244">
        <f>SUMIFS('2_stopień'!$J$9:$J$767,'2_stopień'!$H$9:$H$767,D86,'2_stopień'!$P$9:$P$767,"Brzeg Dolny")</f>
        <v>0</v>
      </c>
      <c r="BB86" s="349">
        <f>SUMIFS('2_stopień'!$K$9:$K$767,'2_stopień'!$H$9:$H$767,D86,'2_stopień'!$P$9:$P$767,"Brzeg Dolny")</f>
        <v>0</v>
      </c>
      <c r="BC86" s="244">
        <f>SUMIFS('2_stopień'!$J$9:$J$767,'2_stopień'!$H$9:$H$767,D86,'2_stopień'!$P$9:$P$767,"CKZ Dębica")</f>
        <v>0</v>
      </c>
      <c r="BD86" s="349">
        <f>SUMIFS('2_stopień'!$K$9:$K$767,'2_stopień'!$H$9:$H$767,D86,'2_stopień'!$P$9:$P$767,"CKZ Dębica")</f>
        <v>0</v>
      </c>
      <c r="BE86" s="244">
        <f>SUMIFS('2_stopień'!$J$9:$J$767,'2_stopień'!$H$9:$H$767,D86,'2_stopień'!$P$9:$P$767,"CKZ Gliwice")</f>
        <v>0</v>
      </c>
      <c r="BF86" s="349">
        <f>SUMIFS('2_stopień'!$K$9:$K$767,'2_stopień'!$H$9:$H$767,D86,'2_stopień'!$P$9:$P$767,"CKZ Gliwice")</f>
        <v>0</v>
      </c>
      <c r="BG86" s="244">
        <f>SUMIFS('2_stopień'!$J$9:$J$767,'2_stopień'!$H$9:$H$767,D86,'2_stopień'!$P$9:$P$767,"CKZ Gniezno")</f>
        <v>0</v>
      </c>
      <c r="BH86" s="349">
        <f>SUMIFS('2_stopień'!$K$9:$K$767,'2_stopień'!$H$9:$H$767,D86,'2_stopień'!$P$9:$P$767,"CKZ Gniezno")</f>
        <v>0</v>
      </c>
      <c r="BI86" s="245">
        <f>SUMIFS('2_stopień'!$J$9:$J$767,'2_stopień'!$H$9:$H$767,D86,'2_stopień'!$P$9:$P$767,"szukany ośrodek")</f>
        <v>0</v>
      </c>
      <c r="BJ86" s="359">
        <f t="shared" si="4"/>
        <v>8</v>
      </c>
      <c r="BK86" s="324">
        <f t="shared" si="5"/>
        <v>0</v>
      </c>
    </row>
    <row r="87" spans="2:63" hidden="1">
      <c r="B87" s="25" t="s">
        <v>540</v>
      </c>
      <c r="C87" s="26">
        <v>622201</v>
      </c>
      <c r="D87" s="26" t="s">
        <v>868</v>
      </c>
      <c r="E87" s="25" t="s">
        <v>646</v>
      </c>
      <c r="F87" s="245">
        <f>SUMIF('2_stopień'!H$9:H$767,"RYB.01.",'2_stopień'!J$9:J$767)</f>
        <v>0</v>
      </c>
      <c r="G87" s="244">
        <f>SUMIFS('2_stopień'!$J$9:$J$767,'2_stopień'!$H$9:$H$767,D87,'2_stopień'!$P$9:$P$767,"CKZ Bielawa")</f>
        <v>0</v>
      </c>
      <c r="H87" s="244">
        <f>SUMIFS('2_stopień'!$K$9:$K$767,'2_stopień'!$H$9:$H$767,E87,'2_stopień'!$P$9:$P$767,"CKZ Bielawa")</f>
        <v>0</v>
      </c>
      <c r="I87" s="244">
        <f>SUMIFS('2_stopień'!$J$9:$J$767,'2_stopień'!$H$9:$H$767,D87,'2_stopień'!$P$9:$P$767,"GCKZ Głogów")</f>
        <v>0</v>
      </c>
      <c r="J87" s="349">
        <f>SUMIFS('2_stopień'!$K$9:$K$767,'2_stopień'!$H$9:$H$767,D87,'2_stopień'!$P$9:$P$767,"GCKZ Głogów")</f>
        <v>0</v>
      </c>
      <c r="K87" s="244">
        <f>SUMIFS('2_stopień'!$J$9:$J$767,'2_stopień'!$H$9:$H$767,D87,'2_stopień'!$P$9:$P$767,"CKZ Jawor")</f>
        <v>0</v>
      </c>
      <c r="L87" s="349">
        <f>SUMIFS('2_stopień'!$K$9:$K$767,'2_stopień'!$H$9:$H$767,D87,'2_stopień'!$P$9:$P$767,"CKZ Jawor")</f>
        <v>0</v>
      </c>
      <c r="M87" s="244">
        <f>SUMIFS('2_stopień'!$J$9:$J$767,'2_stopień'!$H$9:$H$767,D87,'2_stopień'!$P$9:$P$767,"JCKZ Jelenia Góra")</f>
        <v>0</v>
      </c>
      <c r="N87" s="349">
        <f>SUMIFS('2_stopień'!$K$9:$K$767,'2_stopień'!$H$9:$H$767,D87,'2_stopień'!$P$9:$P$767,"JCKZ Jelenia Góra")</f>
        <v>0</v>
      </c>
      <c r="O87" s="244">
        <f>SUMIFS('2_stopień'!$J$9:$J$767,'2_stopień'!$H$9:$H$767,D87,'2_stopień'!$P$9:$P$767,"CKZ Kłodzko")</f>
        <v>0</v>
      </c>
      <c r="P87" s="349">
        <f>SUMIFS('2_stopień'!$K$9:$K$767,'2_stopień'!$H$9:$H$767,D87,'2_stopień'!$P$9:$P$767,"CKZ Kłodzko")</f>
        <v>0</v>
      </c>
      <c r="Q87" s="244">
        <f>SUMIFS('2_stopień'!$J$9:$J$767,'2_stopień'!$H$9:$H$767,D87,'2_stopień'!$P$9:$P$767,"CKZ Legnica")</f>
        <v>0</v>
      </c>
      <c r="R87" s="349">
        <f>SUMIFS('2_stopień'!$K$9:$K$767,'2_stopień'!$H$9:$H$767,D87,'2_stopień'!$P$9:$P$767,"CKZ Legnica")</f>
        <v>0</v>
      </c>
      <c r="S87" s="244">
        <f>SUMIFS('2_stopień'!$J$9:$J$767,'2_stopień'!$H$9:$H$767,D87,'2_stopień'!$P$9:$P$767,"CKZ Oleśnica")</f>
        <v>0</v>
      </c>
      <c r="T87" s="349">
        <f>SUMIFS('2_stopień'!$K$9:$K$767,'2_stopień'!$H$9:$H$767,D87,'2_stopień'!$P$9:$P$767,"CKZ Oleśnica")</f>
        <v>0</v>
      </c>
      <c r="U87" s="244">
        <f>SUMIFS('2_stopień'!$J$9:$J$767,'2_stopień'!$H$9:$H$767,D87,'2_stopień'!$P$9:$P$767,"CKZ Świdnica")</f>
        <v>0</v>
      </c>
      <c r="V87" s="349">
        <f>SUMIFS('2_stopień'!$K$9:$K$767,'2_stopień'!$H$9:$H$767,D87,'2_stopień'!$P$9:$P$767,"CKZ Świdnica")</f>
        <v>0</v>
      </c>
      <c r="W87" s="244">
        <f>SUMIFS('2_stopień'!$J$9:$J$767,'2_stopień'!$H$9:$H$767,D87,'2_stopień'!$P$9:$P$767,"CKZ Wołów")</f>
        <v>0</v>
      </c>
      <c r="X87" s="349">
        <f>SUMIFS('2_stopień'!$K$9:$K$767,'2_stopień'!$H$9:$H$767,D87,'2_stopień'!$P$9:$P$767,"CKZ Wołów")</f>
        <v>0</v>
      </c>
      <c r="Y87" s="244">
        <f>SUMIFS('2_stopień'!$J$9:$J$767,'2_stopień'!$H$9:$H$767,D87,'2_stopień'!$P$9:$P$767,"CKZ Ziębice")</f>
        <v>0</v>
      </c>
      <c r="Z87" s="349">
        <f>SUMIFS('2_stopień'!$K$9:$K$767,'2_stopień'!$H$9:$H$767,D87,'2_stopień'!$P$9:$P$767,"CKZ Ziębice")</f>
        <v>0</v>
      </c>
      <c r="AA87" s="244">
        <f>SUMIFS('2_stopień'!$J$9:$J$767,'2_stopień'!$H$9:$H$767,D87,'2_stopień'!$P$9:$P$767,"CKZ Dobrodzień")</f>
        <v>0</v>
      </c>
      <c r="AB87" s="349">
        <f>SUMIFS('2_stopień'!$K$9:$K$767,'2_stopień'!$H$9:$H$767,D87,'2_stopień'!$P$9:$P$767,"CKZ Dobrodzień")</f>
        <v>0</v>
      </c>
      <c r="AC87" s="244">
        <f>SUMIFS('2_stopień'!$J$9:$J$767,'2_stopień'!$H$9:$H$767,D87,'2_stopień'!$P$9:$P$767,"CKZ Głubczyce")</f>
        <v>0</v>
      </c>
      <c r="AD87" s="349">
        <f>SUMIFS('2_stopień'!$K$9:$K$767,'2_stopień'!$H$9:$H$767,D87,'2_stopień'!$P$9:$P$767,"CKZ Głubczyce")</f>
        <v>0</v>
      </c>
      <c r="AE87" s="244">
        <f>SUMIFS('2_stopień'!$J$9:$J$767,'2_stopień'!$H$9:$H$767,D87,'2_stopień'!$P$9:$P$767,"CKZ Kędzierzyn Koźle")</f>
        <v>0</v>
      </c>
      <c r="AF87" s="349">
        <f>SUMIFS('2_stopień'!$K$9:$K$767,'2_stopień'!$H$9:$H$767,D87,'2_stopień'!$P$9:$P$767,"CKZ Kędzierzyn Koźle")</f>
        <v>0</v>
      </c>
      <c r="AG87" s="244">
        <f>SUMIFS('2_stopień'!$J$9:$J$767,'2_stopień'!$H$9:$H$767,D87,'2_stopień'!$P$9:$P$767,"ZSET Rakowice")</f>
        <v>0</v>
      </c>
      <c r="AH87" s="349">
        <f>SUMIFS('2_stopień'!$K$9:$K$767,'2_stopień'!$H$9:$H$767,D87,'2_stopień'!$P$9:$P$767,"ZSET Rakowice")</f>
        <v>0</v>
      </c>
      <c r="AI87" s="244">
        <f>SUMIFS('2_stopień'!$J$9:$J$767,'2_stopień'!$H$9:$H$767,D87,'2_stopień'!$P$9:$P$767,"CKZ Krotoszyn")</f>
        <v>0</v>
      </c>
      <c r="AJ87" s="349">
        <f>SUMIFS('2_stopień'!$K$9:$K$767,'2_stopień'!$H$9:$H$767,D87,'2_stopień'!$P$9:$P$767,"CKZ Krotoszyn")</f>
        <v>0</v>
      </c>
      <c r="AK87" s="244">
        <f>SUMIFS('2_stopień'!$J$9:$J$767,'2_stopień'!$H$9:$H$767,D87,'2_stopień'!$P$9:$P$767,"CKZ Olkusz")</f>
        <v>0</v>
      </c>
      <c r="AL87" s="349">
        <f>SUMIFS('2_stopień'!$K$9:$K$767,'2_stopień'!$H$9:$H$767,D87,'2_stopień'!$P$9:$P$767,"CKZ Olkusz")</f>
        <v>0</v>
      </c>
      <c r="AM87" s="244">
        <f>SUMIFS('2_stopień'!$J$9:$J$767,'2_stopień'!$H$9:$H$767,D87,'2_stopień'!$P$9:$P$767,"CKZ Wschowa")</f>
        <v>0</v>
      </c>
      <c r="AN87" s="334">
        <f>SUMIFS('2_stopień'!$K$9:$K$767,'2_stopień'!$H$9:$H$767,D87,'2_stopień'!$P$9:$P$767,"CKZ Wschowa")</f>
        <v>0</v>
      </c>
      <c r="AO87" s="244">
        <f>SUMIFS('2_stopień'!$J$9:$J$767,'2_stopień'!$H$9:$H$767,D87,'2_stopień'!$P$9:$P$767,"CKZ Zielona Góra")</f>
        <v>0</v>
      </c>
      <c r="AP87" s="314">
        <f>SUMIFS('2_stopień'!$K$9:$K$767,'2_stopień'!$H$9:$H$767,D87,'2_stopień'!$P$9:$P$767,"CKZ Zielona Góra")</f>
        <v>0</v>
      </c>
      <c r="AQ87" s="244">
        <f>SUMIFS('2_stopień'!$J$9:$J$767,'2_stopień'!$H$9:$H$767,D87,'2_stopień'!$P$9:$P$767,"Rzemieślnicza Wałbrzych")</f>
        <v>0</v>
      </c>
      <c r="AR87" s="349">
        <f>SUMIFS('2_stopień'!$K$9:$K$767,'2_stopień'!$H$9:$H$767,D87,'2_stopień'!$P$9:$P$767,"Rzemieślnicza Wałbrzych")</f>
        <v>0</v>
      </c>
      <c r="AS87" s="244">
        <f>SUMIFS('2_stopień'!$J$9:$J$767,'2_stopień'!$H$9:$H$767,D87,'2_stopień'!$P$9:$P$767,"CKZ Mosina")</f>
        <v>0</v>
      </c>
      <c r="AT87" s="349">
        <f>SUMIFS('2_stopień'!$K$9:$K$767,'2_stopień'!$H$9:$H$767,D87,'2_stopień'!$P$9:$P$767,"CKZ Mosina")</f>
        <v>0</v>
      </c>
      <c r="AU87" s="244">
        <f>SUMIFS('2_stopień'!$J$9:$J$767,'2_stopień'!$H$9:$H$767,D87,'2_stopień'!$P$9:$P$767,"Collegium Witelona")</f>
        <v>0</v>
      </c>
      <c r="AV87" s="349">
        <f>SUMIFS('2_stopień'!$K$9:$K$767,'2_stopień'!$H$9:$H$767,D87,'2_stopień'!$P$9:$P$767,"Collegium Witelona")</f>
        <v>0</v>
      </c>
      <c r="AW87" s="244">
        <f>SUMIFS('2_stopień'!$J$9:$J$767,'2_stopień'!$H$9:$H$767,D87,'2_stopień'!$P$9:$P$767,"CKZ Opole")</f>
        <v>0</v>
      </c>
      <c r="AX87" s="349">
        <f>SUMIFS('2_stopień'!$K$9:$K$767,'2_stopień'!$H$9:$H$767,D87,'2_stopień'!$P$9:$P$767,"CKZ Opole")</f>
        <v>0</v>
      </c>
      <c r="AY87" s="244">
        <f>SUMIFS('2_stopień'!$J$9:$J$767,'2_stopień'!$H$9:$H$767,D87,'2_stopień'!$P$9:$P$767,"CKZ Wrocław")</f>
        <v>0</v>
      </c>
      <c r="AZ87" s="349">
        <f>SUMIFS('2_stopień'!$K$9:$K$767,'2_stopień'!$H$9:$H$767,D87,'2_stopień'!$P$9:$P$767,"CKZ Wrocław")</f>
        <v>0</v>
      </c>
      <c r="BA87" s="244">
        <f>SUMIFS('2_stopień'!$J$9:$J$767,'2_stopień'!$H$9:$H$767,D87,'2_stopień'!$P$9:$P$767,"Brzeg Dolny")</f>
        <v>0</v>
      </c>
      <c r="BB87" s="349">
        <f>SUMIFS('2_stopień'!$K$9:$K$767,'2_stopień'!$H$9:$H$767,D87,'2_stopień'!$P$9:$P$767,"Brzeg Dolny")</f>
        <v>0</v>
      </c>
      <c r="BC87" s="244">
        <f>SUMIFS('2_stopień'!$J$9:$J$767,'2_stopień'!$H$9:$H$767,D87,'2_stopień'!$P$9:$P$767,"CKZ Dębica")</f>
        <v>0</v>
      </c>
      <c r="BD87" s="349">
        <f>SUMIFS('2_stopień'!$K$9:$K$767,'2_stopień'!$H$9:$H$767,D87,'2_stopień'!$P$9:$P$767,"CKZ Dębica")</f>
        <v>0</v>
      </c>
      <c r="BE87" s="244">
        <f>SUMIFS('2_stopień'!$J$9:$J$767,'2_stopień'!$H$9:$H$767,D87,'2_stopień'!$P$9:$P$767,"CKZ Gliwice")</f>
        <v>0</v>
      </c>
      <c r="BF87" s="349">
        <f>SUMIFS('2_stopień'!$K$9:$K$767,'2_stopień'!$H$9:$H$767,D87,'2_stopień'!$P$9:$P$767,"CKZ Gliwice")</f>
        <v>0</v>
      </c>
      <c r="BG87" s="244">
        <f>SUMIFS('2_stopień'!$J$9:$J$767,'2_stopień'!$H$9:$H$767,D87,'2_stopień'!$P$9:$P$767,"CKZ Gniezno")</f>
        <v>0</v>
      </c>
      <c r="BH87" s="349">
        <f>SUMIFS('2_stopień'!$K$9:$K$767,'2_stopień'!$H$9:$H$767,D87,'2_stopień'!$P$9:$P$767,"CKZ Gniezno")</f>
        <v>0</v>
      </c>
      <c r="BI87" s="245">
        <f>SUMIFS('2_stopień'!$J$9:$J$767,'2_stopień'!$H$9:$H$767,D87,'2_stopień'!$P$9:$P$767,"szukany ośrodek")</f>
        <v>0</v>
      </c>
      <c r="BJ87" s="359">
        <f t="shared" si="4"/>
        <v>0</v>
      </c>
      <c r="BK87" s="324">
        <f t="shared" si="5"/>
        <v>0</v>
      </c>
    </row>
    <row r="88" spans="2:63">
      <c r="B88" s="25" t="s">
        <v>211</v>
      </c>
      <c r="C88" s="26">
        <v>432106</v>
      </c>
      <c r="D88" s="26" t="s">
        <v>217</v>
      </c>
      <c r="E88" s="25" t="s">
        <v>645</v>
      </c>
      <c r="F88" s="245">
        <f>SUMIF('2_stopień'!H$9:H$767,"SPL.01.",'2_stopień'!J$9:J$767)</f>
        <v>20</v>
      </c>
      <c r="G88" s="244">
        <f>SUMIFS('2_stopień'!$J$9:$J$767,'2_stopień'!$H$9:$H$767,D88,'2_stopień'!$P$9:$P$767,"CKZ Bielawa")</f>
        <v>0</v>
      </c>
      <c r="H88" s="244">
        <f>SUMIFS('2_stopień'!$K$9:$K$767,'2_stopień'!$H$9:$H$767,D88,'2_stopień'!$P$9:$P$767,"CKZ Bielawa")</f>
        <v>0</v>
      </c>
      <c r="I88" s="244">
        <f>SUMIFS('2_stopień'!$J$9:$J$767,'2_stopień'!$H$9:$H$767,D88,'2_stopień'!$P$9:$P$767,"GCKZ Głogów")</f>
        <v>0</v>
      </c>
      <c r="J88" s="349">
        <f>SUMIFS('2_stopień'!$K$9:$K$767,'2_stopień'!$H$9:$H$767,D88,'2_stopień'!$P$9:$P$767,"GCKZ Głogów")</f>
        <v>0</v>
      </c>
      <c r="K88" s="244">
        <f>SUMIFS('2_stopień'!$J$9:$J$767,'2_stopień'!$H$9:$H$767,D88,'2_stopień'!$P$9:$P$767,"CKZ Jawor")</f>
        <v>0</v>
      </c>
      <c r="L88" s="349">
        <f>SUMIFS('2_stopień'!$K$9:$K$767,'2_stopień'!$H$9:$H$767,D88,'2_stopień'!$P$9:$P$767,"CKZ Jawor")</f>
        <v>0</v>
      </c>
      <c r="M88" s="244">
        <f>SUMIFS('2_stopień'!$J$9:$J$767,'2_stopień'!$H$9:$H$767,D88,'2_stopień'!$P$9:$P$767,"JCKZ Jelenia Góra")</f>
        <v>0</v>
      </c>
      <c r="N88" s="349">
        <f>SUMIFS('2_stopień'!$K$9:$K$767,'2_stopień'!$H$9:$H$767,D88,'2_stopień'!$P$9:$P$767,"JCKZ Jelenia Góra")</f>
        <v>0</v>
      </c>
      <c r="O88" s="244">
        <f>SUMIFS('2_stopień'!$J$9:$J$767,'2_stopień'!$H$9:$H$767,D88,'2_stopień'!$P$9:$P$767,"CKZ Kłodzko")</f>
        <v>0</v>
      </c>
      <c r="P88" s="349">
        <f>SUMIFS('2_stopień'!$K$9:$K$767,'2_stopień'!$H$9:$H$767,D88,'2_stopień'!$P$9:$P$767,"CKZ Kłodzko")</f>
        <v>0</v>
      </c>
      <c r="Q88" s="244">
        <f>SUMIFS('2_stopień'!$J$9:$J$767,'2_stopień'!$H$9:$H$767,D88,'2_stopień'!$P$9:$P$767,"CKZ Legnica")</f>
        <v>0</v>
      </c>
      <c r="R88" s="349">
        <f>SUMIFS('2_stopień'!$K$9:$K$767,'2_stopień'!$H$9:$H$767,D88,'2_stopień'!$P$9:$P$767,"CKZ Legnica")</f>
        <v>0</v>
      </c>
      <c r="S88" s="244">
        <f>SUMIFS('2_stopień'!$J$9:$J$767,'2_stopień'!$H$9:$H$767,D88,'2_stopień'!$P$9:$P$767,"CKZ Oleśnica")</f>
        <v>0</v>
      </c>
      <c r="T88" s="349">
        <f>SUMIFS('2_stopień'!$K$9:$K$767,'2_stopień'!$H$9:$H$767,D88,'2_stopień'!$P$9:$P$767,"CKZ Oleśnica")</f>
        <v>0</v>
      </c>
      <c r="U88" s="244">
        <f>SUMIFS('2_stopień'!$J$9:$J$767,'2_stopień'!$H$9:$H$767,D88,'2_stopień'!$P$9:$P$767,"CKZ Świdnica")</f>
        <v>0</v>
      </c>
      <c r="V88" s="349">
        <f>SUMIFS('2_stopień'!$K$9:$K$767,'2_stopień'!$H$9:$H$767,D88,'2_stopień'!$P$9:$P$767,"CKZ Świdnica")</f>
        <v>0</v>
      </c>
      <c r="W88" s="244">
        <f>SUMIFS('2_stopień'!$J$9:$J$767,'2_stopień'!$H$9:$H$767,D88,'2_stopień'!$P$9:$P$767,"CKZ Wołów")</f>
        <v>0</v>
      </c>
      <c r="X88" s="349">
        <f>SUMIFS('2_stopień'!$K$9:$K$767,'2_stopień'!$H$9:$H$767,D88,'2_stopień'!$P$9:$P$767,"CKZ Wołów")</f>
        <v>0</v>
      </c>
      <c r="Y88" s="244">
        <f>SUMIFS('2_stopień'!$J$9:$J$767,'2_stopień'!$H$9:$H$767,D88,'2_stopień'!$P$9:$P$767,"CKZ Ziębice")</f>
        <v>14</v>
      </c>
      <c r="Z88" s="349">
        <f>SUMIFS('2_stopień'!$K$9:$K$767,'2_stopień'!$H$9:$H$767,D88,'2_stopień'!$P$9:$P$767,"CKZ Ziębice")</f>
        <v>4</v>
      </c>
      <c r="AA88" s="244">
        <f>SUMIFS('2_stopień'!$J$9:$J$767,'2_stopień'!$H$9:$H$767,D88,'2_stopień'!$P$9:$P$767,"CKZ Dobrodzień")</f>
        <v>0</v>
      </c>
      <c r="AB88" s="349">
        <f>SUMIFS('2_stopień'!$K$9:$K$767,'2_stopień'!$H$9:$H$767,D88,'2_stopień'!$P$9:$P$767,"CKZ Dobrodzień")</f>
        <v>0</v>
      </c>
      <c r="AC88" s="244">
        <f>SUMIFS('2_stopień'!$J$9:$J$767,'2_stopień'!$H$9:$H$767,D88,'2_stopień'!$P$9:$P$767,"CKZ Głubczyce")</f>
        <v>0</v>
      </c>
      <c r="AD88" s="349">
        <f>SUMIFS('2_stopień'!$K$9:$K$767,'2_stopień'!$H$9:$H$767,D88,'2_stopień'!$P$9:$P$767,"CKZ Głubczyce")</f>
        <v>0</v>
      </c>
      <c r="AE88" s="244">
        <f>SUMIFS('2_stopień'!$J$9:$J$767,'2_stopień'!$H$9:$H$767,D88,'2_stopień'!$P$9:$P$767,"CKZ Kędzierzyn Koźle")</f>
        <v>0</v>
      </c>
      <c r="AF88" s="349">
        <f>SUMIFS('2_stopień'!$K$9:$K$767,'2_stopień'!$H$9:$H$767,D88,'2_stopień'!$P$9:$P$767,"CKZ Kędzierzyn Koźle")</f>
        <v>0</v>
      </c>
      <c r="AG88" s="244">
        <f>SUMIFS('2_stopień'!$J$9:$J$767,'2_stopień'!$H$9:$H$767,D88,'2_stopień'!$P$9:$P$767,"ZSET Rakowice")</f>
        <v>0</v>
      </c>
      <c r="AH88" s="349">
        <f>SUMIFS('2_stopień'!$K$9:$K$767,'2_stopień'!$H$9:$H$767,D88,'2_stopień'!$P$9:$P$767,"ZSET Rakowice")</f>
        <v>0</v>
      </c>
      <c r="AI88" s="244">
        <f>SUMIFS('2_stopień'!$J$9:$J$767,'2_stopień'!$H$9:$H$767,D88,'2_stopień'!$P$9:$P$767,"CKZ Krotoszyn")</f>
        <v>0</v>
      </c>
      <c r="AJ88" s="349">
        <f>SUMIFS('2_stopień'!$K$9:$K$767,'2_stopień'!$H$9:$H$767,D88,'2_stopień'!$P$9:$P$767,"CKZ Krotoszyn")</f>
        <v>0</v>
      </c>
      <c r="AK88" s="244">
        <f>SUMIFS('2_stopień'!$J$9:$J$767,'2_stopień'!$H$9:$H$767,D88,'2_stopień'!$P$9:$P$767,"CKZ Olkusz")</f>
        <v>0</v>
      </c>
      <c r="AL88" s="349">
        <f>SUMIFS('2_stopień'!$K$9:$K$767,'2_stopień'!$H$9:$H$767,D88,'2_stopień'!$P$9:$P$767,"CKZ Olkusz")</f>
        <v>0</v>
      </c>
      <c r="AM88" s="244">
        <f>SUMIFS('2_stopień'!$J$9:$J$767,'2_stopień'!$H$9:$H$767,D88,'2_stopień'!$P$9:$P$767,"CKZ Wschowa")</f>
        <v>0</v>
      </c>
      <c r="AN88" s="334">
        <f>SUMIFS('2_stopień'!$K$9:$K$767,'2_stopień'!$H$9:$H$767,D88,'2_stopień'!$P$9:$P$767,"CKZ Wschowa")</f>
        <v>0</v>
      </c>
      <c r="AO88" s="244">
        <f>SUMIFS('2_stopień'!$J$9:$J$767,'2_stopień'!$H$9:$H$767,D88,'2_stopień'!$P$9:$P$767,"CKZ Zielona Góra")</f>
        <v>6</v>
      </c>
      <c r="AP88" s="314">
        <f>SUMIFS('2_stopień'!$K$9:$K$767,'2_stopień'!$H$9:$H$767,D88,'2_stopień'!$P$9:$P$767,"CKZ Zielona Góra")</f>
        <v>0</v>
      </c>
      <c r="AQ88" s="244">
        <f>SUMIFS('2_stopień'!$J$9:$J$767,'2_stopień'!$H$9:$H$767,D88,'2_stopień'!$P$9:$P$767,"Rzemieślnicza Wałbrzych")</f>
        <v>0</v>
      </c>
      <c r="AR88" s="349">
        <f>SUMIFS('2_stopień'!$K$9:$K$767,'2_stopień'!$H$9:$H$767,D88,'2_stopień'!$P$9:$P$767,"Rzemieślnicza Wałbrzych")</f>
        <v>0</v>
      </c>
      <c r="AS88" s="244">
        <f>SUMIFS('2_stopień'!$J$9:$J$767,'2_stopień'!$H$9:$H$767,D88,'2_stopień'!$P$9:$P$767,"CKZ Mosina")</f>
        <v>0</v>
      </c>
      <c r="AT88" s="349">
        <f>SUMIFS('2_stopień'!$K$9:$K$767,'2_stopień'!$H$9:$H$767,D88,'2_stopień'!$P$9:$P$767,"CKZ Mosina")</f>
        <v>0</v>
      </c>
      <c r="AU88" s="244">
        <f>SUMIFS('2_stopień'!$J$9:$J$767,'2_stopień'!$H$9:$H$767,D88,'2_stopień'!$P$9:$P$767,"Akademia Rzemiosła")</f>
        <v>0</v>
      </c>
      <c r="AV88" s="349">
        <f>SUMIFS('2_stopień'!$K$9:$K$767,'2_stopień'!$H$9:$H$767,D88,'2_stopień'!$P$9:$P$767,"Akademia Rzemiosła")</f>
        <v>0</v>
      </c>
      <c r="AW88" s="244">
        <f>SUMIFS('2_stopień'!$J$9:$J$767,'2_stopień'!$H$9:$H$767,D88,'2_stopień'!$P$9:$P$767,"CKZ Opole")</f>
        <v>0</v>
      </c>
      <c r="AX88" s="349">
        <f>SUMIFS('2_stopień'!$K$9:$K$767,'2_stopień'!$H$9:$H$767,D88,'2_stopień'!$P$9:$P$767,"CKZ Opole")</f>
        <v>0</v>
      </c>
      <c r="AY88" s="244">
        <f>SUMIFS('2_stopień'!$J$9:$J$767,'2_stopień'!$H$9:$H$767,D88,'2_stopień'!$P$9:$P$767,"CKZ Wrocław")</f>
        <v>0</v>
      </c>
      <c r="AZ88" s="349">
        <f>SUMIFS('2_stopień'!$K$9:$K$767,'2_stopień'!$H$9:$H$767,D88,'2_stopień'!$P$9:$P$767,"CKZ Wrocław")</f>
        <v>0</v>
      </c>
      <c r="BA88" s="244">
        <f>SUMIFS('2_stopień'!$J$9:$J$767,'2_stopień'!$H$9:$H$767,D88,'2_stopień'!$P$9:$P$767,"Brzeg Dolny")</f>
        <v>0</v>
      </c>
      <c r="BB88" s="349">
        <f>SUMIFS('2_stopień'!$K$9:$K$767,'2_stopień'!$H$9:$H$767,D88,'2_stopień'!$P$9:$P$767,"Brzeg Dolny")</f>
        <v>0</v>
      </c>
      <c r="BC88" s="244">
        <f>SUMIFS('2_stopień'!$J$9:$J$767,'2_stopień'!$H$9:$H$767,D88,'2_stopień'!$P$9:$P$767,"CKZ Dębica")</f>
        <v>0</v>
      </c>
      <c r="BD88" s="349">
        <f>SUMIFS('2_stopień'!$K$9:$K$767,'2_stopień'!$H$9:$H$767,D88,'2_stopień'!$P$9:$P$767,"CKZ Dębica")</f>
        <v>0</v>
      </c>
      <c r="BE88" s="244">
        <f>SUMIFS('2_stopień'!$J$9:$J$767,'2_stopień'!$H$9:$H$767,D88,'2_stopień'!$P$9:$P$767,"CKZ Gliwice")</f>
        <v>0</v>
      </c>
      <c r="BF88" s="349">
        <f>SUMIFS('2_stopień'!$K$9:$K$767,'2_stopień'!$H$9:$H$767,D88,'2_stopień'!$P$9:$P$767,"CKZ Gliwice")</f>
        <v>0</v>
      </c>
      <c r="BG88" s="244">
        <f>SUMIFS('2_stopień'!$J$9:$J$767,'2_stopień'!$H$9:$H$767,D88,'2_stopień'!$P$9:$P$767,"CKZ Gniezno")</f>
        <v>0</v>
      </c>
      <c r="BH88" s="349">
        <f>SUMIFS('2_stopień'!$K$9:$K$767,'2_stopień'!$H$9:$H$767,D88,'2_stopień'!$P$9:$P$767,"CKZ Gniezno")</f>
        <v>0</v>
      </c>
      <c r="BI88" s="245">
        <f>SUMIFS('2_stopień'!$J$9:$J$767,'2_stopień'!$H$9:$H$767,D88,'2_stopień'!$P$9:$P$767,"szukany ośrodek")</f>
        <v>0</v>
      </c>
      <c r="BJ88" s="359">
        <f t="shared" si="4"/>
        <v>20</v>
      </c>
      <c r="BK88" s="324">
        <f t="shared" si="5"/>
        <v>4</v>
      </c>
    </row>
    <row r="89" spans="2:63">
      <c r="B89" s="25" t="s">
        <v>175</v>
      </c>
      <c r="C89" s="26">
        <v>751201</v>
      </c>
      <c r="D89" s="26" t="s">
        <v>162</v>
      </c>
      <c r="E89" s="25" t="s">
        <v>644</v>
      </c>
      <c r="F89" s="245">
        <f>SUMIF('2_stopień'!H$9:H$767,"SPC.01.",'2_stopień'!J$9:J$767)</f>
        <v>154</v>
      </c>
      <c r="G89" s="244">
        <f>SUMIFS('2_stopień'!$J$9:$J$767,'2_stopień'!$H$9:$H$767,D89,'2_stopień'!$P$9:$P$767,"CKZ Bielawa")</f>
        <v>0</v>
      </c>
      <c r="H89" s="244">
        <f>SUMIFS('2_stopień'!$K$9:$K$767,'2_stopień'!$H$9:$H$767,D89,'2_stopień'!$P$9:$P$767,"CKZ Bielawa")</f>
        <v>0</v>
      </c>
      <c r="I89" s="244">
        <f>SUMIFS('2_stopień'!$J$9:$J$767,'2_stopień'!$H$9:$H$767,D89,'2_stopień'!$P$9:$P$767,"GCKZ Głogów")</f>
        <v>0</v>
      </c>
      <c r="J89" s="349">
        <f>SUMIFS('2_stopień'!$K$9:$K$767,'2_stopień'!$H$9:$H$767,D89,'2_stopień'!$P$9:$P$767,"GCKZ Głogów")</f>
        <v>0</v>
      </c>
      <c r="K89" s="244">
        <f>SUMIFS('2_stopień'!$J$9:$J$767,'2_stopień'!$H$9:$H$767,D89,'2_stopień'!$P$9:$P$767,"CKZ Jawor")</f>
        <v>0</v>
      </c>
      <c r="L89" s="349">
        <f>SUMIFS('2_stopień'!$K$9:$K$767,'2_stopień'!$H$9:$H$767,D89,'2_stopień'!$P$9:$P$767,"CKZ Jawor")</f>
        <v>0</v>
      </c>
      <c r="M89" s="244">
        <f>SUMIFS('2_stopień'!$J$9:$J$767,'2_stopień'!$H$9:$H$767,D89,'2_stopień'!$P$9:$P$767,"JCKZ Jelenia Góra")</f>
        <v>0</v>
      </c>
      <c r="N89" s="349">
        <f>SUMIFS('2_stopień'!$K$9:$K$767,'2_stopień'!$H$9:$H$767,D89,'2_stopień'!$P$9:$P$767,"JCKZ Jelenia Góra")</f>
        <v>0</v>
      </c>
      <c r="O89" s="244">
        <f>SUMIFS('2_stopień'!$J$9:$J$767,'2_stopień'!$H$9:$H$767,D89,'2_stopień'!$P$9:$P$767,"CKZ Kłodzko")</f>
        <v>15</v>
      </c>
      <c r="P89" s="349">
        <f>SUMIFS('2_stopień'!$K$9:$K$767,'2_stopień'!$H$9:$H$767,D89,'2_stopień'!$P$9:$P$767,"CKZ Kłodzko")</f>
        <v>14</v>
      </c>
      <c r="Q89" s="244">
        <f>SUMIFS('2_stopień'!$J$9:$J$767,'2_stopień'!$H$9:$H$767,D89,'2_stopień'!$P$9:$P$767,"CKZ Legnica")</f>
        <v>54</v>
      </c>
      <c r="R89" s="349">
        <f>SUMIFS('2_stopień'!$K$9:$K$767,'2_stopień'!$H$9:$H$767,D89,'2_stopień'!$P$9:$P$767,"CKZ Legnica")</f>
        <v>46</v>
      </c>
      <c r="S89" s="244">
        <f>SUMIFS('2_stopień'!$J$9:$J$767,'2_stopień'!$H$9:$H$767,D89,'2_stopień'!$P$9:$P$767,"CKZ Oleśnica")</f>
        <v>38</v>
      </c>
      <c r="T89" s="349">
        <f>SUMIFS('2_stopień'!$K$9:$K$767,'2_stopień'!$H$9:$H$767,D89,'2_stopień'!$P$9:$P$767,"CKZ Oleśnica")</f>
        <v>28</v>
      </c>
      <c r="U89" s="244">
        <f>SUMIFS('2_stopień'!$J$9:$J$767,'2_stopień'!$H$9:$H$767,D89,'2_stopień'!$P$9:$P$767,"CKZ Świdnica")</f>
        <v>30</v>
      </c>
      <c r="V89" s="349">
        <f>SUMIFS('2_stopień'!$K$9:$K$767,'2_stopień'!$H$9:$H$767,D89,'2_stopień'!$P$9:$P$767,"CKZ Świdnica")</f>
        <v>25</v>
      </c>
      <c r="W89" s="244">
        <f>SUMIFS('2_stopień'!$J$9:$J$767,'2_stopień'!$H$9:$H$767,D89,'2_stopień'!$P$9:$P$767,"CKZ Wołów")</f>
        <v>0</v>
      </c>
      <c r="X89" s="349">
        <f>SUMIFS('2_stopień'!$K$9:$K$767,'2_stopień'!$H$9:$H$767,D89,'2_stopień'!$P$9:$P$767,"CKZ Wołów")</f>
        <v>0</v>
      </c>
      <c r="Y89" s="244">
        <f>SUMIFS('2_stopień'!$J$9:$J$767,'2_stopień'!$H$9:$H$767,D89,'2_stopień'!$P$9:$P$767,"CKZ Ziębice")</f>
        <v>0</v>
      </c>
      <c r="Z89" s="349">
        <f>SUMIFS('2_stopień'!$K$9:$K$767,'2_stopień'!$H$9:$H$767,D89,'2_stopień'!$P$9:$P$767,"CKZ Ziębice")</f>
        <v>0</v>
      </c>
      <c r="AA89" s="244">
        <f>SUMIFS('2_stopień'!$J$9:$J$767,'2_stopień'!$H$9:$H$767,D89,'2_stopień'!$P$9:$P$767,"CKZ Dobrodzień")</f>
        <v>0</v>
      </c>
      <c r="AB89" s="349">
        <f>SUMIFS('2_stopień'!$K$9:$K$767,'2_stopień'!$H$9:$H$767,D89,'2_stopień'!$P$9:$P$767,"CKZ Dobrodzień")</f>
        <v>0</v>
      </c>
      <c r="AC89" s="244">
        <f>SUMIFS('2_stopień'!$J$9:$J$767,'2_stopień'!$H$9:$H$767,D89,'2_stopień'!$P$9:$P$767,"CKZ Głubczyce")</f>
        <v>0</v>
      </c>
      <c r="AD89" s="349">
        <f>SUMIFS('2_stopień'!$K$9:$K$767,'2_stopień'!$H$9:$H$767,D89,'2_stopień'!$P$9:$P$767,"CKZ Głubczyce")</f>
        <v>0</v>
      </c>
      <c r="AE89" s="244">
        <f>SUMIFS('2_stopień'!$J$9:$J$767,'2_stopień'!$H$9:$H$767,D89,'2_stopień'!$P$9:$P$767,"CKZ Kędzierzyn Koźle")</f>
        <v>0</v>
      </c>
      <c r="AF89" s="349">
        <f>SUMIFS('2_stopień'!$K$9:$K$767,'2_stopień'!$H$9:$H$767,D89,'2_stopień'!$P$9:$P$767,"CKZ Kędzierzyn Koźle")</f>
        <v>0</v>
      </c>
      <c r="AG89" s="244">
        <f>SUMIFS('2_stopień'!$J$9:$J$767,'2_stopień'!$H$9:$H$767,D89,'2_stopień'!$P$9:$P$767,"ZSET Rakowice")</f>
        <v>0</v>
      </c>
      <c r="AH89" s="349">
        <f>SUMIFS('2_stopień'!$K$9:$K$767,'2_stopień'!$H$9:$H$767,D89,'2_stopień'!$P$9:$P$767,"ZSET Rakowice")</f>
        <v>0</v>
      </c>
      <c r="AI89" s="244">
        <f>SUMIFS('2_stopień'!$J$9:$J$767,'2_stopień'!$H$9:$H$767,D89,'2_stopień'!$P$9:$P$767,"CKZ Krotoszyn")</f>
        <v>4</v>
      </c>
      <c r="AJ89" s="349">
        <f>SUMIFS('2_stopień'!$K$9:$K$767,'2_stopień'!$H$9:$H$767,D89,'2_stopień'!$P$9:$P$767,"CKZ Krotoszyn")</f>
        <v>3</v>
      </c>
      <c r="AK89" s="244">
        <f>SUMIFS('2_stopień'!$J$9:$J$767,'2_stopień'!$H$9:$H$767,D89,'2_stopień'!$P$9:$P$767,"CKZ Olkusz")</f>
        <v>0</v>
      </c>
      <c r="AL89" s="349">
        <f>SUMIFS('2_stopień'!$K$9:$K$767,'2_stopień'!$H$9:$H$767,D89,'2_stopień'!$P$9:$P$767,"CKZ Olkusz")</f>
        <v>0</v>
      </c>
      <c r="AM89" s="244">
        <f>SUMIFS('2_stopień'!$J$9:$J$767,'2_stopień'!$H$9:$H$767,D89,'2_stopień'!$P$9:$P$767,"CKZ Wschowa")</f>
        <v>11</v>
      </c>
      <c r="AN89" s="334">
        <f>SUMIFS('2_stopień'!$K$9:$K$767,'2_stopień'!$H$9:$H$767,D89,'2_stopień'!$P$9:$P$767,"CKZ Wschowa")</f>
        <v>9</v>
      </c>
      <c r="AO89" s="244">
        <f>SUMIFS('2_stopień'!$J$9:$J$767,'2_stopień'!$H$9:$H$767,D89,'2_stopień'!$P$9:$P$767,"CKZ Zielona Góra")</f>
        <v>1</v>
      </c>
      <c r="AP89" s="314">
        <f>SUMIFS('2_stopień'!$K$9:$K$767,'2_stopień'!$H$9:$H$767,D89,'2_stopień'!$P$9:$P$767,"CKZ Zielona Góra")</f>
        <v>1</v>
      </c>
      <c r="AQ89" s="244">
        <f>SUMIFS('2_stopień'!$J$9:$J$767,'2_stopień'!$H$9:$H$767,D89,'2_stopień'!$P$9:$P$767,"Rzemieślnicza Wałbrzych")</f>
        <v>0</v>
      </c>
      <c r="AR89" s="349">
        <f>SUMIFS('2_stopień'!$K$9:$K$767,'2_stopień'!$H$9:$H$767,D89,'2_stopień'!$P$9:$P$767,"Rzemieślnicza Wałbrzych")</f>
        <v>0</v>
      </c>
      <c r="AS89" s="244">
        <f>SUMIFS('2_stopień'!$J$9:$J$767,'2_stopień'!$H$9:$H$767,D89,'2_stopień'!$P$9:$P$767,"CKZ Mosina")</f>
        <v>0</v>
      </c>
      <c r="AT89" s="349">
        <f>SUMIFS('2_stopień'!$K$9:$K$767,'2_stopień'!$H$9:$H$767,D89,'2_stopień'!$P$9:$P$767,"CKZ Mosina")</f>
        <v>0</v>
      </c>
      <c r="AU89" s="244">
        <f>SUMIFS('2_stopień'!$J$9:$J$767,'2_stopień'!$H$9:$H$767,D89,'2_stopień'!$P$9:$P$767,"Akademia Rzemiosła")</f>
        <v>0</v>
      </c>
      <c r="AV89" s="349">
        <f>SUMIFS('2_stopień'!$K$9:$K$767,'2_stopień'!$H$9:$H$767,D89,'2_stopień'!$P$9:$P$767,"Akademia Rzemiosła")</f>
        <v>0</v>
      </c>
      <c r="AW89" s="244">
        <f>SUMIFS('2_stopień'!$J$9:$J$767,'2_stopień'!$H$9:$H$767,D89,'2_stopień'!$P$9:$P$767,"CKZ Opole")</f>
        <v>1</v>
      </c>
      <c r="AX89" s="349">
        <f>SUMIFS('2_stopień'!$K$9:$K$767,'2_stopień'!$H$9:$H$767,D89,'2_stopień'!$P$9:$P$767,"CKZ Opole")</f>
        <v>1</v>
      </c>
      <c r="AY89" s="244">
        <f>SUMIFS('2_stopień'!$J$9:$J$767,'2_stopień'!$H$9:$H$767,D89,'2_stopień'!$P$9:$P$767,"CKZ Wrocław")</f>
        <v>0</v>
      </c>
      <c r="AZ89" s="349">
        <f>SUMIFS('2_stopień'!$K$9:$K$767,'2_stopień'!$H$9:$H$767,D89,'2_stopień'!$P$9:$P$767,"CKZ Wrocław")</f>
        <v>0</v>
      </c>
      <c r="BA89" s="244">
        <f>SUMIFS('2_stopień'!$J$9:$J$767,'2_stopień'!$H$9:$H$767,D89,'2_stopień'!$P$9:$P$767,"Brzeg Dolny")</f>
        <v>0</v>
      </c>
      <c r="BB89" s="349">
        <f>SUMIFS('2_stopień'!$K$9:$K$767,'2_stopień'!$H$9:$H$767,D89,'2_stopień'!$P$9:$P$767,"Brzeg Dolny")</f>
        <v>0</v>
      </c>
      <c r="BC89" s="244">
        <f>SUMIFS('2_stopień'!$J$9:$J$767,'2_stopień'!$H$9:$H$767,D89,'2_stopień'!$P$9:$P$767,"CKZ Dębica")</f>
        <v>0</v>
      </c>
      <c r="BD89" s="349">
        <f>SUMIFS('2_stopień'!$K$9:$K$767,'2_stopień'!$H$9:$H$767,D89,'2_stopień'!$P$9:$P$767,"CKZ Dębica")</f>
        <v>0</v>
      </c>
      <c r="BE89" s="244">
        <f>SUMIFS('2_stopień'!$J$9:$J$767,'2_stopień'!$H$9:$H$767,D89,'2_stopień'!$P$9:$P$767,"CKZ Gliwice")</f>
        <v>0</v>
      </c>
      <c r="BF89" s="349">
        <f>SUMIFS('2_stopień'!$K$9:$K$767,'2_stopień'!$H$9:$H$767,D89,'2_stopień'!$P$9:$P$767,"CKZ Gliwice")</f>
        <v>0</v>
      </c>
      <c r="BG89" s="244">
        <f>SUMIFS('2_stopień'!$J$9:$J$767,'2_stopień'!$H$9:$H$767,D89,'2_stopień'!$P$9:$P$767,"CKZ Gniezno")</f>
        <v>0</v>
      </c>
      <c r="BH89" s="349">
        <f>SUMIFS('2_stopień'!$K$9:$K$767,'2_stopień'!$H$9:$H$767,D89,'2_stopień'!$P$9:$P$767,"CKZ Gniezno")</f>
        <v>0</v>
      </c>
      <c r="BI89" s="245">
        <f>SUMIFS('2_stopień'!$J$9:$J$767,'2_stopień'!$H$9:$H$767,D89,'2_stopień'!$P$9:$P$767,"szukany ośrodek")</f>
        <v>0</v>
      </c>
      <c r="BJ89" s="359">
        <f t="shared" si="4"/>
        <v>154</v>
      </c>
      <c r="BK89" s="324">
        <f t="shared" si="5"/>
        <v>127</v>
      </c>
    </row>
    <row r="90" spans="2:63" hidden="1">
      <c r="B90" s="25" t="s">
        <v>541</v>
      </c>
      <c r="C90" s="26">
        <v>816003</v>
      </c>
      <c r="D90" s="26" t="s">
        <v>1034</v>
      </c>
      <c r="E90" s="25" t="s">
        <v>643</v>
      </c>
      <c r="F90" s="245">
        <f>SUMIF('2_stopień'!H$9:H$767,"SPC.02.",'2_stopień'!J$9:J$767)</f>
        <v>2</v>
      </c>
      <c r="G90" s="244">
        <f>SUMIFS('2_stopień'!$J$9:$J$767,'2_stopień'!$H$9:$H$767,D90,'2_stopień'!$P$9:$P$767,"CKZ Bielawa")</f>
        <v>0</v>
      </c>
      <c r="H90" s="244">
        <f>SUMIFS('2_stopień'!$K$9:$K$767,'2_stopień'!$H$9:$H$767,D90,'2_stopień'!$P$9:$P$767,"CKZ Bielawa")</f>
        <v>0</v>
      </c>
      <c r="I90" s="244">
        <f>SUMIFS('2_stopień'!$J$9:$J$767,'2_stopień'!$H$9:$H$767,D90,'2_stopień'!$P$9:$P$767,"GCKZ Głogów")</f>
        <v>0</v>
      </c>
      <c r="J90" s="349">
        <f>SUMIFS('2_stopień'!$K$9:$K$767,'2_stopień'!$H$9:$H$767,D90,'2_stopień'!$P$9:$P$767,"GCKZ Głogów")</f>
        <v>0</v>
      </c>
      <c r="K90" s="244">
        <f>SUMIFS('2_stopień'!$J$9:$J$767,'2_stopień'!$H$9:$H$767,D90,'2_stopień'!$P$9:$P$767,"CKZ Jawor")</f>
        <v>0</v>
      </c>
      <c r="L90" s="349">
        <f>SUMIFS('2_stopień'!$K$9:$K$767,'2_stopień'!$H$9:$H$767,D90,'2_stopień'!$P$9:$P$767,"CKZ Jawor")</f>
        <v>0</v>
      </c>
      <c r="M90" s="244">
        <f>SUMIFS('2_stopień'!$J$9:$J$767,'2_stopień'!$H$9:$H$767,D90,'2_stopień'!$P$9:$P$767,"JCKZ Jelenia Góra")</f>
        <v>0</v>
      </c>
      <c r="N90" s="349">
        <f>SUMIFS('2_stopień'!$K$9:$K$767,'2_stopień'!$H$9:$H$767,D90,'2_stopień'!$P$9:$P$767,"JCKZ Jelenia Góra")</f>
        <v>0</v>
      </c>
      <c r="O90" s="244">
        <f>SUMIFS('2_stopień'!$J$9:$J$767,'2_stopień'!$H$9:$H$767,D90,'2_stopień'!$P$9:$P$767,"CKZ Kłodzko")</f>
        <v>0</v>
      </c>
      <c r="P90" s="349">
        <f>SUMIFS('2_stopień'!$K$9:$K$767,'2_stopień'!$H$9:$H$767,D90,'2_stopień'!$P$9:$P$767,"CKZ Kłodzko")</f>
        <v>0</v>
      </c>
      <c r="Q90" s="244">
        <f>SUMIFS('2_stopień'!$J$9:$J$767,'2_stopień'!$H$9:$H$767,D90,'2_stopień'!$P$9:$P$767,"CKZ Legnica")</f>
        <v>0</v>
      </c>
      <c r="R90" s="349">
        <f>SUMIFS('2_stopień'!$K$9:$K$767,'2_stopień'!$H$9:$H$767,D90,'2_stopień'!$P$9:$P$767,"CKZ Legnica")</f>
        <v>0</v>
      </c>
      <c r="S90" s="244">
        <f>SUMIFS('2_stopień'!$J$9:$J$767,'2_stopień'!$H$9:$H$767,D90,'2_stopień'!$P$9:$P$767,"CKZ Oleśnica")</f>
        <v>0</v>
      </c>
      <c r="T90" s="349">
        <f>SUMIFS('2_stopień'!$K$9:$K$767,'2_stopień'!$H$9:$H$767,D90,'2_stopień'!$P$9:$P$767,"CKZ Oleśnica")</f>
        <v>0</v>
      </c>
      <c r="U90" s="244">
        <f>SUMIFS('2_stopień'!$J$9:$J$767,'2_stopień'!$H$9:$H$767,D90,'2_stopień'!$P$9:$P$767,"CKZ Świdnica")</f>
        <v>0</v>
      </c>
      <c r="V90" s="349">
        <f>SUMIFS('2_stopień'!$K$9:$K$767,'2_stopień'!$H$9:$H$767,D90,'2_stopień'!$P$9:$P$767,"CKZ Świdnica")</f>
        <v>0</v>
      </c>
      <c r="W90" s="244">
        <f>SUMIFS('2_stopień'!$J$9:$J$767,'2_stopień'!$H$9:$H$767,D90,'2_stopień'!$P$9:$P$767,"CKZ Wołów")</f>
        <v>0</v>
      </c>
      <c r="X90" s="349">
        <f>SUMIFS('2_stopień'!$K$9:$K$767,'2_stopień'!$H$9:$H$767,D90,'2_stopień'!$P$9:$P$767,"CKZ Wołów")</f>
        <v>0</v>
      </c>
      <c r="Y90" s="244">
        <f>SUMIFS('2_stopień'!$J$9:$J$767,'2_stopień'!$H$9:$H$767,D90,'2_stopień'!$P$9:$P$767,"CKZ Ziębice")</f>
        <v>0</v>
      </c>
      <c r="Z90" s="349">
        <f>SUMIFS('2_stopień'!$K$9:$K$767,'2_stopień'!$H$9:$H$767,D90,'2_stopień'!$P$9:$P$767,"CKZ Ziębice")</f>
        <v>0</v>
      </c>
      <c r="AA90" s="244">
        <f>SUMIFS('2_stopień'!$J$9:$J$767,'2_stopień'!$H$9:$H$767,D90,'2_stopień'!$P$9:$P$767,"CKZ Dobrodzień")</f>
        <v>0</v>
      </c>
      <c r="AB90" s="349">
        <f>SUMIFS('2_stopień'!$K$9:$K$767,'2_stopień'!$H$9:$H$767,D90,'2_stopień'!$P$9:$P$767,"CKZ Dobrodzień")</f>
        <v>0</v>
      </c>
      <c r="AC90" s="244">
        <f>SUMIFS('2_stopień'!$J$9:$J$767,'2_stopień'!$H$9:$H$767,D90,'2_stopień'!$P$9:$P$767,"CKZ Głubczyce")</f>
        <v>0</v>
      </c>
      <c r="AD90" s="349">
        <f>SUMIFS('2_stopień'!$K$9:$K$767,'2_stopień'!$H$9:$H$767,D90,'2_stopień'!$P$9:$P$767,"CKZ Głubczyce")</f>
        <v>0</v>
      </c>
      <c r="AE90" s="244">
        <f>SUMIFS('2_stopień'!$J$9:$J$767,'2_stopień'!$H$9:$H$767,D90,'2_stopień'!$P$9:$P$767,"CKZ Kędzierzyn Koźle")</f>
        <v>0</v>
      </c>
      <c r="AF90" s="349">
        <f>SUMIFS('2_stopień'!$K$9:$K$767,'2_stopień'!$H$9:$H$767,D90,'2_stopień'!$P$9:$P$767,"CKZ Kędzierzyn Koźle")</f>
        <v>0</v>
      </c>
      <c r="AG90" s="244">
        <f>SUMIFS('2_stopień'!$J$9:$J$767,'2_stopień'!$H$9:$H$767,D90,'2_stopień'!$P$9:$P$767,"ZSET Rakowice")</f>
        <v>0</v>
      </c>
      <c r="AH90" s="349">
        <f>SUMIFS('2_stopień'!$K$9:$K$767,'2_stopień'!$H$9:$H$767,D90,'2_stopień'!$P$9:$P$767,"ZSET Rakowice")</f>
        <v>0</v>
      </c>
      <c r="AI90" s="244">
        <f>SUMIFS('2_stopień'!$J$9:$J$767,'2_stopień'!$H$9:$H$767,D90,'2_stopień'!$P$9:$P$767,"CKZ Krotoszyn")</f>
        <v>0</v>
      </c>
      <c r="AJ90" s="349">
        <f>SUMIFS('2_stopień'!$K$9:$K$767,'2_stopień'!$H$9:$H$767,D90,'2_stopień'!$P$9:$P$767,"CKZ Krotoszyn")</f>
        <v>0</v>
      </c>
      <c r="AK90" s="244">
        <f>SUMIFS('2_stopień'!$J$9:$J$767,'2_stopień'!$H$9:$H$767,D90,'2_stopień'!$P$9:$P$767,"CKZ Olkusz")</f>
        <v>0</v>
      </c>
      <c r="AL90" s="349">
        <f>SUMIFS('2_stopień'!$K$9:$K$767,'2_stopień'!$H$9:$H$767,D90,'2_stopień'!$P$9:$P$767,"CKZ Olkusz")</f>
        <v>0</v>
      </c>
      <c r="AM90" s="244">
        <f>SUMIFS('2_stopień'!$J$9:$J$767,'2_stopień'!$H$9:$H$767,D90,'2_stopień'!$P$9:$P$767,"CKZ Wschowa")</f>
        <v>2</v>
      </c>
      <c r="AN90" s="334">
        <f>SUMIFS('2_stopień'!$K$9:$K$767,'2_stopień'!$H$9:$H$767,D90,'2_stopień'!$P$9:$P$767,"CKZ Wschowa")</f>
        <v>0</v>
      </c>
      <c r="AO90" s="244">
        <f>SUMIFS('2_stopień'!$J$9:$J$767,'2_stopień'!$H$9:$H$767,D90,'2_stopień'!$P$9:$P$767,"CKZ Zielona Góra")</f>
        <v>0</v>
      </c>
      <c r="AP90" s="314">
        <f>SUMIFS('2_stopień'!$K$9:$K$767,'2_stopień'!$H$9:$H$767,D90,'2_stopień'!$P$9:$P$767,"CKZ Zielona Góra")</f>
        <v>0</v>
      </c>
      <c r="AQ90" s="244">
        <f>SUMIFS('2_stopień'!$J$9:$J$767,'2_stopień'!$H$9:$H$767,D90,'2_stopień'!$P$9:$P$767,"Rzemieślnicza Wałbrzych")</f>
        <v>0</v>
      </c>
      <c r="AR90" s="349">
        <f>SUMIFS('2_stopień'!$K$9:$K$767,'2_stopień'!$H$9:$H$767,D90,'2_stopień'!$P$9:$P$767,"Rzemieślnicza Wałbrzych")</f>
        <v>0</v>
      </c>
      <c r="AS90" s="244">
        <f>SUMIFS('2_stopień'!$J$9:$J$767,'2_stopień'!$H$9:$H$767,D90,'2_stopień'!$P$9:$P$767,"CKZ Mosina")</f>
        <v>0</v>
      </c>
      <c r="AT90" s="349">
        <f>SUMIFS('2_stopień'!$K$9:$K$767,'2_stopień'!$H$9:$H$767,D90,'2_stopień'!$P$9:$P$767,"CKZ Mosina")</f>
        <v>0</v>
      </c>
      <c r="AU90" s="244">
        <f>SUMIFS('2_stopień'!$J$9:$J$767,'2_stopień'!$H$9:$H$767,D90,'2_stopień'!$P$9:$P$767,"Akademia Rzemiosła")</f>
        <v>0</v>
      </c>
      <c r="AV90" s="349">
        <f>SUMIFS('2_stopień'!$K$9:$K$767,'2_stopień'!$H$9:$H$767,D90,'2_stopień'!$P$9:$P$767,"Akademia Rzemiosła")</f>
        <v>0</v>
      </c>
      <c r="AW90" s="244">
        <f>SUMIFS('2_stopień'!$J$9:$J$767,'2_stopień'!$H$9:$H$767,D90,'2_stopień'!$P$9:$P$767,"CKZ Opole")</f>
        <v>0</v>
      </c>
      <c r="AX90" s="349">
        <f>SUMIFS('2_stopień'!$K$9:$K$767,'2_stopień'!$H$9:$H$767,D90,'2_stopień'!$P$9:$P$767,"CKZ Opole")</f>
        <v>0</v>
      </c>
      <c r="AY90" s="244">
        <f>SUMIFS('2_stopień'!$J$9:$J$767,'2_stopień'!$H$9:$H$767,D90,'2_stopień'!$P$9:$P$767,"CKZ Wrocław")</f>
        <v>0</v>
      </c>
      <c r="AZ90" s="349">
        <f>SUMIFS('2_stopień'!$K$9:$K$767,'2_stopień'!$H$9:$H$767,D90,'2_stopień'!$P$9:$P$767,"CKZ Wrocław")</f>
        <v>0</v>
      </c>
      <c r="BA90" s="244">
        <f>SUMIFS('2_stopień'!$J$9:$J$767,'2_stopień'!$H$9:$H$767,D90,'2_stopień'!$P$9:$P$767,"Brzeg Dolny")</f>
        <v>0</v>
      </c>
      <c r="BB90" s="349">
        <f>SUMIFS('2_stopień'!$K$9:$K$767,'2_stopień'!$H$9:$H$767,D90,'2_stopień'!$P$9:$P$767,"Brzeg Dolny")</f>
        <v>0</v>
      </c>
      <c r="BC90" s="244">
        <f>SUMIFS('2_stopień'!$J$9:$J$767,'2_stopień'!$H$9:$H$767,D90,'2_stopień'!$P$9:$P$767,"CKZ Dębica")</f>
        <v>0</v>
      </c>
      <c r="BD90" s="349">
        <f>SUMIFS('2_stopień'!$K$9:$K$767,'2_stopień'!$H$9:$H$767,D90,'2_stopień'!$P$9:$P$767,"CKZ Dębica")</f>
        <v>0</v>
      </c>
      <c r="BE90" s="244">
        <f>SUMIFS('2_stopień'!$J$9:$J$767,'2_stopień'!$H$9:$H$767,D90,'2_stopień'!$P$9:$P$767,"CKZ Gliwice")</f>
        <v>0</v>
      </c>
      <c r="BF90" s="349">
        <f>SUMIFS('2_stopień'!$K$9:$K$767,'2_stopień'!$H$9:$H$767,D90,'2_stopień'!$P$9:$P$767,"CKZ Gliwice")</f>
        <v>0</v>
      </c>
      <c r="BG90" s="244">
        <f>SUMIFS('2_stopień'!$J$9:$J$767,'2_stopień'!$H$9:$H$767,D90,'2_stopień'!$P$9:$P$767,"CKZ Gniezno")</f>
        <v>0</v>
      </c>
      <c r="BH90" s="349">
        <f>SUMIFS('2_stopień'!$K$9:$K$767,'2_stopień'!$H$9:$H$767,D90,'2_stopień'!$P$9:$P$767,"CKZ Gniezno")</f>
        <v>0</v>
      </c>
      <c r="BI90" s="245">
        <f>SUMIFS('2_stopień'!$J$9:$J$767,'2_stopień'!$H$9:$H$767,D90,'2_stopień'!$P$9:$P$767,"szukany ośrodek")</f>
        <v>0</v>
      </c>
      <c r="BJ90" s="359">
        <f t="shared" si="4"/>
        <v>2</v>
      </c>
      <c r="BK90" s="324">
        <f t="shared" si="5"/>
        <v>0</v>
      </c>
    </row>
    <row r="91" spans="2:63">
      <c r="B91" s="25" t="s">
        <v>79</v>
      </c>
      <c r="C91" s="26">
        <v>751204</v>
      </c>
      <c r="D91" s="26" t="s">
        <v>61</v>
      </c>
      <c r="E91" s="25" t="s">
        <v>642</v>
      </c>
      <c r="F91" s="245">
        <f>SUMIF('2_stopień'!H$9:H$767,"SPC.03.",'2_stopień'!J$9:J$767)</f>
        <v>55</v>
      </c>
      <c r="G91" s="244">
        <f>SUMIFS('2_stopień'!$J$9:$J$767,'2_stopień'!$H$9:$H$767,D91,'2_stopień'!$P$9:$P$767,"CKZ Bielawa")</f>
        <v>0</v>
      </c>
      <c r="H91" s="244">
        <f>SUMIFS('2_stopień'!$K$9:$K$767,'2_stopień'!$H$9:$H$767,D91,'2_stopień'!$P$9:$P$767,"CKZ Bielawa")</f>
        <v>0</v>
      </c>
      <c r="I91" s="244">
        <f>SUMIFS('2_stopień'!$J$9:$J$767,'2_stopień'!$H$9:$H$767,D91,'2_stopień'!$P$9:$P$767,"GCKZ Głogów")</f>
        <v>0</v>
      </c>
      <c r="J91" s="349">
        <f>SUMIFS('2_stopień'!$K$9:$K$767,'2_stopień'!$H$9:$H$767,D91,'2_stopień'!$P$9:$P$767,"GCKZ Głogów")</f>
        <v>0</v>
      </c>
      <c r="K91" s="244">
        <f>SUMIFS('2_stopień'!$J$9:$J$767,'2_stopień'!$H$9:$H$767,D91,'2_stopień'!$P$9:$P$767,"CKZ Jawor")</f>
        <v>0</v>
      </c>
      <c r="L91" s="349">
        <f>SUMIFS('2_stopień'!$K$9:$K$767,'2_stopień'!$H$9:$H$767,D91,'2_stopień'!$P$9:$P$767,"CKZ Jawor")</f>
        <v>0</v>
      </c>
      <c r="M91" s="244">
        <f>SUMIFS('2_stopień'!$J$9:$J$767,'2_stopień'!$H$9:$H$767,D91,'2_stopień'!$P$9:$P$767,"JCKZ Jelenia Góra")</f>
        <v>0</v>
      </c>
      <c r="N91" s="349">
        <f>SUMIFS('2_stopień'!$K$9:$K$767,'2_stopień'!$H$9:$H$767,D91,'2_stopień'!$P$9:$P$767,"JCKZ Jelenia Góra")</f>
        <v>0</v>
      </c>
      <c r="O91" s="244">
        <f>SUMIFS('2_stopień'!$J$9:$J$767,'2_stopień'!$H$9:$H$767,D91,'2_stopień'!$P$9:$P$767,"CKZ Kłodzko")</f>
        <v>0</v>
      </c>
      <c r="P91" s="349">
        <f>SUMIFS('2_stopień'!$K$9:$K$767,'2_stopień'!$H$9:$H$767,D91,'2_stopień'!$P$9:$P$767,"CKZ Kłodzko")</f>
        <v>0</v>
      </c>
      <c r="Q91" s="244">
        <f>SUMIFS('2_stopień'!$J$9:$J$767,'2_stopień'!$H$9:$H$767,D91,'2_stopień'!$P$9:$P$767,"CKZ Legnica")</f>
        <v>0</v>
      </c>
      <c r="R91" s="349">
        <f>SUMIFS('2_stopień'!$K$9:$K$767,'2_stopień'!$H$9:$H$767,D91,'2_stopień'!$P$9:$P$767,"CKZ Legnica")</f>
        <v>0</v>
      </c>
      <c r="S91" s="244">
        <f>SUMIFS('2_stopień'!$J$9:$J$767,'2_stopień'!$H$9:$H$767,D91,'2_stopień'!$P$9:$P$767,"CKZ Oleśnica")</f>
        <v>18</v>
      </c>
      <c r="T91" s="349">
        <f>SUMIFS('2_stopień'!$K$9:$K$767,'2_stopień'!$H$9:$H$767,D91,'2_stopień'!$P$9:$P$767,"CKZ Oleśnica")</f>
        <v>2</v>
      </c>
      <c r="U91" s="244">
        <f>SUMIFS('2_stopień'!$J$9:$J$767,'2_stopień'!$H$9:$H$767,D91,'2_stopień'!$P$9:$P$767,"CKZ Świdnica")</f>
        <v>29</v>
      </c>
      <c r="V91" s="349">
        <f>SUMIFS('2_stopień'!$K$9:$K$767,'2_stopień'!$H$9:$H$767,D91,'2_stopień'!$P$9:$P$767,"CKZ Świdnica")</f>
        <v>2</v>
      </c>
      <c r="W91" s="244">
        <f>SUMIFS('2_stopień'!$J$9:$J$767,'2_stopień'!$H$9:$H$767,D91,'2_stopień'!$P$9:$P$767,"CKZ Wołów")</f>
        <v>0</v>
      </c>
      <c r="X91" s="349">
        <f>SUMIFS('2_stopień'!$K$9:$K$767,'2_stopień'!$H$9:$H$767,D91,'2_stopień'!$P$9:$P$767,"CKZ Wołów")</f>
        <v>0</v>
      </c>
      <c r="Y91" s="244">
        <f>SUMIFS('2_stopień'!$J$9:$J$767,'2_stopień'!$H$9:$H$767,D91,'2_stopień'!$P$9:$P$767,"CKZ Ziębice")</f>
        <v>0</v>
      </c>
      <c r="Z91" s="349">
        <f>SUMIFS('2_stopień'!$K$9:$K$767,'2_stopień'!$H$9:$H$767,D91,'2_stopień'!$P$9:$P$767,"CKZ Ziębice")</f>
        <v>0</v>
      </c>
      <c r="AA91" s="244">
        <f>SUMIFS('2_stopień'!$J$9:$J$767,'2_stopień'!$H$9:$H$767,D91,'2_stopień'!$P$9:$P$767,"CKZ Dobrodzień")</f>
        <v>0</v>
      </c>
      <c r="AB91" s="349">
        <f>SUMIFS('2_stopień'!$K$9:$K$767,'2_stopień'!$H$9:$H$767,D91,'2_stopień'!$P$9:$P$767,"CKZ Dobrodzień")</f>
        <v>0</v>
      </c>
      <c r="AC91" s="244">
        <f>SUMIFS('2_stopień'!$J$9:$J$767,'2_stopień'!$H$9:$H$767,D91,'2_stopień'!$P$9:$P$767,"CKZ Głubczyce")</f>
        <v>0</v>
      </c>
      <c r="AD91" s="349">
        <f>SUMIFS('2_stopień'!$K$9:$K$767,'2_stopień'!$H$9:$H$767,D91,'2_stopień'!$P$9:$P$767,"CKZ Głubczyce")</f>
        <v>0</v>
      </c>
      <c r="AE91" s="244">
        <f>SUMIFS('2_stopień'!$J$9:$J$767,'2_stopień'!$H$9:$H$767,D91,'2_stopień'!$P$9:$P$767,"CKZ Kędzierzyn Koźle")</f>
        <v>0</v>
      </c>
      <c r="AF91" s="349">
        <f>SUMIFS('2_stopień'!$K$9:$K$767,'2_stopień'!$H$9:$H$767,D91,'2_stopień'!$P$9:$P$767,"CKZ Kędzierzyn Koźle")</f>
        <v>0</v>
      </c>
      <c r="AG91" s="244">
        <f>SUMIFS('2_stopień'!$J$9:$J$767,'2_stopień'!$H$9:$H$767,D91,'2_stopień'!$P$9:$P$767,"ZSET Rakowice")</f>
        <v>0</v>
      </c>
      <c r="AH91" s="349">
        <f>SUMIFS('2_stopień'!$K$9:$K$767,'2_stopień'!$H$9:$H$767,D91,'2_stopień'!$P$9:$P$767,"ZSET Rakowice")</f>
        <v>0</v>
      </c>
      <c r="AI91" s="244">
        <f>SUMIFS('2_stopień'!$J$9:$J$767,'2_stopień'!$H$9:$H$767,D91,'2_stopień'!$P$9:$P$767,"CKZ Krotoszyn")</f>
        <v>2</v>
      </c>
      <c r="AJ91" s="349">
        <f>SUMIFS('2_stopień'!$K$9:$K$767,'2_stopień'!$H$9:$H$767,D91,'2_stopień'!$P$9:$P$767,"CKZ Krotoszyn")</f>
        <v>1</v>
      </c>
      <c r="AK91" s="244">
        <f>SUMIFS('2_stopień'!$J$9:$J$767,'2_stopień'!$H$9:$H$767,D91,'2_stopień'!$P$9:$P$767,"CKZ Olkusz")</f>
        <v>0</v>
      </c>
      <c r="AL91" s="349">
        <f>SUMIFS('2_stopień'!$K$9:$K$767,'2_stopień'!$H$9:$H$767,D91,'2_stopień'!$P$9:$P$767,"CKZ Olkusz")</f>
        <v>0</v>
      </c>
      <c r="AM91" s="244">
        <f>SUMIFS('2_stopień'!$J$9:$J$767,'2_stopień'!$H$9:$H$767,D91,'2_stopień'!$P$9:$P$767,"CKZ Wschowa")</f>
        <v>0</v>
      </c>
      <c r="AN91" s="334">
        <f>SUMIFS('2_stopień'!$K$9:$K$767,'2_stopień'!$H$9:$H$767,D91,'2_stopień'!$P$9:$P$767,"CKZ Wschowa")</f>
        <v>0</v>
      </c>
      <c r="AO91" s="244">
        <f>SUMIFS('2_stopień'!$J$9:$J$767,'2_stopień'!$H$9:$H$767,D91,'2_stopień'!$P$9:$P$767,"CKZ Zielona Góra")</f>
        <v>1</v>
      </c>
      <c r="AP91" s="314">
        <f>SUMIFS('2_stopień'!$K$9:$K$767,'2_stopień'!$H$9:$H$767,D91,'2_stopień'!$P$9:$P$767,"CKZ Zielona Góra")</f>
        <v>0</v>
      </c>
      <c r="AQ91" s="244">
        <f>SUMIFS('2_stopień'!$J$9:$J$767,'2_stopień'!$H$9:$H$767,D91,'2_stopień'!$P$9:$P$767,"Rzemieślnicza Wałbrzych")</f>
        <v>0</v>
      </c>
      <c r="AR91" s="349">
        <f>SUMIFS('2_stopień'!$K$9:$K$767,'2_stopień'!$H$9:$H$767,D91,'2_stopień'!$P$9:$P$767,"Rzemieślnicza Wałbrzych")</f>
        <v>0</v>
      </c>
      <c r="AS91" s="244">
        <f>SUMIFS('2_stopień'!$J$9:$J$767,'2_stopień'!$H$9:$H$767,D91,'2_stopień'!$P$9:$P$767,"CKZ Mosina")</f>
        <v>5</v>
      </c>
      <c r="AT91" s="349">
        <f>SUMIFS('2_stopień'!$K$9:$K$767,'2_stopień'!$H$9:$H$767,D91,'2_stopień'!$P$9:$P$767,"CKZ Mosina")</f>
        <v>2</v>
      </c>
      <c r="AU91" s="244">
        <f>SUMIFS('2_stopień'!$J$9:$J$767,'2_stopień'!$H$9:$H$767,D91,'2_stopień'!$P$9:$P$767,"Akademia Rzemiosła")</f>
        <v>0</v>
      </c>
      <c r="AV91" s="349">
        <f>SUMIFS('2_stopień'!$K$9:$K$767,'2_stopień'!$H$9:$H$767,D91,'2_stopień'!$P$9:$P$767,"Akademia Rzemiosła")</f>
        <v>0</v>
      </c>
      <c r="AW91" s="244">
        <f>SUMIFS('2_stopień'!$J$9:$J$767,'2_stopień'!$H$9:$H$767,D91,'2_stopień'!$P$9:$P$767,"CKZ Opole")</f>
        <v>0</v>
      </c>
      <c r="AX91" s="349">
        <f>SUMIFS('2_stopień'!$K$9:$K$767,'2_stopień'!$H$9:$H$767,D91,'2_stopień'!$P$9:$P$767,"CKZ Opole")</f>
        <v>0</v>
      </c>
      <c r="AY91" s="244">
        <f>SUMIFS('2_stopień'!$J$9:$J$767,'2_stopień'!$H$9:$H$767,D91,'2_stopień'!$P$9:$P$767,"CKZ Wrocław")</f>
        <v>0</v>
      </c>
      <c r="AZ91" s="349">
        <f>SUMIFS('2_stopień'!$K$9:$K$767,'2_stopień'!$H$9:$H$767,D91,'2_stopień'!$P$9:$P$767,"CKZ Wrocław")</f>
        <v>0</v>
      </c>
      <c r="BA91" s="244">
        <f>SUMIFS('2_stopień'!$J$9:$J$767,'2_stopień'!$H$9:$H$767,D91,'2_stopień'!$P$9:$P$767,"Brzeg Dolny")</f>
        <v>0</v>
      </c>
      <c r="BB91" s="349">
        <f>SUMIFS('2_stopień'!$K$9:$K$767,'2_stopień'!$H$9:$H$767,D91,'2_stopień'!$P$9:$P$767,"Brzeg Dolny")</f>
        <v>0</v>
      </c>
      <c r="BC91" s="244">
        <f>SUMIFS('2_stopień'!$J$9:$J$767,'2_stopień'!$H$9:$H$767,D91,'2_stopień'!$P$9:$P$767,"CKZ Dębica")</f>
        <v>0</v>
      </c>
      <c r="BD91" s="349">
        <f>SUMIFS('2_stopień'!$K$9:$K$767,'2_stopień'!$H$9:$H$767,D91,'2_stopień'!$P$9:$P$767,"CKZ Dębica")</f>
        <v>0</v>
      </c>
      <c r="BE91" s="244">
        <f>SUMIFS('2_stopień'!$J$9:$J$767,'2_stopień'!$H$9:$H$767,D91,'2_stopień'!$P$9:$P$767,"CKZ Gliwice")</f>
        <v>0</v>
      </c>
      <c r="BF91" s="349">
        <f>SUMIFS('2_stopień'!$K$9:$K$767,'2_stopień'!$H$9:$H$767,D91,'2_stopień'!$P$9:$P$767,"CKZ Gliwice")</f>
        <v>0</v>
      </c>
      <c r="BG91" s="244">
        <f>SUMIFS('2_stopień'!$J$9:$J$767,'2_stopień'!$H$9:$H$767,D91,'2_stopień'!$P$9:$P$767,"CKZ Gniezno")</f>
        <v>0</v>
      </c>
      <c r="BH91" s="349">
        <f>SUMIFS('2_stopień'!$K$9:$K$767,'2_stopień'!$H$9:$H$767,D91,'2_stopień'!$P$9:$P$767,"CKZ Gniezno")</f>
        <v>0</v>
      </c>
      <c r="BI91" s="245">
        <f>SUMIFS('2_stopień'!$J$9:$J$767,'2_stopień'!$H$9:$H$767,D91,'2_stopień'!$P$9:$P$767,"szukany ośrodek")</f>
        <v>0</v>
      </c>
      <c r="BJ91" s="359">
        <f t="shared" si="4"/>
        <v>55</v>
      </c>
      <c r="BK91" s="324">
        <f t="shared" si="5"/>
        <v>7</v>
      </c>
    </row>
    <row r="92" spans="2:63" hidden="1">
      <c r="B92" s="25" t="s">
        <v>210</v>
      </c>
      <c r="C92" s="26">
        <v>751108</v>
      </c>
      <c r="D92" s="26" t="s">
        <v>641</v>
      </c>
      <c r="E92" s="25" t="s">
        <v>640</v>
      </c>
      <c r="F92" s="245">
        <f>SUMIF('2_stopień'!H$9:H$767,"SPC.04.",'2_stopień'!J$9:J$767)</f>
        <v>1</v>
      </c>
      <c r="G92" s="244">
        <f>SUMIFS('2_stopień'!$J$9:$J$767,'2_stopień'!$H$9:$H$767,D92,'2_stopień'!$P$9:$P$767,"CKZ Bielawa")</f>
        <v>0</v>
      </c>
      <c r="H92" s="244">
        <f>SUMIFS('2_stopień'!$K$9:$K$767,'2_stopień'!$H$9:$H$767,D92,'2_stopień'!$P$9:$P$767,"CKZ Bielawa")</f>
        <v>0</v>
      </c>
      <c r="I92" s="244">
        <f>SUMIFS('2_stopień'!$J$9:$J$767,'2_stopień'!$H$9:$H$767,D92,'2_stopień'!$P$9:$P$767,"GCKZ Głogów")</f>
        <v>0</v>
      </c>
      <c r="J92" s="349">
        <f>SUMIFS('2_stopień'!$K$9:$K$767,'2_stopień'!$H$9:$H$767,D92,'2_stopień'!$P$9:$P$767,"GCKZ Głogów")</f>
        <v>0</v>
      </c>
      <c r="K92" s="244">
        <f>SUMIFS('2_stopień'!$J$9:$J$767,'2_stopień'!$H$9:$H$767,D92,'2_stopień'!$P$9:$P$767,"CKZ Jawor")</f>
        <v>0</v>
      </c>
      <c r="L92" s="349">
        <f>SUMIFS('2_stopień'!$K$9:$K$767,'2_stopień'!$H$9:$H$767,D92,'2_stopień'!$P$9:$P$767,"CKZ Jawor")</f>
        <v>0</v>
      </c>
      <c r="M92" s="244">
        <f>SUMIFS('2_stopień'!$J$9:$J$767,'2_stopień'!$H$9:$H$767,D92,'2_stopień'!$P$9:$P$767,"JCKZ Jelenia Góra")</f>
        <v>0</v>
      </c>
      <c r="N92" s="349">
        <f>SUMIFS('2_stopień'!$K$9:$K$767,'2_stopień'!$H$9:$H$767,D92,'2_stopień'!$P$9:$P$767,"JCKZ Jelenia Góra")</f>
        <v>0</v>
      </c>
      <c r="O92" s="244">
        <f>SUMIFS('2_stopień'!$J$9:$J$767,'2_stopień'!$H$9:$H$767,D92,'2_stopień'!$P$9:$P$767,"CKZ Kłodzko")</f>
        <v>0</v>
      </c>
      <c r="P92" s="349">
        <f>SUMIFS('2_stopień'!$K$9:$K$767,'2_stopień'!$H$9:$H$767,D92,'2_stopień'!$P$9:$P$767,"CKZ Kłodzko")</f>
        <v>0</v>
      </c>
      <c r="Q92" s="244">
        <f>SUMIFS('2_stopień'!$J$9:$J$767,'2_stopień'!$H$9:$H$767,D92,'2_stopień'!$P$9:$P$767,"CKZ Legnica")</f>
        <v>0</v>
      </c>
      <c r="R92" s="349">
        <f>SUMIFS('2_stopień'!$K$9:$K$767,'2_stopień'!$H$9:$H$767,D92,'2_stopień'!$P$9:$P$767,"CKZ Legnica")</f>
        <v>0</v>
      </c>
      <c r="S92" s="244">
        <f>SUMIFS('2_stopień'!$J$9:$J$767,'2_stopień'!$H$9:$H$767,D92,'2_stopień'!$P$9:$P$767,"CKZ Oleśnica")</f>
        <v>0</v>
      </c>
      <c r="T92" s="349">
        <f>SUMIFS('2_stopień'!$K$9:$K$767,'2_stopień'!$H$9:$H$767,D92,'2_stopień'!$P$9:$P$767,"CKZ Oleśnica")</f>
        <v>0</v>
      </c>
      <c r="U92" s="244">
        <f>SUMIFS('2_stopień'!$J$9:$J$767,'2_stopień'!$H$9:$H$767,D92,'2_stopień'!$P$9:$P$767,"CKZ Świdnica")</f>
        <v>0</v>
      </c>
      <c r="V92" s="349">
        <f>SUMIFS('2_stopień'!$K$9:$K$767,'2_stopień'!$H$9:$H$767,D92,'2_stopień'!$P$9:$P$767,"CKZ Świdnica")</f>
        <v>0</v>
      </c>
      <c r="W92" s="244">
        <f>SUMIFS('2_stopień'!$J$9:$J$767,'2_stopień'!$H$9:$H$767,D92,'2_stopień'!$P$9:$P$767,"CKZ Wołów")</f>
        <v>0</v>
      </c>
      <c r="X92" s="349">
        <f>SUMIFS('2_stopień'!$K$9:$K$767,'2_stopień'!$H$9:$H$767,D92,'2_stopień'!$P$9:$P$767,"CKZ Wołów")</f>
        <v>0</v>
      </c>
      <c r="Y92" s="244">
        <f>SUMIFS('2_stopień'!$J$9:$J$767,'2_stopień'!$H$9:$H$767,D92,'2_stopień'!$P$9:$P$767,"CKZ Ziębice")</f>
        <v>0</v>
      </c>
      <c r="Z92" s="349">
        <f>SUMIFS('2_stopień'!$K$9:$K$767,'2_stopień'!$H$9:$H$767,D92,'2_stopień'!$P$9:$P$767,"CKZ Ziębice")</f>
        <v>0</v>
      </c>
      <c r="AA92" s="244">
        <f>SUMIFS('2_stopień'!$J$9:$J$767,'2_stopień'!$H$9:$H$767,D92,'2_stopień'!$P$9:$P$767,"CKZ Dobrodzień")</f>
        <v>0</v>
      </c>
      <c r="AB92" s="349">
        <f>SUMIFS('2_stopień'!$K$9:$K$767,'2_stopień'!$H$9:$H$767,D92,'2_stopień'!$P$9:$P$767,"CKZ Dobrodzień")</f>
        <v>0</v>
      </c>
      <c r="AC92" s="244">
        <f>SUMIFS('2_stopień'!$J$9:$J$767,'2_stopień'!$H$9:$H$767,D92,'2_stopień'!$P$9:$P$767,"CKZ Głubczyce")</f>
        <v>0</v>
      </c>
      <c r="AD92" s="349">
        <f>SUMIFS('2_stopień'!$K$9:$K$767,'2_stopień'!$H$9:$H$767,D92,'2_stopień'!$P$9:$P$767,"CKZ Głubczyce")</f>
        <v>0</v>
      </c>
      <c r="AE92" s="244">
        <f>SUMIFS('2_stopień'!$J$9:$J$767,'2_stopień'!$H$9:$H$767,D92,'2_stopień'!$P$9:$P$767,"CKZ Kędzierzyn Koźle")</f>
        <v>0</v>
      </c>
      <c r="AF92" s="349">
        <f>SUMIFS('2_stopień'!$K$9:$K$767,'2_stopień'!$H$9:$H$767,D92,'2_stopień'!$P$9:$P$767,"CKZ Kędzierzyn Koźle")</f>
        <v>0</v>
      </c>
      <c r="AG92" s="244">
        <f>SUMIFS('2_stopień'!$J$9:$J$767,'2_stopień'!$H$9:$H$767,D92,'2_stopień'!$P$9:$P$767,"ZSET Rakowice")</f>
        <v>0</v>
      </c>
      <c r="AH92" s="349">
        <f>SUMIFS('2_stopień'!$K$9:$K$767,'2_stopień'!$H$9:$H$767,D92,'2_stopień'!$P$9:$P$767,"ZSET Rakowice")</f>
        <v>0</v>
      </c>
      <c r="AI92" s="244">
        <f>SUMIFS('2_stopień'!$J$9:$J$767,'2_stopień'!$H$9:$H$767,D92,'2_stopień'!$P$9:$P$767,"CKZ Krotoszyn")</f>
        <v>1</v>
      </c>
      <c r="AJ92" s="349">
        <f>SUMIFS('2_stopień'!$K$9:$K$767,'2_stopień'!$H$9:$H$767,D92,'2_stopień'!$P$9:$P$767,"CKZ Krotoszyn")</f>
        <v>0</v>
      </c>
      <c r="AK92" s="244">
        <f>SUMIFS('2_stopień'!$J$9:$J$767,'2_stopień'!$H$9:$H$767,D92,'2_stopień'!$P$9:$P$767,"CKZ Olkusz")</f>
        <v>0</v>
      </c>
      <c r="AL92" s="349">
        <f>SUMIFS('2_stopień'!$K$9:$K$767,'2_stopień'!$H$9:$H$767,D92,'2_stopień'!$P$9:$P$767,"CKZ Olkusz")</f>
        <v>0</v>
      </c>
      <c r="AM92" s="244">
        <f>SUMIFS('2_stopień'!$J$9:$J$767,'2_stopień'!$H$9:$H$767,D92,'2_stopień'!$P$9:$P$767,"CKZ Wschowa")</f>
        <v>0</v>
      </c>
      <c r="AN92" s="334">
        <f>SUMIFS('2_stopień'!$K$9:$K$767,'2_stopień'!$H$9:$H$767,D92,'2_stopień'!$P$9:$P$767,"CKZ Wschowa")</f>
        <v>0</v>
      </c>
      <c r="AO92" s="244">
        <f>SUMIFS('2_stopień'!$J$9:$J$767,'2_stopień'!$H$9:$H$767,D92,'2_stopień'!$P$9:$P$767,"CKZ Zielona Góra")</f>
        <v>0</v>
      </c>
      <c r="AP92" s="314">
        <f>SUMIFS('2_stopień'!$K$9:$K$767,'2_stopień'!$H$9:$H$767,D92,'2_stopień'!$P$9:$P$767,"CKZ Zielona Góra")</f>
        <v>0</v>
      </c>
      <c r="AQ92" s="244">
        <f>SUMIFS('2_stopień'!$J$9:$J$767,'2_stopień'!$H$9:$H$767,D92,'2_stopień'!$P$9:$P$767,"Rzemieślnicza Wałbrzych")</f>
        <v>0</v>
      </c>
      <c r="AR92" s="349">
        <f>SUMIFS('2_stopień'!$K$9:$K$767,'2_stopień'!$H$9:$H$767,D92,'2_stopień'!$P$9:$P$767,"Rzemieślnicza Wałbrzych")</f>
        <v>0</v>
      </c>
      <c r="AS92" s="244">
        <f>SUMIFS('2_stopień'!$J$9:$J$767,'2_stopień'!$H$9:$H$767,D92,'2_stopień'!$P$9:$P$767,"CKZ Mosina")</f>
        <v>0</v>
      </c>
      <c r="AT92" s="349">
        <f>SUMIFS('2_stopień'!$K$9:$K$767,'2_stopień'!$H$9:$H$767,D92,'2_stopień'!$P$9:$P$767,"CKZ Mosina")</f>
        <v>0</v>
      </c>
      <c r="AU92" s="244">
        <f>SUMIFS('2_stopień'!$J$9:$J$767,'2_stopień'!$H$9:$H$767,D92,'2_stopień'!$P$9:$P$767,"Akademia Rzemiosła")</f>
        <v>0</v>
      </c>
      <c r="AV92" s="349">
        <f>SUMIFS('2_stopień'!$K$9:$K$767,'2_stopień'!$H$9:$H$767,D92,'2_stopień'!$P$9:$P$767,"Akademia Rzemiosła")</f>
        <v>0</v>
      </c>
      <c r="AW92" s="244">
        <f>SUMIFS('2_stopień'!$J$9:$J$767,'2_stopień'!$H$9:$H$767,D92,'2_stopień'!$P$9:$P$767,"CKZ Opole")</f>
        <v>0</v>
      </c>
      <c r="AX92" s="349">
        <f>SUMIFS('2_stopień'!$K$9:$K$767,'2_stopień'!$H$9:$H$767,D92,'2_stopień'!$P$9:$P$767,"CKZ Opole")</f>
        <v>0</v>
      </c>
      <c r="AY92" s="244">
        <f>SUMIFS('2_stopień'!$J$9:$J$767,'2_stopień'!$H$9:$H$767,D92,'2_stopień'!$P$9:$P$767,"CKZ Wrocław")</f>
        <v>0</v>
      </c>
      <c r="AZ92" s="349">
        <f>SUMIFS('2_stopień'!$K$9:$K$767,'2_stopień'!$H$9:$H$767,D92,'2_stopień'!$P$9:$P$767,"CKZ Wrocław")</f>
        <v>0</v>
      </c>
      <c r="BA92" s="244">
        <f>SUMIFS('2_stopień'!$J$9:$J$767,'2_stopień'!$H$9:$H$767,D92,'2_stopień'!$P$9:$P$767,"Brzeg Dolny")</f>
        <v>0</v>
      </c>
      <c r="BB92" s="349">
        <f>SUMIFS('2_stopień'!$K$9:$K$767,'2_stopień'!$H$9:$H$767,D92,'2_stopień'!$P$9:$P$767,"Brzeg Dolny")</f>
        <v>0</v>
      </c>
      <c r="BC92" s="244">
        <f>SUMIFS('2_stopień'!$J$9:$J$767,'2_stopień'!$H$9:$H$767,D92,'2_stopień'!$P$9:$P$767,"CKZ Dębica")</f>
        <v>0</v>
      </c>
      <c r="BD92" s="349">
        <f>SUMIFS('2_stopień'!$K$9:$K$767,'2_stopień'!$H$9:$H$767,D92,'2_stopień'!$P$9:$P$767,"CKZ Dębica")</f>
        <v>0</v>
      </c>
      <c r="BE92" s="244">
        <f>SUMIFS('2_stopień'!$J$9:$J$767,'2_stopień'!$H$9:$H$767,D92,'2_stopień'!$P$9:$P$767,"CKZ Gliwice")</f>
        <v>0</v>
      </c>
      <c r="BF92" s="349">
        <f>SUMIFS('2_stopień'!$K$9:$K$767,'2_stopień'!$H$9:$H$767,D92,'2_stopień'!$P$9:$P$767,"CKZ Gliwice")</f>
        <v>0</v>
      </c>
      <c r="BG92" s="244">
        <f>SUMIFS('2_stopień'!$J$9:$J$767,'2_stopień'!$H$9:$H$767,D92,'2_stopień'!$P$9:$P$767,"CKZ Gniezno")</f>
        <v>0</v>
      </c>
      <c r="BH92" s="349">
        <f>SUMIFS('2_stopień'!$K$9:$K$767,'2_stopień'!$H$9:$H$767,D92,'2_stopień'!$P$9:$P$767,"CKZ Gniezno")</f>
        <v>0</v>
      </c>
      <c r="BI92" s="245">
        <f>SUMIFS('2_stopień'!$J$9:$J$767,'2_stopień'!$H$9:$H$767,D92,'2_stopień'!$P$9:$P$767,"szukany ośrodek")</f>
        <v>0</v>
      </c>
      <c r="BJ92" s="359">
        <f t="shared" si="4"/>
        <v>1</v>
      </c>
      <c r="BK92" s="324">
        <f t="shared" si="5"/>
        <v>0</v>
      </c>
    </row>
    <row r="93" spans="2:63" hidden="1">
      <c r="B93" s="25" t="s">
        <v>542</v>
      </c>
      <c r="C93" s="26">
        <v>751103</v>
      </c>
      <c r="D93" s="26" t="s">
        <v>1035</v>
      </c>
      <c r="E93" s="25" t="s">
        <v>639</v>
      </c>
      <c r="F93" s="245">
        <f>SUMIF('2_stopień'!H$9:H$767,"SPC.05.",'2_stopień'!J$9:J$767)</f>
        <v>0</v>
      </c>
      <c r="G93" s="244">
        <f>SUMIFS('2_stopień'!$J$9:$J$767,'2_stopień'!$H$9:$H$767,D93,'2_stopień'!$P$9:$P$767,"CKZ Bielawa")</f>
        <v>0</v>
      </c>
      <c r="H93" s="244">
        <f>SUMIFS('2_stopień'!$K$9:$K$767,'2_stopień'!$H$9:$H$767,E93,'2_stopień'!$P$9:$P$767,"CKZ Bielawa")</f>
        <v>0</v>
      </c>
      <c r="I93" s="244">
        <f>SUMIFS('2_stopień'!$J$9:$J$767,'2_stopień'!$H$9:$H$767,D93,'2_stopień'!$P$9:$P$767,"GCKZ Głogów")</f>
        <v>0</v>
      </c>
      <c r="J93" s="349">
        <f>SUMIFS('2_stopień'!$K$9:$K$767,'2_stopień'!$H$9:$H$767,D93,'2_stopień'!$P$9:$P$767,"GCKZ Głogów")</f>
        <v>0</v>
      </c>
      <c r="K93" s="244">
        <f>SUMIFS('2_stopień'!$J$9:$J$767,'2_stopień'!$H$9:$H$767,D93,'2_stopień'!$P$9:$P$767,"CKZ Jawor")</f>
        <v>0</v>
      </c>
      <c r="L93" s="349">
        <f>SUMIFS('2_stopień'!$K$9:$K$767,'2_stopień'!$H$9:$H$767,D93,'2_stopień'!$P$9:$P$767,"CKZ Jawor")</f>
        <v>0</v>
      </c>
      <c r="M93" s="244">
        <f>SUMIFS('2_stopień'!$J$9:$J$767,'2_stopień'!$H$9:$H$767,D93,'2_stopień'!$P$9:$P$767,"JCKZ Jelenia Góra")</f>
        <v>0</v>
      </c>
      <c r="N93" s="349">
        <f>SUMIFS('2_stopień'!$K$9:$K$767,'2_stopień'!$H$9:$H$767,D93,'2_stopień'!$P$9:$P$767,"JCKZ Jelenia Góra")</f>
        <v>0</v>
      </c>
      <c r="O93" s="244">
        <f>SUMIFS('2_stopień'!$J$9:$J$767,'2_stopień'!$H$9:$H$767,D93,'2_stopień'!$P$9:$P$767,"CKZ Kłodzko")</f>
        <v>0</v>
      </c>
      <c r="P93" s="349">
        <f>SUMIFS('2_stopień'!$K$9:$K$767,'2_stopień'!$H$9:$H$767,D93,'2_stopień'!$P$9:$P$767,"CKZ Kłodzko")</f>
        <v>0</v>
      </c>
      <c r="Q93" s="244">
        <f>SUMIFS('2_stopień'!$J$9:$J$767,'2_stopień'!$H$9:$H$767,D93,'2_stopień'!$P$9:$P$767,"CKZ Legnica")</f>
        <v>0</v>
      </c>
      <c r="R93" s="349">
        <f>SUMIFS('2_stopień'!$K$9:$K$767,'2_stopień'!$H$9:$H$767,D93,'2_stopień'!$P$9:$P$767,"CKZ Legnica")</f>
        <v>0</v>
      </c>
      <c r="S93" s="244">
        <f>SUMIFS('2_stopień'!$J$9:$J$767,'2_stopień'!$H$9:$H$767,D93,'2_stopień'!$P$9:$P$767,"CKZ Oleśnica")</f>
        <v>0</v>
      </c>
      <c r="T93" s="349">
        <f>SUMIFS('2_stopień'!$K$9:$K$767,'2_stopień'!$H$9:$H$767,D93,'2_stopień'!$P$9:$P$767,"CKZ Oleśnica")</f>
        <v>0</v>
      </c>
      <c r="U93" s="244">
        <f>SUMIFS('2_stopień'!$J$9:$J$767,'2_stopień'!$H$9:$H$767,D93,'2_stopień'!$P$9:$P$767,"CKZ Świdnica")</f>
        <v>0</v>
      </c>
      <c r="V93" s="349">
        <f>SUMIFS('2_stopień'!$K$9:$K$767,'2_stopień'!$H$9:$H$767,D93,'2_stopień'!$P$9:$P$767,"CKZ Świdnica")</f>
        <v>0</v>
      </c>
      <c r="W93" s="244">
        <f>SUMIFS('2_stopień'!$J$9:$J$767,'2_stopień'!$H$9:$H$767,D93,'2_stopień'!$P$9:$P$767,"CKZ Wołów")</f>
        <v>0</v>
      </c>
      <c r="X93" s="349">
        <f>SUMIFS('2_stopień'!$K$9:$K$767,'2_stopień'!$H$9:$H$767,D93,'2_stopień'!$P$9:$P$767,"CKZ Wołów")</f>
        <v>0</v>
      </c>
      <c r="Y93" s="244">
        <f>SUMIFS('2_stopień'!$J$9:$J$767,'2_stopień'!$H$9:$H$767,D93,'2_stopień'!$P$9:$P$767,"CKZ Ziębice")</f>
        <v>0</v>
      </c>
      <c r="Z93" s="349">
        <f>SUMIFS('2_stopień'!$K$9:$K$767,'2_stopień'!$H$9:$H$767,D93,'2_stopień'!$P$9:$P$767,"CKZ Ziębice")</f>
        <v>0</v>
      </c>
      <c r="AA93" s="244">
        <f>SUMIFS('2_stopień'!$J$9:$J$767,'2_stopień'!$H$9:$H$767,D93,'2_stopień'!$P$9:$P$767,"CKZ Dobrodzień")</f>
        <v>0</v>
      </c>
      <c r="AB93" s="349">
        <f>SUMIFS('2_stopień'!$K$9:$K$767,'2_stopień'!$H$9:$H$767,D93,'2_stopień'!$P$9:$P$767,"CKZ Dobrodzień")</f>
        <v>0</v>
      </c>
      <c r="AC93" s="244">
        <f>SUMIFS('2_stopień'!$J$9:$J$767,'2_stopień'!$H$9:$H$767,D93,'2_stopień'!$P$9:$P$767,"CKZ Głubczyce")</f>
        <v>0</v>
      </c>
      <c r="AD93" s="349">
        <f>SUMIFS('2_stopień'!$K$9:$K$767,'2_stopień'!$H$9:$H$767,D93,'2_stopień'!$P$9:$P$767,"CKZ Głubczyce")</f>
        <v>0</v>
      </c>
      <c r="AE93" s="244">
        <f>SUMIFS('2_stopień'!$J$9:$J$767,'2_stopień'!$H$9:$H$767,D93,'2_stopień'!$P$9:$P$767,"CKZ Kędzierzyn Koźle")</f>
        <v>0</v>
      </c>
      <c r="AF93" s="349">
        <f>SUMIFS('2_stopień'!$K$9:$K$767,'2_stopień'!$H$9:$H$767,D93,'2_stopień'!$P$9:$P$767,"CKZ Kędzierzyn Koźle")</f>
        <v>0</v>
      </c>
      <c r="AG93" s="244">
        <f>SUMIFS('2_stopień'!$J$9:$J$767,'2_stopień'!$H$9:$H$767,D93,'2_stopień'!$P$9:$P$767,"ZSET Rakowice")</f>
        <v>0</v>
      </c>
      <c r="AH93" s="349">
        <f>SUMIFS('2_stopień'!$K$9:$K$767,'2_stopień'!$H$9:$H$767,D93,'2_stopień'!$P$9:$P$767,"ZSET Rakowice")</f>
        <v>0</v>
      </c>
      <c r="AI93" s="244">
        <f>SUMIFS('2_stopień'!$J$9:$J$767,'2_stopień'!$H$9:$H$767,D93,'2_stopień'!$P$9:$P$767,"CKZ Krotoszyn")</f>
        <v>0</v>
      </c>
      <c r="AJ93" s="349">
        <f>SUMIFS('2_stopień'!$K$9:$K$767,'2_stopień'!$H$9:$H$767,D93,'2_stopień'!$P$9:$P$767,"CKZ Krotoszyn")</f>
        <v>0</v>
      </c>
      <c r="AK93" s="244">
        <f>SUMIFS('2_stopień'!$J$9:$J$767,'2_stopień'!$H$9:$H$767,D93,'2_stopień'!$P$9:$P$767,"CKZ Olkusz")</f>
        <v>0</v>
      </c>
      <c r="AL93" s="349">
        <f>SUMIFS('2_stopień'!$K$9:$K$767,'2_stopień'!$H$9:$H$767,D93,'2_stopień'!$P$9:$P$767,"CKZ Olkusz")</f>
        <v>0</v>
      </c>
      <c r="AM93" s="244">
        <f>SUMIFS('2_stopień'!$J$9:$J$767,'2_stopień'!$H$9:$H$767,D93,'2_stopień'!$P$9:$P$767,"CKZ Wschowa")</f>
        <v>0</v>
      </c>
      <c r="AN93" s="334">
        <f>SUMIFS('2_stopień'!$K$9:$K$767,'2_stopień'!$H$9:$H$767,D93,'2_stopień'!$P$9:$P$767,"CKZ Wschowa")</f>
        <v>0</v>
      </c>
      <c r="AO93" s="244">
        <f>SUMIFS('2_stopień'!$J$9:$J$767,'2_stopień'!$H$9:$H$767,D93,'2_stopień'!$P$9:$P$767,"CKZ Zielona Góra")</f>
        <v>0</v>
      </c>
      <c r="AP93" s="314">
        <f>SUMIFS('2_stopień'!$K$9:$K$767,'2_stopień'!$H$9:$H$767,D93,'2_stopień'!$P$9:$P$767,"CKZ Zielona Góra")</f>
        <v>0</v>
      </c>
      <c r="AQ93" s="244">
        <f>SUMIFS('2_stopień'!$J$9:$J$767,'2_stopień'!$H$9:$H$767,D93,'2_stopień'!$P$9:$P$767,"Rzemieślnicza Wałbrzych")</f>
        <v>0</v>
      </c>
      <c r="AR93" s="349">
        <f>SUMIFS('2_stopień'!$K$9:$K$767,'2_stopień'!$H$9:$H$767,D93,'2_stopień'!$P$9:$P$767,"Rzemieślnicza Wałbrzych")</f>
        <v>0</v>
      </c>
      <c r="AS93" s="244">
        <f>SUMIFS('2_stopień'!$J$9:$J$767,'2_stopień'!$H$9:$H$767,D93,'2_stopień'!$P$9:$P$767,"CKZ Mosina")</f>
        <v>0</v>
      </c>
      <c r="AT93" s="349">
        <f>SUMIFS('2_stopień'!$K$9:$K$767,'2_stopień'!$H$9:$H$767,D93,'2_stopień'!$P$9:$P$767,"CKZ Mosina")</f>
        <v>0</v>
      </c>
      <c r="AU93" s="244">
        <f>SUMIFS('2_stopień'!$J$9:$J$767,'2_stopień'!$H$9:$H$767,D93,'2_stopień'!$P$9:$P$767,"Collegium Witelona")</f>
        <v>0</v>
      </c>
      <c r="AV93" s="349">
        <f>SUMIFS('2_stopień'!$K$9:$K$767,'2_stopień'!$H$9:$H$767,D93,'2_stopień'!$P$9:$P$767,"Collegium Witelona")</f>
        <v>0</v>
      </c>
      <c r="AW93" s="244">
        <f>SUMIFS('2_stopień'!$J$9:$J$767,'2_stopień'!$H$9:$H$767,D93,'2_stopień'!$P$9:$P$767,"CKZ Opole")</f>
        <v>0</v>
      </c>
      <c r="AX93" s="349">
        <f>SUMIFS('2_stopień'!$K$9:$K$767,'2_stopień'!$H$9:$H$767,D93,'2_stopień'!$P$9:$P$767,"CKZ Opole")</f>
        <v>0</v>
      </c>
      <c r="AY93" s="244">
        <f>SUMIFS('2_stopień'!$J$9:$J$767,'2_stopień'!$H$9:$H$767,D93,'2_stopień'!$P$9:$P$767,"CKZ Wrocław")</f>
        <v>0</v>
      </c>
      <c r="AZ93" s="349">
        <f>SUMIFS('2_stopień'!$K$9:$K$767,'2_stopień'!$H$9:$H$767,D93,'2_stopień'!$P$9:$P$767,"CKZ Wrocław")</f>
        <v>0</v>
      </c>
      <c r="BA93" s="244">
        <f>SUMIFS('2_stopień'!$J$9:$J$767,'2_stopień'!$H$9:$H$767,D93,'2_stopień'!$P$9:$P$767,"Brzeg Dolny")</f>
        <v>0</v>
      </c>
      <c r="BB93" s="349">
        <f>SUMIFS('2_stopień'!$K$9:$K$767,'2_stopień'!$H$9:$H$767,D93,'2_stopień'!$P$9:$P$767,"Brzeg Dolny")</f>
        <v>0</v>
      </c>
      <c r="BC93" s="244">
        <f>SUMIFS('2_stopień'!$J$9:$J$767,'2_stopień'!$H$9:$H$767,D93,'2_stopień'!$P$9:$P$767,"CKZ Dębica")</f>
        <v>0</v>
      </c>
      <c r="BD93" s="349">
        <f>SUMIFS('2_stopień'!$K$9:$K$767,'2_stopień'!$H$9:$H$767,D93,'2_stopień'!$P$9:$P$767,"CKZ Dębica")</f>
        <v>0</v>
      </c>
      <c r="BE93" s="244">
        <f>SUMIFS('2_stopień'!$J$9:$J$767,'2_stopień'!$H$9:$H$767,D93,'2_stopień'!$P$9:$P$767,"CKZ Gliwice")</f>
        <v>0</v>
      </c>
      <c r="BF93" s="349">
        <f>SUMIFS('2_stopień'!$K$9:$K$767,'2_stopień'!$H$9:$H$767,D93,'2_stopień'!$P$9:$P$767,"CKZ Gliwice")</f>
        <v>0</v>
      </c>
      <c r="BG93" s="244">
        <f>SUMIFS('2_stopień'!$J$9:$J$767,'2_stopień'!$H$9:$H$767,D93,'2_stopień'!$P$9:$P$767,"CKZ Gniezno")</f>
        <v>0</v>
      </c>
      <c r="BH93" s="349">
        <f>SUMIFS('2_stopień'!$K$9:$K$767,'2_stopień'!$H$9:$H$767,D93,'2_stopień'!$P$9:$P$767,"CKZ Gniezno")</f>
        <v>0</v>
      </c>
      <c r="BI93" s="245">
        <f>SUMIFS('2_stopień'!$J$9:$J$767,'2_stopień'!$H$9:$H$767,D93,'2_stopień'!$P$9:$P$767,"szukany ośrodek")</f>
        <v>0</v>
      </c>
      <c r="BJ93" s="359">
        <f t="shared" si="4"/>
        <v>0</v>
      </c>
      <c r="BK93" s="324">
        <f t="shared" si="5"/>
        <v>0</v>
      </c>
    </row>
    <row r="94" spans="2:63" hidden="1">
      <c r="B94" s="25" t="s">
        <v>543</v>
      </c>
      <c r="C94" s="26">
        <v>742202</v>
      </c>
      <c r="D94" s="26" t="s">
        <v>638</v>
      </c>
      <c r="E94" s="25" t="s">
        <v>637</v>
      </c>
      <c r="F94" s="245">
        <f>SUMIF('2_stopień'!H$9:H$767,"INF.01.",'2_stopień'!J$9:J$767)</f>
        <v>3</v>
      </c>
      <c r="G94" s="244">
        <f>SUMIFS('2_stopień'!$J$9:$J$767,'2_stopień'!$H$9:$H$767,D94,'2_stopień'!$P$9:$P$767,"CKZ Bielawa")</f>
        <v>0</v>
      </c>
      <c r="H94" s="244">
        <f>SUMIFS('2_stopień'!$K$9:$K$767,'2_stopień'!$H$9:$H$767,D94,'2_stopień'!$P$9:$P$767,"CKZ Bielawa")</f>
        <v>0</v>
      </c>
      <c r="I94" s="244">
        <f>SUMIFS('2_stopień'!$J$9:$J$767,'2_stopień'!$H$9:$H$767,D94,'2_stopień'!$P$9:$P$767,"GCKZ Głogów")</f>
        <v>0</v>
      </c>
      <c r="J94" s="349">
        <f>SUMIFS('2_stopień'!$K$9:$K$767,'2_stopień'!$H$9:$H$767,D94,'2_stopień'!$P$9:$P$767,"GCKZ Głogów")</f>
        <v>0</v>
      </c>
      <c r="K94" s="244">
        <f>SUMIFS('2_stopień'!$J$9:$J$767,'2_stopień'!$H$9:$H$767,D94,'2_stopień'!$P$9:$P$767,"CKZ Jawor")</f>
        <v>0</v>
      </c>
      <c r="L94" s="349">
        <f>SUMIFS('2_stopień'!$K$9:$K$767,'2_stopień'!$H$9:$H$767,D94,'2_stopień'!$P$9:$P$767,"CKZ Jawor")</f>
        <v>0</v>
      </c>
      <c r="M94" s="244">
        <f>SUMIFS('2_stopień'!$J$9:$J$767,'2_stopień'!$H$9:$H$767,D94,'2_stopień'!$P$9:$P$767,"JCKZ Jelenia Góra")</f>
        <v>0</v>
      </c>
      <c r="N94" s="349">
        <f>SUMIFS('2_stopień'!$K$9:$K$767,'2_stopień'!$H$9:$H$767,D94,'2_stopień'!$P$9:$P$767,"JCKZ Jelenia Góra")</f>
        <v>0</v>
      </c>
      <c r="O94" s="244">
        <f>SUMIFS('2_stopień'!$J$9:$J$767,'2_stopień'!$H$9:$H$767,D94,'2_stopień'!$P$9:$P$767,"CKZ Kłodzko")</f>
        <v>0</v>
      </c>
      <c r="P94" s="349">
        <f>SUMIFS('2_stopień'!$K$9:$K$767,'2_stopień'!$H$9:$H$767,D94,'2_stopień'!$P$9:$P$767,"CKZ Kłodzko")</f>
        <v>0</v>
      </c>
      <c r="Q94" s="244">
        <f>SUMIFS('2_stopień'!$J$9:$J$767,'2_stopień'!$H$9:$H$767,D94,'2_stopień'!$P$9:$P$767,"CKZ Legnica")</f>
        <v>0</v>
      </c>
      <c r="R94" s="349">
        <f>SUMIFS('2_stopień'!$K$9:$K$767,'2_stopień'!$H$9:$H$767,D94,'2_stopień'!$P$9:$P$767,"CKZ Legnica")</f>
        <v>0</v>
      </c>
      <c r="S94" s="244">
        <f>SUMIFS('2_stopień'!$J$9:$J$767,'2_stopień'!$H$9:$H$767,D94,'2_stopień'!$P$9:$P$767,"CKZ Oleśnica")</f>
        <v>0</v>
      </c>
      <c r="T94" s="349">
        <f>SUMIFS('2_stopień'!$K$9:$K$767,'2_stopień'!$H$9:$H$767,D94,'2_stopień'!$P$9:$P$767,"CKZ Oleśnica")</f>
        <v>0</v>
      </c>
      <c r="U94" s="244">
        <f>SUMIFS('2_stopień'!$J$9:$J$767,'2_stopień'!$H$9:$H$767,D94,'2_stopień'!$P$9:$P$767,"CKZ Świdnica")</f>
        <v>0</v>
      </c>
      <c r="V94" s="349">
        <f>SUMIFS('2_stopień'!$K$9:$K$767,'2_stopień'!$H$9:$H$767,D94,'2_stopień'!$P$9:$P$767,"CKZ Świdnica")</f>
        <v>0</v>
      </c>
      <c r="W94" s="244">
        <f>SUMIFS('2_stopień'!$J$9:$J$767,'2_stopień'!$H$9:$H$767,D94,'2_stopień'!$P$9:$P$767,"CKZ Wołów")</f>
        <v>0</v>
      </c>
      <c r="X94" s="349">
        <f>SUMIFS('2_stopień'!$K$9:$K$767,'2_stopień'!$H$9:$H$767,D94,'2_stopień'!$P$9:$P$767,"CKZ Wołów")</f>
        <v>0</v>
      </c>
      <c r="Y94" s="244">
        <f>SUMIFS('2_stopień'!$J$9:$J$767,'2_stopień'!$H$9:$H$767,D94,'2_stopień'!$P$9:$P$767,"CKZ Ziębice")</f>
        <v>0</v>
      </c>
      <c r="Z94" s="349">
        <f>SUMIFS('2_stopień'!$K$9:$K$767,'2_stopień'!$H$9:$H$767,D94,'2_stopień'!$P$9:$P$767,"CKZ Ziębice")</f>
        <v>0</v>
      </c>
      <c r="AA94" s="244">
        <f>SUMIFS('2_stopień'!$J$9:$J$767,'2_stopień'!$H$9:$H$767,D94,'2_stopień'!$P$9:$P$767,"CKZ Dobrodzień")</f>
        <v>0</v>
      </c>
      <c r="AB94" s="349">
        <f>SUMIFS('2_stopień'!$K$9:$K$767,'2_stopień'!$H$9:$H$767,D94,'2_stopień'!$P$9:$P$767,"CKZ Dobrodzień")</f>
        <v>0</v>
      </c>
      <c r="AC94" s="244">
        <f>SUMIFS('2_stopień'!$J$9:$J$767,'2_stopień'!$H$9:$H$767,D94,'2_stopień'!$P$9:$P$767,"CKZ Głubczyce")</f>
        <v>0</v>
      </c>
      <c r="AD94" s="349">
        <f>SUMIFS('2_stopień'!$K$9:$K$767,'2_stopień'!$H$9:$H$767,D94,'2_stopień'!$P$9:$P$767,"CKZ Głubczyce")</f>
        <v>0</v>
      </c>
      <c r="AE94" s="244">
        <f>SUMIFS('2_stopień'!$J$9:$J$767,'2_stopień'!$H$9:$H$767,D94,'2_stopień'!$P$9:$P$767,"CKZ Kędzierzyn Koźle")</f>
        <v>0</v>
      </c>
      <c r="AF94" s="349">
        <f>SUMIFS('2_stopień'!$K$9:$K$767,'2_stopień'!$H$9:$H$767,D94,'2_stopień'!$P$9:$P$767,"CKZ Kędzierzyn Koźle")</f>
        <v>0</v>
      </c>
      <c r="AG94" s="244">
        <f>SUMIFS('2_stopień'!$J$9:$J$767,'2_stopień'!$H$9:$H$767,D94,'2_stopień'!$P$9:$P$767,"ZSET Rakowice")</f>
        <v>0</v>
      </c>
      <c r="AH94" s="349">
        <f>SUMIFS('2_stopień'!$K$9:$K$767,'2_stopień'!$H$9:$H$767,D94,'2_stopień'!$P$9:$P$767,"ZSET Rakowice")</f>
        <v>0</v>
      </c>
      <c r="AI94" s="244">
        <f>SUMIFS('2_stopień'!$J$9:$J$767,'2_stopień'!$H$9:$H$767,D94,'2_stopień'!$P$9:$P$767,"CKZ Krotoszyn")</f>
        <v>0</v>
      </c>
      <c r="AJ94" s="349">
        <f>SUMIFS('2_stopień'!$K$9:$K$767,'2_stopień'!$H$9:$H$767,D94,'2_stopień'!$P$9:$P$767,"CKZ Krotoszyn")</f>
        <v>0</v>
      </c>
      <c r="AK94" s="244">
        <f>SUMIFS('2_stopień'!$J$9:$J$767,'2_stopień'!$H$9:$H$767,D94,'2_stopień'!$P$9:$P$767,"CKZ Olkusz")</f>
        <v>0</v>
      </c>
      <c r="AL94" s="349">
        <f>SUMIFS('2_stopień'!$K$9:$K$767,'2_stopień'!$H$9:$H$767,D94,'2_stopień'!$P$9:$P$767,"CKZ Olkusz")</f>
        <v>0</v>
      </c>
      <c r="AM94" s="244">
        <f>SUMIFS('2_stopień'!$J$9:$J$767,'2_stopień'!$H$9:$H$767,D94,'2_stopień'!$P$9:$P$767,"CKZ Wschowa")</f>
        <v>0</v>
      </c>
      <c r="AN94" s="334">
        <f>SUMIFS('2_stopień'!$K$9:$K$767,'2_stopień'!$H$9:$H$767,D94,'2_stopień'!$P$9:$P$767,"CKZ Wschowa")</f>
        <v>0</v>
      </c>
      <c r="AO94" s="244">
        <f>SUMIFS('2_stopień'!$J$9:$J$767,'2_stopień'!$H$9:$H$767,D94,'2_stopień'!$P$9:$P$767,"CKZ Zielona Góra")</f>
        <v>0</v>
      </c>
      <c r="AP94" s="314">
        <f>SUMIFS('2_stopień'!$K$9:$K$767,'2_stopień'!$H$9:$H$767,D94,'2_stopień'!$P$9:$P$767,"CKZ Zielona Góra")</f>
        <v>0</v>
      </c>
      <c r="AQ94" s="244">
        <f>SUMIFS('2_stopień'!$J$9:$J$767,'2_stopień'!$H$9:$H$767,D94,'2_stopień'!$P$9:$P$767,"Rzemieślnicza Wałbrzych")</f>
        <v>0</v>
      </c>
      <c r="AR94" s="349">
        <f>SUMIFS('2_stopień'!$K$9:$K$767,'2_stopień'!$H$9:$H$767,D94,'2_stopień'!$P$9:$P$767,"Rzemieślnicza Wałbrzych")</f>
        <v>0</v>
      </c>
      <c r="AS94" s="244">
        <f>SUMIFS('2_stopień'!$J$9:$J$767,'2_stopień'!$H$9:$H$767,D94,'2_stopień'!$P$9:$P$767,"CKZ Mosina")</f>
        <v>0</v>
      </c>
      <c r="AT94" s="349">
        <f>SUMIFS('2_stopień'!$K$9:$K$767,'2_stopień'!$H$9:$H$767,D94,'2_stopień'!$P$9:$P$767,"CKZ Mosina")</f>
        <v>0</v>
      </c>
      <c r="AU94" s="244">
        <f>SUMIFS('2_stopień'!$J$9:$J$767,'2_stopień'!$H$9:$H$767,D94,'2_stopień'!$P$9:$P$767,"Akademia Rzemiosła")</f>
        <v>0</v>
      </c>
      <c r="AV94" s="349">
        <f>SUMIFS('2_stopień'!$K$9:$K$767,'2_stopień'!$H$9:$H$767,D94,'2_stopień'!$P$9:$P$767,"Akademia Rzemiosła")</f>
        <v>0</v>
      </c>
      <c r="AW94" s="244">
        <f>SUMIFS('2_stopień'!$J$9:$J$767,'2_stopień'!$H$9:$H$767,D94,'2_stopień'!$P$9:$P$767,"CKZ Opole")</f>
        <v>0</v>
      </c>
      <c r="AX94" s="349">
        <f>SUMIFS('2_stopień'!$K$9:$K$767,'2_stopień'!$H$9:$H$767,D94,'2_stopień'!$P$9:$P$767,"CKZ Opole")</f>
        <v>0</v>
      </c>
      <c r="AY94" s="244">
        <f>SUMIFS('2_stopień'!$J$9:$J$767,'2_stopień'!$H$9:$H$767,D94,'2_stopień'!$P$9:$P$767,"CKZ Wrocław")</f>
        <v>0</v>
      </c>
      <c r="AZ94" s="349">
        <f>SUMIFS('2_stopień'!$K$9:$K$767,'2_stopień'!$H$9:$H$767,D94,'2_stopień'!$P$9:$P$767,"CKZ Wrocław")</f>
        <v>0</v>
      </c>
      <c r="BA94" s="244">
        <f>SUMIFS('2_stopień'!$J$9:$J$767,'2_stopień'!$H$9:$H$767,D94,'2_stopień'!$P$9:$P$767,"Brzeg Dolny")</f>
        <v>0</v>
      </c>
      <c r="BB94" s="349">
        <f>SUMIFS('2_stopień'!$K$9:$K$767,'2_stopień'!$H$9:$H$767,D94,'2_stopień'!$P$9:$P$767,"Brzeg Dolny")</f>
        <v>0</v>
      </c>
      <c r="BC94" s="244">
        <f>SUMIFS('2_stopień'!$J$9:$J$767,'2_stopień'!$H$9:$H$767,D94,'2_stopień'!$P$9:$P$767,"CKZ Dębica")</f>
        <v>0</v>
      </c>
      <c r="BD94" s="349">
        <f>SUMIFS('2_stopień'!$K$9:$K$767,'2_stopień'!$H$9:$H$767,D94,'2_stopień'!$P$9:$P$767,"CKZ Dębica")</f>
        <v>0</v>
      </c>
      <c r="BE94" s="244">
        <f>SUMIFS('2_stopień'!$J$9:$J$767,'2_stopień'!$H$9:$H$767,D94,'2_stopień'!$P$9:$P$767,"CKZ Gliwice")</f>
        <v>0</v>
      </c>
      <c r="BF94" s="349">
        <f>SUMIFS('2_stopień'!$K$9:$K$767,'2_stopień'!$H$9:$H$767,D94,'2_stopień'!$P$9:$P$767,"CKZ Gliwice")</f>
        <v>0</v>
      </c>
      <c r="BG94" s="244">
        <f>SUMIFS('2_stopień'!$J$9:$J$767,'2_stopień'!$H$9:$H$767,D94,'2_stopień'!$P$9:$P$767,"CKZ Gniezno")</f>
        <v>0</v>
      </c>
      <c r="BH94" s="349">
        <f>SUMIFS('2_stopień'!$K$9:$K$767,'2_stopień'!$H$9:$H$767,D94,'2_stopień'!$P$9:$P$767,"CKZ Gniezno")</f>
        <v>0</v>
      </c>
      <c r="BI94" s="245">
        <f>SUMIFS('2_stopień'!$J$9:$J$767,'2_stopień'!$H$9:$H$767,D94,'2_stopień'!$P$9:$P$767,"szukany ośrodek")</f>
        <v>0</v>
      </c>
      <c r="BJ94" s="359">
        <f t="shared" si="4"/>
        <v>0</v>
      </c>
      <c r="BK94" s="324">
        <f t="shared" si="5"/>
        <v>0</v>
      </c>
    </row>
    <row r="95" spans="2:63" hidden="1">
      <c r="B95" s="25" t="s">
        <v>445</v>
      </c>
      <c r="C95" s="26">
        <v>832201</v>
      </c>
      <c r="D95" s="26" t="s">
        <v>446</v>
      </c>
      <c r="E95" s="25" t="s">
        <v>636</v>
      </c>
      <c r="F95" s="245">
        <f>SUMIF('2_stopień'!H$9:H$767,"TDR.01.",'2_stopień'!J$9:J$767)</f>
        <v>0</v>
      </c>
      <c r="G95" s="244">
        <f>SUMIFS('2_stopień'!$J$9:$J$767,'2_stopień'!$H$9:$H$767,D95,'2_stopień'!$P$9:$P$767,"CKZ Bielawa")</f>
        <v>0</v>
      </c>
      <c r="H95" s="244">
        <f>SUMIFS('2_stopień'!$K$9:$K$767,'2_stopień'!$H$9:$H$767,E95,'2_stopień'!$P$9:$P$767,"CKZ Bielawa")</f>
        <v>0</v>
      </c>
      <c r="I95" s="244">
        <f>SUMIFS('2_stopień'!$J$9:$J$767,'2_stopień'!$H$9:$H$767,D95,'2_stopień'!$P$9:$P$767,"GCKZ Głogów")</f>
        <v>0</v>
      </c>
      <c r="J95" s="349">
        <f>SUMIFS('2_stopień'!$K$9:$K$767,'2_stopień'!$H$9:$H$767,D95,'2_stopień'!$P$9:$P$767,"GCKZ Głogów")</f>
        <v>0</v>
      </c>
      <c r="K95" s="244">
        <f>SUMIFS('2_stopień'!$J$9:$J$767,'2_stopień'!$H$9:$H$767,D95,'2_stopień'!$P$9:$P$767,"CKZ Jawor")</f>
        <v>0</v>
      </c>
      <c r="L95" s="349">
        <f>SUMIFS('2_stopień'!$K$9:$K$767,'2_stopień'!$H$9:$H$767,D95,'2_stopień'!$P$9:$P$767,"CKZ Jawor")</f>
        <v>0</v>
      </c>
      <c r="M95" s="244">
        <f>SUMIFS('2_stopień'!$J$9:$J$767,'2_stopień'!$H$9:$H$767,D95,'2_stopień'!$P$9:$P$767,"JCKZ Jelenia Góra")</f>
        <v>0</v>
      </c>
      <c r="N95" s="349">
        <f>SUMIFS('2_stopień'!$K$9:$K$767,'2_stopień'!$H$9:$H$767,D95,'2_stopień'!$P$9:$P$767,"JCKZ Jelenia Góra")</f>
        <v>0</v>
      </c>
      <c r="O95" s="244">
        <f>SUMIFS('2_stopień'!$J$9:$J$767,'2_stopień'!$H$9:$H$767,D95,'2_stopień'!$P$9:$P$767,"CKZ Kłodzko")</f>
        <v>0</v>
      </c>
      <c r="P95" s="349">
        <f>SUMIFS('2_stopień'!$K$9:$K$767,'2_stopień'!$H$9:$H$767,D95,'2_stopień'!$P$9:$P$767,"CKZ Kłodzko")</f>
        <v>0</v>
      </c>
      <c r="Q95" s="244">
        <f>SUMIFS('2_stopień'!$J$9:$J$767,'2_stopień'!$H$9:$H$767,D95,'2_stopień'!$P$9:$P$767,"CKZ Legnica")</f>
        <v>0</v>
      </c>
      <c r="R95" s="349">
        <f>SUMIFS('2_stopień'!$K$9:$K$767,'2_stopień'!$H$9:$H$767,D95,'2_stopień'!$P$9:$P$767,"CKZ Legnica")</f>
        <v>0</v>
      </c>
      <c r="S95" s="244">
        <f>SUMIFS('2_stopień'!$J$9:$J$767,'2_stopień'!$H$9:$H$767,D95,'2_stopień'!$P$9:$P$767,"CKZ Oleśnica")</f>
        <v>0</v>
      </c>
      <c r="T95" s="349">
        <f>SUMIFS('2_stopień'!$K$9:$K$767,'2_stopień'!$H$9:$H$767,D95,'2_stopień'!$P$9:$P$767,"CKZ Oleśnica")</f>
        <v>0</v>
      </c>
      <c r="U95" s="244">
        <f>SUMIFS('2_stopień'!$J$9:$J$767,'2_stopień'!$H$9:$H$767,D95,'2_stopień'!$P$9:$P$767,"CKZ Świdnica")</f>
        <v>0</v>
      </c>
      <c r="V95" s="349">
        <f>SUMIFS('2_stopień'!$K$9:$K$767,'2_stopień'!$H$9:$H$767,D95,'2_stopień'!$P$9:$P$767,"CKZ Świdnica")</f>
        <v>0</v>
      </c>
      <c r="W95" s="244">
        <f>SUMIFS('2_stopień'!$J$9:$J$767,'2_stopień'!$H$9:$H$767,D95,'2_stopień'!$P$9:$P$767,"CKZ Wołów")</f>
        <v>0</v>
      </c>
      <c r="X95" s="349">
        <f>SUMIFS('2_stopień'!$K$9:$K$767,'2_stopień'!$H$9:$H$767,D95,'2_stopień'!$P$9:$P$767,"CKZ Wołów")</f>
        <v>0</v>
      </c>
      <c r="Y95" s="244">
        <f>SUMIFS('2_stopień'!$J$9:$J$767,'2_stopień'!$H$9:$H$767,D95,'2_stopień'!$P$9:$P$767,"CKZ Ziębice")</f>
        <v>0</v>
      </c>
      <c r="Z95" s="349">
        <f>SUMIFS('2_stopień'!$K$9:$K$767,'2_stopień'!$H$9:$H$767,D95,'2_stopień'!$P$9:$P$767,"CKZ Ziębice")</f>
        <v>0</v>
      </c>
      <c r="AA95" s="244">
        <f>SUMIFS('2_stopień'!$J$9:$J$767,'2_stopień'!$H$9:$H$767,D95,'2_stopień'!$P$9:$P$767,"CKZ Dobrodzień")</f>
        <v>0</v>
      </c>
      <c r="AB95" s="349">
        <f>SUMIFS('2_stopień'!$K$9:$K$767,'2_stopień'!$H$9:$H$767,D95,'2_stopień'!$P$9:$P$767,"CKZ Dobrodzień")</f>
        <v>0</v>
      </c>
      <c r="AC95" s="244">
        <f>SUMIFS('2_stopień'!$J$9:$J$767,'2_stopień'!$H$9:$H$767,D95,'2_stopień'!$P$9:$P$767,"CKZ Głubczyce")</f>
        <v>0</v>
      </c>
      <c r="AD95" s="349">
        <f>SUMIFS('2_stopień'!$K$9:$K$767,'2_stopień'!$H$9:$H$767,D95,'2_stopień'!$P$9:$P$767,"CKZ Głubczyce")</f>
        <v>0</v>
      </c>
      <c r="AE95" s="244">
        <f>SUMIFS('2_stopień'!$J$9:$J$767,'2_stopień'!$H$9:$H$767,D95,'2_stopień'!$P$9:$P$767,"CKZ Kędzierzyn Koźle")</f>
        <v>0</v>
      </c>
      <c r="AF95" s="349">
        <f>SUMIFS('2_stopień'!$K$9:$K$767,'2_stopień'!$H$9:$H$767,D95,'2_stopień'!$P$9:$P$767,"CKZ Kędzierzyn Koźle")</f>
        <v>0</v>
      </c>
      <c r="AG95" s="244">
        <f>SUMIFS('2_stopień'!$J$9:$J$767,'2_stopień'!$H$9:$H$767,D95,'2_stopień'!$P$9:$P$767,"ZSET Rakowice")</f>
        <v>0</v>
      </c>
      <c r="AH95" s="349">
        <f>SUMIFS('2_stopień'!$K$9:$K$767,'2_stopień'!$H$9:$H$767,D95,'2_stopień'!$P$9:$P$767,"ZSET Rakowice")</f>
        <v>0</v>
      </c>
      <c r="AI95" s="244">
        <f>SUMIFS('2_stopień'!$J$9:$J$767,'2_stopień'!$H$9:$H$767,D95,'2_stopień'!$P$9:$P$767,"CKZ Krotoszyn")</f>
        <v>0</v>
      </c>
      <c r="AJ95" s="349">
        <f>SUMIFS('2_stopień'!$K$9:$K$767,'2_stopień'!$H$9:$H$767,D95,'2_stopień'!$P$9:$P$767,"CKZ Krotoszyn")</f>
        <v>0</v>
      </c>
      <c r="AK95" s="244">
        <f>SUMIFS('2_stopień'!$J$9:$J$767,'2_stopień'!$H$9:$H$767,D95,'2_stopień'!$P$9:$P$767,"CKZ Olkusz")</f>
        <v>0</v>
      </c>
      <c r="AL95" s="349">
        <f>SUMIFS('2_stopień'!$K$9:$K$767,'2_stopień'!$H$9:$H$767,D95,'2_stopień'!$P$9:$P$767,"CKZ Olkusz")</f>
        <v>0</v>
      </c>
      <c r="AM95" s="244">
        <f>SUMIFS('2_stopień'!$J$9:$J$767,'2_stopień'!$H$9:$H$767,D95,'2_stopień'!$P$9:$P$767,"CKZ Wschowa")</f>
        <v>0</v>
      </c>
      <c r="AN95" s="334">
        <f>SUMIFS('2_stopień'!$K$9:$K$767,'2_stopień'!$H$9:$H$767,D95,'2_stopień'!$P$9:$P$767,"CKZ Wschowa")</f>
        <v>0</v>
      </c>
      <c r="AO95" s="244">
        <f>SUMIFS('2_stopień'!$J$9:$J$767,'2_stopień'!$H$9:$H$767,D95,'2_stopień'!$P$9:$P$767,"CKZ Zielona Góra")</f>
        <v>0</v>
      </c>
      <c r="AP95" s="314">
        <f>SUMIFS('2_stopień'!$K$9:$K$767,'2_stopień'!$H$9:$H$767,D95,'2_stopień'!$P$9:$P$767,"CKZ Zielona Góra")</f>
        <v>0</v>
      </c>
      <c r="AQ95" s="244">
        <f>SUMIFS('2_stopień'!$J$9:$J$767,'2_stopień'!$H$9:$H$767,D95,'2_stopień'!$P$9:$P$767,"Rzemieślnicza Wałbrzych")</f>
        <v>0</v>
      </c>
      <c r="AR95" s="349">
        <f>SUMIFS('2_stopień'!$K$9:$K$767,'2_stopień'!$H$9:$H$767,D95,'2_stopień'!$P$9:$P$767,"Rzemieślnicza Wałbrzych")</f>
        <v>0</v>
      </c>
      <c r="AS95" s="244">
        <f>SUMIFS('2_stopień'!$J$9:$J$767,'2_stopień'!$H$9:$H$767,D95,'2_stopień'!$P$9:$P$767,"CKZ Mosina")</f>
        <v>0</v>
      </c>
      <c r="AT95" s="349">
        <f>SUMIFS('2_stopień'!$K$9:$K$767,'2_stopień'!$H$9:$H$767,D95,'2_stopień'!$P$9:$P$767,"CKZ Mosina")</f>
        <v>0</v>
      </c>
      <c r="AU95" s="244">
        <f>SUMIFS('2_stopień'!$J$9:$J$767,'2_stopień'!$H$9:$H$767,D95,'2_stopień'!$P$9:$P$767,"Collegium Witelona")</f>
        <v>0</v>
      </c>
      <c r="AV95" s="349">
        <f>SUMIFS('2_stopień'!$K$9:$K$767,'2_stopień'!$H$9:$H$767,D95,'2_stopień'!$P$9:$P$767,"Collegium Witelona")</f>
        <v>0</v>
      </c>
      <c r="AW95" s="244">
        <f>SUMIFS('2_stopień'!$J$9:$J$767,'2_stopień'!$H$9:$H$767,D95,'2_stopień'!$P$9:$P$767,"CKZ Opole")</f>
        <v>0</v>
      </c>
      <c r="AX95" s="349">
        <f>SUMIFS('2_stopień'!$K$9:$K$767,'2_stopień'!$H$9:$H$767,D95,'2_stopień'!$P$9:$P$767,"CKZ Opole")</f>
        <v>0</v>
      </c>
      <c r="AY95" s="244">
        <f>SUMIFS('2_stopień'!$J$9:$J$767,'2_stopień'!$H$9:$H$767,D95,'2_stopień'!$P$9:$P$767,"CKZ Wrocław")</f>
        <v>0</v>
      </c>
      <c r="AZ95" s="349">
        <f>SUMIFS('2_stopień'!$K$9:$K$767,'2_stopień'!$H$9:$H$767,D95,'2_stopień'!$P$9:$P$767,"CKZ Wrocław")</f>
        <v>0</v>
      </c>
      <c r="BA95" s="244">
        <f>SUMIFS('2_stopień'!$J$9:$J$767,'2_stopień'!$H$9:$H$767,D95,'2_stopień'!$P$9:$P$767,"Brzeg Dolny")</f>
        <v>0</v>
      </c>
      <c r="BB95" s="349">
        <f>SUMIFS('2_stopień'!$K$9:$K$767,'2_stopień'!$H$9:$H$767,D95,'2_stopień'!$P$9:$P$767,"Brzeg Dolny")</f>
        <v>0</v>
      </c>
      <c r="BC95" s="244">
        <f>SUMIFS('2_stopień'!$J$9:$J$767,'2_stopień'!$H$9:$H$767,D95,'2_stopień'!$P$9:$P$767,"CKZ Dębica")</f>
        <v>0</v>
      </c>
      <c r="BD95" s="349">
        <f>SUMIFS('2_stopień'!$K$9:$K$767,'2_stopień'!$H$9:$H$767,D95,'2_stopień'!$P$9:$P$767,"CKZ Dębica")</f>
        <v>0</v>
      </c>
      <c r="BE95" s="244">
        <f>SUMIFS('2_stopień'!$J$9:$J$767,'2_stopień'!$H$9:$H$767,D95,'2_stopień'!$P$9:$P$767,"CKZ Gliwice")</f>
        <v>0</v>
      </c>
      <c r="BF95" s="349">
        <f>SUMIFS('2_stopień'!$K$9:$K$767,'2_stopień'!$H$9:$H$767,D95,'2_stopień'!$P$9:$P$767,"CKZ Gliwice")</f>
        <v>0</v>
      </c>
      <c r="BG95" s="244">
        <f>SUMIFS('2_stopień'!$J$9:$J$767,'2_stopień'!$H$9:$H$767,D95,'2_stopień'!$P$9:$P$767,"CKZ Gniezno")</f>
        <v>0</v>
      </c>
      <c r="BH95" s="349">
        <f>SUMIFS('2_stopień'!$K$9:$K$767,'2_stopień'!$H$9:$H$767,D95,'2_stopień'!$P$9:$P$767,"CKZ Gniezno")</f>
        <v>0</v>
      </c>
      <c r="BI95" s="245">
        <f>SUMIFS('2_stopień'!$J$9:$J$767,'2_stopień'!$H$9:$H$767,D95,'2_stopień'!$P$9:$P$767,"szukany ośrodek")</f>
        <v>0</v>
      </c>
      <c r="BJ95" s="359">
        <f t="shared" si="4"/>
        <v>0</v>
      </c>
      <c r="BK95" s="324">
        <f t="shared" si="5"/>
        <v>0</v>
      </c>
    </row>
    <row r="96" spans="2:63" hidden="1">
      <c r="B96" s="25" t="s">
        <v>544</v>
      </c>
      <c r="C96" s="26">
        <v>711603</v>
      </c>
      <c r="D96" s="26" t="s">
        <v>635</v>
      </c>
      <c r="E96" s="25" t="s">
        <v>634</v>
      </c>
      <c r="F96" s="245">
        <f>SUMIF('2_stopień'!H$9:H$767,"TKO.01.",'2_stopień'!J$9:J$767)</f>
        <v>0</v>
      </c>
      <c r="G96" s="244">
        <f>SUMIFS('2_stopień'!$J$9:$J$767,'2_stopień'!$H$9:$H$767,D96,'2_stopień'!$P$9:$P$767,"CKZ Bielawa")</f>
        <v>0</v>
      </c>
      <c r="H96" s="244">
        <f>SUMIFS('2_stopień'!$K$9:$K$767,'2_stopień'!$H$9:$H$767,E96,'2_stopień'!$P$9:$P$767,"CKZ Bielawa")</f>
        <v>0</v>
      </c>
      <c r="I96" s="244">
        <f>SUMIFS('2_stopień'!$J$9:$J$767,'2_stopień'!$H$9:$H$767,D96,'2_stopień'!$P$9:$P$767,"GCKZ Głogów")</f>
        <v>0</v>
      </c>
      <c r="J96" s="349">
        <f>SUMIFS('2_stopień'!$K$9:$K$767,'2_stopień'!$H$9:$H$767,D96,'2_stopień'!$P$9:$P$767,"GCKZ Głogów")</f>
        <v>0</v>
      </c>
      <c r="K96" s="244">
        <f>SUMIFS('2_stopień'!$J$9:$J$767,'2_stopień'!$H$9:$H$767,D96,'2_stopień'!$P$9:$P$767,"CKZ Jawor")</f>
        <v>0</v>
      </c>
      <c r="L96" s="349">
        <f>SUMIFS('2_stopień'!$K$9:$K$767,'2_stopień'!$H$9:$H$767,D96,'2_stopień'!$P$9:$P$767,"CKZ Jawor")</f>
        <v>0</v>
      </c>
      <c r="M96" s="244">
        <f>SUMIFS('2_stopień'!$J$9:$J$767,'2_stopień'!$H$9:$H$767,D96,'2_stopień'!$P$9:$P$767,"JCKZ Jelenia Góra")</f>
        <v>0</v>
      </c>
      <c r="N96" s="349">
        <f>SUMIFS('2_stopień'!$K$9:$K$767,'2_stopień'!$H$9:$H$767,D96,'2_stopień'!$P$9:$P$767,"JCKZ Jelenia Góra")</f>
        <v>0</v>
      </c>
      <c r="O96" s="244">
        <f>SUMIFS('2_stopień'!$J$9:$J$767,'2_stopień'!$H$9:$H$767,D96,'2_stopień'!$P$9:$P$767,"CKZ Kłodzko")</f>
        <v>0</v>
      </c>
      <c r="P96" s="349">
        <f>SUMIFS('2_stopień'!$K$9:$K$767,'2_stopień'!$H$9:$H$767,D96,'2_stopień'!$P$9:$P$767,"CKZ Kłodzko")</f>
        <v>0</v>
      </c>
      <c r="Q96" s="244">
        <f>SUMIFS('2_stopień'!$J$9:$J$767,'2_stopień'!$H$9:$H$767,D96,'2_stopień'!$P$9:$P$767,"CKZ Legnica")</f>
        <v>0</v>
      </c>
      <c r="R96" s="349">
        <f>SUMIFS('2_stopień'!$K$9:$K$767,'2_stopień'!$H$9:$H$767,D96,'2_stopień'!$P$9:$P$767,"CKZ Legnica")</f>
        <v>0</v>
      </c>
      <c r="S96" s="244">
        <f>SUMIFS('2_stopień'!$J$9:$J$767,'2_stopień'!$H$9:$H$767,D96,'2_stopień'!$P$9:$P$767,"CKZ Oleśnica")</f>
        <v>0</v>
      </c>
      <c r="T96" s="349">
        <f>SUMIFS('2_stopień'!$K$9:$K$767,'2_stopień'!$H$9:$H$767,D96,'2_stopień'!$P$9:$P$767,"CKZ Oleśnica")</f>
        <v>0</v>
      </c>
      <c r="U96" s="244">
        <f>SUMIFS('2_stopień'!$J$9:$J$767,'2_stopień'!$H$9:$H$767,D96,'2_stopień'!$P$9:$P$767,"CKZ Świdnica")</f>
        <v>0</v>
      </c>
      <c r="V96" s="349">
        <f>SUMIFS('2_stopień'!$K$9:$K$767,'2_stopień'!$H$9:$H$767,D96,'2_stopień'!$P$9:$P$767,"CKZ Świdnica")</f>
        <v>0</v>
      </c>
      <c r="W96" s="244">
        <f>SUMIFS('2_stopień'!$J$9:$J$767,'2_stopień'!$H$9:$H$767,D96,'2_stopień'!$P$9:$P$767,"CKZ Wołów")</f>
        <v>0</v>
      </c>
      <c r="X96" s="349">
        <f>SUMIFS('2_stopień'!$K$9:$K$767,'2_stopień'!$H$9:$H$767,D96,'2_stopień'!$P$9:$P$767,"CKZ Wołów")</f>
        <v>0</v>
      </c>
      <c r="Y96" s="244">
        <f>SUMIFS('2_stopień'!$J$9:$J$767,'2_stopień'!$H$9:$H$767,D96,'2_stopień'!$P$9:$P$767,"CKZ Ziębice")</f>
        <v>0</v>
      </c>
      <c r="Z96" s="349">
        <f>SUMIFS('2_stopień'!$K$9:$K$767,'2_stopień'!$H$9:$H$767,D96,'2_stopień'!$P$9:$P$767,"CKZ Ziębice")</f>
        <v>0</v>
      </c>
      <c r="AA96" s="244">
        <f>SUMIFS('2_stopień'!$J$9:$J$767,'2_stopień'!$H$9:$H$767,D96,'2_stopień'!$P$9:$P$767,"CKZ Dobrodzień")</f>
        <v>0</v>
      </c>
      <c r="AB96" s="349">
        <f>SUMIFS('2_stopień'!$K$9:$K$767,'2_stopień'!$H$9:$H$767,D96,'2_stopień'!$P$9:$P$767,"CKZ Dobrodzień")</f>
        <v>0</v>
      </c>
      <c r="AC96" s="244">
        <f>SUMIFS('2_stopień'!$J$9:$J$767,'2_stopień'!$H$9:$H$767,D96,'2_stopień'!$P$9:$P$767,"CKZ Głubczyce")</f>
        <v>0</v>
      </c>
      <c r="AD96" s="349">
        <f>SUMIFS('2_stopień'!$K$9:$K$767,'2_stopień'!$H$9:$H$767,D96,'2_stopień'!$P$9:$P$767,"CKZ Głubczyce")</f>
        <v>0</v>
      </c>
      <c r="AE96" s="244">
        <f>SUMIFS('2_stopień'!$J$9:$J$767,'2_stopień'!$H$9:$H$767,D96,'2_stopień'!$P$9:$P$767,"CKZ Kędzierzyn Koźle")</f>
        <v>0</v>
      </c>
      <c r="AF96" s="349">
        <f>SUMIFS('2_stopień'!$K$9:$K$767,'2_stopień'!$H$9:$H$767,D96,'2_stopień'!$P$9:$P$767,"CKZ Kędzierzyn Koźle")</f>
        <v>0</v>
      </c>
      <c r="AG96" s="244">
        <f>SUMIFS('2_stopień'!$J$9:$J$767,'2_stopień'!$H$9:$H$767,D96,'2_stopień'!$P$9:$P$767,"ZSET Rakowice")</f>
        <v>0</v>
      </c>
      <c r="AH96" s="349">
        <f>SUMIFS('2_stopień'!$K$9:$K$767,'2_stopień'!$H$9:$H$767,D96,'2_stopień'!$P$9:$P$767,"ZSET Rakowice")</f>
        <v>0</v>
      </c>
      <c r="AI96" s="244">
        <f>SUMIFS('2_stopień'!$J$9:$J$767,'2_stopień'!$H$9:$H$767,D96,'2_stopień'!$P$9:$P$767,"CKZ Krotoszyn")</f>
        <v>0</v>
      </c>
      <c r="AJ96" s="349">
        <f>SUMIFS('2_stopień'!$K$9:$K$767,'2_stopień'!$H$9:$H$767,D96,'2_stopień'!$P$9:$P$767,"CKZ Krotoszyn")</f>
        <v>0</v>
      </c>
      <c r="AK96" s="244">
        <f>SUMIFS('2_stopień'!$J$9:$J$767,'2_stopień'!$H$9:$H$767,D96,'2_stopień'!$P$9:$P$767,"CKZ Olkusz")</f>
        <v>0</v>
      </c>
      <c r="AL96" s="349">
        <f>SUMIFS('2_stopień'!$K$9:$K$767,'2_stopień'!$H$9:$H$767,D96,'2_stopień'!$P$9:$P$767,"CKZ Olkusz")</f>
        <v>0</v>
      </c>
      <c r="AM96" s="244">
        <f>SUMIFS('2_stopień'!$J$9:$J$767,'2_stopień'!$H$9:$H$767,D96,'2_stopień'!$P$9:$P$767,"CKZ Wschowa")</f>
        <v>0</v>
      </c>
      <c r="AN96" s="334">
        <f>SUMIFS('2_stopień'!$K$9:$K$767,'2_stopień'!$H$9:$H$767,D96,'2_stopień'!$P$9:$P$767,"CKZ Wschowa")</f>
        <v>0</v>
      </c>
      <c r="AO96" s="244">
        <f>SUMIFS('2_stopień'!$J$9:$J$767,'2_stopień'!$H$9:$H$767,D96,'2_stopień'!$P$9:$P$767,"CKZ Zielona Góra")</f>
        <v>0</v>
      </c>
      <c r="AP96" s="314">
        <f>SUMIFS('2_stopień'!$K$9:$K$767,'2_stopień'!$H$9:$H$767,D96,'2_stopień'!$P$9:$P$767,"CKZ Zielona Góra")</f>
        <v>0</v>
      </c>
      <c r="AQ96" s="244">
        <f>SUMIFS('2_stopień'!$J$9:$J$767,'2_stopień'!$H$9:$H$767,D96,'2_stopień'!$P$9:$P$767,"Rzemieślnicza Wałbrzych")</f>
        <v>0</v>
      </c>
      <c r="AR96" s="349">
        <f>SUMIFS('2_stopień'!$K$9:$K$767,'2_stopień'!$H$9:$H$767,D96,'2_stopień'!$P$9:$P$767,"Rzemieślnicza Wałbrzych")</f>
        <v>0</v>
      </c>
      <c r="AS96" s="244">
        <f>SUMIFS('2_stopień'!$J$9:$J$767,'2_stopień'!$H$9:$H$767,D96,'2_stopień'!$P$9:$P$767,"CKZ Mosina")</f>
        <v>0</v>
      </c>
      <c r="AT96" s="349">
        <f>SUMIFS('2_stopień'!$K$9:$K$767,'2_stopień'!$H$9:$H$767,D96,'2_stopień'!$P$9:$P$767,"CKZ Mosina")</f>
        <v>0</v>
      </c>
      <c r="AU96" s="244">
        <f>SUMIFS('2_stopień'!$J$9:$J$767,'2_stopień'!$H$9:$H$767,D96,'2_stopień'!$P$9:$P$767,"Collegium Witelona")</f>
        <v>0</v>
      </c>
      <c r="AV96" s="349">
        <f>SUMIFS('2_stopień'!$K$9:$K$767,'2_stopień'!$H$9:$H$767,D96,'2_stopień'!$P$9:$P$767,"Collegium Witelona")</f>
        <v>0</v>
      </c>
      <c r="AW96" s="244">
        <f>SUMIFS('2_stopień'!$J$9:$J$767,'2_stopień'!$H$9:$H$767,D96,'2_stopień'!$P$9:$P$767,"CKZ Opole")</f>
        <v>0</v>
      </c>
      <c r="AX96" s="349">
        <f>SUMIFS('2_stopień'!$K$9:$K$767,'2_stopień'!$H$9:$H$767,D96,'2_stopień'!$P$9:$P$767,"CKZ Opole")</f>
        <v>0</v>
      </c>
      <c r="AY96" s="244">
        <f>SUMIFS('2_stopień'!$J$9:$J$767,'2_stopień'!$H$9:$H$767,D96,'2_stopień'!$P$9:$P$767,"CKZ Wrocław")</f>
        <v>0</v>
      </c>
      <c r="AZ96" s="349">
        <f>SUMIFS('2_stopień'!$K$9:$K$767,'2_stopień'!$H$9:$H$767,D96,'2_stopień'!$P$9:$P$767,"CKZ Wrocław")</f>
        <v>0</v>
      </c>
      <c r="BA96" s="244">
        <f>SUMIFS('2_stopień'!$J$9:$J$767,'2_stopień'!$H$9:$H$767,D96,'2_stopień'!$P$9:$P$767,"Brzeg Dolny")</f>
        <v>0</v>
      </c>
      <c r="BB96" s="349">
        <f>SUMIFS('2_stopień'!$K$9:$K$767,'2_stopień'!$H$9:$H$767,D96,'2_stopień'!$P$9:$P$767,"Brzeg Dolny")</f>
        <v>0</v>
      </c>
      <c r="BC96" s="244">
        <f>SUMIFS('2_stopień'!$J$9:$J$767,'2_stopień'!$H$9:$H$767,D96,'2_stopień'!$P$9:$P$767,"CKZ Dębica")</f>
        <v>0</v>
      </c>
      <c r="BD96" s="349">
        <f>SUMIFS('2_stopień'!$K$9:$K$767,'2_stopień'!$H$9:$H$767,D96,'2_stopień'!$P$9:$P$767,"CKZ Dębica")</f>
        <v>0</v>
      </c>
      <c r="BE96" s="244">
        <f>SUMIFS('2_stopień'!$J$9:$J$767,'2_stopień'!$H$9:$H$767,D96,'2_stopień'!$P$9:$P$767,"CKZ Gliwice")</f>
        <v>0</v>
      </c>
      <c r="BF96" s="349">
        <f>SUMIFS('2_stopień'!$K$9:$K$767,'2_stopień'!$H$9:$H$767,D96,'2_stopień'!$P$9:$P$767,"CKZ Gliwice")</f>
        <v>0</v>
      </c>
      <c r="BG96" s="244">
        <f>SUMIFS('2_stopień'!$J$9:$J$767,'2_stopień'!$H$9:$H$767,D96,'2_stopień'!$P$9:$P$767,"CKZ Gniezno")</f>
        <v>0</v>
      </c>
      <c r="BH96" s="349">
        <f>SUMIFS('2_stopień'!$K$9:$K$767,'2_stopień'!$H$9:$H$767,D96,'2_stopień'!$P$9:$P$767,"CKZ Gniezno")</f>
        <v>0</v>
      </c>
      <c r="BI96" s="245">
        <f>SUMIFS('2_stopień'!$J$9:$J$767,'2_stopień'!$H$9:$H$767,D96,'2_stopień'!$P$9:$P$767,"szukany ośrodek")</f>
        <v>0</v>
      </c>
      <c r="BJ96" s="359">
        <f t="shared" si="4"/>
        <v>0</v>
      </c>
      <c r="BK96" s="324">
        <f t="shared" si="5"/>
        <v>0</v>
      </c>
    </row>
    <row r="97" spans="2:63" ht="17.25" hidden="1" customHeight="1">
      <c r="B97" s="27" t="s">
        <v>545</v>
      </c>
      <c r="C97" s="28">
        <v>723318</v>
      </c>
      <c r="D97" s="28" t="s">
        <v>633</v>
      </c>
      <c r="E97" s="29" t="s">
        <v>632</v>
      </c>
      <c r="F97" s="245">
        <f>SUMIF('2_stopień'!H$9:H$767,"TKO.09.",'2_stopień'!J$9:J$767)</f>
        <v>6</v>
      </c>
      <c r="G97" s="244">
        <f>SUMIFS('2_stopień'!$J$9:$J$767,'2_stopień'!$H$9:$H$767,D97,'2_stopień'!$P$9:$P$767,"CKZ Bielawa")</f>
        <v>0</v>
      </c>
      <c r="H97" s="244">
        <f>SUMIFS('2_stopień'!$K$9:$K$767,'2_stopień'!$H$9:$H$767,D97,'2_stopień'!$P$9:$P$767,"CKZ Bielawa")</f>
        <v>0</v>
      </c>
      <c r="I97" s="244">
        <f>SUMIFS('2_stopień'!$J$9:$J$767,'2_stopień'!$H$9:$H$767,D97,'2_stopień'!$P$9:$P$767,"GCKZ Głogów")</f>
        <v>0</v>
      </c>
      <c r="J97" s="349">
        <f>SUMIFS('2_stopień'!$K$9:$K$767,'2_stopień'!$H$9:$H$767,D97,'2_stopień'!$P$9:$P$767,"GCKZ Głogów")</f>
        <v>0</v>
      </c>
      <c r="K97" s="244">
        <f>SUMIFS('2_stopień'!$J$9:$J$767,'2_stopień'!$H$9:$H$767,D97,'2_stopień'!$P$9:$P$767,"CKZ Jawor")</f>
        <v>0</v>
      </c>
      <c r="L97" s="349">
        <f>SUMIFS('2_stopień'!$K$9:$K$767,'2_stopień'!$H$9:$H$767,D97,'2_stopień'!$P$9:$P$767,"CKZ Jawor")</f>
        <v>0</v>
      </c>
      <c r="M97" s="244">
        <f>SUMIFS('2_stopień'!$J$9:$J$767,'2_stopień'!$H$9:$H$767,D97,'2_stopień'!$P$9:$P$767,"JCKZ Jelenia Góra")</f>
        <v>0</v>
      </c>
      <c r="N97" s="349">
        <f>SUMIFS('2_stopień'!$K$9:$K$767,'2_stopień'!$H$9:$H$767,D97,'2_stopień'!$P$9:$P$767,"JCKZ Jelenia Góra")</f>
        <v>0</v>
      </c>
      <c r="O97" s="244">
        <f>SUMIFS('2_stopień'!$J$9:$J$767,'2_stopień'!$H$9:$H$767,D97,'2_stopień'!$P$9:$P$767,"CKZ Kłodzko")</f>
        <v>0</v>
      </c>
      <c r="P97" s="349">
        <f>SUMIFS('2_stopień'!$K$9:$K$767,'2_stopień'!$H$9:$H$767,D97,'2_stopień'!$P$9:$P$767,"CKZ Kłodzko")</f>
        <v>0</v>
      </c>
      <c r="Q97" s="244">
        <f>SUMIFS('2_stopień'!$J$9:$J$767,'2_stopień'!$H$9:$H$767,D97,'2_stopień'!$P$9:$P$767,"CKZ Legnica")</f>
        <v>0</v>
      </c>
      <c r="R97" s="349">
        <f>SUMIFS('2_stopień'!$K$9:$K$767,'2_stopień'!$H$9:$H$767,D97,'2_stopień'!$P$9:$P$767,"CKZ Legnica")</f>
        <v>0</v>
      </c>
      <c r="S97" s="244">
        <f>SUMIFS('2_stopień'!$J$9:$J$767,'2_stopień'!$H$9:$H$767,D97,'2_stopień'!$P$9:$P$767,"CKZ Oleśnica")</f>
        <v>0</v>
      </c>
      <c r="T97" s="349">
        <f>SUMIFS('2_stopień'!$K$9:$K$767,'2_stopień'!$H$9:$H$767,D97,'2_stopień'!$P$9:$P$767,"CKZ Oleśnica")</f>
        <v>0</v>
      </c>
      <c r="U97" s="244">
        <f>SUMIFS('2_stopień'!$J$9:$J$767,'2_stopień'!$H$9:$H$767,D97,'2_stopień'!$P$9:$P$767,"CKZ Świdnica")</f>
        <v>0</v>
      </c>
      <c r="V97" s="349">
        <f>SUMIFS('2_stopień'!$K$9:$K$767,'2_stopień'!$H$9:$H$767,D97,'2_stopień'!$P$9:$P$767,"CKZ Świdnica")</f>
        <v>0</v>
      </c>
      <c r="W97" s="244">
        <f>SUMIFS('2_stopień'!$J$9:$J$767,'2_stopień'!$H$9:$H$767,D97,'2_stopień'!$P$9:$P$767,"CKZ Wołów")</f>
        <v>0</v>
      </c>
      <c r="X97" s="349">
        <f>SUMIFS('2_stopień'!$K$9:$K$767,'2_stopień'!$H$9:$H$767,D97,'2_stopień'!$P$9:$P$767,"CKZ Wołów")</f>
        <v>0</v>
      </c>
      <c r="Y97" s="244">
        <f>SUMIFS('2_stopień'!$J$9:$J$767,'2_stopień'!$H$9:$H$767,D97,'2_stopień'!$P$9:$P$767,"CKZ Ziębice")</f>
        <v>0</v>
      </c>
      <c r="Z97" s="349">
        <f>SUMIFS('2_stopień'!$K$9:$K$767,'2_stopień'!$H$9:$H$767,D97,'2_stopień'!$P$9:$P$767,"CKZ Ziębice")</f>
        <v>0</v>
      </c>
      <c r="AA97" s="244">
        <f>SUMIFS('2_stopień'!$J$9:$J$767,'2_stopień'!$H$9:$H$767,D97,'2_stopień'!$P$9:$P$767,"CKZ Dobrodzień")</f>
        <v>0</v>
      </c>
      <c r="AB97" s="349">
        <f>SUMIFS('2_stopień'!$K$9:$K$767,'2_stopień'!$H$9:$H$767,D97,'2_stopień'!$P$9:$P$767,"CKZ Dobrodzień")</f>
        <v>0</v>
      </c>
      <c r="AC97" s="244">
        <f>SUMIFS('2_stopień'!$J$9:$J$767,'2_stopień'!$H$9:$H$767,D97,'2_stopień'!$P$9:$P$767,"CKZ Głubczyce")</f>
        <v>0</v>
      </c>
      <c r="AD97" s="349">
        <f>SUMIFS('2_stopień'!$K$9:$K$767,'2_stopień'!$H$9:$H$767,D97,'2_stopień'!$P$9:$P$767,"CKZ Głubczyce")</f>
        <v>0</v>
      </c>
      <c r="AE97" s="244">
        <f>SUMIFS('2_stopień'!$J$9:$J$767,'2_stopień'!$H$9:$H$767,D97,'2_stopień'!$P$9:$P$767,"CKZ Kędzierzyn Koźle")</f>
        <v>0</v>
      </c>
      <c r="AF97" s="349">
        <f>SUMIFS('2_stopień'!$K$9:$K$767,'2_stopień'!$H$9:$H$767,D97,'2_stopień'!$P$9:$P$767,"CKZ Kędzierzyn Koźle")</f>
        <v>0</v>
      </c>
      <c r="AG97" s="244">
        <f>SUMIFS('2_stopień'!$J$9:$J$767,'2_stopień'!$H$9:$H$767,D97,'2_stopień'!$P$9:$P$767,"ZSET Rakowice")</f>
        <v>0</v>
      </c>
      <c r="AH97" s="349">
        <f>SUMIFS('2_stopień'!$K$9:$K$767,'2_stopień'!$H$9:$H$767,D97,'2_stopień'!$P$9:$P$767,"ZSET Rakowice")</f>
        <v>0</v>
      </c>
      <c r="AI97" s="244">
        <f>SUMIFS('2_stopień'!$J$9:$J$767,'2_stopień'!$H$9:$H$767,D97,'2_stopień'!$P$9:$P$767,"CKZ Krotoszyn")</f>
        <v>0</v>
      </c>
      <c r="AJ97" s="349">
        <f>SUMIFS('2_stopień'!$K$9:$K$767,'2_stopień'!$H$9:$H$767,D97,'2_stopień'!$P$9:$P$767,"CKZ Krotoszyn")</f>
        <v>0</v>
      </c>
      <c r="AK97" s="244">
        <f>SUMIFS('2_stopień'!$J$9:$J$767,'2_stopień'!$H$9:$H$767,D97,'2_stopień'!$P$9:$P$767,"CKZ Olkusz")</f>
        <v>0</v>
      </c>
      <c r="AL97" s="349">
        <f>SUMIFS('2_stopień'!$K$9:$K$767,'2_stopień'!$H$9:$H$767,D97,'2_stopień'!$P$9:$P$767,"CKZ Olkusz")</f>
        <v>0</v>
      </c>
      <c r="AM97" s="244">
        <f>SUMIFS('2_stopień'!$J$9:$J$767,'2_stopień'!$H$9:$H$767,D97,'2_stopień'!$P$9:$P$767,"CKZ Wschowa")</f>
        <v>0</v>
      </c>
      <c r="AN97" s="334">
        <f>SUMIFS('2_stopień'!$K$9:$K$767,'2_stopień'!$H$9:$H$767,D97,'2_stopień'!$P$9:$P$767,"CKZ Wschowa")</f>
        <v>0</v>
      </c>
      <c r="AO97" s="244">
        <f>SUMIFS('2_stopień'!$J$9:$J$767,'2_stopień'!$H$9:$H$767,D97,'2_stopień'!$P$9:$P$767,"CKZ Zielona Góra")</f>
        <v>0</v>
      </c>
      <c r="AP97" s="314">
        <f>SUMIFS('2_stopień'!$K$9:$K$767,'2_stopień'!$H$9:$H$767,D97,'2_stopień'!$P$9:$P$767,"CKZ Zielona Góra")</f>
        <v>0</v>
      </c>
      <c r="AQ97" s="244">
        <f>SUMIFS('2_stopień'!$J$9:$J$767,'2_stopień'!$H$9:$H$767,D97,'2_stopień'!$P$9:$P$767,"Rzemieślnicza Wałbrzych")</f>
        <v>0</v>
      </c>
      <c r="AR97" s="349">
        <f>SUMIFS('2_stopień'!$K$9:$K$767,'2_stopień'!$H$9:$H$767,D97,'2_stopień'!$P$9:$P$767,"Rzemieślnicza Wałbrzych")</f>
        <v>0</v>
      </c>
      <c r="AS97" s="244">
        <f>SUMIFS('2_stopień'!$J$9:$J$767,'2_stopień'!$H$9:$H$767,D97,'2_stopień'!$P$9:$P$767,"CKZ Mosina")</f>
        <v>0</v>
      </c>
      <c r="AT97" s="349">
        <f>SUMIFS('2_stopień'!$K$9:$K$767,'2_stopień'!$H$9:$H$767,D97,'2_stopień'!$P$9:$P$767,"CKZ Mosina")</f>
        <v>0</v>
      </c>
      <c r="AU97" s="244">
        <f>SUMIFS('2_stopień'!$J$9:$J$767,'2_stopień'!$H$9:$H$767,D97,'2_stopień'!$P$9:$P$767,"Akademia Rzemiosła")</f>
        <v>0</v>
      </c>
      <c r="AV97" s="349">
        <f>SUMIFS('2_stopień'!$K$9:$K$767,'2_stopień'!$H$9:$H$767,D97,'2_stopień'!$P$9:$P$767,"Akademia Rzemiosła")</f>
        <v>0</v>
      </c>
      <c r="AW97" s="244">
        <f>SUMIFS('2_stopień'!$J$9:$J$767,'2_stopień'!$H$9:$H$767,D97,'2_stopień'!$P$9:$P$767,"CKZ Opole")</f>
        <v>0</v>
      </c>
      <c r="AX97" s="349">
        <f>SUMIFS('2_stopień'!$K$9:$K$767,'2_stopień'!$H$9:$H$767,D97,'2_stopień'!$P$9:$P$767,"CKZ Opole")</f>
        <v>0</v>
      </c>
      <c r="AY97" s="244">
        <f>SUMIFS('2_stopień'!$J$9:$J$767,'2_stopień'!$H$9:$H$767,D97,'2_stopień'!$P$9:$P$767,"CKZ Wrocław")</f>
        <v>0</v>
      </c>
      <c r="AZ97" s="349">
        <f>SUMIFS('2_stopień'!$K$9:$K$767,'2_stopień'!$H$9:$H$767,D97,'2_stopień'!$P$9:$P$767,"CKZ Wrocław")</f>
        <v>0</v>
      </c>
      <c r="BA97" s="244">
        <f>SUMIFS('2_stopień'!$J$9:$J$767,'2_stopień'!$H$9:$H$767,D97,'2_stopień'!$P$9:$P$767,"Brzeg Dolny")</f>
        <v>0</v>
      </c>
      <c r="BB97" s="349">
        <f>SUMIFS('2_stopień'!$K$9:$K$767,'2_stopień'!$H$9:$H$767,D97,'2_stopień'!$P$9:$P$767,"Brzeg Dolny")</f>
        <v>0</v>
      </c>
      <c r="BC97" s="244">
        <f>SUMIFS('2_stopień'!$J$9:$J$767,'2_stopień'!$H$9:$H$767,D97,'2_stopień'!$P$9:$P$767,"CKZ Dębica")</f>
        <v>6</v>
      </c>
      <c r="BD97" s="349">
        <f>SUMIFS('2_stopień'!$K$9:$K$767,'2_stopień'!$H$9:$H$767,D97,'2_stopień'!$P$9:$P$767,"CKZ Dębica")</f>
        <v>0</v>
      </c>
      <c r="BE97" s="244">
        <f>SUMIFS('2_stopień'!$J$9:$J$767,'2_stopień'!$H$9:$H$767,D97,'2_stopień'!$P$9:$P$767,"CKZ Gliwice")</f>
        <v>0</v>
      </c>
      <c r="BF97" s="349">
        <f>SUMIFS('2_stopień'!$K$9:$K$767,'2_stopień'!$H$9:$H$767,D97,'2_stopień'!$P$9:$P$767,"CKZ Gliwice")</f>
        <v>0</v>
      </c>
      <c r="BG97" s="244">
        <f>SUMIFS('2_stopień'!$J$9:$J$767,'2_stopień'!$H$9:$H$767,D97,'2_stopień'!$P$9:$P$767,"CKZ Gniezno")</f>
        <v>0</v>
      </c>
      <c r="BH97" s="349">
        <f>SUMIFS('2_stopień'!$K$9:$K$767,'2_stopień'!$H$9:$H$767,D97,'2_stopień'!$P$9:$P$767,"CKZ Gniezno")</f>
        <v>0</v>
      </c>
      <c r="BI97" s="245">
        <f>SUMIFS('2_stopień'!$J$9:$J$767,'2_stopień'!$H$9:$H$767,D97,'2_stopień'!$P$9:$P$767,"szukany ośrodek")</f>
        <v>0</v>
      </c>
      <c r="BJ97" s="359">
        <f t="shared" si="4"/>
        <v>6</v>
      </c>
      <c r="BK97" s="324">
        <f t="shared" si="5"/>
        <v>0</v>
      </c>
    </row>
    <row r="98" spans="2:63" hidden="1">
      <c r="B98" s="25" t="s">
        <v>546</v>
      </c>
      <c r="C98" s="26">
        <v>711701</v>
      </c>
      <c r="D98" s="26" t="s">
        <v>1036</v>
      </c>
      <c r="E98" s="25" t="s">
        <v>631</v>
      </c>
      <c r="F98" s="245">
        <f>SUMIF('2_stopień'!H$9:H$767,"TWO.01.",'2_stopień'!J$9:J$767)</f>
        <v>0</v>
      </c>
      <c r="G98" s="244">
        <f>SUMIFS('2_stopień'!$J$9:$J$767,'2_stopień'!$H$9:$H$767,D98,'2_stopień'!$P$9:$P$767,"CKZ Bielawa")</f>
        <v>0</v>
      </c>
      <c r="H98" s="244">
        <f>SUMIFS('2_stopień'!$K$9:$K$767,'2_stopień'!$H$9:$H$767,E98,'2_stopień'!$P$9:$P$767,"CKZ Bielawa")</f>
        <v>0</v>
      </c>
      <c r="I98" s="244">
        <f>SUMIFS('2_stopień'!$J$9:$J$767,'2_stopień'!$H$9:$H$767,D98,'2_stopień'!$P$9:$P$767,"GCKZ Głogów")</f>
        <v>0</v>
      </c>
      <c r="J98" s="349">
        <f>SUMIFS('2_stopień'!$K$9:$K$767,'2_stopień'!$H$9:$H$767,D98,'2_stopień'!$P$9:$P$767,"GCKZ Głogów")</f>
        <v>0</v>
      </c>
      <c r="K98" s="244">
        <f>SUMIFS('2_stopień'!$J$9:$J$767,'2_stopień'!$H$9:$H$767,D98,'2_stopień'!$P$9:$P$767,"CKZ Jawor")</f>
        <v>0</v>
      </c>
      <c r="L98" s="349">
        <f>SUMIFS('2_stopień'!$K$9:$K$767,'2_stopień'!$H$9:$H$767,D98,'2_stopień'!$P$9:$P$767,"CKZ Jawor")</f>
        <v>0</v>
      </c>
      <c r="M98" s="244">
        <f>SUMIFS('2_stopień'!$J$9:$J$767,'2_stopień'!$H$9:$H$767,D98,'2_stopień'!$P$9:$P$767,"JCKZ Jelenia Góra")</f>
        <v>0</v>
      </c>
      <c r="N98" s="349">
        <f>SUMIFS('2_stopień'!$K$9:$K$767,'2_stopień'!$H$9:$H$767,D98,'2_stopień'!$P$9:$P$767,"JCKZ Jelenia Góra")</f>
        <v>0</v>
      </c>
      <c r="O98" s="244">
        <f>SUMIFS('2_stopień'!$J$9:$J$767,'2_stopień'!$H$9:$H$767,D98,'2_stopień'!$P$9:$P$767,"CKZ Kłodzko")</f>
        <v>0</v>
      </c>
      <c r="P98" s="349">
        <f>SUMIFS('2_stopień'!$K$9:$K$767,'2_stopień'!$H$9:$H$767,D98,'2_stopień'!$P$9:$P$767,"CKZ Kłodzko")</f>
        <v>0</v>
      </c>
      <c r="Q98" s="244">
        <f>SUMIFS('2_stopień'!$J$9:$J$767,'2_stopień'!$H$9:$H$767,D98,'2_stopień'!$P$9:$P$767,"CKZ Legnica")</f>
        <v>0</v>
      </c>
      <c r="R98" s="349">
        <f>SUMIFS('2_stopień'!$K$9:$K$767,'2_stopień'!$H$9:$H$767,D98,'2_stopień'!$P$9:$P$767,"CKZ Legnica")</f>
        <v>0</v>
      </c>
      <c r="S98" s="244">
        <f>SUMIFS('2_stopień'!$J$9:$J$767,'2_stopień'!$H$9:$H$767,D98,'2_stopień'!$P$9:$P$767,"CKZ Oleśnica")</f>
        <v>0</v>
      </c>
      <c r="T98" s="349">
        <f>SUMIFS('2_stopień'!$K$9:$K$767,'2_stopień'!$H$9:$H$767,D98,'2_stopień'!$P$9:$P$767,"CKZ Oleśnica")</f>
        <v>0</v>
      </c>
      <c r="U98" s="244">
        <f>SUMIFS('2_stopień'!$J$9:$J$767,'2_stopień'!$H$9:$H$767,D98,'2_stopień'!$P$9:$P$767,"CKZ Świdnica")</f>
        <v>0</v>
      </c>
      <c r="V98" s="349">
        <f>SUMIFS('2_stopień'!$K$9:$K$767,'2_stopień'!$H$9:$H$767,D98,'2_stopień'!$P$9:$P$767,"CKZ Świdnica")</f>
        <v>0</v>
      </c>
      <c r="W98" s="244">
        <f>SUMIFS('2_stopień'!$J$9:$J$767,'2_stopień'!$H$9:$H$767,D98,'2_stopień'!$P$9:$P$767,"CKZ Wołów")</f>
        <v>0</v>
      </c>
      <c r="X98" s="349">
        <f>SUMIFS('2_stopień'!$K$9:$K$767,'2_stopień'!$H$9:$H$767,D98,'2_stopień'!$P$9:$P$767,"CKZ Wołów")</f>
        <v>0</v>
      </c>
      <c r="Y98" s="244">
        <f>SUMIFS('2_stopień'!$J$9:$J$767,'2_stopień'!$H$9:$H$767,D98,'2_stopień'!$P$9:$P$767,"CKZ Ziębice")</f>
        <v>0</v>
      </c>
      <c r="Z98" s="349">
        <f>SUMIFS('2_stopień'!$K$9:$K$767,'2_stopień'!$H$9:$H$767,D98,'2_stopień'!$P$9:$P$767,"CKZ Ziębice")</f>
        <v>0</v>
      </c>
      <c r="AA98" s="244">
        <f>SUMIFS('2_stopień'!$J$9:$J$767,'2_stopień'!$H$9:$H$767,D98,'2_stopień'!$P$9:$P$767,"CKZ Dobrodzień")</f>
        <v>0</v>
      </c>
      <c r="AB98" s="349">
        <f>SUMIFS('2_stopień'!$K$9:$K$767,'2_stopień'!$H$9:$H$767,D98,'2_stopień'!$P$9:$P$767,"CKZ Dobrodzień")</f>
        <v>0</v>
      </c>
      <c r="AC98" s="244">
        <f>SUMIFS('2_stopień'!$J$9:$J$767,'2_stopień'!$H$9:$H$767,D98,'2_stopień'!$P$9:$P$767,"CKZ Głubczyce")</f>
        <v>0</v>
      </c>
      <c r="AD98" s="349">
        <f>SUMIFS('2_stopień'!$K$9:$K$767,'2_stopień'!$H$9:$H$767,D98,'2_stopień'!$P$9:$P$767,"CKZ Głubczyce")</f>
        <v>0</v>
      </c>
      <c r="AE98" s="244">
        <f>SUMIFS('2_stopień'!$J$9:$J$767,'2_stopień'!$H$9:$H$767,D98,'2_stopień'!$P$9:$P$767,"CKZ Kędzierzyn Koźle")</f>
        <v>0</v>
      </c>
      <c r="AF98" s="349">
        <f>SUMIFS('2_stopień'!$K$9:$K$767,'2_stopień'!$H$9:$H$767,D98,'2_stopień'!$P$9:$P$767,"CKZ Kędzierzyn Koźle")</f>
        <v>0</v>
      </c>
      <c r="AG98" s="244">
        <f>SUMIFS('2_stopień'!$J$9:$J$767,'2_stopień'!$H$9:$H$767,D98,'2_stopień'!$P$9:$P$767,"ZSET Rakowice")</f>
        <v>0</v>
      </c>
      <c r="AH98" s="349">
        <f>SUMIFS('2_stopień'!$K$9:$K$767,'2_stopień'!$H$9:$H$767,D98,'2_stopień'!$P$9:$P$767,"ZSET Rakowice")</f>
        <v>0</v>
      </c>
      <c r="AI98" s="244">
        <f>SUMIFS('2_stopień'!$J$9:$J$767,'2_stopień'!$H$9:$H$767,D98,'2_stopień'!$P$9:$P$767,"CKZ Krotoszyn")</f>
        <v>0</v>
      </c>
      <c r="AJ98" s="349">
        <f>SUMIFS('2_stopień'!$K$9:$K$767,'2_stopień'!$H$9:$H$767,D98,'2_stopień'!$P$9:$P$767,"CKZ Krotoszyn")</f>
        <v>0</v>
      </c>
      <c r="AK98" s="244">
        <f>SUMIFS('2_stopień'!$J$9:$J$767,'2_stopień'!$H$9:$H$767,D98,'2_stopień'!$P$9:$P$767,"CKZ Olkusz")</f>
        <v>0</v>
      </c>
      <c r="AL98" s="349">
        <f>SUMIFS('2_stopień'!$K$9:$K$767,'2_stopień'!$H$9:$H$767,D98,'2_stopień'!$P$9:$P$767,"CKZ Olkusz")</f>
        <v>0</v>
      </c>
      <c r="AM98" s="244">
        <f>SUMIFS('2_stopień'!$J$9:$J$767,'2_stopień'!$H$9:$H$767,D98,'2_stopień'!$P$9:$P$767,"CKZ Wschowa")</f>
        <v>0</v>
      </c>
      <c r="AN98" s="334">
        <f>SUMIFS('2_stopień'!$K$9:$K$767,'2_stopień'!$H$9:$H$767,D98,'2_stopień'!$P$9:$P$767,"CKZ Wschowa")</f>
        <v>0</v>
      </c>
      <c r="AO98" s="244">
        <f>SUMIFS('2_stopień'!$J$9:$J$767,'2_stopień'!$H$9:$H$767,D98,'2_stopień'!$P$9:$P$767,"CKZ Zielona Góra")</f>
        <v>0</v>
      </c>
      <c r="AP98" s="314">
        <f>SUMIFS('2_stopień'!$K$9:$K$767,'2_stopień'!$H$9:$H$767,D98,'2_stopień'!$P$9:$P$767,"CKZ Zielona Góra")</f>
        <v>0</v>
      </c>
      <c r="AQ98" s="244">
        <f>SUMIFS('2_stopień'!$J$9:$J$767,'2_stopień'!$H$9:$H$767,D98,'2_stopień'!$P$9:$P$767,"Rzemieślnicza Wałbrzych")</f>
        <v>0</v>
      </c>
      <c r="AR98" s="349">
        <f>SUMIFS('2_stopień'!$K$9:$K$767,'2_stopień'!$H$9:$H$767,D98,'2_stopień'!$P$9:$P$767,"Rzemieślnicza Wałbrzych")</f>
        <v>0</v>
      </c>
      <c r="AS98" s="244">
        <f>SUMIFS('2_stopień'!$J$9:$J$767,'2_stopień'!$H$9:$H$767,D98,'2_stopień'!$P$9:$P$767,"CKZ Mosina")</f>
        <v>0</v>
      </c>
      <c r="AT98" s="349">
        <f>SUMIFS('2_stopień'!$K$9:$K$767,'2_stopień'!$H$9:$H$767,D98,'2_stopień'!$P$9:$P$767,"CKZ Mosina")</f>
        <v>0</v>
      </c>
      <c r="AU98" s="244">
        <f>SUMIFS('2_stopień'!$J$9:$J$767,'2_stopień'!$H$9:$H$767,D98,'2_stopień'!$P$9:$P$767,"Collegium Witelona")</f>
        <v>0</v>
      </c>
      <c r="AV98" s="349">
        <f>SUMIFS('2_stopień'!$K$9:$K$767,'2_stopień'!$H$9:$H$767,D98,'2_stopień'!$P$9:$P$767,"Collegium Witelona")</f>
        <v>0</v>
      </c>
      <c r="AW98" s="244">
        <f>SUMIFS('2_stopień'!$J$9:$J$767,'2_stopień'!$H$9:$H$767,D98,'2_stopień'!$P$9:$P$767,"CKZ Opole")</f>
        <v>0</v>
      </c>
      <c r="AX98" s="349">
        <f>SUMIFS('2_stopień'!$K$9:$K$767,'2_stopień'!$H$9:$H$767,D98,'2_stopień'!$P$9:$P$767,"CKZ Opole")</f>
        <v>0</v>
      </c>
      <c r="AY98" s="244">
        <f>SUMIFS('2_stopień'!$J$9:$J$767,'2_stopień'!$H$9:$H$767,D98,'2_stopień'!$P$9:$P$767,"CKZ Wrocław")</f>
        <v>0</v>
      </c>
      <c r="AZ98" s="349">
        <f>SUMIFS('2_stopień'!$K$9:$K$767,'2_stopień'!$H$9:$H$767,D98,'2_stopień'!$P$9:$P$767,"CKZ Wrocław")</f>
        <v>0</v>
      </c>
      <c r="BA98" s="244">
        <f>SUMIFS('2_stopień'!$J$9:$J$767,'2_stopień'!$H$9:$H$767,D98,'2_stopień'!$P$9:$P$767,"Brzeg Dolny")</f>
        <v>0</v>
      </c>
      <c r="BB98" s="349">
        <f>SUMIFS('2_stopień'!$K$9:$K$767,'2_stopień'!$H$9:$H$767,D98,'2_stopień'!$P$9:$P$767,"Brzeg Dolny")</f>
        <v>0</v>
      </c>
      <c r="BC98" s="244">
        <f>SUMIFS('2_stopień'!$J$9:$J$767,'2_stopień'!$H$9:$H$767,D98,'2_stopień'!$P$9:$P$767,"CKZ Dębica")</f>
        <v>0</v>
      </c>
      <c r="BD98" s="349">
        <f>SUMIFS('2_stopień'!$K$9:$K$767,'2_stopień'!$H$9:$H$767,D98,'2_stopień'!$P$9:$P$767,"CKZ Dębica")</f>
        <v>0</v>
      </c>
      <c r="BE98" s="244">
        <f>SUMIFS('2_stopień'!$J$9:$J$767,'2_stopień'!$H$9:$H$767,D98,'2_stopień'!$P$9:$P$767,"CKZ Gliwice")</f>
        <v>0</v>
      </c>
      <c r="BF98" s="349">
        <f>SUMIFS('2_stopień'!$K$9:$K$767,'2_stopień'!$H$9:$H$767,D98,'2_stopień'!$P$9:$P$767,"CKZ Gliwice")</f>
        <v>0</v>
      </c>
      <c r="BG98" s="244">
        <f>SUMIFS('2_stopień'!$J$9:$J$767,'2_stopień'!$H$9:$H$767,D98,'2_stopień'!$P$9:$P$767,"CKZ Gniezno")</f>
        <v>0</v>
      </c>
      <c r="BH98" s="349">
        <f>SUMIFS('2_stopień'!$K$9:$K$767,'2_stopień'!$H$9:$H$767,D98,'2_stopień'!$P$9:$P$767,"CKZ Gniezno")</f>
        <v>0</v>
      </c>
      <c r="BI98" s="245">
        <f>SUMIFS('2_stopień'!$J$9:$J$767,'2_stopień'!$H$9:$H$767,D98,'2_stopień'!$P$9:$P$767,"szukany ośrodek")</f>
        <v>0</v>
      </c>
      <c r="BJ98" s="359">
        <f t="shared" si="4"/>
        <v>0</v>
      </c>
      <c r="BK98" s="324">
        <f t="shared" si="5"/>
        <v>0</v>
      </c>
    </row>
    <row r="99" spans="2:63" hidden="1">
      <c r="B99" s="25" t="s">
        <v>547</v>
      </c>
      <c r="C99" s="26">
        <v>711505</v>
      </c>
      <c r="D99" s="26" t="s">
        <v>1037</v>
      </c>
      <c r="E99" s="25" t="s">
        <v>630</v>
      </c>
      <c r="F99" s="245">
        <f>SUMIF('2_stopień'!H$9:H$767,"TWO.02.",'2_stopień'!J$9:J$767)</f>
        <v>0</v>
      </c>
      <c r="G99" s="244">
        <f>SUMIFS('2_stopień'!$J$9:$J$767,'2_stopień'!$H$9:$H$767,D99,'2_stopień'!$P$9:$P$767,"CKZ Bielawa")</f>
        <v>0</v>
      </c>
      <c r="H99" s="244">
        <f>SUMIFS('2_stopień'!$K$9:$K$767,'2_stopień'!$H$9:$H$767,E99,'2_stopień'!$P$9:$P$767,"CKZ Bielawa")</f>
        <v>0</v>
      </c>
      <c r="I99" s="244">
        <f>SUMIFS('2_stopień'!$J$9:$J$767,'2_stopień'!$H$9:$H$767,D99,'2_stopień'!$P$9:$P$767,"GCKZ Głogów")</f>
        <v>0</v>
      </c>
      <c r="J99" s="349">
        <f>SUMIFS('2_stopień'!$K$9:$K$767,'2_stopień'!$H$9:$H$767,D99,'2_stopień'!$P$9:$P$767,"GCKZ Głogów")</f>
        <v>0</v>
      </c>
      <c r="K99" s="244">
        <f>SUMIFS('2_stopień'!$J$9:$J$767,'2_stopień'!$H$9:$H$767,D99,'2_stopień'!$P$9:$P$767,"CKZ Jawor")</f>
        <v>0</v>
      </c>
      <c r="L99" s="349">
        <f>SUMIFS('2_stopień'!$K$9:$K$767,'2_stopień'!$H$9:$H$767,D99,'2_stopień'!$P$9:$P$767,"CKZ Jawor")</f>
        <v>0</v>
      </c>
      <c r="M99" s="244">
        <f>SUMIFS('2_stopień'!$J$9:$J$767,'2_stopień'!$H$9:$H$767,D99,'2_stopień'!$P$9:$P$767,"JCKZ Jelenia Góra")</f>
        <v>0</v>
      </c>
      <c r="N99" s="349">
        <f>SUMIFS('2_stopień'!$K$9:$K$767,'2_stopień'!$H$9:$H$767,D99,'2_stopień'!$P$9:$P$767,"JCKZ Jelenia Góra")</f>
        <v>0</v>
      </c>
      <c r="O99" s="244">
        <f>SUMIFS('2_stopień'!$J$9:$J$767,'2_stopień'!$H$9:$H$767,D99,'2_stopień'!$P$9:$P$767,"CKZ Kłodzko")</f>
        <v>0</v>
      </c>
      <c r="P99" s="349">
        <f>SUMIFS('2_stopień'!$K$9:$K$767,'2_stopień'!$H$9:$H$767,D99,'2_stopień'!$P$9:$P$767,"CKZ Kłodzko")</f>
        <v>0</v>
      </c>
      <c r="Q99" s="244">
        <f>SUMIFS('2_stopień'!$J$9:$J$767,'2_stopień'!$H$9:$H$767,D99,'2_stopień'!$P$9:$P$767,"CKZ Legnica")</f>
        <v>0</v>
      </c>
      <c r="R99" s="349">
        <f>SUMIFS('2_stopień'!$K$9:$K$767,'2_stopień'!$H$9:$H$767,D99,'2_stopień'!$P$9:$P$767,"CKZ Legnica")</f>
        <v>0</v>
      </c>
      <c r="S99" s="244">
        <f>SUMIFS('2_stopień'!$J$9:$J$767,'2_stopień'!$H$9:$H$767,D99,'2_stopień'!$P$9:$P$767,"CKZ Oleśnica")</f>
        <v>0</v>
      </c>
      <c r="T99" s="349">
        <f>SUMIFS('2_stopień'!$K$9:$K$767,'2_stopień'!$H$9:$H$767,D99,'2_stopień'!$P$9:$P$767,"CKZ Oleśnica")</f>
        <v>0</v>
      </c>
      <c r="U99" s="244">
        <f>SUMIFS('2_stopień'!$J$9:$J$767,'2_stopień'!$H$9:$H$767,D99,'2_stopień'!$P$9:$P$767,"CKZ Świdnica")</f>
        <v>0</v>
      </c>
      <c r="V99" s="349">
        <f>SUMIFS('2_stopień'!$K$9:$K$767,'2_stopień'!$H$9:$H$767,D99,'2_stopień'!$P$9:$P$767,"CKZ Świdnica")</f>
        <v>0</v>
      </c>
      <c r="W99" s="244">
        <f>SUMIFS('2_stopień'!$J$9:$J$767,'2_stopień'!$H$9:$H$767,D99,'2_stopień'!$P$9:$P$767,"CKZ Wołów")</f>
        <v>0</v>
      </c>
      <c r="X99" s="349">
        <f>SUMIFS('2_stopień'!$K$9:$K$767,'2_stopień'!$H$9:$H$767,D99,'2_stopień'!$P$9:$P$767,"CKZ Wołów")</f>
        <v>0</v>
      </c>
      <c r="Y99" s="244">
        <f>SUMIFS('2_stopień'!$J$9:$J$767,'2_stopień'!$H$9:$H$767,D99,'2_stopień'!$P$9:$P$767,"CKZ Ziębice")</f>
        <v>0</v>
      </c>
      <c r="Z99" s="349">
        <f>SUMIFS('2_stopień'!$K$9:$K$767,'2_stopień'!$H$9:$H$767,D99,'2_stopień'!$P$9:$P$767,"CKZ Ziębice")</f>
        <v>0</v>
      </c>
      <c r="AA99" s="244">
        <f>SUMIFS('2_stopień'!$J$9:$J$767,'2_stopień'!$H$9:$H$767,D99,'2_stopień'!$P$9:$P$767,"CKZ Dobrodzień")</f>
        <v>0</v>
      </c>
      <c r="AB99" s="349">
        <f>SUMIFS('2_stopień'!$K$9:$K$767,'2_stopień'!$H$9:$H$767,D99,'2_stopień'!$P$9:$P$767,"CKZ Dobrodzień")</f>
        <v>0</v>
      </c>
      <c r="AC99" s="244">
        <f>SUMIFS('2_stopień'!$J$9:$J$767,'2_stopień'!$H$9:$H$767,D99,'2_stopień'!$P$9:$P$767,"CKZ Głubczyce")</f>
        <v>0</v>
      </c>
      <c r="AD99" s="349">
        <f>SUMIFS('2_stopień'!$K$9:$K$767,'2_stopień'!$H$9:$H$767,D99,'2_stopień'!$P$9:$P$767,"CKZ Głubczyce")</f>
        <v>0</v>
      </c>
      <c r="AE99" s="244">
        <f>SUMIFS('2_stopień'!$J$9:$J$767,'2_stopień'!$H$9:$H$767,D99,'2_stopień'!$P$9:$P$767,"CKZ Kędzierzyn Koźle")</f>
        <v>0</v>
      </c>
      <c r="AF99" s="349">
        <f>SUMIFS('2_stopień'!$K$9:$K$767,'2_stopień'!$H$9:$H$767,D99,'2_stopień'!$P$9:$P$767,"CKZ Kędzierzyn Koźle")</f>
        <v>0</v>
      </c>
      <c r="AG99" s="244">
        <f>SUMIFS('2_stopień'!$J$9:$J$767,'2_stopień'!$H$9:$H$767,D99,'2_stopień'!$P$9:$P$767,"ZSET Rakowice")</f>
        <v>0</v>
      </c>
      <c r="AH99" s="349">
        <f>SUMIFS('2_stopień'!$K$9:$K$767,'2_stopień'!$H$9:$H$767,D99,'2_stopień'!$P$9:$P$767,"ZSET Rakowice")</f>
        <v>0</v>
      </c>
      <c r="AI99" s="244">
        <f>SUMIFS('2_stopień'!$J$9:$J$767,'2_stopień'!$H$9:$H$767,D99,'2_stopień'!$P$9:$P$767,"CKZ Krotoszyn")</f>
        <v>0</v>
      </c>
      <c r="AJ99" s="349">
        <f>SUMIFS('2_stopień'!$K$9:$K$767,'2_stopień'!$H$9:$H$767,D99,'2_stopień'!$P$9:$P$767,"CKZ Krotoszyn")</f>
        <v>0</v>
      </c>
      <c r="AK99" s="244">
        <f>SUMIFS('2_stopień'!$J$9:$J$767,'2_stopień'!$H$9:$H$767,D99,'2_stopień'!$P$9:$P$767,"CKZ Olkusz")</f>
        <v>0</v>
      </c>
      <c r="AL99" s="349">
        <f>SUMIFS('2_stopień'!$K$9:$K$767,'2_stopień'!$H$9:$H$767,D99,'2_stopień'!$P$9:$P$767,"CKZ Olkusz")</f>
        <v>0</v>
      </c>
      <c r="AM99" s="244">
        <f>SUMIFS('2_stopień'!$J$9:$J$767,'2_stopień'!$H$9:$H$767,D99,'2_stopień'!$P$9:$P$767,"CKZ Wschowa")</f>
        <v>0</v>
      </c>
      <c r="AN99" s="334">
        <f>SUMIFS('2_stopień'!$K$9:$K$767,'2_stopień'!$H$9:$H$767,D99,'2_stopień'!$P$9:$P$767,"CKZ Wschowa")</f>
        <v>0</v>
      </c>
      <c r="AO99" s="244">
        <f>SUMIFS('2_stopień'!$J$9:$J$767,'2_stopień'!$H$9:$H$767,D99,'2_stopień'!$P$9:$P$767,"CKZ Zielona Góra")</f>
        <v>0</v>
      </c>
      <c r="AP99" s="314">
        <f>SUMIFS('2_stopień'!$K$9:$K$767,'2_stopień'!$H$9:$H$767,D99,'2_stopień'!$P$9:$P$767,"CKZ Zielona Góra")</f>
        <v>0</v>
      </c>
      <c r="AQ99" s="244">
        <f>SUMIFS('2_stopień'!$J$9:$J$767,'2_stopień'!$H$9:$H$767,D99,'2_stopień'!$P$9:$P$767,"Rzemieślnicza Wałbrzych")</f>
        <v>0</v>
      </c>
      <c r="AR99" s="349">
        <f>SUMIFS('2_stopień'!$K$9:$K$767,'2_stopień'!$H$9:$H$767,D99,'2_stopień'!$P$9:$P$767,"Rzemieślnicza Wałbrzych")</f>
        <v>0</v>
      </c>
      <c r="AS99" s="244">
        <f>SUMIFS('2_stopień'!$J$9:$J$767,'2_stopień'!$H$9:$H$767,D99,'2_stopień'!$P$9:$P$767,"CKZ Mosina")</f>
        <v>0</v>
      </c>
      <c r="AT99" s="349">
        <f>SUMIFS('2_stopień'!$K$9:$K$767,'2_stopień'!$H$9:$H$767,D99,'2_stopień'!$P$9:$P$767,"CKZ Mosina")</f>
        <v>0</v>
      </c>
      <c r="AU99" s="244">
        <f>SUMIFS('2_stopień'!$J$9:$J$767,'2_stopień'!$H$9:$H$767,D99,'2_stopień'!$P$9:$P$767,"Collegium Witelona")</f>
        <v>0</v>
      </c>
      <c r="AV99" s="349">
        <f>SUMIFS('2_stopień'!$K$9:$K$767,'2_stopień'!$H$9:$H$767,D99,'2_stopień'!$P$9:$P$767,"Collegium Witelona")</f>
        <v>0</v>
      </c>
      <c r="AW99" s="244">
        <f>SUMIFS('2_stopień'!$J$9:$J$767,'2_stopień'!$H$9:$H$767,D99,'2_stopień'!$P$9:$P$767,"CKZ Opole")</f>
        <v>0</v>
      </c>
      <c r="AX99" s="349">
        <f>SUMIFS('2_stopień'!$K$9:$K$767,'2_stopień'!$H$9:$H$767,D99,'2_stopień'!$P$9:$P$767,"CKZ Opole")</f>
        <v>0</v>
      </c>
      <c r="AY99" s="244">
        <f>SUMIFS('2_stopień'!$J$9:$J$767,'2_stopień'!$H$9:$H$767,D99,'2_stopień'!$P$9:$P$767,"CKZ Wrocław")</f>
        <v>0</v>
      </c>
      <c r="AZ99" s="349">
        <f>SUMIFS('2_stopień'!$K$9:$K$767,'2_stopień'!$H$9:$H$767,D99,'2_stopień'!$P$9:$P$767,"CKZ Wrocław")</f>
        <v>0</v>
      </c>
      <c r="BA99" s="244">
        <f>SUMIFS('2_stopień'!$J$9:$J$767,'2_stopień'!$H$9:$H$767,D99,'2_stopień'!$P$9:$P$767,"Brzeg Dolny")</f>
        <v>0</v>
      </c>
      <c r="BB99" s="349">
        <f>SUMIFS('2_stopień'!$K$9:$K$767,'2_stopień'!$H$9:$H$767,D99,'2_stopień'!$P$9:$P$767,"Brzeg Dolny")</f>
        <v>0</v>
      </c>
      <c r="BC99" s="244">
        <f>SUMIFS('2_stopień'!$J$9:$J$767,'2_stopień'!$H$9:$H$767,D99,'2_stopień'!$P$9:$P$767,"CKZ Dębica")</f>
        <v>0</v>
      </c>
      <c r="BD99" s="349">
        <f>SUMIFS('2_stopień'!$K$9:$K$767,'2_stopień'!$H$9:$H$767,D99,'2_stopień'!$P$9:$P$767,"CKZ Dębica")</f>
        <v>0</v>
      </c>
      <c r="BE99" s="244">
        <f>SUMIFS('2_stopień'!$J$9:$J$767,'2_stopień'!$H$9:$H$767,D99,'2_stopień'!$P$9:$P$767,"CKZ Gliwice")</f>
        <v>0</v>
      </c>
      <c r="BF99" s="349">
        <f>SUMIFS('2_stopień'!$K$9:$K$767,'2_stopień'!$H$9:$H$767,D99,'2_stopień'!$P$9:$P$767,"CKZ Gliwice")</f>
        <v>0</v>
      </c>
      <c r="BG99" s="244">
        <f>SUMIFS('2_stopień'!$J$9:$J$767,'2_stopień'!$H$9:$H$767,D99,'2_stopień'!$P$9:$P$767,"CKZ Gniezno")</f>
        <v>0</v>
      </c>
      <c r="BH99" s="349">
        <f>SUMIFS('2_stopień'!$K$9:$K$767,'2_stopień'!$H$9:$H$767,D99,'2_stopień'!$P$9:$P$767,"CKZ Gniezno")</f>
        <v>0</v>
      </c>
      <c r="BI99" s="245">
        <f>SUMIFS('2_stopień'!$J$9:$J$767,'2_stopień'!$H$9:$H$767,D99,'2_stopień'!$P$9:$P$767,"szukany ośrodek")</f>
        <v>0</v>
      </c>
      <c r="BJ99" s="359">
        <f t="shared" si="4"/>
        <v>0</v>
      </c>
      <c r="BK99" s="324">
        <f t="shared" si="5"/>
        <v>0</v>
      </c>
    </row>
    <row r="100" spans="2:63" hidden="1">
      <c r="B100" s="25" t="s">
        <v>548</v>
      </c>
      <c r="C100" s="26">
        <v>721406</v>
      </c>
      <c r="D100" s="26" t="s">
        <v>1038</v>
      </c>
      <c r="E100" s="25" t="s">
        <v>629</v>
      </c>
      <c r="F100" s="245">
        <f>SUMIF('2_stopień'!H$9:H$767,"TWO.03.",'2_stopień'!J$9:J$767)</f>
        <v>0</v>
      </c>
      <c r="G100" s="244">
        <f>SUMIFS('2_stopień'!$J$9:$J$767,'2_stopień'!$H$9:$H$767,D100,'2_stopień'!$P$9:$P$767,"CKZ Bielawa")</f>
        <v>0</v>
      </c>
      <c r="H100" s="244">
        <f>SUMIFS('2_stopień'!$K$9:$K$767,'2_stopień'!$H$9:$H$767,E100,'2_stopień'!$P$9:$P$767,"CKZ Bielawa")</f>
        <v>0</v>
      </c>
      <c r="I100" s="244">
        <f>SUMIFS('2_stopień'!$J$9:$J$767,'2_stopień'!$H$9:$H$767,D100,'2_stopień'!$P$9:$P$767,"GCKZ Głogów")</f>
        <v>0</v>
      </c>
      <c r="J100" s="349">
        <f>SUMIFS('2_stopień'!$K$9:$K$767,'2_stopień'!$H$9:$H$767,D100,'2_stopień'!$P$9:$P$767,"GCKZ Głogów")</f>
        <v>0</v>
      </c>
      <c r="K100" s="244">
        <f>SUMIFS('2_stopień'!$J$9:$J$767,'2_stopień'!$H$9:$H$767,D100,'2_stopień'!$P$9:$P$767,"CKZ Jawor")</f>
        <v>0</v>
      </c>
      <c r="L100" s="349">
        <f>SUMIFS('2_stopień'!$K$9:$K$767,'2_stopień'!$H$9:$H$767,D100,'2_stopień'!$P$9:$P$767,"CKZ Jawor")</f>
        <v>0</v>
      </c>
      <c r="M100" s="244">
        <f>SUMIFS('2_stopień'!$J$9:$J$767,'2_stopień'!$H$9:$H$767,D100,'2_stopień'!$P$9:$P$767,"JCKZ Jelenia Góra")</f>
        <v>0</v>
      </c>
      <c r="N100" s="349">
        <f>SUMIFS('2_stopień'!$K$9:$K$767,'2_stopień'!$H$9:$H$767,D100,'2_stopień'!$P$9:$P$767,"JCKZ Jelenia Góra")</f>
        <v>0</v>
      </c>
      <c r="O100" s="244">
        <f>SUMIFS('2_stopień'!$J$9:$J$767,'2_stopień'!$H$9:$H$767,D100,'2_stopień'!$P$9:$P$767,"CKZ Kłodzko")</f>
        <v>0</v>
      </c>
      <c r="P100" s="349">
        <f>SUMIFS('2_stopień'!$K$9:$K$767,'2_stopień'!$H$9:$H$767,D100,'2_stopień'!$P$9:$P$767,"CKZ Kłodzko")</f>
        <v>0</v>
      </c>
      <c r="Q100" s="244">
        <f>SUMIFS('2_stopień'!$J$9:$J$767,'2_stopień'!$H$9:$H$767,D100,'2_stopień'!$P$9:$P$767,"CKZ Legnica")</f>
        <v>0</v>
      </c>
      <c r="R100" s="349">
        <f>SUMIFS('2_stopień'!$K$9:$K$767,'2_stopień'!$H$9:$H$767,D100,'2_stopień'!$P$9:$P$767,"CKZ Legnica")</f>
        <v>0</v>
      </c>
      <c r="S100" s="244">
        <f>SUMIFS('2_stopień'!$J$9:$J$767,'2_stopień'!$H$9:$H$767,D100,'2_stopień'!$P$9:$P$767,"CKZ Oleśnica")</f>
        <v>0</v>
      </c>
      <c r="T100" s="349">
        <f>SUMIFS('2_stopień'!$K$9:$K$767,'2_stopień'!$H$9:$H$767,D100,'2_stopień'!$P$9:$P$767,"CKZ Oleśnica")</f>
        <v>0</v>
      </c>
      <c r="U100" s="244">
        <f>SUMIFS('2_stopień'!$J$9:$J$767,'2_stopień'!$H$9:$H$767,D100,'2_stopień'!$P$9:$P$767,"CKZ Świdnica")</f>
        <v>0</v>
      </c>
      <c r="V100" s="349">
        <f>SUMIFS('2_stopień'!$K$9:$K$767,'2_stopień'!$H$9:$H$767,D100,'2_stopień'!$P$9:$P$767,"CKZ Świdnica")</f>
        <v>0</v>
      </c>
      <c r="W100" s="244">
        <f>SUMIFS('2_stopień'!$J$9:$J$767,'2_stopień'!$H$9:$H$767,D100,'2_stopień'!$P$9:$P$767,"CKZ Wołów")</f>
        <v>0</v>
      </c>
      <c r="X100" s="349">
        <f>SUMIFS('2_stopień'!$K$9:$K$767,'2_stopień'!$H$9:$H$767,D100,'2_stopień'!$P$9:$P$767,"CKZ Wołów")</f>
        <v>0</v>
      </c>
      <c r="Y100" s="244">
        <f>SUMIFS('2_stopień'!$J$9:$J$767,'2_stopień'!$H$9:$H$767,D100,'2_stopień'!$P$9:$P$767,"CKZ Ziębice")</f>
        <v>0</v>
      </c>
      <c r="Z100" s="349">
        <f>SUMIFS('2_stopień'!$K$9:$K$767,'2_stopień'!$H$9:$H$767,D100,'2_stopień'!$P$9:$P$767,"CKZ Ziębice")</f>
        <v>0</v>
      </c>
      <c r="AA100" s="244">
        <f>SUMIFS('2_stopień'!$J$9:$J$767,'2_stopień'!$H$9:$H$767,D100,'2_stopień'!$P$9:$P$767,"CKZ Dobrodzień")</f>
        <v>0</v>
      </c>
      <c r="AB100" s="349">
        <f>SUMIFS('2_stopień'!$K$9:$K$767,'2_stopień'!$H$9:$H$767,D100,'2_stopień'!$P$9:$P$767,"CKZ Dobrodzień")</f>
        <v>0</v>
      </c>
      <c r="AC100" s="244">
        <f>SUMIFS('2_stopień'!$J$9:$J$767,'2_stopień'!$H$9:$H$767,D100,'2_stopień'!$P$9:$P$767,"CKZ Głubczyce")</f>
        <v>0</v>
      </c>
      <c r="AD100" s="349">
        <f>SUMIFS('2_stopień'!$K$9:$K$767,'2_stopień'!$H$9:$H$767,D100,'2_stopień'!$P$9:$P$767,"CKZ Głubczyce")</f>
        <v>0</v>
      </c>
      <c r="AE100" s="244">
        <f>SUMIFS('2_stopień'!$J$9:$J$767,'2_stopień'!$H$9:$H$767,D100,'2_stopień'!$P$9:$P$767,"CKZ Kędzierzyn Koźle")</f>
        <v>0</v>
      </c>
      <c r="AF100" s="349">
        <f>SUMIFS('2_stopień'!$K$9:$K$767,'2_stopień'!$H$9:$H$767,D100,'2_stopień'!$P$9:$P$767,"CKZ Kędzierzyn Koźle")</f>
        <v>0</v>
      </c>
      <c r="AG100" s="244">
        <f>SUMIFS('2_stopień'!$J$9:$J$767,'2_stopień'!$H$9:$H$767,D100,'2_stopień'!$P$9:$P$767,"ZSET Rakowice")</f>
        <v>0</v>
      </c>
      <c r="AH100" s="349">
        <f>SUMIFS('2_stopień'!$K$9:$K$767,'2_stopień'!$H$9:$H$767,D100,'2_stopień'!$P$9:$P$767,"ZSET Rakowice")</f>
        <v>0</v>
      </c>
      <c r="AI100" s="244">
        <f>SUMIFS('2_stopień'!$J$9:$J$767,'2_stopień'!$H$9:$H$767,D100,'2_stopień'!$P$9:$P$767,"CKZ Krotoszyn")</f>
        <v>0</v>
      </c>
      <c r="AJ100" s="349">
        <f>SUMIFS('2_stopień'!$K$9:$K$767,'2_stopień'!$H$9:$H$767,D100,'2_stopień'!$P$9:$P$767,"CKZ Krotoszyn")</f>
        <v>0</v>
      </c>
      <c r="AK100" s="244">
        <f>SUMIFS('2_stopień'!$J$9:$J$767,'2_stopień'!$H$9:$H$767,D100,'2_stopień'!$P$9:$P$767,"CKZ Olkusz")</f>
        <v>0</v>
      </c>
      <c r="AL100" s="349">
        <f>SUMIFS('2_stopień'!$K$9:$K$767,'2_stopień'!$H$9:$H$767,D100,'2_stopień'!$P$9:$P$767,"CKZ Olkusz")</f>
        <v>0</v>
      </c>
      <c r="AM100" s="244">
        <f>SUMIFS('2_stopień'!$J$9:$J$767,'2_stopień'!$H$9:$H$767,D100,'2_stopień'!$P$9:$P$767,"CKZ Wschowa")</f>
        <v>0</v>
      </c>
      <c r="AN100" s="334">
        <f>SUMIFS('2_stopień'!$K$9:$K$767,'2_stopień'!$H$9:$H$767,D100,'2_stopień'!$P$9:$P$767,"CKZ Wschowa")</f>
        <v>0</v>
      </c>
      <c r="AO100" s="244">
        <f>SUMIFS('2_stopień'!$J$9:$J$767,'2_stopień'!$H$9:$H$767,D100,'2_stopień'!$P$9:$P$767,"CKZ Zielona Góra")</f>
        <v>0</v>
      </c>
      <c r="AP100" s="314">
        <f>SUMIFS('2_stopień'!$K$9:$K$767,'2_stopień'!$H$9:$H$767,D100,'2_stopień'!$P$9:$P$767,"CKZ Zielona Góra")</f>
        <v>0</v>
      </c>
      <c r="AQ100" s="244">
        <f>SUMIFS('2_stopień'!$J$9:$J$767,'2_stopień'!$H$9:$H$767,D100,'2_stopień'!$P$9:$P$767,"Rzemieślnicza Wałbrzych")</f>
        <v>0</v>
      </c>
      <c r="AR100" s="349">
        <f>SUMIFS('2_stopień'!$K$9:$K$767,'2_stopień'!$H$9:$H$767,D100,'2_stopień'!$P$9:$P$767,"Rzemieślnicza Wałbrzych")</f>
        <v>0</v>
      </c>
      <c r="AS100" s="244">
        <f>SUMIFS('2_stopień'!$J$9:$J$767,'2_stopień'!$H$9:$H$767,D100,'2_stopień'!$P$9:$P$767,"CKZ Mosina")</f>
        <v>0</v>
      </c>
      <c r="AT100" s="349">
        <f>SUMIFS('2_stopień'!$K$9:$K$767,'2_stopień'!$H$9:$H$767,D100,'2_stopień'!$P$9:$P$767,"CKZ Mosina")</f>
        <v>0</v>
      </c>
      <c r="AU100" s="244">
        <f>SUMIFS('2_stopień'!$J$9:$J$767,'2_stopień'!$H$9:$H$767,D100,'2_stopień'!$P$9:$P$767,"Collegium Witelona")</f>
        <v>0</v>
      </c>
      <c r="AV100" s="349">
        <f>SUMIFS('2_stopień'!$K$9:$K$767,'2_stopień'!$H$9:$H$767,D100,'2_stopień'!$P$9:$P$767,"Collegium Witelona")</f>
        <v>0</v>
      </c>
      <c r="AW100" s="244">
        <f>SUMIFS('2_stopień'!$J$9:$J$767,'2_stopień'!$H$9:$H$767,D100,'2_stopień'!$P$9:$P$767,"CKZ Opole")</f>
        <v>0</v>
      </c>
      <c r="AX100" s="349">
        <f>SUMIFS('2_stopień'!$K$9:$K$767,'2_stopień'!$H$9:$H$767,D100,'2_stopień'!$P$9:$P$767,"CKZ Opole")</f>
        <v>0</v>
      </c>
      <c r="AY100" s="244">
        <f>SUMIFS('2_stopień'!$J$9:$J$767,'2_stopień'!$H$9:$H$767,D100,'2_stopień'!$P$9:$P$767,"CKZ Wrocław")</f>
        <v>0</v>
      </c>
      <c r="AZ100" s="349">
        <f>SUMIFS('2_stopień'!$K$9:$K$767,'2_stopień'!$H$9:$H$767,D100,'2_stopień'!$P$9:$P$767,"CKZ Wrocław")</f>
        <v>0</v>
      </c>
      <c r="BA100" s="244">
        <f>SUMIFS('2_stopień'!$J$9:$J$767,'2_stopień'!$H$9:$H$767,D100,'2_stopień'!$P$9:$P$767,"Brzeg Dolny")</f>
        <v>0</v>
      </c>
      <c r="BB100" s="349">
        <f>SUMIFS('2_stopień'!$K$9:$K$767,'2_stopień'!$H$9:$H$767,D100,'2_stopień'!$P$9:$P$767,"Brzeg Dolny")</f>
        <v>0</v>
      </c>
      <c r="BC100" s="244">
        <f>SUMIFS('2_stopień'!$J$9:$J$767,'2_stopień'!$H$9:$H$767,D100,'2_stopień'!$P$9:$P$767,"CKZ Dębica")</f>
        <v>0</v>
      </c>
      <c r="BD100" s="349">
        <f>SUMIFS('2_stopień'!$K$9:$K$767,'2_stopień'!$H$9:$H$767,D100,'2_stopień'!$P$9:$P$767,"CKZ Dębica")</f>
        <v>0</v>
      </c>
      <c r="BE100" s="244">
        <f>SUMIFS('2_stopień'!$J$9:$J$767,'2_stopień'!$H$9:$H$767,D100,'2_stopień'!$P$9:$P$767,"CKZ Gliwice")</f>
        <v>0</v>
      </c>
      <c r="BF100" s="349">
        <f>SUMIFS('2_stopień'!$K$9:$K$767,'2_stopień'!$H$9:$H$767,D100,'2_stopień'!$P$9:$P$767,"CKZ Gliwice")</f>
        <v>0</v>
      </c>
      <c r="BG100" s="244">
        <f>SUMIFS('2_stopień'!$J$9:$J$767,'2_stopień'!$H$9:$H$767,D100,'2_stopień'!$P$9:$P$767,"CKZ Gniezno")</f>
        <v>0</v>
      </c>
      <c r="BH100" s="349">
        <f>SUMIFS('2_stopień'!$K$9:$K$767,'2_stopień'!$H$9:$H$767,D100,'2_stopień'!$P$9:$P$767,"CKZ Gniezno")</f>
        <v>0</v>
      </c>
      <c r="BI100" s="245">
        <f>SUMIFS('2_stopień'!$J$9:$J$767,'2_stopień'!$H$9:$H$767,D100,'2_stopień'!$P$9:$P$767,"szukany ośrodek")</f>
        <v>0</v>
      </c>
      <c r="BJ100" s="359">
        <f t="shared" si="4"/>
        <v>0</v>
      </c>
      <c r="BK100" s="324">
        <f t="shared" si="5"/>
        <v>0</v>
      </c>
    </row>
    <row r="101" spans="2:63">
      <c r="BJ101" s="336">
        <f>SUM(BJ6:BJ100)</f>
        <v>2715</v>
      </c>
      <c r="BK101" s="336">
        <f>SUM(BK6:BK100)-BL101</f>
        <v>1070</v>
      </c>
    </row>
    <row r="102" spans="2:63">
      <c r="G102" s="354">
        <f>SUM(G6:G100)</f>
        <v>73</v>
      </c>
      <c r="H102" s="355">
        <f t="shared" ref="H102:BI102" si="6">SUM(H6:H100)</f>
        <v>18</v>
      </c>
      <c r="I102" s="354">
        <f t="shared" si="6"/>
        <v>47</v>
      </c>
      <c r="J102" s="355">
        <f t="shared" si="6"/>
        <v>0</v>
      </c>
      <c r="K102" s="354">
        <f t="shared" si="6"/>
        <v>0</v>
      </c>
      <c r="L102" s="355">
        <f t="shared" si="6"/>
        <v>0</v>
      </c>
      <c r="M102" s="354">
        <f t="shared" si="6"/>
        <v>0</v>
      </c>
      <c r="N102" s="355">
        <f t="shared" si="6"/>
        <v>0</v>
      </c>
      <c r="O102" s="354">
        <f t="shared" si="6"/>
        <v>208</v>
      </c>
      <c r="P102" s="355">
        <f t="shared" si="6"/>
        <v>115</v>
      </c>
      <c r="Q102" s="354">
        <f t="shared" si="6"/>
        <v>403</v>
      </c>
      <c r="R102" s="355">
        <f t="shared" si="6"/>
        <v>336</v>
      </c>
      <c r="S102" s="354">
        <f t="shared" si="6"/>
        <v>560</v>
      </c>
      <c r="T102" s="355">
        <f t="shared" si="6"/>
        <v>177</v>
      </c>
      <c r="U102" s="354">
        <f t="shared" si="6"/>
        <v>658</v>
      </c>
      <c r="V102" s="355">
        <f t="shared" si="6"/>
        <v>176</v>
      </c>
      <c r="W102" s="354">
        <f t="shared" si="6"/>
        <v>168</v>
      </c>
      <c r="X102" s="355">
        <f t="shared" si="6"/>
        <v>41</v>
      </c>
      <c r="Y102" s="354">
        <f t="shared" si="6"/>
        <v>145</v>
      </c>
      <c r="Z102" s="355">
        <f t="shared" si="6"/>
        <v>76</v>
      </c>
      <c r="AA102" s="354">
        <f t="shared" si="6"/>
        <v>0</v>
      </c>
      <c r="AB102" s="355">
        <f t="shared" si="6"/>
        <v>0</v>
      </c>
      <c r="AC102" s="354">
        <f t="shared" si="6"/>
        <v>0</v>
      </c>
      <c r="AD102" s="355">
        <f t="shared" si="6"/>
        <v>0</v>
      </c>
      <c r="AE102" s="354">
        <f t="shared" si="6"/>
        <v>0</v>
      </c>
      <c r="AF102" s="355">
        <f t="shared" si="6"/>
        <v>0</v>
      </c>
      <c r="AG102" s="354">
        <f t="shared" si="6"/>
        <v>7</v>
      </c>
      <c r="AH102" s="355">
        <f t="shared" si="6"/>
        <v>0</v>
      </c>
      <c r="AI102" s="354">
        <f t="shared" si="6"/>
        <v>132</v>
      </c>
      <c r="AJ102" s="355">
        <f t="shared" si="6"/>
        <v>51</v>
      </c>
      <c r="AK102" s="354">
        <f t="shared" si="6"/>
        <v>8</v>
      </c>
      <c r="AL102" s="355">
        <f t="shared" si="6"/>
        <v>7</v>
      </c>
      <c r="AM102" s="354">
        <f t="shared" si="6"/>
        <v>216</v>
      </c>
      <c r="AN102" s="355">
        <f t="shared" si="6"/>
        <v>47</v>
      </c>
      <c r="AO102" s="354">
        <f t="shared" si="6"/>
        <v>25</v>
      </c>
      <c r="AP102" s="355">
        <f t="shared" si="6"/>
        <v>12</v>
      </c>
      <c r="AQ102" s="354">
        <f t="shared" si="6"/>
        <v>44</v>
      </c>
      <c r="AR102" s="355">
        <f t="shared" si="6"/>
        <v>7</v>
      </c>
      <c r="AS102" s="354">
        <f t="shared" si="6"/>
        <v>5</v>
      </c>
      <c r="AT102" s="356">
        <f t="shared" si="6"/>
        <v>2</v>
      </c>
      <c r="AU102" s="354">
        <f t="shared" si="6"/>
        <v>3</v>
      </c>
      <c r="AV102" s="355">
        <f t="shared" si="6"/>
        <v>3</v>
      </c>
      <c r="AW102" s="354">
        <f t="shared" si="6"/>
        <v>5</v>
      </c>
      <c r="AX102" s="355">
        <f t="shared" si="6"/>
        <v>2</v>
      </c>
      <c r="AY102" s="354">
        <f t="shared" si="6"/>
        <v>0</v>
      </c>
      <c r="AZ102" s="355">
        <f t="shared" si="6"/>
        <v>0</v>
      </c>
      <c r="BA102" s="354">
        <f t="shared" si="6"/>
        <v>0</v>
      </c>
      <c r="BB102" s="355">
        <f t="shared" si="6"/>
        <v>0</v>
      </c>
      <c r="BC102" s="354">
        <f t="shared" si="6"/>
        <v>6</v>
      </c>
      <c r="BD102" s="355">
        <f t="shared" si="6"/>
        <v>0</v>
      </c>
      <c r="BE102" s="354">
        <f t="shared" si="6"/>
        <v>0</v>
      </c>
      <c r="BF102" s="355">
        <f t="shared" si="6"/>
        <v>0</v>
      </c>
      <c r="BG102" s="354">
        <f t="shared" si="6"/>
        <v>0</v>
      </c>
      <c r="BH102" s="355">
        <f t="shared" si="6"/>
        <v>0</v>
      </c>
      <c r="BI102" s="354">
        <f t="shared" si="6"/>
        <v>2</v>
      </c>
      <c r="BJ102" s="361">
        <f>SUM(G102,I102,K102,M102,O102,Q102,S102,U102,W102,Y102,AA102,AC102,AE102,AG102,AI102,AK102,AM102,AO102,AQ102,AS102,AU102,AW102,AY102,BA102,BC102,BE102,BG102,BI102)</f>
        <v>2715</v>
      </c>
      <c r="BK102" s="360">
        <f>SUM(H102,J102,L102,N102,P102,R102,T102,V102,X102,Z102,AB102,AD102,AF102,AH102,AJ102,AL102,AN102,AP102,AR102,AT102,AV102,AX102,AZ102,BB102,BD102,BF102,BH102)</f>
        <v>1070</v>
      </c>
    </row>
    <row r="103" spans="2:63" ht="120" customHeight="1">
      <c r="G103" s="350" t="str">
        <f>G5</f>
        <v>Bielawa</v>
      </c>
      <c r="H103" s="357" t="str">
        <f t="shared" ref="H103:BI103" si="7">H5</f>
        <v>D-Bielawa</v>
      </c>
      <c r="I103" s="350" t="str">
        <f t="shared" si="7"/>
        <v>Głogów</v>
      </c>
      <c r="J103" s="357" t="str">
        <f t="shared" si="7"/>
        <v>D-Głogów</v>
      </c>
      <c r="K103" s="350" t="str">
        <f t="shared" si="7"/>
        <v>Jawor</v>
      </c>
      <c r="L103" s="357" t="str">
        <f t="shared" si="7"/>
        <v>D-Jawor</v>
      </c>
      <c r="M103" s="350" t="str">
        <f t="shared" si="7"/>
        <v>Jelenia Góra</v>
      </c>
      <c r="N103" s="357" t="str">
        <f t="shared" si="7"/>
        <v>D-Jelenia Góra</v>
      </c>
      <c r="O103" s="350" t="str">
        <f t="shared" si="7"/>
        <v>Kłodzko</v>
      </c>
      <c r="P103" s="357" t="str">
        <f t="shared" si="7"/>
        <v>D-Kłodzko</v>
      </c>
      <c r="Q103" s="350" t="str">
        <f t="shared" si="7"/>
        <v>Legnica</v>
      </c>
      <c r="R103" s="357" t="str">
        <f t="shared" si="7"/>
        <v>D-Legnica</v>
      </c>
      <c r="S103" s="350" t="str">
        <f t="shared" si="7"/>
        <v>Oleśnica</v>
      </c>
      <c r="T103" s="357" t="str">
        <f t="shared" si="7"/>
        <v>D_Oleśnica</v>
      </c>
      <c r="U103" s="350" t="str">
        <f t="shared" si="7"/>
        <v>Świdnica</v>
      </c>
      <c r="V103" s="357" t="str">
        <f t="shared" si="7"/>
        <v>D-Świdnica</v>
      </c>
      <c r="W103" s="350" t="str">
        <f t="shared" si="7"/>
        <v>Wołów</v>
      </c>
      <c r="X103" s="357" t="str">
        <f t="shared" si="7"/>
        <v>D-Wołów</v>
      </c>
      <c r="Y103" s="350" t="str">
        <f t="shared" si="7"/>
        <v>Ziębice</v>
      </c>
      <c r="Z103" s="357" t="str">
        <f t="shared" si="7"/>
        <v>D-Ziębice</v>
      </c>
      <c r="AA103" s="350" t="str">
        <f t="shared" si="7"/>
        <v>Dobrodzień</v>
      </c>
      <c r="AB103" s="357" t="str">
        <f t="shared" si="7"/>
        <v>D-Dobrodzień</v>
      </c>
      <c r="AC103" s="350" t="str">
        <f t="shared" si="7"/>
        <v>Głubczyce</v>
      </c>
      <c r="AD103" s="357" t="str">
        <f t="shared" si="7"/>
        <v>D-Głubczyce</v>
      </c>
      <c r="AE103" s="350" t="str">
        <f t="shared" si="7"/>
        <v>K. Koźle</v>
      </c>
      <c r="AF103" s="357" t="str">
        <f t="shared" si="7"/>
        <v>D-K_Koźle</v>
      </c>
      <c r="AG103" s="350" t="str">
        <f t="shared" si="7"/>
        <v>ZSET Rakowice</v>
      </c>
      <c r="AH103" s="357" t="str">
        <f t="shared" si="7"/>
        <v>D-ZSET Rakowice</v>
      </c>
      <c r="AI103" s="350" t="str">
        <f t="shared" si="7"/>
        <v>Krotoszyn</v>
      </c>
      <c r="AJ103" s="357" t="str">
        <f t="shared" si="7"/>
        <v>D-Krotoszyn</v>
      </c>
      <c r="AK103" s="350" t="str">
        <f t="shared" si="7"/>
        <v>Olkusz</v>
      </c>
      <c r="AL103" s="357" t="str">
        <f t="shared" si="7"/>
        <v>D-Olkusz</v>
      </c>
      <c r="AM103" s="350" t="str">
        <f t="shared" si="7"/>
        <v>Wschowa</v>
      </c>
      <c r="AN103" s="357" t="str">
        <f t="shared" si="7"/>
        <v>D-Wschowa</v>
      </c>
      <c r="AO103" s="350" t="str">
        <f t="shared" si="7"/>
        <v>Zielona Góra</v>
      </c>
      <c r="AP103" s="357" t="str">
        <f t="shared" si="7"/>
        <v>D-Zielona Góra</v>
      </c>
      <c r="AQ103" s="350" t="str">
        <f t="shared" si="7"/>
        <v>Rzemieślnicza</v>
      </c>
      <c r="AR103" s="357" t="str">
        <f t="shared" si="7"/>
        <v>D-Rzemieślnicza</v>
      </c>
      <c r="AS103" s="350" t="str">
        <f t="shared" si="7"/>
        <v>Mosina</v>
      </c>
      <c r="AT103" s="357" t="str">
        <f t="shared" si="7"/>
        <v>D-Mosina</v>
      </c>
      <c r="AU103" s="350" t="str">
        <f t="shared" si="7"/>
        <v>Akademia Rzemiosła</v>
      </c>
      <c r="AV103" s="357" t="str">
        <f t="shared" si="7"/>
        <v>Akademia Rzemiosła</v>
      </c>
      <c r="AW103" s="350" t="str">
        <f t="shared" si="7"/>
        <v>Opole</v>
      </c>
      <c r="AX103" s="357" t="str">
        <f t="shared" si="7"/>
        <v>D-Opole</v>
      </c>
      <c r="AY103" s="350" t="str">
        <f t="shared" si="7"/>
        <v>Wrocław</v>
      </c>
      <c r="AZ103" s="357" t="str">
        <f t="shared" si="7"/>
        <v>D-Wrocław</v>
      </c>
      <c r="BA103" s="350" t="str">
        <f t="shared" si="7"/>
        <v>Brzeg Dolny</v>
      </c>
      <c r="BB103" s="357" t="str">
        <f t="shared" si="7"/>
        <v>D-Brzeg Dolny</v>
      </c>
      <c r="BC103" s="350" t="str">
        <f t="shared" si="7"/>
        <v>CKZ Dębica</v>
      </c>
      <c r="BD103" s="357" t="str">
        <f t="shared" si="7"/>
        <v>D-CKZ Dębica</v>
      </c>
      <c r="BE103" s="350" t="str">
        <f t="shared" si="7"/>
        <v>Gliwice</v>
      </c>
      <c r="BF103" s="357" t="str">
        <f t="shared" si="7"/>
        <v>D-Gliwice</v>
      </c>
      <c r="BG103" s="350" t="str">
        <f t="shared" si="7"/>
        <v>CKZ Gniezno</v>
      </c>
      <c r="BH103" s="357" t="str">
        <f t="shared" si="7"/>
        <v>D-Gniezno</v>
      </c>
      <c r="BI103" s="350" t="str">
        <f t="shared" si="7"/>
        <v>konsultacje szkoła</v>
      </c>
    </row>
    <row r="105" spans="2:63" ht="15.75" customHeight="1"/>
    <row r="107" spans="2:63" ht="15.75" customHeight="1"/>
    <row r="109" spans="2:63" ht="15.75" customHeight="1"/>
    <row r="115" ht="15.75" customHeight="1"/>
    <row r="117" ht="15.75" customHeight="1"/>
    <row r="119" ht="15.75" customHeight="1"/>
    <row r="122" ht="15.75" customHeight="1"/>
  </sheetData>
  <autoFilter ref="A5:BJ102">
    <filterColumn colId="5">
      <filters blank="1">
        <filter val="1"/>
        <filter val="10"/>
        <filter val="127"/>
        <filter val="13"/>
        <filter val="154"/>
        <filter val="2"/>
        <filter val="20"/>
        <filter val="218"/>
        <filter val="22"/>
        <filter val="28"/>
        <filter val="3"/>
        <filter val="301"/>
        <filter val="35"/>
        <filter val="38"/>
        <filter val="39"/>
        <filter val="407"/>
        <filter val="429"/>
        <filter val="451"/>
        <filter val="50"/>
        <filter val="56"/>
        <filter val="57"/>
        <filter val="6"/>
        <filter val="7"/>
        <filter val="8"/>
        <filter val="80"/>
        <filter val="87"/>
        <filter val="9"/>
      </filters>
    </filterColumn>
    <filterColumn colId="40">
      <filters blank="1">
        <filter val="1"/>
        <filter val="2"/>
        <filter val="25"/>
        <filter val="5"/>
        <filter val="6"/>
        <filter val="7"/>
      </filters>
    </filterColumn>
  </autoFilter>
  <mergeCells count="3">
    <mergeCell ref="B3:B4"/>
    <mergeCell ref="C3:C4"/>
    <mergeCell ref="G3:BI3"/>
  </mergeCells>
  <pageMargins left="0.70866141732283472" right="0.70866141732283472" top="2.1259842519685042" bottom="0.74803149606299213" header="0.31496062992125984" footer="0.31496062992125984"/>
  <pageSetup paperSize="8" scale="37" orientation="landscape" r:id="rId1"/>
  <headerFooter>
    <oddHeader>&amp;CKuratorium Oświaty we Wrocławiu
Delegatura w Wałbrzychu
Aleja Wyzwolenia 22-24,   58 – 300 Wałbrzych
tel. 74 842 20 64  
e-mail: walbrzych@kowroc.pl
Wykaz zawodów
klasa 2</oddHeader>
  </headerFooter>
  <ignoredErrors>
    <ignoredError sqref="H4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K122"/>
  <sheetViews>
    <sheetView zoomScale="80" zoomScaleNormal="80" workbookViewId="0">
      <selection activeCell="B107" sqref="B107"/>
    </sheetView>
  </sheetViews>
  <sheetFormatPr defaultColWidth="9.140625" defaultRowHeight="15"/>
  <cols>
    <col min="1" max="1" width="9.140625" style="10"/>
    <col min="2" max="2" width="45.7109375" style="10" customWidth="1"/>
    <col min="3" max="4" width="8.140625" style="11" customWidth="1"/>
    <col min="5" max="5" width="78.5703125" style="10" hidden="1" customWidth="1"/>
    <col min="6" max="6" width="11" style="10" hidden="1" customWidth="1"/>
    <col min="7" max="8" width="5.42578125" style="10" hidden="1" customWidth="1"/>
    <col min="9" max="10" width="6.42578125" style="10" hidden="1" customWidth="1"/>
    <col min="11" max="12" width="5.42578125" style="10" hidden="1" customWidth="1"/>
    <col min="13" max="14" width="6.140625" style="10" hidden="1" customWidth="1"/>
    <col min="15" max="16" width="5.5703125" style="10" hidden="1" customWidth="1"/>
    <col min="17" max="18" width="5" style="10" hidden="1" customWidth="1"/>
    <col min="19" max="20" width="4.42578125" style="10" hidden="1" customWidth="1"/>
    <col min="21" max="22" width="4.85546875" style="10" hidden="1" customWidth="1"/>
    <col min="23" max="24" width="4.42578125" style="10" hidden="1" customWidth="1"/>
    <col min="25" max="26" width="5.42578125" style="10" hidden="1" customWidth="1"/>
    <col min="27" max="28" width="6" style="10" hidden="1" customWidth="1"/>
    <col min="29" max="30" width="6.140625" style="10" hidden="1" customWidth="1"/>
    <col min="31" max="32" width="4.28515625" style="10" hidden="1" customWidth="1"/>
    <col min="33" max="34" width="5.42578125" style="10" hidden="1" customWidth="1"/>
    <col min="35" max="36" width="4.42578125" style="10" hidden="1" customWidth="1"/>
    <col min="37" max="38" width="4.7109375" style="10" hidden="1" customWidth="1"/>
    <col min="39" max="40" width="5.42578125" style="10" hidden="1" customWidth="1"/>
    <col min="41" max="42" width="7" style="10" customWidth="1"/>
    <col min="43" max="60" width="4.140625" style="10" hidden="1" customWidth="1"/>
    <col min="61" max="63" width="9.140625" style="10" hidden="1" customWidth="1"/>
    <col min="64" max="16384" width="9.140625" style="10"/>
  </cols>
  <sheetData>
    <row r="1" spans="1:63">
      <c r="A1" s="22"/>
      <c r="B1" s="21">
        <f ca="1">NOW()</f>
        <v>45266.54849050926</v>
      </c>
    </row>
    <row r="3" spans="1:63">
      <c r="B3" s="797" t="s">
        <v>482</v>
      </c>
      <c r="C3" s="798" t="s">
        <v>549</v>
      </c>
      <c r="D3" s="111"/>
      <c r="E3" s="12" t="s">
        <v>550</v>
      </c>
      <c r="F3" s="19" t="s">
        <v>552</v>
      </c>
      <c r="G3" s="802" t="s">
        <v>551</v>
      </c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2"/>
      <c r="AK3" s="802"/>
      <c r="AL3" s="802"/>
      <c r="AM3" s="802"/>
      <c r="AN3" s="802"/>
      <c r="AO3" s="802"/>
      <c r="AP3" s="802"/>
      <c r="AQ3" s="802"/>
      <c r="AR3" s="802"/>
      <c r="AS3" s="802"/>
      <c r="AT3" s="802"/>
      <c r="AU3" s="802"/>
      <c r="AV3" s="802"/>
      <c r="AW3" s="802"/>
      <c r="AX3" s="802"/>
      <c r="AY3" s="802"/>
      <c r="AZ3" s="802"/>
      <c r="BA3" s="802"/>
      <c r="BB3" s="802"/>
      <c r="BC3" s="802"/>
      <c r="BD3" s="802"/>
      <c r="BE3" s="802"/>
      <c r="BF3" s="802"/>
      <c r="BG3" s="802"/>
      <c r="BH3" s="802"/>
      <c r="BI3" s="802"/>
      <c r="BJ3" s="74">
        <f>SUM(G6:BI100)-BK101</f>
        <v>1702</v>
      </c>
      <c r="BK3" s="74"/>
    </row>
    <row r="4" spans="1:63" ht="15" customHeight="1">
      <c r="B4" s="797"/>
      <c r="C4" s="798"/>
      <c r="D4" s="111"/>
      <c r="E4" s="110"/>
      <c r="F4" s="363"/>
      <c r="G4" s="365"/>
      <c r="H4" s="365" t="s">
        <v>2053</v>
      </c>
      <c r="I4" s="365"/>
      <c r="J4" s="365" t="s">
        <v>2053</v>
      </c>
      <c r="K4" s="365"/>
      <c r="L4" s="365" t="s">
        <v>2053</v>
      </c>
      <c r="M4" s="365"/>
      <c r="N4" s="365" t="s">
        <v>2053</v>
      </c>
      <c r="O4" s="324"/>
      <c r="P4" s="324" t="s">
        <v>2053</v>
      </c>
      <c r="Q4" s="324"/>
      <c r="R4" s="324" t="s">
        <v>2053</v>
      </c>
      <c r="S4" s="324"/>
      <c r="T4" s="324" t="s">
        <v>2053</v>
      </c>
      <c r="U4" s="324"/>
      <c r="V4" s="324" t="s">
        <v>2053</v>
      </c>
      <c r="W4" s="324"/>
      <c r="X4" s="324" t="s">
        <v>2053</v>
      </c>
      <c r="Y4" s="324"/>
      <c r="Z4" s="324" t="s">
        <v>2053</v>
      </c>
      <c r="AA4" s="324"/>
      <c r="AB4" s="324" t="s">
        <v>2053</v>
      </c>
      <c r="AC4" s="324"/>
      <c r="AD4" s="324" t="s">
        <v>2053</v>
      </c>
      <c r="AE4" s="324"/>
      <c r="AF4" s="324" t="s">
        <v>2053</v>
      </c>
      <c r="AG4" s="324"/>
      <c r="AH4" s="324" t="s">
        <v>2053</v>
      </c>
      <c r="AI4" s="324"/>
      <c r="AJ4" s="324" t="s">
        <v>2053</v>
      </c>
      <c r="AK4" s="324"/>
      <c r="AL4" s="324" t="s">
        <v>2053</v>
      </c>
      <c r="AM4" s="324"/>
      <c r="AN4" s="364" t="s">
        <v>2053</v>
      </c>
      <c r="AO4" s="324"/>
      <c r="AP4" s="324" t="s">
        <v>2053</v>
      </c>
      <c r="AQ4" s="324"/>
      <c r="AR4" s="324" t="s">
        <v>2053</v>
      </c>
      <c r="AS4" s="324"/>
      <c r="AT4" s="324" t="s">
        <v>2053</v>
      </c>
      <c r="AU4" s="324"/>
      <c r="AV4" s="324" t="s">
        <v>2053</v>
      </c>
      <c r="AW4" s="324"/>
      <c r="AX4" s="324" t="s">
        <v>2053</v>
      </c>
      <c r="AY4" s="324"/>
      <c r="AZ4" s="324" t="s">
        <v>2053</v>
      </c>
      <c r="BA4" s="324"/>
      <c r="BB4" s="324" t="s">
        <v>2053</v>
      </c>
      <c r="BC4" s="324"/>
      <c r="BD4" s="324" t="s">
        <v>2053</v>
      </c>
      <c r="BE4" s="324"/>
      <c r="BF4" s="324"/>
      <c r="BG4" s="324"/>
      <c r="BH4" s="324"/>
      <c r="BI4" s="324"/>
      <c r="BJ4" s="324"/>
      <c r="BK4" s="324"/>
    </row>
    <row r="5" spans="1:63" ht="120.75" customHeight="1">
      <c r="B5" s="14">
        <v>1</v>
      </c>
      <c r="C5" s="14">
        <v>2</v>
      </c>
      <c r="D5" s="14"/>
      <c r="E5" s="14">
        <v>9</v>
      </c>
      <c r="F5" s="17">
        <f>SUM(F6:F716)</f>
        <v>1702</v>
      </c>
      <c r="G5" s="350" t="s">
        <v>168</v>
      </c>
      <c r="H5" s="357" t="s">
        <v>2054</v>
      </c>
      <c r="I5" s="351" t="s">
        <v>449</v>
      </c>
      <c r="J5" s="366" t="s">
        <v>2055</v>
      </c>
      <c r="K5" s="351" t="s">
        <v>201</v>
      </c>
      <c r="L5" s="366" t="s">
        <v>2056</v>
      </c>
      <c r="M5" s="351" t="s">
        <v>205</v>
      </c>
      <c r="N5" s="366" t="s">
        <v>2080</v>
      </c>
      <c r="O5" s="351" t="s">
        <v>450</v>
      </c>
      <c r="P5" s="366" t="s">
        <v>2057</v>
      </c>
      <c r="Q5" s="351" t="s">
        <v>200</v>
      </c>
      <c r="R5" s="366" t="s">
        <v>2058</v>
      </c>
      <c r="S5" s="351" t="s">
        <v>452</v>
      </c>
      <c r="T5" s="366" t="s">
        <v>2059</v>
      </c>
      <c r="U5" s="351" t="s">
        <v>203</v>
      </c>
      <c r="V5" s="366" t="s">
        <v>2060</v>
      </c>
      <c r="W5" s="351" t="s">
        <v>188</v>
      </c>
      <c r="X5" s="366" t="s">
        <v>2061</v>
      </c>
      <c r="Y5" s="351" t="s">
        <v>44</v>
      </c>
      <c r="Z5" s="366" t="s">
        <v>2062</v>
      </c>
      <c r="AA5" s="352" t="s">
        <v>554</v>
      </c>
      <c r="AB5" s="367" t="s">
        <v>2063</v>
      </c>
      <c r="AC5" s="352" t="s">
        <v>558</v>
      </c>
      <c r="AD5" s="367" t="s">
        <v>2064</v>
      </c>
      <c r="AE5" s="352" t="s">
        <v>559</v>
      </c>
      <c r="AF5" s="367" t="s">
        <v>2084</v>
      </c>
      <c r="AG5" s="352" t="s">
        <v>555</v>
      </c>
      <c r="AH5" s="367" t="s">
        <v>2065</v>
      </c>
      <c r="AI5" s="352" t="s">
        <v>556</v>
      </c>
      <c r="AJ5" s="367" t="s">
        <v>2066</v>
      </c>
      <c r="AK5" s="352" t="s">
        <v>557</v>
      </c>
      <c r="AL5" s="367" t="s">
        <v>2067</v>
      </c>
      <c r="AM5" s="352" t="s">
        <v>202</v>
      </c>
      <c r="AN5" s="353" t="s">
        <v>2068</v>
      </c>
      <c r="AO5" s="352" t="s">
        <v>553</v>
      </c>
      <c r="AP5" s="362" t="s">
        <v>2069</v>
      </c>
      <c r="AQ5" s="18" t="s">
        <v>687</v>
      </c>
      <c r="AR5" s="362" t="s">
        <v>2070</v>
      </c>
      <c r="AS5" s="18" t="s">
        <v>690</v>
      </c>
      <c r="AT5" s="362" t="s">
        <v>2071</v>
      </c>
      <c r="AU5" s="18" t="s">
        <v>870</v>
      </c>
      <c r="AV5" s="362" t="s">
        <v>2072</v>
      </c>
      <c r="AW5" s="18" t="s">
        <v>1075</v>
      </c>
      <c r="AX5" s="362" t="s">
        <v>2075</v>
      </c>
      <c r="AY5" s="18" t="s">
        <v>46</v>
      </c>
      <c r="AZ5" s="362" t="s">
        <v>2085</v>
      </c>
      <c r="BA5" s="18" t="s">
        <v>462</v>
      </c>
      <c r="BB5" s="362" t="s">
        <v>2083</v>
      </c>
      <c r="BC5" s="18" t="s">
        <v>2051</v>
      </c>
      <c r="BD5" s="362" t="s">
        <v>2076</v>
      </c>
      <c r="BE5" s="362" t="s">
        <v>2282</v>
      </c>
      <c r="BF5" s="362" t="s">
        <v>2323</v>
      </c>
      <c r="BG5" s="362" t="s">
        <v>1993</v>
      </c>
      <c r="BH5" s="362" t="s">
        <v>2176</v>
      </c>
      <c r="BI5" s="18" t="s">
        <v>1839</v>
      </c>
      <c r="BJ5" s="18" t="s">
        <v>2078</v>
      </c>
      <c r="BK5" s="18" t="s">
        <v>1841</v>
      </c>
    </row>
    <row r="6" spans="1:63">
      <c r="B6" s="25" t="s">
        <v>75</v>
      </c>
      <c r="C6" s="26">
        <v>343101</v>
      </c>
      <c r="D6" s="26" t="s">
        <v>58</v>
      </c>
      <c r="E6" s="25" t="s">
        <v>560</v>
      </c>
      <c r="F6" s="23">
        <f>SUMIF('3_stopień'!H$8:H$726,D6,'3_stopień'!I$8:I$726)</f>
        <v>6</v>
      </c>
      <c r="G6" s="24">
        <f>SUMIFS('3_stopień'!$I$8:$I$726,'3_stopień'!$H$8:$H$726,D6,'3_stopień'!$P$8:$P$726,"CKZ Bielawa")</f>
        <v>0</v>
      </c>
      <c r="H6" s="349">
        <f>SUMIFS('3_stopień'!$J$8:$J$726,'3_stopień'!$H$8:$H$726,D6,'3_stopień'!$P$8:$P$726,"CKZ Bielawa")</f>
        <v>0</v>
      </c>
      <c r="I6" s="24">
        <f>SUMIFS('3_stopień'!$I$8:$I$726,'3_stopień'!$H$8:$H$726,D6,'3_stopień'!$P$8:$P$726,"GCKZ Głogów")</f>
        <v>0</v>
      </c>
      <c r="J6" s="349">
        <f>SUMIFS('3_stopień'!$J$8:$J$726,'3_stopień'!$H$8:$H$726,D6,'3_stopień'!$P$8:$P$726,"GCKZ Głogów")</f>
        <v>0</v>
      </c>
      <c r="K6" s="24">
        <f>SUMIFS('3_stopień'!$I$8:$I$726,'3_stopień'!$H$8:$H$726,D6,'3_stopień'!$P$8:$P$726,"CKZ Jawor")</f>
        <v>0</v>
      </c>
      <c r="L6" s="349">
        <f>SUMIFS('3_stopień'!$J$8:$J$726,'3_stopień'!$H$8:$H$726,D6,'3_stopień'!$P$8:$P$726,"CKZ Jawor")</f>
        <v>0</v>
      </c>
      <c r="M6" s="24">
        <f>SUMIFS('3_stopień'!$I$8:$I$726,'3_stopień'!$H$8:$H$726,D6,'3_stopień'!$P$8:$P$726,"JCKZ Jelenia Góra")</f>
        <v>0</v>
      </c>
      <c r="N6" s="349">
        <f>SUMIFS('3_stopień'!$J$8:$J$726,'3_stopień'!$H$8:$H$726,D6,'3_stopień'!$P$8:$P$726,"JCKZ Jelenia Góra")</f>
        <v>0</v>
      </c>
      <c r="O6" s="24">
        <f>SUMIFS('3_stopień'!$I$8:$I$726,'3_stopień'!$H$8:$H$726,D6,'3_stopień'!$P$8:$P$726,"CKZ Kłodzko")</f>
        <v>0</v>
      </c>
      <c r="P6" s="349">
        <f>SUMIFS('3_stopień'!$J$8:$J$726,'3_stopień'!$H$8:$H$726,D6,'3_stopień'!$P$8:$P$726,"CKZ Kłodzko")</f>
        <v>0</v>
      </c>
      <c r="Q6" s="24">
        <f>SUMIFS('3_stopień'!$I$8:$I$726,'3_stopień'!$H$8:$H$726,D6,'3_stopień'!$P$8:$P$726,"CKZ Legnica")</f>
        <v>0</v>
      </c>
      <c r="R6" s="349">
        <f>SUMIFS('3_stopień'!$J$8:$J$726,'3_stopień'!$H$8:$H$726,D6,'3_stopień'!$P$8:$P$726,"CKZ Legnica")</f>
        <v>0</v>
      </c>
      <c r="S6" s="24">
        <f>SUMIFS('3_stopień'!$I$8:$I$726,'3_stopień'!$H$8:$H$726,D6,'3_stopień'!$P$8:$P$726,"CKZ Oleśnica")</f>
        <v>0</v>
      </c>
      <c r="T6" s="349">
        <f>SUMIFS('3_stopień'!$J$8:$J$726,'3_stopień'!$H$8:$H$726,D6,'3_stopień'!$P$8:$P$726,"CKZ Oleśnica")</f>
        <v>0</v>
      </c>
      <c r="U6" s="24">
        <f>SUMIFS('3_stopień'!$I$8:$I$726,'3_stopień'!$H$8:$H$726,D6,'3_stopień'!$P$8:$P$726,"CKZ Świdnica")</f>
        <v>0</v>
      </c>
      <c r="V6" s="349">
        <f>SUMIFS('3_stopień'!$J$8:$J$726,'3_stopień'!$H$8:$H$726,D6,'3_stopień'!$P$8:$P$726,"CKZ Świdnica")</f>
        <v>0</v>
      </c>
      <c r="W6" s="24">
        <f>SUMIFS('3_stopień'!$I$8:$I$726,'3_stopień'!$H$8:$H$726,D6,'3_stopień'!$P$8:$P$726,"CKZ Wołów")</f>
        <v>0</v>
      </c>
      <c r="X6" s="349">
        <f>SUMIFS('3_stopień'!$J$8:$J$726,'3_stopień'!$H$8:$H$726,D6,'3_stopień'!$P$8:$P$726,"CKZ Wołów")</f>
        <v>0</v>
      </c>
      <c r="Y6" s="24">
        <f>SUMIFS('3_stopień'!$I$8:$I$726,'3_stopień'!$H$8:$H$726,D6,'3_stopień'!$P$8:$P$726,"CKZ Ziębice")</f>
        <v>0</v>
      </c>
      <c r="Z6" s="349">
        <f>SUMIFS('3_stopień'!$J$8:$J$726,'3_stopień'!$H$8:$H$726,D6,'3_stopień'!$P$8:$P$726,"CKZ Ziębice")</f>
        <v>0</v>
      </c>
      <c r="AA6" s="24">
        <f>SUMIFS('3_stopień'!$I$8:$I$726,'3_stopień'!$H$8:$H$726,D6,'3_stopień'!$P$8:$P$726,"CKZ Dobrodzień")</f>
        <v>0</v>
      </c>
      <c r="AB6" s="349">
        <f>SUMIFS('3_stopień'!$J$8:$J$726,'3_stopień'!$H$8:$H$726,D6,'3_stopień'!$P$8:$P$726,"CKZ Dobrodzień")</f>
        <v>0</v>
      </c>
      <c r="AC6" s="24">
        <f>SUMIFS('3_stopień'!$I$8:$I$726,'3_stopień'!$H$8:$H$726,D6,'3_stopień'!$P$8:$P$726,"CKZ Głubczyce")</f>
        <v>0</v>
      </c>
      <c r="AD6" s="349">
        <f>SUMIFS('3_stopień'!$J$8:$J$726,'3_stopień'!$H$8:$H$726,D6,'3_stopień'!$P$8:$P$726,"CKZ Głubczyce")</f>
        <v>0</v>
      </c>
      <c r="AE6" s="24">
        <f>SUMIFS('3_stopień'!$I$8:$I$726,'3_stopień'!$H$8:$H$726,D6,'3_stopień'!$P$8:$P$726,"CKZ Kędzierzyn Koźle")</f>
        <v>0</v>
      </c>
      <c r="AF6" s="349">
        <f>SUMIFS('3_stopień'!$J$8:$J$726,'3_stopień'!$H$8:$H$726,D6,'3_stopień'!$P$8:$P$726,"CKZ Kędzierzyn Koźle")</f>
        <v>0</v>
      </c>
      <c r="AG6" s="24">
        <f>SUMIFS('3_stopień'!$I$8:$I$726,'3_stopień'!$H$8:$H$726,D6,'3_stopień'!$P$8:$P$726,"CKZ Kluczbork")</f>
        <v>0</v>
      </c>
      <c r="AH6" s="349">
        <f>SUMIFS('3_stopień'!$J$8:$J$726,'3_stopień'!$H$8:$H$726,D6,'3_stopień'!$P$8:$P$726,"CKZ Kluczbork")</f>
        <v>0</v>
      </c>
      <c r="AI6" s="24">
        <f>SUMIFS('3_stopień'!$I$8:$I$726,'3_stopień'!$H$8:$H$726,D6,'3_stopień'!$P$8:$P$726,"CKZ Krotoszyn")</f>
        <v>0</v>
      </c>
      <c r="AJ6" s="349">
        <f>SUMIFS('3_stopień'!$J$8:$J$726,'3_stopień'!$H$8:$H$726,D6,'3_stopień'!$P$8:$P$726,"CKZ Krotoszyn")</f>
        <v>0</v>
      </c>
      <c r="AK6" s="24">
        <f>SUMIFS('3_stopień'!$I$8:$I$726,'3_stopień'!$H$8:$H$726,D6,'3_stopień'!$P$8:$P$726,"CKZ Olkusz")</f>
        <v>1</v>
      </c>
      <c r="AL6" s="349">
        <f>SUMIFS('3_stopień'!$J$8:$J$726,'3_stopień'!$H$8:$H$726,D6,'3_stopień'!$P$8:$P$726,"CKZ Olkusz")</f>
        <v>1</v>
      </c>
      <c r="AM6" s="24">
        <f>SUMIFS('3_stopień'!$I$8:$I$726,'3_stopień'!$H$8:$H$726,D6,'3_stopień'!$P$8:$P$726,"CKZ Wschowa")</f>
        <v>0</v>
      </c>
      <c r="AN6" s="337">
        <f>SUMIFS('3_stopień'!$J$8:$J$726,'3_stopień'!$H$8:$H$726,D6,'3_stopień'!$P$8:$P$726,"CKZ Wschowa")</f>
        <v>0</v>
      </c>
      <c r="AO6" s="24">
        <f>SUMIFS('3_stopień'!$I$8:$I$726,'3_stopień'!$H$8:$H$726,D6,'3_stopień'!$P$8:$P$726,"CKZ Zielona Góra")</f>
        <v>5</v>
      </c>
      <c r="AP6" s="349">
        <f>SUMIFS('3_stopień'!$J$8:$J$726,'3_stopień'!$H$8:$H$726,D6,'3_stopień'!$P$8:$P$726,"CKZ Zielona Góra")</f>
        <v>3</v>
      </c>
      <c r="AQ6" s="24">
        <f>SUMIFS('3_stopień'!$I$8:$I$726,'3_stopień'!$H$8:$H$726,D6,'3_stopień'!$P$8:$P$726,"Rzemieślnicza Wałbrzych")</f>
        <v>0</v>
      </c>
      <c r="AR6" s="349">
        <f>SUMIFS('3_stopień'!$J$8:$J$726,'3_stopień'!$H$8:$H$726,D6,'3_stopień'!$P$8:$P$726,"Rzemieślnicza Wałbrzych")</f>
        <v>0</v>
      </c>
      <c r="AS6" s="24">
        <f>SUMIFS('3_stopień'!$I$8:$I$726,'3_stopień'!$H$8:$H$726,D6,'3_stopień'!$P$8:$P$726,"CKZ Mosina")</f>
        <v>0</v>
      </c>
      <c r="AT6" s="349">
        <f>SUMIFS('3_stopień'!$J$8:$J$726,'3_stopień'!$H$8:$H$726,D6,'3_stopień'!$P$8:$P$726,"CKZ Mosina")</f>
        <v>0</v>
      </c>
      <c r="AU6" s="24">
        <f>SUMIFS('3_stopień'!$I$8:$I$726,'3_stopień'!$H$8:$H$726,D6,'3_stopień'!$P$8:$P$726,"CKZ Słupsk")</f>
        <v>0</v>
      </c>
      <c r="AV6" s="349">
        <f>SUMIFS('3_stopień'!$J$8:$J$726,'3_stopień'!$H$8:$H$726,D6,'3_stopień'!$P$8:$P$726,"CKZ Słupsk")</f>
        <v>0</v>
      </c>
      <c r="AW6" s="24">
        <f>SUMIFS('3_stopień'!$I$8:$I$726,'3_stopień'!$H$8:$H$726,D6,'3_stopień'!$P$8:$P$726,"CKZ Opole")</f>
        <v>0</v>
      </c>
      <c r="AX6" s="349">
        <f>SUMIFS('3_stopień'!$J$8:$J$726,'3_stopień'!$H$8:$H$726,D6,'3_stopień'!$P$8:$P$726,"CKZ Opole")</f>
        <v>0</v>
      </c>
      <c r="AY6" s="24">
        <f>SUMIFS('3_stopień'!$I$8:$I$726,'3_stopień'!$H$8:$H$726,D6,'3_stopień'!$P$8:$P$726,"CKZ Wrocław")</f>
        <v>0</v>
      </c>
      <c r="AZ6" s="349">
        <f>SUMIFS('3_stopień'!$J$8:$J$726,'3_stopień'!$H$8:$H$726,D6,'3_stopień'!$P$8:$P$726,"CKZ Wrocław")</f>
        <v>0</v>
      </c>
      <c r="BA6" s="24">
        <f>SUMIFS('3_stopień'!$I$8:$I$726,'3_stopień'!$H$8:$H$726,D6,'3_stopień'!$P$8:$P$726,"Brzeg Dolny")</f>
        <v>0</v>
      </c>
      <c r="BB6" s="349">
        <f>SUMIFS('3_stopień'!$J$8:$J$726,'3_stopień'!$H$8:$H$726,D6,'3_stopień'!$P$8:$P$726,"Brzeg Dolny")</f>
        <v>0</v>
      </c>
      <c r="BC6" s="24">
        <f>SUMIFS('3_stopień'!$I$8:$I$726,'3_stopień'!$H$8:$H$726,D6,'3_stopień'!$P$8:$P$726,"CKZ Gniezno")</f>
        <v>0</v>
      </c>
      <c r="BD6" s="349">
        <f>SUMIFS('3_stopień'!$J$8:$J$726,'3_stopień'!$H$8:$H$726,D6,'3_stopień'!$P$8:$P$726,"CKZ Gniezno")</f>
        <v>0</v>
      </c>
      <c r="BE6" s="24">
        <f>SUMIFS('3_stopień'!$I$8:$I$726,'3_stopień'!$H$8:$H$726,D6,'3_stopień'!$P$8:$P$726,"CKZ Dębica")</f>
        <v>0</v>
      </c>
      <c r="BF6" s="349">
        <f>SUMIFS('3_stopień'!$J$8:$J$726,'3_stopień'!$H$8:$H$726,D6,'3_stopień'!$P$8:$P$726,"CKZ Dębica")</f>
        <v>0</v>
      </c>
      <c r="BG6" s="24">
        <f>SUMIFS('3_stopień'!$I$8:$I$726,'3_stopień'!$H$8:$H$726,D6,'3_stopień'!$P$8:$P$726,"CKZ Gliwice")</f>
        <v>0</v>
      </c>
      <c r="BH6" s="349">
        <f>SUMIFS('3_stopień'!$J$8:$J$726,'3_stopień'!$H$8:$H$726,D6,'3_stopień'!$P$8:$P$726,"CKZ Gliwice")</f>
        <v>0</v>
      </c>
      <c r="BI6" s="24">
        <f>SUMIFS('3_stopień'!$I$8:$I$726,'3_stopień'!$H$8:$H$726,D6,'3_stopień'!$P$8:$P$726,"konsultacje szkoła")</f>
        <v>0</v>
      </c>
      <c r="BJ6" s="338">
        <f t="shared" ref="BJ6:BJ37" si="0">SUM(G6:BI6)-BK6</f>
        <v>6</v>
      </c>
      <c r="BK6" s="333">
        <f t="shared" ref="BK6:BK37" si="1">SUM(H6,J6,L6,N6,P6,R6,T6,V6,X6,Z6,AB6,AD6,AF6,AH6,AJ6,AL6,AN6,AP6,AR6,AT6,AV6,AX6,AZ6,BB6,BD6)</f>
        <v>4</v>
      </c>
    </row>
    <row r="7" spans="1:63">
      <c r="B7" s="25" t="s">
        <v>483</v>
      </c>
      <c r="C7" s="26">
        <v>711402</v>
      </c>
      <c r="D7" s="26" t="s">
        <v>681</v>
      </c>
      <c r="E7" s="25" t="s">
        <v>561</v>
      </c>
      <c r="F7" s="23">
        <f>SUMIF('3_stopień'!H$8:H$726,D7,'3_stopień'!I$8:I$726)</f>
        <v>2</v>
      </c>
      <c r="G7" s="24">
        <f>SUMIFS('3_stopień'!$I$8:$I$726,'3_stopień'!$H$8:$H$726,D7,'3_stopień'!$P$8:$P$726,"CKZ Bielawa")</f>
        <v>0</v>
      </c>
      <c r="H7" s="349">
        <f>SUMIFS('3_stopień'!$J$8:$J$726,'3_stopień'!$H$8:$H$726,D7,'3_stopień'!$P$8:$P$726,"CKZ Bielawa")</f>
        <v>0</v>
      </c>
      <c r="I7" s="24">
        <f>SUMIFS('3_stopień'!$I$8:$I$726,'3_stopień'!$H$8:$H$726,D7,'3_stopień'!$P$8:$P$726,"GCKZ Głogów")</f>
        <v>0</v>
      </c>
      <c r="J7" s="349">
        <f>SUMIFS('3_stopień'!$J$8:$J$726,'3_stopień'!$H$8:$H$726,D7,'3_stopień'!$P$8:$P$726,"GCKZ Głogów")</f>
        <v>0</v>
      </c>
      <c r="K7" s="24">
        <f>SUMIFS('3_stopień'!$I$8:$I$726,'3_stopień'!$H$8:$H$726,D7,'3_stopień'!$P$8:$P$726,"CKZ Jawor")</f>
        <v>0</v>
      </c>
      <c r="L7" s="349">
        <f>SUMIFS('3_stopień'!$J$8:$J$726,'3_stopień'!$H$8:$H$726,D7,'3_stopień'!$P$8:$P$726,"CKZ Jawor")</f>
        <v>0</v>
      </c>
      <c r="M7" s="24">
        <f>SUMIFS('3_stopień'!$I$8:$I$726,'3_stopień'!$H$8:$H$726,D7,'3_stopień'!$P$8:$P$726,"JCKZ Jelenia Góra")</f>
        <v>0</v>
      </c>
      <c r="N7" s="349">
        <f>SUMIFS('3_stopień'!$J$8:$J$726,'3_stopień'!$H$8:$H$726,D7,'3_stopień'!$P$8:$P$726,"JCKZ Jelenia Góra")</f>
        <v>0</v>
      </c>
      <c r="O7" s="24">
        <f>SUMIFS('3_stopień'!$I$8:$I$726,'3_stopień'!$H$8:$H$726,D7,'3_stopień'!$P$8:$P$726,"CKZ Kłodzko")</f>
        <v>0</v>
      </c>
      <c r="P7" s="349">
        <f>SUMIFS('3_stopień'!$J$8:$J$726,'3_stopień'!$H$8:$H$726,D7,'3_stopień'!$P$8:$P$726,"CKZ Kłodzko")</f>
        <v>0</v>
      </c>
      <c r="Q7" s="24">
        <f>SUMIFS('3_stopień'!$I$8:$I$726,'3_stopień'!$H$8:$H$726,D7,'3_stopień'!$P$8:$P$726,"CKZ Legnica")</f>
        <v>0</v>
      </c>
      <c r="R7" s="349">
        <f>SUMIFS('3_stopień'!$J$8:$J$726,'3_stopień'!$H$8:$H$726,D7,'3_stopień'!$P$8:$P$726,"CKZ Legnica")</f>
        <v>0</v>
      </c>
      <c r="S7" s="24">
        <f>SUMIFS('3_stopień'!$I$8:$I$726,'3_stopień'!$H$8:$H$726,D7,'3_stopień'!$P$8:$P$726,"CKZ Oleśnica")</f>
        <v>0</v>
      </c>
      <c r="T7" s="349">
        <f>SUMIFS('3_stopień'!$J$8:$J$726,'3_stopień'!$H$8:$H$726,D7,'3_stopień'!$P$8:$P$726,"CKZ Oleśnica")</f>
        <v>0</v>
      </c>
      <c r="U7" s="24">
        <f>SUMIFS('3_stopień'!$I$8:$I$726,'3_stopień'!$H$8:$H$726,D7,'3_stopień'!$P$8:$P$726,"CKZ Świdnica")</f>
        <v>0</v>
      </c>
      <c r="V7" s="349">
        <f>SUMIFS('3_stopień'!$J$8:$J$726,'3_stopień'!$H$8:$H$726,D7,'3_stopień'!$P$8:$P$726,"CKZ Świdnica")</f>
        <v>0</v>
      </c>
      <c r="W7" s="24">
        <f>SUMIFS('3_stopień'!$I$8:$I$726,'3_stopień'!$H$8:$H$726,D7,'3_stopień'!$P$8:$P$726,"CKZ Wołów")</f>
        <v>0</v>
      </c>
      <c r="X7" s="349">
        <f>SUMIFS('3_stopień'!$J$8:$J$726,'3_stopień'!$H$8:$H$726,D7,'3_stopień'!$P$8:$P$726,"CKZ Wołów")</f>
        <v>0</v>
      </c>
      <c r="Y7" s="24">
        <f>SUMIFS('3_stopień'!$I$8:$I$726,'3_stopień'!$H$8:$H$726,D7,'3_stopień'!$P$8:$P$726,"CKZ Ziębice")</f>
        <v>0</v>
      </c>
      <c r="Z7" s="349">
        <f>SUMIFS('3_stopień'!$J$8:$J$726,'3_stopień'!$H$8:$H$726,D7,'3_stopień'!$P$8:$P$726,"CKZ Ziębice")</f>
        <v>0</v>
      </c>
      <c r="AA7" s="24">
        <f>SUMIFS('3_stopień'!$I$8:$I$726,'3_stopień'!$H$8:$H$726,D7,'3_stopień'!$P$8:$P$726,"CKZ Dobrodzień")</f>
        <v>0</v>
      </c>
      <c r="AB7" s="349">
        <f>SUMIFS('3_stopień'!$J$8:$J$726,'3_stopień'!$H$8:$H$726,D7,'3_stopień'!$P$8:$P$726,"CKZ Dobrodzień")</f>
        <v>0</v>
      </c>
      <c r="AC7" s="24">
        <f>SUMIFS('3_stopień'!$I$8:$I$726,'3_stopień'!$H$8:$H$726,D7,'3_stopień'!$P$8:$P$726,"CKZ Głubczyce")</f>
        <v>0</v>
      </c>
      <c r="AD7" s="349">
        <f>SUMIFS('3_stopień'!$J$8:$J$726,'3_stopień'!$H$8:$H$726,D7,'3_stopień'!$P$8:$P$726,"CKZ Głubczyce")</f>
        <v>0</v>
      </c>
      <c r="AE7" s="24">
        <f>SUMIFS('3_stopień'!$I$8:$I$726,'3_stopień'!$H$8:$H$726,D7,'3_stopień'!$P$8:$P$726,"CKZ Kędzierzyn Koźle")</f>
        <v>0</v>
      </c>
      <c r="AF7" s="349">
        <f>SUMIFS('3_stopień'!$J$8:$J$726,'3_stopień'!$H$8:$H$726,D7,'3_stopień'!$P$8:$P$726,"CKZ Kędzierzyn Koźle")</f>
        <v>0</v>
      </c>
      <c r="AG7" s="24">
        <f>SUMIFS('3_stopień'!$I$8:$I$726,'3_stopień'!$H$8:$H$726,D7,'3_stopień'!$P$8:$P$726,"CKZ Kluczbork")</f>
        <v>0</v>
      </c>
      <c r="AH7" s="349">
        <f>SUMIFS('3_stopień'!$J$8:$J$726,'3_stopień'!$H$8:$H$726,D7,'3_stopień'!$P$8:$P$726,"CKZ Kluczbork")</f>
        <v>0</v>
      </c>
      <c r="AI7" s="24">
        <f>SUMIFS('3_stopień'!$I$8:$I$726,'3_stopień'!$H$8:$H$726,D7,'3_stopień'!$P$8:$P$726,"CKZ Krotoszyn")</f>
        <v>0</v>
      </c>
      <c r="AJ7" s="349">
        <f>SUMIFS('3_stopień'!$J$8:$J$726,'3_stopień'!$H$8:$H$726,D7,'3_stopień'!$P$8:$P$726,"CKZ Krotoszyn")</f>
        <v>0</v>
      </c>
      <c r="AK7" s="24">
        <f>SUMIFS('3_stopień'!$I$8:$I$726,'3_stopień'!$H$8:$H$726,D7,'3_stopień'!$P$8:$P$726,"CKZ Olkusz")</f>
        <v>0</v>
      </c>
      <c r="AL7" s="349">
        <f>SUMIFS('3_stopień'!$J$8:$J$726,'3_stopień'!$H$8:$H$726,D7,'3_stopień'!$P$8:$P$726,"CKZ Olkusz")</f>
        <v>0</v>
      </c>
      <c r="AM7" s="24">
        <f>SUMIFS('3_stopień'!$I$8:$I$726,'3_stopień'!$H$8:$H$726,D7,'3_stopień'!$P$8:$P$726,"CKZ Wschowa")</f>
        <v>0</v>
      </c>
      <c r="AN7" s="337">
        <f>SUMIFS('3_stopień'!$J$8:$J$726,'3_stopień'!$H$8:$H$726,D7,'3_stopień'!$P$8:$P$726,"CKZ Wschowa")</f>
        <v>0</v>
      </c>
      <c r="AO7" s="24">
        <f>SUMIFS('3_stopień'!$I$8:$I$726,'3_stopień'!$H$8:$H$726,D7,'3_stopień'!$P$8:$P$726,"CKZ Zielona Góra")</f>
        <v>2</v>
      </c>
      <c r="AP7" s="349">
        <f>SUMIFS('3_stopień'!$J$8:$J$726,'3_stopień'!$H$8:$H$726,D7,'3_stopień'!$P$8:$P$726,"CKZ Zielona Góra")</f>
        <v>0</v>
      </c>
      <c r="AQ7" s="24">
        <f>SUMIFS('3_stopień'!$I$8:$I$726,'3_stopień'!$H$8:$H$726,D7,'3_stopień'!$P$8:$P$726,"Rzemieślnicza Wałbrzych")</f>
        <v>0</v>
      </c>
      <c r="AR7" s="349">
        <f>SUMIFS('3_stopień'!$J$8:$J$726,'3_stopień'!$H$8:$H$726,D7,'3_stopień'!$P$8:$P$726,"Rzemieślnicza Wałbrzych")</f>
        <v>0</v>
      </c>
      <c r="AS7" s="24">
        <f>SUMIFS('3_stopień'!$I$8:$I$726,'3_stopień'!$H$8:$H$726,D7,'3_stopień'!$P$8:$P$726,"CKZ Mosina")</f>
        <v>0</v>
      </c>
      <c r="AT7" s="349">
        <f>SUMIFS('3_stopień'!$J$8:$J$726,'3_stopień'!$H$8:$H$726,D7,'3_stopień'!$P$8:$P$726,"CKZ Mosina")</f>
        <v>0</v>
      </c>
      <c r="AU7" s="24">
        <f>SUMIFS('3_stopień'!$I$8:$I$726,'3_stopień'!$H$8:$H$726,D7,'3_stopień'!$P$8:$P$726,"CKZ Słupsk")</f>
        <v>0</v>
      </c>
      <c r="AV7" s="349">
        <f>SUMIFS('3_stopień'!$J$8:$J$726,'3_stopień'!$H$8:$H$726,D7,'3_stopień'!$P$8:$P$726,"CKZ Słupsk")</f>
        <v>0</v>
      </c>
      <c r="AW7" s="24">
        <f>SUMIFS('3_stopień'!$I$8:$I$726,'3_stopień'!$H$8:$H$726,D7,'3_stopień'!$P$8:$P$726,"CKZ Opole")</f>
        <v>0</v>
      </c>
      <c r="AX7" s="349">
        <f>SUMIFS('3_stopień'!$J$8:$J$726,'3_stopień'!$H$8:$H$726,D7,'3_stopień'!$P$8:$P$726,"CKZ Opole")</f>
        <v>0</v>
      </c>
      <c r="AY7" s="24">
        <f>SUMIFS('3_stopień'!$I$8:$I$726,'3_stopień'!$H$8:$H$726,D7,'3_stopień'!$P$8:$P$726,"CKZ Wrocław")</f>
        <v>0</v>
      </c>
      <c r="AZ7" s="349">
        <f>SUMIFS('3_stopień'!$J$8:$J$726,'3_stopień'!$H$8:$H$726,D7,'3_stopień'!$P$8:$P$726,"CKZ Wrocław")</f>
        <v>0</v>
      </c>
      <c r="BA7" s="24">
        <f>SUMIFS('3_stopień'!$I$8:$I$726,'3_stopień'!$H$8:$H$726,D7,'3_stopień'!$P$8:$P$726,"Brzeg Dolny")</f>
        <v>0</v>
      </c>
      <c r="BB7" s="349">
        <f>SUMIFS('3_stopień'!$J$8:$J$726,'3_stopień'!$H$8:$H$726,D7,'3_stopień'!$P$8:$P$726,"Brzeg Dolny")</f>
        <v>0</v>
      </c>
      <c r="BC7" s="24">
        <f>SUMIFS('3_stopień'!$I$8:$I$726,'3_stopień'!$H$8:$H$726,D7,'3_stopień'!$P$8:$P$726,"CKZ Gniezno")</f>
        <v>0</v>
      </c>
      <c r="BD7" s="349">
        <f>SUMIFS('3_stopień'!$J$8:$J$726,'3_stopień'!$H$8:$H$726,D7,'3_stopień'!$P$8:$P$726,"CKZ Gniezno")</f>
        <v>0</v>
      </c>
      <c r="BE7" s="24">
        <f>SUMIFS('3_stopień'!$I$8:$I$726,'3_stopień'!$H$8:$H$726,D7,'3_stopień'!$P$8:$P$726,"CKZ Dębica")</f>
        <v>0</v>
      </c>
      <c r="BF7" s="349">
        <f>SUMIFS('3_stopień'!$J$8:$J$726,'3_stopień'!$H$8:$H$726,D7,'3_stopień'!$P$8:$P$726,"CKZ Dębica")</f>
        <v>0</v>
      </c>
      <c r="BG7" s="24">
        <f>SUMIFS('3_stopień'!$I$8:$I$726,'3_stopień'!$H$8:$H$726,D7,'3_stopień'!$P$8:$P$726,"CKZ Gliwice")</f>
        <v>0</v>
      </c>
      <c r="BH7" s="349">
        <f>SUMIFS('3_stopień'!$J$8:$J$726,'3_stopień'!$H$8:$H$726,D7,'3_stopień'!$P$8:$P$726,"CKZ Gliwice")</f>
        <v>0</v>
      </c>
      <c r="BI7" s="24">
        <f>SUMIFS('3_stopień'!$I$8:$I$726,'3_stopień'!$H$8:$H$726,D7,'3_stopień'!$P$8:$P$726,"konsultacje szkoła")</f>
        <v>0</v>
      </c>
      <c r="BJ7" s="338">
        <f t="shared" si="0"/>
        <v>2</v>
      </c>
      <c r="BK7" s="333">
        <f t="shared" si="1"/>
        <v>0</v>
      </c>
    </row>
    <row r="8" spans="1:63" hidden="1">
      <c r="B8" s="25" t="s">
        <v>484</v>
      </c>
      <c r="C8" s="26">
        <v>711501</v>
      </c>
      <c r="D8" s="26" t="s">
        <v>1007</v>
      </c>
      <c r="E8" s="25" t="s">
        <v>562</v>
      </c>
      <c r="F8" s="23">
        <f>SUMIF('3_stopień'!H$8:H$726,D8,'3_stopień'!I$8:I$726)</f>
        <v>0</v>
      </c>
      <c r="G8" s="24">
        <f>SUMIFS('3_stopień'!$I$8:$I$726,'3_stopień'!$H$8:$H$726,D8,'3_stopień'!$P$8:$P$726,"CKZ Bielawa")</f>
        <v>0</v>
      </c>
      <c r="H8" s="349">
        <f>SUMIFS('3_stopień'!$J$8:$J$726,'3_stopień'!$H$8:$H$726,D8,'3_stopień'!$P$8:$P$726,"CKZ Bielawa")</f>
        <v>0</v>
      </c>
      <c r="I8" s="24">
        <f>SUMIFS('3_stopień'!$I$8:$I$726,'3_stopień'!$H$8:$H$726,D8,'3_stopień'!$P$8:$P$726,"GCKZ Głogów")</f>
        <v>0</v>
      </c>
      <c r="J8" s="349">
        <f>SUMIFS('3_stopień'!$J$8:$J$726,'3_stopień'!$H$8:$H$726,D8,'3_stopień'!$P$8:$P$726,"GCKZ Głogów")</f>
        <v>0</v>
      </c>
      <c r="K8" s="24">
        <f>SUMIFS('3_stopień'!$I$8:$I$726,'3_stopień'!$H$8:$H$726,D8,'3_stopień'!$P$8:$P$726,"CKZ Jawor")</f>
        <v>0</v>
      </c>
      <c r="L8" s="349">
        <f>SUMIFS('3_stopień'!$J$8:$J$726,'3_stopień'!$H$8:$H$726,D8,'3_stopień'!$P$8:$P$726,"CKZ Jawor")</f>
        <v>0</v>
      </c>
      <c r="M8" s="24">
        <f>SUMIFS('3_stopień'!$I$8:$I$726,'3_stopień'!$H$8:$H$726,D8,'3_stopień'!$P$8:$P$726,"JCKZ Jelenia Góra")</f>
        <v>0</v>
      </c>
      <c r="N8" s="349">
        <f>SUMIFS('3_stopień'!$J$8:$J$726,'3_stopień'!$H$8:$H$726,D8,'3_stopień'!$P$8:$P$726,"JCKZ Jelenia Góra")</f>
        <v>0</v>
      </c>
      <c r="O8" s="24">
        <f>SUMIFS('3_stopień'!$I$8:$I$726,'3_stopień'!$H$8:$H$726,D8,'3_stopień'!$P$8:$P$726,"CKZ Kłodzko")</f>
        <v>0</v>
      </c>
      <c r="P8" s="349">
        <f>SUMIFS('3_stopień'!$J$8:$J$726,'3_stopień'!$H$8:$H$726,D8,'3_stopień'!$P$8:$P$726,"CKZ Kłodzko")</f>
        <v>0</v>
      </c>
      <c r="Q8" s="24">
        <f>SUMIFS('3_stopień'!$I$8:$I$726,'3_stopień'!$H$8:$H$726,D8,'3_stopień'!$P$8:$P$726,"CKZ Legnica")</f>
        <v>0</v>
      </c>
      <c r="R8" s="349">
        <f>SUMIFS('3_stopień'!$J$8:$J$726,'3_stopień'!$H$8:$H$726,D8,'3_stopień'!$P$8:$P$726,"CKZ Legnica")</f>
        <v>0</v>
      </c>
      <c r="S8" s="24">
        <f>SUMIFS('3_stopień'!$I$8:$I$726,'3_stopień'!$H$8:$H$726,D8,'3_stopień'!$P$8:$P$726,"CKZ Oleśnica")</f>
        <v>0</v>
      </c>
      <c r="T8" s="349">
        <f>SUMIFS('3_stopień'!$J$8:$J$726,'3_stopień'!$H$8:$H$726,D8,'3_stopień'!$P$8:$P$726,"CKZ Oleśnica")</f>
        <v>0</v>
      </c>
      <c r="U8" s="24">
        <f>SUMIFS('3_stopień'!$I$8:$I$726,'3_stopień'!$H$8:$H$726,D8,'3_stopień'!$P$8:$P$726,"CKZ Świdnica")</f>
        <v>0</v>
      </c>
      <c r="V8" s="349">
        <f>SUMIFS('3_stopień'!$J$8:$J$726,'3_stopień'!$H$8:$H$726,D8,'3_stopień'!$P$8:$P$726,"CKZ Świdnica")</f>
        <v>0</v>
      </c>
      <c r="W8" s="24">
        <f>SUMIFS('3_stopień'!$I$8:$I$726,'3_stopień'!$H$8:$H$726,D8,'3_stopień'!$P$8:$P$726,"CKZ Wołów")</f>
        <v>0</v>
      </c>
      <c r="X8" s="349">
        <f>SUMIFS('3_stopień'!$J$8:$J$726,'3_stopień'!$H$8:$H$726,D8,'3_stopień'!$P$8:$P$726,"CKZ Wołów")</f>
        <v>0</v>
      </c>
      <c r="Y8" s="24">
        <f>SUMIFS('3_stopień'!$I$8:$I$726,'3_stopień'!$H$8:$H$726,D8,'3_stopień'!$P$8:$P$726,"CKZ Ziębice")</f>
        <v>0</v>
      </c>
      <c r="Z8" s="349">
        <f>SUMIFS('3_stopień'!$J$8:$J$726,'3_stopień'!$H$8:$H$726,D8,'3_stopień'!$P$8:$P$726,"CKZ Ziębice")</f>
        <v>0</v>
      </c>
      <c r="AA8" s="24">
        <f>SUMIFS('3_stopień'!$I$8:$I$726,'3_stopień'!$H$8:$H$726,D8,'3_stopień'!$P$8:$P$726,"CKZ Dobrodzień")</f>
        <v>0</v>
      </c>
      <c r="AB8" s="349">
        <f>SUMIFS('3_stopień'!$J$8:$J$726,'3_stopień'!$H$8:$H$726,D8,'3_stopień'!$P$8:$P$726,"CKZ Dobrodzień")</f>
        <v>0</v>
      </c>
      <c r="AC8" s="24">
        <f>SUMIFS('3_stopień'!$I$8:$I$726,'3_stopień'!$H$8:$H$726,D8,'3_stopień'!$P$8:$P$726,"CKZ Głubczyce")</f>
        <v>0</v>
      </c>
      <c r="AD8" s="349">
        <f>SUMIFS('3_stopień'!$J$8:$J$726,'3_stopień'!$H$8:$H$726,D8,'3_stopień'!$P$8:$P$726,"CKZ Głubczyce")</f>
        <v>0</v>
      </c>
      <c r="AE8" s="24">
        <f>SUMIFS('3_stopień'!$I$8:$I$726,'3_stopień'!$H$8:$H$726,D8,'3_stopień'!$P$8:$P$726,"CKZ Kędzierzyn Koźle")</f>
        <v>0</v>
      </c>
      <c r="AF8" s="349">
        <f>SUMIFS('3_stopień'!$J$8:$J$726,'3_stopień'!$H$8:$H$726,D8,'3_stopień'!$P$8:$P$726,"CKZ Kędzierzyn Koźle")</f>
        <v>0</v>
      </c>
      <c r="AG8" s="24">
        <f>SUMIFS('3_stopień'!$I$8:$I$726,'3_stopień'!$H$8:$H$726,D8,'3_stopień'!$P$8:$P$726,"CKZ Kluczbork")</f>
        <v>0</v>
      </c>
      <c r="AH8" s="349">
        <f>SUMIFS('3_stopień'!$J$8:$J$726,'3_stopień'!$H$8:$H$726,D8,'3_stopień'!$P$8:$P$726,"CKZ Kluczbork")</f>
        <v>0</v>
      </c>
      <c r="AI8" s="24">
        <f>SUMIFS('3_stopień'!$I$8:$I$726,'3_stopień'!$H$8:$H$726,D8,'3_stopień'!$P$8:$P$726,"CKZ Krotoszyn")</f>
        <v>0</v>
      </c>
      <c r="AJ8" s="349">
        <f>SUMIFS('3_stopień'!$J$8:$J$726,'3_stopień'!$H$8:$H$726,D8,'3_stopień'!$P$8:$P$726,"CKZ Krotoszyn")</f>
        <v>0</v>
      </c>
      <c r="AK8" s="24">
        <f>SUMIFS('3_stopień'!$I$8:$I$726,'3_stopień'!$H$8:$H$726,D8,'3_stopień'!$P$8:$P$726,"CKZ Olkusz")</f>
        <v>0</v>
      </c>
      <c r="AL8" s="349">
        <f>SUMIFS('3_stopień'!$J$8:$J$726,'3_stopień'!$H$8:$H$726,D8,'3_stopień'!$P$8:$P$726,"CKZ Olkusz")</f>
        <v>0</v>
      </c>
      <c r="AM8" s="24">
        <f>SUMIFS('3_stopień'!$I$8:$I$726,'3_stopień'!$H$8:$H$726,D8,'3_stopień'!$P$8:$P$726,"CKZ Wschowa")</f>
        <v>0</v>
      </c>
      <c r="AN8" s="337">
        <f>SUMIFS('3_stopień'!$J$8:$J$726,'3_stopień'!$H$8:$H$726,D8,'3_stopień'!$P$8:$P$726,"CKZ Wschowa")</f>
        <v>0</v>
      </c>
      <c r="AO8" s="24">
        <f>SUMIFS('3_stopień'!$I$8:$I$726,'3_stopień'!$H$8:$H$726,D8,'3_stopień'!$P$8:$P$726,"CKZ Zielona Góra")</f>
        <v>0</v>
      </c>
      <c r="AP8" s="349">
        <f>SUMIFS('3_stopień'!$J$8:$J$726,'3_stopień'!$H$8:$H$726,D8,'3_stopień'!$P$8:$P$726,"CKZ Zielona Góra")</f>
        <v>0</v>
      </c>
      <c r="AQ8" s="24">
        <f>SUMIFS('3_stopień'!$I$8:$I$726,'3_stopień'!$H$8:$H$726,D8,'3_stopień'!$P$8:$P$726,"Rzemieślnicza Wałbrzych")</f>
        <v>0</v>
      </c>
      <c r="AR8" s="349">
        <f>SUMIFS('3_stopień'!$J$8:$J$726,'3_stopień'!$H$8:$H$726,D8,'3_stopień'!$P$8:$P$726,"Rzemieślnicza Wałbrzych")</f>
        <v>0</v>
      </c>
      <c r="AS8" s="24">
        <f>SUMIFS('3_stopień'!$I$8:$I$726,'3_stopień'!$H$8:$H$726,D8,'3_stopień'!$P$8:$P$726,"CKZ Mosina")</f>
        <v>0</v>
      </c>
      <c r="AT8" s="349">
        <f>SUMIFS('3_stopień'!$J$8:$J$726,'3_stopień'!$H$8:$H$726,D8,'3_stopień'!$P$8:$P$726,"CKZ Mosina")</f>
        <v>0</v>
      </c>
      <c r="AU8" s="24">
        <f>SUMIFS('3_stopień'!$I$8:$I$726,'3_stopień'!$H$8:$H$726,D8,'3_stopień'!$P$8:$P$726,"CKZ Słupsk")</f>
        <v>0</v>
      </c>
      <c r="AV8" s="349">
        <f>SUMIFS('3_stopień'!$J$8:$J$726,'3_stopień'!$H$8:$H$726,D8,'3_stopień'!$P$8:$P$726,"CKZ Słupsk")</f>
        <v>0</v>
      </c>
      <c r="AW8" s="24">
        <f>SUMIFS('3_stopień'!$I$8:$I$726,'3_stopień'!$H$8:$H$726,D8,'3_stopień'!$P$8:$P$726,"CKZ Opole")</f>
        <v>0</v>
      </c>
      <c r="AX8" s="349">
        <f>SUMIFS('3_stopień'!$J$8:$J$726,'3_stopień'!$H$8:$H$726,D8,'3_stopień'!$P$8:$P$726,"CKZ Opole")</f>
        <v>0</v>
      </c>
      <c r="AY8" s="24">
        <f>SUMIFS('3_stopień'!$I$8:$I$726,'3_stopień'!$H$8:$H$726,D8,'3_stopień'!$P$8:$P$726,"CKZ Wrocław")</f>
        <v>0</v>
      </c>
      <c r="AZ8" s="349">
        <f>SUMIFS('3_stopień'!$J$8:$J$726,'3_stopień'!$H$8:$H$726,D8,'3_stopień'!$P$8:$P$726,"CKZ Wrocław")</f>
        <v>0</v>
      </c>
      <c r="BA8" s="24">
        <f>SUMIFS('3_stopień'!$I$8:$I$726,'3_stopień'!$H$8:$H$726,D8,'3_stopień'!$P$8:$P$726,"Brzeg Dolny")</f>
        <v>0</v>
      </c>
      <c r="BB8" s="349">
        <f>SUMIFS('3_stopień'!$J$8:$J$726,'3_stopień'!$H$8:$H$726,D8,'3_stopień'!$P$8:$P$726,"Brzeg Dolny")</f>
        <v>0</v>
      </c>
      <c r="BC8" s="24">
        <f>SUMIFS('3_stopień'!$I$8:$I$726,'3_stopień'!$H$8:$H$726,D8,'3_stopień'!$P$8:$P$726,"CKZ Gniezno")</f>
        <v>0</v>
      </c>
      <c r="BD8" s="349">
        <f>SUMIFS('3_stopień'!$J$8:$J$726,'3_stopień'!$H$8:$H$726,D8,'3_stopień'!$P$8:$P$726,"CKZ Gniezno")</f>
        <v>0</v>
      </c>
      <c r="BE8" s="24">
        <f>SUMIFS('3_stopień'!$I$8:$I$726,'3_stopień'!$H$8:$H$726,D8,'3_stopień'!$P$8:$P$726,"CKZ Dębica")</f>
        <v>0</v>
      </c>
      <c r="BF8" s="349">
        <f>SUMIFS('3_stopień'!$J$8:$J$726,'3_stopień'!$H$8:$H$726,D8,'3_stopień'!$P$8:$P$726,"CKZ Dębica")</f>
        <v>0</v>
      </c>
      <c r="BG8" s="24">
        <f>SUMIFS('3_stopień'!$I$8:$I$726,'3_stopień'!$H$8:$H$726,D8,'3_stopień'!$P$8:$P$726,"CKZ Gliwice")</f>
        <v>0</v>
      </c>
      <c r="BH8" s="349">
        <f>SUMIFS('3_stopień'!$J$8:$J$726,'3_stopień'!$H$8:$H$726,D8,'3_stopień'!$P$8:$P$726,"CKZ Gliwice")</f>
        <v>0</v>
      </c>
      <c r="BI8" s="24">
        <f>SUMIFS('3_stopień'!$I$8:$I$726,'3_stopień'!$H$8:$H$726,D8,'3_stopień'!$P$8:$P$726,"konsultacje szkoła")</f>
        <v>0</v>
      </c>
      <c r="BJ8" s="338">
        <f t="shared" si="0"/>
        <v>0</v>
      </c>
      <c r="BK8" s="333">
        <f t="shared" si="1"/>
        <v>0</v>
      </c>
    </row>
    <row r="9" spans="1:63" hidden="1">
      <c r="B9" s="25" t="s">
        <v>485</v>
      </c>
      <c r="C9" s="26">
        <v>712101</v>
      </c>
      <c r="D9" s="26" t="s">
        <v>163</v>
      </c>
      <c r="E9" s="25" t="s">
        <v>563</v>
      </c>
      <c r="F9" s="23">
        <f>SUMIF('3_stopień'!H$8:H$726,D9,'3_stopień'!I$8:I$726)</f>
        <v>0</v>
      </c>
      <c r="G9" s="24">
        <f>SUMIFS('3_stopień'!$I$8:$I$726,'3_stopień'!$H$8:$H$726,D9,'3_stopień'!$P$8:$P$726,"CKZ Bielawa")</f>
        <v>0</v>
      </c>
      <c r="H9" s="349">
        <f>SUMIFS('3_stopień'!$J$8:$J$726,'3_stopień'!$H$8:$H$726,D9,'3_stopień'!$P$8:$P$726,"CKZ Bielawa")</f>
        <v>0</v>
      </c>
      <c r="I9" s="24">
        <f>SUMIFS('3_stopień'!$I$8:$I$726,'3_stopień'!$H$8:$H$726,D9,'3_stopień'!$P$8:$P$726,"GCKZ Głogów")</f>
        <v>0</v>
      </c>
      <c r="J9" s="349">
        <f>SUMIFS('3_stopień'!$J$8:$J$726,'3_stopień'!$H$8:$H$726,D9,'3_stopień'!$P$8:$P$726,"GCKZ Głogów")</f>
        <v>0</v>
      </c>
      <c r="K9" s="24">
        <f>SUMIFS('3_stopień'!$I$8:$I$726,'3_stopień'!$H$8:$H$726,D9,'3_stopień'!$P$8:$P$726,"CKZ Jawor")</f>
        <v>0</v>
      </c>
      <c r="L9" s="349">
        <f>SUMIFS('3_stopień'!$J$8:$J$726,'3_stopień'!$H$8:$H$726,D9,'3_stopień'!$P$8:$P$726,"CKZ Jawor")</f>
        <v>0</v>
      </c>
      <c r="M9" s="24">
        <f>SUMIFS('3_stopień'!$I$8:$I$726,'3_stopień'!$H$8:$H$726,D9,'3_stopień'!$P$8:$P$726,"JCKZ Jelenia Góra")</f>
        <v>0</v>
      </c>
      <c r="N9" s="349">
        <f>SUMIFS('3_stopień'!$J$8:$J$726,'3_stopień'!$H$8:$H$726,D9,'3_stopień'!$P$8:$P$726,"JCKZ Jelenia Góra")</f>
        <v>0</v>
      </c>
      <c r="O9" s="24">
        <f>SUMIFS('3_stopień'!$I$8:$I$726,'3_stopień'!$H$8:$H$726,D9,'3_stopień'!$P$8:$P$726,"CKZ Kłodzko")</f>
        <v>0</v>
      </c>
      <c r="P9" s="349">
        <f>SUMIFS('3_stopień'!$J$8:$J$726,'3_stopień'!$H$8:$H$726,D9,'3_stopień'!$P$8:$P$726,"CKZ Kłodzko")</f>
        <v>0</v>
      </c>
      <c r="Q9" s="24">
        <f>SUMIFS('3_stopień'!$I$8:$I$726,'3_stopień'!$H$8:$H$726,D9,'3_stopień'!$P$8:$P$726,"CKZ Legnica")</f>
        <v>0</v>
      </c>
      <c r="R9" s="349">
        <f>SUMIFS('3_stopień'!$J$8:$J$726,'3_stopień'!$H$8:$H$726,D9,'3_stopień'!$P$8:$P$726,"CKZ Legnica")</f>
        <v>0</v>
      </c>
      <c r="S9" s="24">
        <f>SUMIFS('3_stopień'!$I$8:$I$726,'3_stopień'!$H$8:$H$726,D9,'3_stopień'!$P$8:$P$726,"CKZ Oleśnica")</f>
        <v>0</v>
      </c>
      <c r="T9" s="349">
        <f>SUMIFS('3_stopień'!$J$8:$J$726,'3_stopień'!$H$8:$H$726,D9,'3_stopień'!$P$8:$P$726,"CKZ Oleśnica")</f>
        <v>0</v>
      </c>
      <c r="U9" s="24">
        <f>SUMIFS('3_stopień'!$I$8:$I$726,'3_stopień'!$H$8:$H$726,D9,'3_stopień'!$P$8:$P$726,"CKZ Świdnica")</f>
        <v>0</v>
      </c>
      <c r="V9" s="349">
        <f>SUMIFS('3_stopień'!$J$8:$J$726,'3_stopień'!$H$8:$H$726,D9,'3_stopień'!$P$8:$P$726,"CKZ Świdnica")</f>
        <v>0</v>
      </c>
      <c r="W9" s="24">
        <f>SUMIFS('3_stopień'!$I$8:$I$726,'3_stopień'!$H$8:$H$726,D9,'3_stopień'!$P$8:$P$726,"CKZ Wołów")</f>
        <v>0</v>
      </c>
      <c r="X9" s="349">
        <f>SUMIFS('3_stopień'!$J$8:$J$726,'3_stopień'!$H$8:$H$726,D9,'3_stopień'!$P$8:$P$726,"CKZ Wołów")</f>
        <v>0</v>
      </c>
      <c r="Y9" s="24">
        <f>SUMIFS('3_stopień'!$I$8:$I$726,'3_stopień'!$H$8:$H$726,D9,'3_stopień'!$P$8:$P$726,"CKZ Ziębice")</f>
        <v>0</v>
      </c>
      <c r="Z9" s="349">
        <f>SUMIFS('3_stopień'!$J$8:$J$726,'3_stopień'!$H$8:$H$726,D9,'3_stopień'!$P$8:$P$726,"CKZ Ziębice")</f>
        <v>0</v>
      </c>
      <c r="AA9" s="24">
        <f>SUMIFS('3_stopień'!$I$8:$I$726,'3_stopień'!$H$8:$H$726,D9,'3_stopień'!$P$8:$P$726,"CKZ Dobrodzień")</f>
        <v>0</v>
      </c>
      <c r="AB9" s="349">
        <f>SUMIFS('3_stopień'!$J$8:$J$726,'3_stopień'!$H$8:$H$726,D9,'3_stopień'!$P$8:$P$726,"CKZ Dobrodzień")</f>
        <v>0</v>
      </c>
      <c r="AC9" s="24">
        <f>SUMIFS('3_stopień'!$I$8:$I$726,'3_stopień'!$H$8:$H$726,D9,'3_stopień'!$P$8:$P$726,"CKZ Głubczyce")</f>
        <v>0</v>
      </c>
      <c r="AD9" s="349">
        <f>SUMIFS('3_stopień'!$J$8:$J$726,'3_stopień'!$H$8:$H$726,D9,'3_stopień'!$P$8:$P$726,"CKZ Głubczyce")</f>
        <v>0</v>
      </c>
      <c r="AE9" s="24">
        <f>SUMIFS('3_stopień'!$I$8:$I$726,'3_stopień'!$H$8:$H$726,D9,'3_stopień'!$P$8:$P$726,"CKZ Kędzierzyn Koźle")</f>
        <v>0</v>
      </c>
      <c r="AF9" s="349">
        <f>SUMIFS('3_stopień'!$J$8:$J$726,'3_stopień'!$H$8:$H$726,D9,'3_stopień'!$P$8:$P$726,"CKZ Kędzierzyn Koźle")</f>
        <v>0</v>
      </c>
      <c r="AG9" s="24">
        <f>SUMIFS('3_stopień'!$I$8:$I$726,'3_stopień'!$H$8:$H$726,D9,'3_stopień'!$P$8:$P$726,"CKZ Kluczbork")</f>
        <v>0</v>
      </c>
      <c r="AH9" s="349">
        <f>SUMIFS('3_stopień'!$J$8:$J$726,'3_stopień'!$H$8:$H$726,D9,'3_stopień'!$P$8:$P$726,"CKZ Kluczbork")</f>
        <v>0</v>
      </c>
      <c r="AI9" s="24">
        <f>SUMIFS('3_stopień'!$I$8:$I$726,'3_stopień'!$H$8:$H$726,D9,'3_stopień'!$P$8:$P$726,"CKZ Krotoszyn")</f>
        <v>0</v>
      </c>
      <c r="AJ9" s="349">
        <f>SUMIFS('3_stopień'!$J$8:$J$726,'3_stopień'!$H$8:$H$726,D9,'3_stopień'!$P$8:$P$726,"CKZ Krotoszyn")</f>
        <v>0</v>
      </c>
      <c r="AK9" s="24">
        <f>SUMIFS('3_stopień'!$I$8:$I$726,'3_stopień'!$H$8:$H$726,D9,'3_stopień'!$P$8:$P$726,"CKZ Olkusz")</f>
        <v>0</v>
      </c>
      <c r="AL9" s="349">
        <f>SUMIFS('3_stopień'!$J$8:$J$726,'3_stopień'!$H$8:$H$726,D9,'3_stopień'!$P$8:$P$726,"CKZ Olkusz")</f>
        <v>0</v>
      </c>
      <c r="AM9" s="24">
        <f>SUMIFS('3_stopień'!$I$8:$I$726,'3_stopień'!$H$8:$H$726,D9,'3_stopień'!$P$8:$P$726,"CKZ Wschowa")</f>
        <v>0</v>
      </c>
      <c r="AN9" s="337">
        <f>SUMIFS('3_stopień'!$J$8:$J$726,'3_stopień'!$H$8:$H$726,D9,'3_stopień'!$P$8:$P$726,"CKZ Wschowa")</f>
        <v>0</v>
      </c>
      <c r="AO9" s="24">
        <f>SUMIFS('3_stopień'!$I$8:$I$726,'3_stopień'!$H$8:$H$726,D9,'3_stopień'!$P$8:$P$726,"CKZ Zielona Góra")</f>
        <v>0</v>
      </c>
      <c r="AP9" s="349">
        <f>SUMIFS('3_stopień'!$J$8:$J$726,'3_stopień'!$H$8:$H$726,D9,'3_stopień'!$P$8:$P$726,"CKZ Zielona Góra")</f>
        <v>0</v>
      </c>
      <c r="AQ9" s="24">
        <f>SUMIFS('3_stopień'!$I$8:$I$726,'3_stopień'!$H$8:$H$726,D9,'3_stopień'!$P$8:$P$726,"Rzemieślnicza Wałbrzych")</f>
        <v>0</v>
      </c>
      <c r="AR9" s="349">
        <f>SUMIFS('3_stopień'!$J$8:$J$726,'3_stopień'!$H$8:$H$726,D9,'3_stopień'!$P$8:$P$726,"Rzemieślnicza Wałbrzych")</f>
        <v>0</v>
      </c>
      <c r="AS9" s="24">
        <f>SUMIFS('3_stopień'!$I$8:$I$726,'3_stopień'!$H$8:$H$726,D9,'3_stopień'!$P$8:$P$726,"CKZ Mosina")</f>
        <v>0</v>
      </c>
      <c r="AT9" s="349">
        <f>SUMIFS('3_stopień'!$J$8:$J$726,'3_stopień'!$H$8:$H$726,D9,'3_stopień'!$P$8:$P$726,"CKZ Mosina")</f>
        <v>0</v>
      </c>
      <c r="AU9" s="24">
        <f>SUMIFS('3_stopień'!$I$8:$I$726,'3_stopień'!$H$8:$H$726,D9,'3_stopień'!$P$8:$P$726,"CKZ Słupsk")</f>
        <v>0</v>
      </c>
      <c r="AV9" s="349">
        <f>SUMIFS('3_stopień'!$J$8:$J$726,'3_stopień'!$H$8:$H$726,D9,'3_stopień'!$P$8:$P$726,"CKZ Słupsk")</f>
        <v>0</v>
      </c>
      <c r="AW9" s="24">
        <f>SUMIFS('3_stopień'!$I$8:$I$726,'3_stopień'!$H$8:$H$726,D9,'3_stopień'!$P$8:$P$726,"CKZ Opole")</f>
        <v>0</v>
      </c>
      <c r="AX9" s="349">
        <f>SUMIFS('3_stopień'!$J$8:$J$726,'3_stopień'!$H$8:$H$726,D9,'3_stopień'!$P$8:$P$726,"CKZ Opole")</f>
        <v>0</v>
      </c>
      <c r="AY9" s="24">
        <f>SUMIFS('3_stopień'!$I$8:$I$726,'3_stopień'!$H$8:$H$726,D9,'3_stopień'!$P$8:$P$726,"CKZ Wrocław")</f>
        <v>0</v>
      </c>
      <c r="AZ9" s="349">
        <f>SUMIFS('3_stopień'!$J$8:$J$726,'3_stopień'!$H$8:$H$726,D9,'3_stopień'!$P$8:$P$726,"CKZ Wrocław")</f>
        <v>0</v>
      </c>
      <c r="BA9" s="24">
        <f>SUMIFS('3_stopień'!$I$8:$I$726,'3_stopień'!$H$8:$H$726,D9,'3_stopień'!$P$8:$P$726,"Brzeg Dolny")</f>
        <v>0</v>
      </c>
      <c r="BB9" s="349">
        <f>SUMIFS('3_stopień'!$J$8:$J$726,'3_stopień'!$H$8:$H$726,D9,'3_stopień'!$P$8:$P$726,"Brzeg Dolny")</f>
        <v>0</v>
      </c>
      <c r="BC9" s="24">
        <f>SUMIFS('3_stopień'!$I$8:$I$726,'3_stopień'!$H$8:$H$726,D9,'3_stopień'!$P$8:$P$726,"CKZ Gniezno")</f>
        <v>0</v>
      </c>
      <c r="BD9" s="349">
        <f>SUMIFS('3_stopień'!$J$8:$J$726,'3_stopień'!$H$8:$H$726,D9,'3_stopień'!$P$8:$P$726,"CKZ Gniezno")</f>
        <v>0</v>
      </c>
      <c r="BE9" s="24">
        <f>SUMIFS('3_stopień'!$I$8:$I$726,'3_stopień'!$H$8:$H$726,D9,'3_stopień'!$P$8:$P$726,"CKZ Dębica")</f>
        <v>0</v>
      </c>
      <c r="BF9" s="349">
        <f>SUMIFS('3_stopień'!$J$8:$J$726,'3_stopień'!$H$8:$H$726,D9,'3_stopień'!$P$8:$P$726,"CKZ Dębica")</f>
        <v>0</v>
      </c>
      <c r="BG9" s="24">
        <f>SUMIFS('3_stopień'!$I$8:$I$726,'3_stopień'!$H$8:$H$726,D9,'3_stopień'!$P$8:$P$726,"CKZ Gliwice")</f>
        <v>0</v>
      </c>
      <c r="BH9" s="349">
        <f>SUMIFS('3_stopień'!$J$8:$J$726,'3_stopień'!$H$8:$H$726,D9,'3_stopień'!$P$8:$P$726,"CKZ Gliwice")</f>
        <v>0</v>
      </c>
      <c r="BI9" s="24">
        <f>SUMIFS('3_stopień'!$I$8:$I$726,'3_stopień'!$H$8:$H$726,D9,'3_stopień'!$P$8:$P$726,"konsultacje szkoła")</f>
        <v>0</v>
      </c>
      <c r="BJ9" s="338">
        <f t="shared" si="0"/>
        <v>0</v>
      </c>
      <c r="BK9" s="333">
        <f t="shared" si="1"/>
        <v>0</v>
      </c>
    </row>
    <row r="10" spans="1:63">
      <c r="B10" s="25" t="s">
        <v>486</v>
      </c>
      <c r="C10" s="26">
        <v>711301</v>
      </c>
      <c r="D10" s="26" t="s">
        <v>455</v>
      </c>
      <c r="E10" s="25" t="s">
        <v>564</v>
      </c>
      <c r="F10" s="23">
        <f>SUMIF('3_stopień'!H$8:H$726,D10,'3_stopień'!I$8:I$726)</f>
        <v>3</v>
      </c>
      <c r="G10" s="24">
        <f>SUMIFS('3_stopień'!$I$8:$I$726,'3_stopień'!$H$8:$H$726,D10,'3_stopień'!$P$8:$P$726,"CKZ Bielawa")</f>
        <v>0</v>
      </c>
      <c r="H10" s="349">
        <f>SUMIFS('3_stopień'!$J$8:$J$726,'3_stopień'!$H$8:$H$726,D10,'3_stopień'!$P$8:$P$726,"CKZ Bielawa")</f>
        <v>0</v>
      </c>
      <c r="I10" s="24">
        <f>SUMIFS('3_stopień'!$I$8:$I$726,'3_stopień'!$H$8:$H$726,D10,'3_stopień'!$P$8:$P$726,"GCKZ Głogów")</f>
        <v>0</v>
      </c>
      <c r="J10" s="349">
        <f>SUMIFS('3_stopień'!$J$8:$J$726,'3_stopień'!$H$8:$H$726,D10,'3_stopień'!$P$8:$P$726,"GCKZ Głogów")</f>
        <v>0</v>
      </c>
      <c r="K10" s="24">
        <f>SUMIFS('3_stopień'!$I$8:$I$726,'3_stopień'!$H$8:$H$726,D10,'3_stopień'!$P$8:$P$726,"CKZ Jawor")</f>
        <v>0</v>
      </c>
      <c r="L10" s="349">
        <f>SUMIFS('3_stopień'!$J$8:$J$726,'3_stopień'!$H$8:$H$726,D10,'3_stopień'!$P$8:$P$726,"CKZ Jawor")</f>
        <v>0</v>
      </c>
      <c r="M10" s="24">
        <f>SUMIFS('3_stopień'!$I$8:$I$726,'3_stopień'!$H$8:$H$726,D10,'3_stopień'!$P$8:$P$726,"JCKZ Jelenia Góra")</f>
        <v>0</v>
      </c>
      <c r="N10" s="349">
        <f>SUMIFS('3_stopień'!$J$8:$J$726,'3_stopień'!$H$8:$H$726,D10,'3_stopień'!$P$8:$P$726,"JCKZ Jelenia Góra")</f>
        <v>0</v>
      </c>
      <c r="O10" s="24">
        <f>SUMIFS('3_stopień'!$I$8:$I$726,'3_stopień'!$H$8:$H$726,D10,'3_stopień'!$P$8:$P$726,"CKZ Kłodzko")</f>
        <v>0</v>
      </c>
      <c r="P10" s="349">
        <f>SUMIFS('3_stopień'!$J$8:$J$726,'3_stopień'!$H$8:$H$726,D10,'3_stopień'!$P$8:$P$726,"CKZ Kłodzko")</f>
        <v>0</v>
      </c>
      <c r="Q10" s="24">
        <f>SUMIFS('3_stopień'!$I$8:$I$726,'3_stopień'!$H$8:$H$726,D10,'3_stopień'!$P$8:$P$726,"CKZ Legnica")</f>
        <v>0</v>
      </c>
      <c r="R10" s="349">
        <f>SUMIFS('3_stopień'!$J$8:$J$726,'3_stopień'!$H$8:$H$726,D10,'3_stopień'!$P$8:$P$726,"CKZ Legnica")</f>
        <v>0</v>
      </c>
      <c r="S10" s="24">
        <f>SUMIFS('3_stopień'!$I$8:$I$726,'3_stopień'!$H$8:$H$726,D10,'3_stopień'!$P$8:$P$726,"CKZ Oleśnica")</f>
        <v>0</v>
      </c>
      <c r="T10" s="349">
        <f>SUMIFS('3_stopień'!$J$8:$J$726,'3_stopień'!$H$8:$H$726,D10,'3_stopień'!$P$8:$P$726,"CKZ Oleśnica")</f>
        <v>0</v>
      </c>
      <c r="U10" s="24">
        <f>SUMIFS('3_stopień'!$I$8:$I$726,'3_stopień'!$H$8:$H$726,D10,'3_stopień'!$P$8:$P$726,"CKZ Świdnica")</f>
        <v>0</v>
      </c>
      <c r="V10" s="349">
        <f>SUMIFS('3_stopień'!$J$8:$J$726,'3_stopień'!$H$8:$H$726,D10,'3_stopień'!$P$8:$P$726,"CKZ Świdnica")</f>
        <v>0</v>
      </c>
      <c r="W10" s="24">
        <f>SUMIFS('3_stopień'!$I$8:$I$726,'3_stopień'!$H$8:$H$726,D10,'3_stopień'!$P$8:$P$726,"CKZ Wołów")</f>
        <v>0</v>
      </c>
      <c r="X10" s="349">
        <f>SUMIFS('3_stopień'!$J$8:$J$726,'3_stopień'!$H$8:$H$726,D10,'3_stopień'!$P$8:$P$726,"CKZ Wołów")</f>
        <v>0</v>
      </c>
      <c r="Y10" s="24">
        <f>SUMIFS('3_stopień'!$I$8:$I$726,'3_stopień'!$H$8:$H$726,D10,'3_stopień'!$P$8:$P$726,"CKZ Ziębice")</f>
        <v>0</v>
      </c>
      <c r="Z10" s="349">
        <f>SUMIFS('3_stopień'!$J$8:$J$726,'3_stopień'!$H$8:$H$726,D10,'3_stopień'!$P$8:$P$726,"CKZ Ziębice")</f>
        <v>0</v>
      </c>
      <c r="AA10" s="24">
        <f>SUMIFS('3_stopień'!$I$8:$I$726,'3_stopień'!$H$8:$H$726,D10,'3_stopień'!$P$8:$P$726,"CKZ Dobrodzień")</f>
        <v>0</v>
      </c>
      <c r="AB10" s="349">
        <f>SUMIFS('3_stopień'!$J$8:$J$726,'3_stopień'!$H$8:$H$726,D10,'3_stopień'!$P$8:$P$726,"CKZ Dobrodzień")</f>
        <v>0</v>
      </c>
      <c r="AC10" s="24">
        <f>SUMIFS('3_stopień'!$I$8:$I$726,'3_stopień'!$H$8:$H$726,D10,'3_stopień'!$P$8:$P$726,"CKZ Głubczyce")</f>
        <v>0</v>
      </c>
      <c r="AD10" s="349">
        <f>SUMIFS('3_stopień'!$J$8:$J$726,'3_stopień'!$H$8:$H$726,D10,'3_stopień'!$P$8:$P$726,"CKZ Głubczyce")</f>
        <v>0</v>
      </c>
      <c r="AE10" s="24">
        <f>SUMIFS('3_stopień'!$I$8:$I$726,'3_stopień'!$H$8:$H$726,D10,'3_stopień'!$P$8:$P$726,"CKZ Kędzierzyn Koźle")</f>
        <v>0</v>
      </c>
      <c r="AF10" s="349">
        <f>SUMIFS('3_stopień'!$J$8:$J$726,'3_stopień'!$H$8:$H$726,D10,'3_stopień'!$P$8:$P$726,"CKZ Kędzierzyn Koźle")</f>
        <v>0</v>
      </c>
      <c r="AG10" s="24">
        <f>SUMIFS('3_stopień'!$I$8:$I$726,'3_stopień'!$H$8:$H$726,D10,'3_stopień'!$P$8:$P$726,"CKZ Kluczbork")</f>
        <v>0</v>
      </c>
      <c r="AH10" s="349">
        <f>SUMIFS('3_stopień'!$J$8:$J$726,'3_stopień'!$H$8:$H$726,D10,'3_stopień'!$P$8:$P$726,"CKZ Kluczbork")</f>
        <v>0</v>
      </c>
      <c r="AI10" s="24">
        <f>SUMIFS('3_stopień'!$I$8:$I$726,'3_stopień'!$H$8:$H$726,D10,'3_stopień'!$P$8:$P$726,"CKZ Krotoszyn")</f>
        <v>0</v>
      </c>
      <c r="AJ10" s="349">
        <f>SUMIFS('3_stopień'!$J$8:$J$726,'3_stopień'!$H$8:$H$726,D10,'3_stopień'!$P$8:$P$726,"CKZ Krotoszyn")</f>
        <v>0</v>
      </c>
      <c r="AK10" s="24">
        <f>SUMIFS('3_stopień'!$I$8:$I$726,'3_stopień'!$H$8:$H$726,D10,'3_stopień'!$P$8:$P$726,"CKZ Olkusz")</f>
        <v>0</v>
      </c>
      <c r="AL10" s="349">
        <f>SUMIFS('3_stopień'!$J$8:$J$726,'3_stopień'!$H$8:$H$726,D10,'3_stopień'!$P$8:$P$726,"CKZ Olkusz")</f>
        <v>0</v>
      </c>
      <c r="AM10" s="24">
        <f>SUMIFS('3_stopień'!$I$8:$I$726,'3_stopień'!$H$8:$H$726,D10,'3_stopień'!$P$8:$P$726,"CKZ Wschowa")</f>
        <v>0</v>
      </c>
      <c r="AN10" s="337">
        <f>SUMIFS('3_stopień'!$J$8:$J$726,'3_stopień'!$H$8:$H$726,D10,'3_stopień'!$P$8:$P$726,"CKZ Wschowa")</f>
        <v>0</v>
      </c>
      <c r="AO10" s="24">
        <f>SUMIFS('3_stopień'!$I$8:$I$726,'3_stopień'!$H$8:$H$726,D10,'3_stopień'!$P$8:$P$726,"CKZ Zielona Góra")</f>
        <v>3</v>
      </c>
      <c r="AP10" s="349">
        <f>SUMIFS('3_stopień'!$J$8:$J$726,'3_stopień'!$H$8:$H$726,D10,'3_stopień'!$P$8:$P$726,"CKZ Zielona Góra")</f>
        <v>0</v>
      </c>
      <c r="AQ10" s="24">
        <f>SUMIFS('3_stopień'!$I$8:$I$726,'3_stopień'!$H$8:$H$726,D10,'3_stopień'!$P$8:$P$726,"Rzemieślnicza Wałbrzych")</f>
        <v>0</v>
      </c>
      <c r="AR10" s="349">
        <f>SUMIFS('3_stopień'!$J$8:$J$726,'3_stopień'!$H$8:$H$726,D10,'3_stopień'!$P$8:$P$726,"Rzemieślnicza Wałbrzych")</f>
        <v>0</v>
      </c>
      <c r="AS10" s="24">
        <f>SUMIFS('3_stopień'!$I$8:$I$726,'3_stopień'!$H$8:$H$726,D10,'3_stopień'!$P$8:$P$726,"CKZ Mosina")</f>
        <v>0</v>
      </c>
      <c r="AT10" s="349">
        <f>SUMIFS('3_stopień'!$J$8:$J$726,'3_stopień'!$H$8:$H$726,D10,'3_stopień'!$P$8:$P$726,"CKZ Mosina")</f>
        <v>0</v>
      </c>
      <c r="AU10" s="24">
        <f>SUMIFS('3_stopień'!$I$8:$I$726,'3_stopień'!$H$8:$H$726,D10,'3_stopień'!$P$8:$P$726,"CKZ Słupsk")</f>
        <v>0</v>
      </c>
      <c r="AV10" s="349">
        <f>SUMIFS('3_stopień'!$J$8:$J$726,'3_stopień'!$H$8:$H$726,D10,'3_stopień'!$P$8:$P$726,"CKZ Słupsk")</f>
        <v>0</v>
      </c>
      <c r="AW10" s="24">
        <f>SUMIFS('3_stopień'!$I$8:$I$726,'3_stopień'!$H$8:$H$726,D10,'3_stopień'!$P$8:$P$726,"CKZ Opole")</f>
        <v>0</v>
      </c>
      <c r="AX10" s="349">
        <f>SUMIFS('3_stopień'!$J$8:$J$726,'3_stopień'!$H$8:$H$726,D10,'3_stopień'!$P$8:$P$726,"CKZ Opole")</f>
        <v>0</v>
      </c>
      <c r="AY10" s="24">
        <f>SUMIFS('3_stopień'!$I$8:$I$726,'3_stopień'!$H$8:$H$726,D10,'3_stopień'!$P$8:$P$726,"CKZ Wrocław")</f>
        <v>0</v>
      </c>
      <c r="AZ10" s="349">
        <f>SUMIFS('3_stopień'!$J$8:$J$726,'3_stopień'!$H$8:$H$726,D10,'3_stopień'!$P$8:$P$726,"CKZ Wrocław")</f>
        <v>0</v>
      </c>
      <c r="BA10" s="24">
        <f>SUMIFS('3_stopień'!$I$8:$I$726,'3_stopień'!$H$8:$H$726,D10,'3_stopień'!$P$8:$P$726,"Brzeg Dolny")</f>
        <v>0</v>
      </c>
      <c r="BB10" s="349">
        <f>SUMIFS('3_stopień'!$J$8:$J$726,'3_stopień'!$H$8:$H$726,D10,'3_stopień'!$P$8:$P$726,"Brzeg Dolny")</f>
        <v>0</v>
      </c>
      <c r="BC10" s="24">
        <f>SUMIFS('3_stopień'!$I$8:$I$726,'3_stopień'!$H$8:$H$726,D10,'3_stopień'!$P$8:$P$726,"CKZ Gniezno")</f>
        <v>0</v>
      </c>
      <c r="BD10" s="349">
        <f>SUMIFS('3_stopień'!$J$8:$J$726,'3_stopień'!$H$8:$H$726,D10,'3_stopień'!$P$8:$P$726,"CKZ Gniezno")</f>
        <v>0</v>
      </c>
      <c r="BE10" s="24">
        <f>SUMIFS('3_stopień'!$I$8:$I$726,'3_stopień'!$H$8:$H$726,D10,'3_stopień'!$P$8:$P$726,"CKZ Dębica")</f>
        <v>0</v>
      </c>
      <c r="BF10" s="349">
        <f>SUMIFS('3_stopień'!$J$8:$J$726,'3_stopień'!$H$8:$H$726,D10,'3_stopień'!$P$8:$P$726,"CKZ Dębica")</f>
        <v>0</v>
      </c>
      <c r="BG10" s="24">
        <f>SUMIFS('3_stopień'!$I$8:$I$726,'3_stopień'!$H$8:$H$726,D10,'3_stopień'!$P$8:$P$726,"CKZ Gliwice")</f>
        <v>0</v>
      </c>
      <c r="BH10" s="349">
        <f>SUMIFS('3_stopień'!$J$8:$J$726,'3_stopień'!$H$8:$H$726,D10,'3_stopień'!$P$8:$P$726,"CKZ Gliwice")</f>
        <v>0</v>
      </c>
      <c r="BI10" s="24">
        <f>SUMIFS('3_stopień'!$I$8:$I$726,'3_stopień'!$H$8:$H$726,D10,'3_stopień'!$P$8:$P$726,"konsultacje szkoła")</f>
        <v>0</v>
      </c>
      <c r="BJ10" s="338">
        <f t="shared" si="0"/>
        <v>3</v>
      </c>
      <c r="BK10" s="333">
        <f t="shared" si="1"/>
        <v>0</v>
      </c>
    </row>
    <row r="11" spans="1:63" hidden="1">
      <c r="B11" s="25" t="s">
        <v>487</v>
      </c>
      <c r="C11" s="26">
        <v>713303</v>
      </c>
      <c r="D11" s="26" t="s">
        <v>566</v>
      </c>
      <c r="E11" s="25" t="s">
        <v>565</v>
      </c>
      <c r="F11" s="23">
        <f>SUMIF('3_stopień'!H$8:H$726,D11,'3_stopień'!I$8:I$726)</f>
        <v>0</v>
      </c>
      <c r="G11" s="24">
        <f>SUMIFS('3_stopień'!$I$8:$I$726,'3_stopień'!$H$8:$H$726,D11,'3_stopień'!$P$8:$P$726,"CKZ Bielawa")</f>
        <v>0</v>
      </c>
      <c r="H11" s="349">
        <f>SUMIFS('3_stopień'!$J$8:$J$726,'3_stopień'!$H$8:$H$726,D11,'3_stopień'!$P$8:$P$726,"CKZ Bielawa")</f>
        <v>0</v>
      </c>
      <c r="I11" s="24">
        <f>SUMIFS('3_stopień'!$I$8:$I$726,'3_stopień'!$H$8:$H$726,D11,'3_stopień'!$P$8:$P$726,"GCKZ Głogów")</f>
        <v>0</v>
      </c>
      <c r="J11" s="349">
        <f>SUMIFS('3_stopień'!$J$8:$J$726,'3_stopień'!$H$8:$H$726,D11,'3_stopień'!$P$8:$P$726,"GCKZ Głogów")</f>
        <v>0</v>
      </c>
      <c r="K11" s="24">
        <f>SUMIFS('3_stopień'!$I$8:$I$726,'3_stopień'!$H$8:$H$726,D11,'3_stopień'!$P$8:$P$726,"CKZ Jawor")</f>
        <v>0</v>
      </c>
      <c r="L11" s="349">
        <f>SUMIFS('3_stopień'!$J$8:$J$726,'3_stopień'!$H$8:$H$726,D11,'3_stopień'!$P$8:$P$726,"CKZ Jawor")</f>
        <v>0</v>
      </c>
      <c r="M11" s="24">
        <f>SUMIFS('3_stopień'!$I$8:$I$726,'3_stopień'!$H$8:$H$726,D11,'3_stopień'!$P$8:$P$726,"JCKZ Jelenia Góra")</f>
        <v>0</v>
      </c>
      <c r="N11" s="349">
        <f>SUMIFS('3_stopień'!$J$8:$J$726,'3_stopień'!$H$8:$H$726,D11,'3_stopień'!$P$8:$P$726,"JCKZ Jelenia Góra")</f>
        <v>0</v>
      </c>
      <c r="O11" s="24">
        <f>SUMIFS('3_stopień'!$I$8:$I$726,'3_stopień'!$H$8:$H$726,D11,'3_stopień'!$P$8:$P$726,"CKZ Kłodzko")</f>
        <v>0</v>
      </c>
      <c r="P11" s="349">
        <f>SUMIFS('3_stopień'!$J$8:$J$726,'3_stopień'!$H$8:$H$726,D11,'3_stopień'!$P$8:$P$726,"CKZ Kłodzko")</f>
        <v>0</v>
      </c>
      <c r="Q11" s="24">
        <f>SUMIFS('3_stopień'!$I$8:$I$726,'3_stopień'!$H$8:$H$726,D11,'3_stopień'!$P$8:$P$726,"CKZ Legnica")</f>
        <v>0</v>
      </c>
      <c r="R11" s="349">
        <f>SUMIFS('3_stopień'!$J$8:$J$726,'3_stopień'!$H$8:$H$726,D11,'3_stopień'!$P$8:$P$726,"CKZ Legnica")</f>
        <v>0</v>
      </c>
      <c r="S11" s="24">
        <f>SUMIFS('3_stopień'!$I$8:$I$726,'3_stopień'!$H$8:$H$726,D11,'3_stopień'!$P$8:$P$726,"CKZ Oleśnica")</f>
        <v>0</v>
      </c>
      <c r="T11" s="349">
        <f>SUMIFS('3_stopień'!$J$8:$J$726,'3_stopień'!$H$8:$H$726,D11,'3_stopień'!$P$8:$P$726,"CKZ Oleśnica")</f>
        <v>0</v>
      </c>
      <c r="U11" s="24">
        <f>SUMIFS('3_stopień'!$I$8:$I$726,'3_stopień'!$H$8:$H$726,D11,'3_stopień'!$P$8:$P$726,"CKZ Świdnica")</f>
        <v>0</v>
      </c>
      <c r="V11" s="349">
        <f>SUMIFS('3_stopień'!$J$8:$J$726,'3_stopień'!$H$8:$H$726,D11,'3_stopień'!$P$8:$P$726,"CKZ Świdnica")</f>
        <v>0</v>
      </c>
      <c r="W11" s="24">
        <f>SUMIFS('3_stopień'!$I$8:$I$726,'3_stopień'!$H$8:$H$726,D11,'3_stopień'!$P$8:$P$726,"CKZ Wołów")</f>
        <v>0</v>
      </c>
      <c r="X11" s="349">
        <f>SUMIFS('3_stopień'!$J$8:$J$726,'3_stopień'!$H$8:$H$726,D11,'3_stopień'!$P$8:$P$726,"CKZ Wołów")</f>
        <v>0</v>
      </c>
      <c r="Y11" s="24">
        <f>SUMIFS('3_stopień'!$I$8:$I$726,'3_stopień'!$H$8:$H$726,D11,'3_stopień'!$P$8:$P$726,"CKZ Ziębice")</f>
        <v>0</v>
      </c>
      <c r="Z11" s="349">
        <f>SUMIFS('3_stopień'!$J$8:$J$726,'3_stopień'!$H$8:$H$726,D11,'3_stopień'!$P$8:$P$726,"CKZ Ziębice")</f>
        <v>0</v>
      </c>
      <c r="AA11" s="24">
        <f>SUMIFS('3_stopień'!$I$8:$I$726,'3_stopień'!$H$8:$H$726,D11,'3_stopień'!$P$8:$P$726,"CKZ Dobrodzień")</f>
        <v>0</v>
      </c>
      <c r="AB11" s="349">
        <f>SUMIFS('3_stopień'!$J$8:$J$726,'3_stopień'!$H$8:$H$726,D11,'3_stopień'!$P$8:$P$726,"CKZ Dobrodzień")</f>
        <v>0</v>
      </c>
      <c r="AC11" s="24">
        <f>SUMIFS('3_stopień'!$I$8:$I$726,'3_stopień'!$H$8:$H$726,D11,'3_stopień'!$P$8:$P$726,"CKZ Głubczyce")</f>
        <v>0</v>
      </c>
      <c r="AD11" s="349">
        <f>SUMIFS('3_stopień'!$J$8:$J$726,'3_stopień'!$H$8:$H$726,D11,'3_stopień'!$P$8:$P$726,"CKZ Głubczyce")</f>
        <v>0</v>
      </c>
      <c r="AE11" s="24">
        <f>SUMIFS('3_stopień'!$I$8:$I$726,'3_stopień'!$H$8:$H$726,D11,'3_stopień'!$P$8:$P$726,"CKZ Kędzierzyn Koźle")</f>
        <v>0</v>
      </c>
      <c r="AF11" s="349">
        <f>SUMIFS('3_stopień'!$J$8:$J$726,'3_stopień'!$H$8:$H$726,D11,'3_stopień'!$P$8:$P$726,"CKZ Kędzierzyn Koźle")</f>
        <v>0</v>
      </c>
      <c r="AG11" s="24">
        <f>SUMIFS('3_stopień'!$I$8:$I$726,'3_stopień'!$H$8:$H$726,D11,'3_stopień'!$P$8:$P$726,"CKZ Kluczbork")</f>
        <v>0</v>
      </c>
      <c r="AH11" s="349">
        <f>SUMIFS('3_stopień'!$J$8:$J$726,'3_stopień'!$H$8:$H$726,D11,'3_stopień'!$P$8:$P$726,"CKZ Kluczbork")</f>
        <v>0</v>
      </c>
      <c r="AI11" s="24">
        <f>SUMIFS('3_stopień'!$I$8:$I$726,'3_stopień'!$H$8:$H$726,D11,'3_stopień'!$P$8:$P$726,"CKZ Krotoszyn")</f>
        <v>0</v>
      </c>
      <c r="AJ11" s="349">
        <f>SUMIFS('3_stopień'!$J$8:$J$726,'3_stopień'!$H$8:$H$726,D11,'3_stopień'!$P$8:$P$726,"CKZ Krotoszyn")</f>
        <v>0</v>
      </c>
      <c r="AK11" s="24">
        <f>SUMIFS('3_stopień'!$I$8:$I$726,'3_stopień'!$H$8:$H$726,D11,'3_stopień'!$P$8:$P$726,"CKZ Olkusz")</f>
        <v>0</v>
      </c>
      <c r="AL11" s="349">
        <f>SUMIFS('3_stopień'!$J$8:$J$726,'3_stopień'!$H$8:$H$726,D11,'3_stopień'!$P$8:$P$726,"CKZ Olkusz")</f>
        <v>0</v>
      </c>
      <c r="AM11" s="24">
        <f>SUMIFS('3_stopień'!$I$8:$I$726,'3_stopień'!$H$8:$H$726,D11,'3_stopień'!$P$8:$P$726,"CKZ Wschowa")</f>
        <v>0</v>
      </c>
      <c r="AN11" s="337">
        <f>SUMIFS('3_stopień'!$J$8:$J$726,'3_stopień'!$H$8:$H$726,D11,'3_stopień'!$P$8:$P$726,"CKZ Wschowa")</f>
        <v>0</v>
      </c>
      <c r="AO11" s="24">
        <f>SUMIFS('3_stopień'!$I$8:$I$726,'3_stopień'!$H$8:$H$726,D11,'3_stopień'!$P$8:$P$726,"CKZ Zielona Góra")</f>
        <v>0</v>
      </c>
      <c r="AP11" s="349">
        <f>SUMIFS('3_stopień'!$J$8:$J$726,'3_stopień'!$H$8:$H$726,D11,'3_stopień'!$P$8:$P$726,"CKZ Zielona Góra")</f>
        <v>0</v>
      </c>
      <c r="AQ11" s="24">
        <f>SUMIFS('3_stopień'!$I$8:$I$726,'3_stopień'!$H$8:$H$726,D11,'3_stopień'!$P$8:$P$726,"Rzemieślnicza Wałbrzych")</f>
        <v>0</v>
      </c>
      <c r="AR11" s="349">
        <f>SUMIFS('3_stopień'!$J$8:$J$726,'3_stopień'!$H$8:$H$726,D11,'3_stopień'!$P$8:$P$726,"Rzemieślnicza Wałbrzych")</f>
        <v>0</v>
      </c>
      <c r="AS11" s="24">
        <f>SUMIFS('3_stopień'!$I$8:$I$726,'3_stopień'!$H$8:$H$726,D11,'3_stopień'!$P$8:$P$726,"CKZ Mosina")</f>
        <v>0</v>
      </c>
      <c r="AT11" s="349">
        <f>SUMIFS('3_stopień'!$J$8:$J$726,'3_stopień'!$H$8:$H$726,D11,'3_stopień'!$P$8:$P$726,"CKZ Mosina")</f>
        <v>0</v>
      </c>
      <c r="AU11" s="24">
        <f>SUMIFS('3_stopień'!$I$8:$I$726,'3_stopień'!$H$8:$H$726,D11,'3_stopień'!$P$8:$P$726,"CKZ Słupsk")</f>
        <v>0</v>
      </c>
      <c r="AV11" s="349">
        <f>SUMIFS('3_stopień'!$J$8:$J$726,'3_stopień'!$H$8:$H$726,D11,'3_stopień'!$P$8:$P$726,"CKZ Słupsk")</f>
        <v>0</v>
      </c>
      <c r="AW11" s="24">
        <f>SUMIFS('3_stopień'!$I$8:$I$726,'3_stopień'!$H$8:$H$726,D11,'3_stopień'!$P$8:$P$726,"CKZ Opole")</f>
        <v>0</v>
      </c>
      <c r="AX11" s="349">
        <f>SUMIFS('3_stopień'!$J$8:$J$726,'3_stopień'!$H$8:$H$726,D11,'3_stopień'!$P$8:$P$726,"CKZ Opole")</f>
        <v>0</v>
      </c>
      <c r="AY11" s="24">
        <f>SUMIFS('3_stopień'!$I$8:$I$726,'3_stopień'!$H$8:$H$726,D11,'3_stopień'!$P$8:$P$726,"CKZ Wrocław")</f>
        <v>0</v>
      </c>
      <c r="AZ11" s="349">
        <f>SUMIFS('3_stopień'!$J$8:$J$726,'3_stopień'!$H$8:$H$726,D11,'3_stopień'!$P$8:$P$726,"CKZ Wrocław")</f>
        <v>0</v>
      </c>
      <c r="BA11" s="24">
        <f>SUMIFS('3_stopień'!$I$8:$I$726,'3_stopień'!$H$8:$H$726,D11,'3_stopień'!$P$8:$P$726,"Brzeg Dolny")</f>
        <v>0</v>
      </c>
      <c r="BB11" s="349">
        <f>SUMIFS('3_stopień'!$J$8:$J$726,'3_stopień'!$H$8:$H$726,D11,'3_stopień'!$P$8:$P$726,"Brzeg Dolny")</f>
        <v>0</v>
      </c>
      <c r="BC11" s="24">
        <f>SUMIFS('3_stopień'!$I$8:$I$726,'3_stopień'!$H$8:$H$726,D11,'3_stopień'!$P$8:$P$726,"CKZ Gniezno")</f>
        <v>0</v>
      </c>
      <c r="BD11" s="349">
        <f>SUMIFS('3_stopień'!$J$8:$J$726,'3_stopień'!$H$8:$H$726,D11,'3_stopień'!$P$8:$P$726,"CKZ Gniezno")</f>
        <v>0</v>
      </c>
      <c r="BE11" s="24">
        <f>SUMIFS('3_stopień'!$I$8:$I$726,'3_stopień'!$H$8:$H$726,D11,'3_stopień'!$P$8:$P$726,"CKZ Dębica")</f>
        <v>0</v>
      </c>
      <c r="BF11" s="349">
        <f>SUMIFS('3_stopień'!$J$8:$J$726,'3_stopień'!$H$8:$H$726,D11,'3_stopień'!$P$8:$P$726,"CKZ Dębica")</f>
        <v>0</v>
      </c>
      <c r="BG11" s="24">
        <f>SUMIFS('3_stopień'!$I$8:$I$726,'3_stopień'!$H$8:$H$726,D11,'3_stopień'!$P$8:$P$726,"CKZ Gliwice")</f>
        <v>0</v>
      </c>
      <c r="BH11" s="349">
        <f>SUMIFS('3_stopień'!$J$8:$J$726,'3_stopień'!$H$8:$H$726,D11,'3_stopień'!$P$8:$P$726,"CKZ Gliwice")</f>
        <v>0</v>
      </c>
      <c r="BI11" s="24">
        <f>SUMIFS('3_stopień'!$I$8:$I$726,'3_stopień'!$H$8:$H$726,D11,'3_stopień'!$P$8:$P$726,"konsultacje szkoła")</f>
        <v>0</v>
      </c>
      <c r="BJ11" s="338">
        <f t="shared" si="0"/>
        <v>0</v>
      </c>
      <c r="BK11" s="333">
        <f t="shared" si="1"/>
        <v>0</v>
      </c>
    </row>
    <row r="12" spans="1:63" hidden="1">
      <c r="B12" s="25" t="s">
        <v>488</v>
      </c>
      <c r="C12" s="26">
        <v>712401</v>
      </c>
      <c r="D12" s="26" t="s">
        <v>568</v>
      </c>
      <c r="E12" s="25" t="s">
        <v>567</v>
      </c>
      <c r="F12" s="23">
        <f>SUMIF('3_stopień'!H$8:H$726,D12,'3_stopień'!I$8:I$726)</f>
        <v>0</v>
      </c>
      <c r="G12" s="24">
        <f>SUMIFS('3_stopień'!$I$8:$I$726,'3_stopień'!$H$8:$H$726,D12,'3_stopień'!$P$8:$P$726,"CKZ Bielawa")</f>
        <v>0</v>
      </c>
      <c r="H12" s="349">
        <f>SUMIFS('3_stopień'!$J$8:$J$726,'3_stopień'!$H$8:$H$726,D12,'3_stopień'!$P$8:$P$726,"CKZ Bielawa")</f>
        <v>0</v>
      </c>
      <c r="I12" s="24">
        <f>SUMIFS('3_stopień'!$I$8:$I$726,'3_stopień'!$H$8:$H$726,D12,'3_stopień'!$P$8:$P$726,"GCKZ Głogów")</f>
        <v>0</v>
      </c>
      <c r="J12" s="349">
        <f>SUMIFS('3_stopień'!$J$8:$J$726,'3_stopień'!$H$8:$H$726,D12,'3_stopień'!$P$8:$P$726,"GCKZ Głogów")</f>
        <v>0</v>
      </c>
      <c r="K12" s="24">
        <f>SUMIFS('3_stopień'!$I$8:$I$726,'3_stopień'!$H$8:$H$726,D12,'3_stopień'!$P$8:$P$726,"CKZ Jawor")</f>
        <v>0</v>
      </c>
      <c r="L12" s="349">
        <f>SUMIFS('3_stopień'!$J$8:$J$726,'3_stopień'!$H$8:$H$726,D12,'3_stopień'!$P$8:$P$726,"CKZ Jawor")</f>
        <v>0</v>
      </c>
      <c r="M12" s="24">
        <f>SUMIFS('3_stopień'!$I$8:$I$726,'3_stopień'!$H$8:$H$726,D12,'3_stopień'!$P$8:$P$726,"JCKZ Jelenia Góra")</f>
        <v>0</v>
      </c>
      <c r="N12" s="349">
        <f>SUMIFS('3_stopień'!$J$8:$J$726,'3_stopień'!$H$8:$H$726,D12,'3_stopień'!$P$8:$P$726,"JCKZ Jelenia Góra")</f>
        <v>0</v>
      </c>
      <c r="O12" s="24">
        <f>SUMIFS('3_stopień'!$I$8:$I$726,'3_stopień'!$H$8:$H$726,D12,'3_stopień'!$P$8:$P$726,"CKZ Kłodzko")</f>
        <v>0</v>
      </c>
      <c r="P12" s="349">
        <f>SUMIFS('3_stopień'!$J$8:$J$726,'3_stopień'!$H$8:$H$726,D12,'3_stopień'!$P$8:$P$726,"CKZ Kłodzko")</f>
        <v>0</v>
      </c>
      <c r="Q12" s="24">
        <f>SUMIFS('3_stopień'!$I$8:$I$726,'3_stopień'!$H$8:$H$726,D12,'3_stopień'!$P$8:$P$726,"CKZ Legnica")</f>
        <v>0</v>
      </c>
      <c r="R12" s="349">
        <f>SUMIFS('3_stopień'!$J$8:$J$726,'3_stopień'!$H$8:$H$726,D12,'3_stopień'!$P$8:$P$726,"CKZ Legnica")</f>
        <v>0</v>
      </c>
      <c r="S12" s="24">
        <f>SUMIFS('3_stopień'!$I$8:$I$726,'3_stopień'!$H$8:$H$726,D12,'3_stopień'!$P$8:$P$726,"CKZ Oleśnica")</f>
        <v>0</v>
      </c>
      <c r="T12" s="349">
        <f>SUMIFS('3_stopień'!$J$8:$J$726,'3_stopień'!$H$8:$H$726,D12,'3_stopień'!$P$8:$P$726,"CKZ Oleśnica")</f>
        <v>0</v>
      </c>
      <c r="U12" s="24">
        <f>SUMIFS('3_stopień'!$I$8:$I$726,'3_stopień'!$H$8:$H$726,D12,'3_stopień'!$P$8:$P$726,"CKZ Świdnica")</f>
        <v>0</v>
      </c>
      <c r="V12" s="349">
        <f>SUMIFS('3_stopień'!$J$8:$J$726,'3_stopień'!$H$8:$H$726,D12,'3_stopień'!$P$8:$P$726,"CKZ Świdnica")</f>
        <v>0</v>
      </c>
      <c r="W12" s="24">
        <f>SUMIFS('3_stopień'!$I$8:$I$726,'3_stopień'!$H$8:$H$726,D12,'3_stopień'!$P$8:$P$726,"CKZ Wołów")</f>
        <v>0</v>
      </c>
      <c r="X12" s="349">
        <f>SUMIFS('3_stopień'!$J$8:$J$726,'3_stopień'!$H$8:$H$726,D12,'3_stopień'!$P$8:$P$726,"CKZ Wołów")</f>
        <v>0</v>
      </c>
      <c r="Y12" s="24">
        <f>SUMIFS('3_stopień'!$I$8:$I$726,'3_stopień'!$H$8:$H$726,D12,'3_stopień'!$P$8:$P$726,"CKZ Ziębice")</f>
        <v>0</v>
      </c>
      <c r="Z12" s="349">
        <f>SUMIFS('3_stopień'!$J$8:$J$726,'3_stopień'!$H$8:$H$726,D12,'3_stopień'!$P$8:$P$726,"CKZ Ziębice")</f>
        <v>0</v>
      </c>
      <c r="AA12" s="24">
        <f>SUMIFS('3_stopień'!$I$8:$I$726,'3_stopień'!$H$8:$H$726,D12,'3_stopień'!$P$8:$P$726,"CKZ Dobrodzień")</f>
        <v>0</v>
      </c>
      <c r="AB12" s="349">
        <f>SUMIFS('3_stopień'!$J$8:$J$726,'3_stopień'!$H$8:$H$726,D12,'3_stopień'!$P$8:$P$726,"CKZ Dobrodzień")</f>
        <v>0</v>
      </c>
      <c r="AC12" s="24">
        <f>SUMIFS('3_stopień'!$I$8:$I$726,'3_stopień'!$H$8:$H$726,D12,'3_stopień'!$P$8:$P$726,"CKZ Głubczyce")</f>
        <v>0</v>
      </c>
      <c r="AD12" s="349">
        <f>SUMIFS('3_stopień'!$J$8:$J$726,'3_stopień'!$H$8:$H$726,D12,'3_stopień'!$P$8:$P$726,"CKZ Głubczyce")</f>
        <v>0</v>
      </c>
      <c r="AE12" s="24">
        <f>SUMIFS('3_stopień'!$I$8:$I$726,'3_stopień'!$H$8:$H$726,D12,'3_stopień'!$P$8:$P$726,"CKZ Kędzierzyn Koźle")</f>
        <v>0</v>
      </c>
      <c r="AF12" s="349">
        <f>SUMIFS('3_stopień'!$J$8:$J$726,'3_stopień'!$H$8:$H$726,D12,'3_stopień'!$P$8:$P$726,"CKZ Kędzierzyn Koźle")</f>
        <v>0</v>
      </c>
      <c r="AG12" s="24">
        <f>SUMIFS('3_stopień'!$I$8:$I$726,'3_stopień'!$H$8:$H$726,D12,'3_stopień'!$P$8:$P$726,"CKZ Kluczbork")</f>
        <v>0</v>
      </c>
      <c r="AH12" s="349">
        <f>SUMIFS('3_stopień'!$J$8:$J$726,'3_stopień'!$H$8:$H$726,D12,'3_stopień'!$P$8:$P$726,"CKZ Kluczbork")</f>
        <v>0</v>
      </c>
      <c r="AI12" s="24">
        <f>SUMIFS('3_stopień'!$I$8:$I$726,'3_stopień'!$H$8:$H$726,D12,'3_stopień'!$P$8:$P$726,"CKZ Krotoszyn")</f>
        <v>0</v>
      </c>
      <c r="AJ12" s="349">
        <f>SUMIFS('3_stopień'!$J$8:$J$726,'3_stopień'!$H$8:$H$726,D12,'3_stopień'!$P$8:$P$726,"CKZ Krotoszyn")</f>
        <v>0</v>
      </c>
      <c r="AK12" s="24">
        <f>SUMIFS('3_stopień'!$I$8:$I$726,'3_stopień'!$H$8:$H$726,D12,'3_stopień'!$P$8:$P$726,"CKZ Olkusz")</f>
        <v>0</v>
      </c>
      <c r="AL12" s="349">
        <f>SUMIFS('3_stopień'!$J$8:$J$726,'3_stopień'!$H$8:$H$726,D12,'3_stopień'!$P$8:$P$726,"CKZ Olkusz")</f>
        <v>0</v>
      </c>
      <c r="AM12" s="24">
        <f>SUMIFS('3_stopień'!$I$8:$I$726,'3_stopień'!$H$8:$H$726,D12,'3_stopień'!$P$8:$P$726,"CKZ Wschowa")</f>
        <v>0</v>
      </c>
      <c r="AN12" s="337">
        <f>SUMIFS('3_stopień'!$J$8:$J$726,'3_stopień'!$H$8:$H$726,D12,'3_stopień'!$P$8:$P$726,"CKZ Wschowa")</f>
        <v>0</v>
      </c>
      <c r="AO12" s="24">
        <f>SUMIFS('3_stopień'!$I$8:$I$726,'3_stopień'!$H$8:$H$726,D12,'3_stopień'!$P$8:$P$726,"CKZ Zielona Góra")</f>
        <v>0</v>
      </c>
      <c r="AP12" s="349">
        <f>SUMIFS('3_stopień'!$J$8:$J$726,'3_stopień'!$H$8:$H$726,D12,'3_stopień'!$P$8:$P$726,"CKZ Zielona Góra")</f>
        <v>0</v>
      </c>
      <c r="AQ12" s="24">
        <f>SUMIFS('3_stopień'!$I$8:$I$726,'3_stopień'!$H$8:$H$726,D12,'3_stopień'!$P$8:$P$726,"Rzemieślnicza Wałbrzych")</f>
        <v>0</v>
      </c>
      <c r="AR12" s="349">
        <f>SUMIFS('3_stopień'!$J$8:$J$726,'3_stopień'!$H$8:$H$726,D12,'3_stopień'!$P$8:$P$726,"Rzemieślnicza Wałbrzych")</f>
        <v>0</v>
      </c>
      <c r="AS12" s="24">
        <f>SUMIFS('3_stopień'!$I$8:$I$726,'3_stopień'!$H$8:$H$726,D12,'3_stopień'!$P$8:$P$726,"CKZ Mosina")</f>
        <v>0</v>
      </c>
      <c r="AT12" s="349">
        <f>SUMIFS('3_stopień'!$J$8:$J$726,'3_stopień'!$H$8:$H$726,D12,'3_stopień'!$P$8:$P$726,"CKZ Mosina")</f>
        <v>0</v>
      </c>
      <c r="AU12" s="24">
        <f>SUMIFS('3_stopień'!$I$8:$I$726,'3_stopień'!$H$8:$H$726,D12,'3_stopień'!$P$8:$P$726,"CKZ Słupsk")</f>
        <v>0</v>
      </c>
      <c r="AV12" s="349">
        <f>SUMIFS('3_stopień'!$J$8:$J$726,'3_stopień'!$H$8:$H$726,D12,'3_stopień'!$P$8:$P$726,"CKZ Słupsk")</f>
        <v>0</v>
      </c>
      <c r="AW12" s="24">
        <f>SUMIFS('3_stopień'!$I$8:$I$726,'3_stopień'!$H$8:$H$726,D12,'3_stopień'!$P$8:$P$726,"CKZ Opole")</f>
        <v>0</v>
      </c>
      <c r="AX12" s="349">
        <f>SUMIFS('3_stopień'!$J$8:$J$726,'3_stopień'!$H$8:$H$726,D12,'3_stopień'!$P$8:$P$726,"CKZ Opole")</f>
        <v>0</v>
      </c>
      <c r="AY12" s="24">
        <f>SUMIFS('3_stopień'!$I$8:$I$726,'3_stopień'!$H$8:$H$726,D12,'3_stopień'!$P$8:$P$726,"CKZ Wrocław")</f>
        <v>0</v>
      </c>
      <c r="AZ12" s="349">
        <f>SUMIFS('3_stopień'!$J$8:$J$726,'3_stopień'!$H$8:$H$726,D12,'3_stopień'!$P$8:$P$726,"CKZ Wrocław")</f>
        <v>0</v>
      </c>
      <c r="BA12" s="24">
        <f>SUMIFS('3_stopień'!$I$8:$I$726,'3_stopień'!$H$8:$H$726,D12,'3_stopień'!$P$8:$P$726,"Brzeg Dolny")</f>
        <v>0</v>
      </c>
      <c r="BB12" s="349">
        <f>SUMIFS('3_stopień'!$J$8:$J$726,'3_stopień'!$H$8:$H$726,D12,'3_stopień'!$P$8:$P$726,"Brzeg Dolny")</f>
        <v>0</v>
      </c>
      <c r="BC12" s="24">
        <f>SUMIFS('3_stopień'!$I$8:$I$726,'3_stopień'!$H$8:$H$726,D12,'3_stopień'!$P$8:$P$726,"CKZ Gniezno")</f>
        <v>0</v>
      </c>
      <c r="BD12" s="349">
        <f>SUMIFS('3_stopień'!$J$8:$J$726,'3_stopień'!$H$8:$H$726,D12,'3_stopień'!$P$8:$P$726,"CKZ Gniezno")</f>
        <v>0</v>
      </c>
      <c r="BE12" s="24">
        <f>SUMIFS('3_stopień'!$I$8:$I$726,'3_stopień'!$H$8:$H$726,D12,'3_stopień'!$P$8:$P$726,"CKZ Dębica")</f>
        <v>0</v>
      </c>
      <c r="BF12" s="349">
        <f>SUMIFS('3_stopień'!$J$8:$J$726,'3_stopień'!$H$8:$H$726,D12,'3_stopień'!$P$8:$P$726,"CKZ Dębica")</f>
        <v>0</v>
      </c>
      <c r="BG12" s="24">
        <f>SUMIFS('3_stopień'!$I$8:$I$726,'3_stopień'!$H$8:$H$726,D12,'3_stopień'!$P$8:$P$726,"CKZ Gliwice")</f>
        <v>0</v>
      </c>
      <c r="BH12" s="349">
        <f>SUMIFS('3_stopień'!$J$8:$J$726,'3_stopień'!$H$8:$H$726,D12,'3_stopień'!$P$8:$P$726,"CKZ Gliwice")</f>
        <v>0</v>
      </c>
      <c r="BI12" s="24">
        <f>SUMIFS('3_stopień'!$I$8:$I$726,'3_stopień'!$H$8:$H$726,D12,'3_stopień'!$P$8:$P$726,"konsultacje szkoła")</f>
        <v>0</v>
      </c>
      <c r="BJ12" s="338">
        <f t="shared" si="0"/>
        <v>0</v>
      </c>
      <c r="BK12" s="333">
        <f t="shared" si="1"/>
        <v>0</v>
      </c>
    </row>
    <row r="13" spans="1:63" ht="16.5" hidden="1" customHeight="1">
      <c r="B13" s="25" t="s">
        <v>489</v>
      </c>
      <c r="C13" s="26">
        <v>712403</v>
      </c>
      <c r="D13" s="26" t="s">
        <v>570</v>
      </c>
      <c r="E13" s="25" t="s">
        <v>569</v>
      </c>
      <c r="F13" s="23">
        <f>SUMIF('3_stopień'!H$8:H$726,D13,'3_stopień'!I$8:I$726)</f>
        <v>0</v>
      </c>
      <c r="G13" s="24">
        <f>SUMIFS('3_stopień'!$I$8:$I$726,'3_stopień'!$H$8:$H$726,D13,'3_stopień'!$P$8:$P$726,"CKZ Bielawa")</f>
        <v>0</v>
      </c>
      <c r="H13" s="349">
        <f>SUMIFS('3_stopień'!$J$8:$J$726,'3_stopień'!$H$8:$H$726,D13,'3_stopień'!$P$8:$P$726,"CKZ Bielawa")</f>
        <v>0</v>
      </c>
      <c r="I13" s="24">
        <f>SUMIFS('3_stopień'!$I$8:$I$726,'3_stopień'!$H$8:$H$726,D13,'3_stopień'!$P$8:$P$726,"GCKZ Głogów")</f>
        <v>0</v>
      </c>
      <c r="J13" s="349">
        <f>SUMIFS('3_stopień'!$J$8:$J$726,'3_stopień'!$H$8:$H$726,D13,'3_stopień'!$P$8:$P$726,"GCKZ Głogów")</f>
        <v>0</v>
      </c>
      <c r="K13" s="24">
        <f>SUMIFS('3_stopień'!$I$8:$I$726,'3_stopień'!$H$8:$H$726,D13,'3_stopień'!$P$8:$P$726,"CKZ Jawor")</f>
        <v>0</v>
      </c>
      <c r="L13" s="349">
        <f>SUMIFS('3_stopień'!$J$8:$J$726,'3_stopień'!$H$8:$H$726,D13,'3_stopień'!$P$8:$P$726,"CKZ Jawor")</f>
        <v>0</v>
      </c>
      <c r="M13" s="24">
        <f>SUMIFS('3_stopień'!$I$8:$I$726,'3_stopień'!$H$8:$H$726,D13,'3_stopień'!$P$8:$P$726,"JCKZ Jelenia Góra")</f>
        <v>0</v>
      </c>
      <c r="N13" s="349">
        <f>SUMIFS('3_stopień'!$J$8:$J$726,'3_stopień'!$H$8:$H$726,D13,'3_stopień'!$P$8:$P$726,"JCKZ Jelenia Góra")</f>
        <v>0</v>
      </c>
      <c r="O13" s="24">
        <f>SUMIFS('3_stopień'!$I$8:$I$726,'3_stopień'!$H$8:$H$726,D13,'3_stopień'!$P$8:$P$726,"CKZ Kłodzko")</f>
        <v>0</v>
      </c>
      <c r="P13" s="349">
        <f>SUMIFS('3_stopień'!$J$8:$J$726,'3_stopień'!$H$8:$H$726,D13,'3_stopień'!$P$8:$P$726,"CKZ Kłodzko")</f>
        <v>0</v>
      </c>
      <c r="Q13" s="24">
        <f>SUMIFS('3_stopień'!$I$8:$I$726,'3_stopień'!$H$8:$H$726,D13,'3_stopień'!$P$8:$P$726,"CKZ Legnica")</f>
        <v>0</v>
      </c>
      <c r="R13" s="349">
        <f>SUMIFS('3_stopień'!$J$8:$J$726,'3_stopień'!$H$8:$H$726,D13,'3_stopień'!$P$8:$P$726,"CKZ Legnica")</f>
        <v>0</v>
      </c>
      <c r="S13" s="24">
        <f>SUMIFS('3_stopień'!$I$8:$I$726,'3_stopień'!$H$8:$H$726,D13,'3_stopień'!$P$8:$P$726,"CKZ Oleśnica")</f>
        <v>0</v>
      </c>
      <c r="T13" s="349">
        <f>SUMIFS('3_stopień'!$J$8:$J$726,'3_stopień'!$H$8:$H$726,D13,'3_stopień'!$P$8:$P$726,"CKZ Oleśnica")</f>
        <v>0</v>
      </c>
      <c r="U13" s="24">
        <f>SUMIFS('3_stopień'!$I$8:$I$726,'3_stopień'!$H$8:$H$726,D13,'3_stopień'!$P$8:$P$726,"CKZ Świdnica")</f>
        <v>0</v>
      </c>
      <c r="V13" s="349">
        <f>SUMIFS('3_stopień'!$J$8:$J$726,'3_stopień'!$H$8:$H$726,D13,'3_stopień'!$P$8:$P$726,"CKZ Świdnica")</f>
        <v>0</v>
      </c>
      <c r="W13" s="24">
        <f>SUMIFS('3_stopień'!$I$8:$I$726,'3_stopień'!$H$8:$H$726,D13,'3_stopień'!$P$8:$P$726,"CKZ Wołów")</f>
        <v>0</v>
      </c>
      <c r="X13" s="349">
        <f>SUMIFS('3_stopień'!$J$8:$J$726,'3_stopień'!$H$8:$H$726,D13,'3_stopień'!$P$8:$P$726,"CKZ Wołów")</f>
        <v>0</v>
      </c>
      <c r="Y13" s="24">
        <f>SUMIFS('3_stopień'!$I$8:$I$726,'3_stopień'!$H$8:$H$726,D13,'3_stopień'!$P$8:$P$726,"CKZ Ziębice")</f>
        <v>0</v>
      </c>
      <c r="Z13" s="349">
        <f>SUMIFS('3_stopień'!$J$8:$J$726,'3_stopień'!$H$8:$H$726,D13,'3_stopień'!$P$8:$P$726,"CKZ Ziębice")</f>
        <v>0</v>
      </c>
      <c r="AA13" s="24">
        <f>SUMIFS('3_stopień'!$I$8:$I$726,'3_stopień'!$H$8:$H$726,D13,'3_stopień'!$P$8:$P$726,"CKZ Dobrodzień")</f>
        <v>0</v>
      </c>
      <c r="AB13" s="349">
        <f>SUMIFS('3_stopień'!$J$8:$J$726,'3_stopień'!$H$8:$H$726,D13,'3_stopień'!$P$8:$P$726,"CKZ Dobrodzień")</f>
        <v>0</v>
      </c>
      <c r="AC13" s="24">
        <f>SUMIFS('3_stopień'!$I$8:$I$726,'3_stopień'!$H$8:$H$726,D13,'3_stopień'!$P$8:$P$726,"CKZ Głubczyce")</f>
        <v>0</v>
      </c>
      <c r="AD13" s="349">
        <f>SUMIFS('3_stopień'!$J$8:$J$726,'3_stopień'!$H$8:$H$726,D13,'3_stopień'!$P$8:$P$726,"CKZ Głubczyce")</f>
        <v>0</v>
      </c>
      <c r="AE13" s="24">
        <f>SUMIFS('3_stopień'!$I$8:$I$726,'3_stopień'!$H$8:$H$726,D13,'3_stopień'!$P$8:$P$726,"CKZ Kędzierzyn Koźle")</f>
        <v>0</v>
      </c>
      <c r="AF13" s="349">
        <f>SUMIFS('3_stopień'!$J$8:$J$726,'3_stopień'!$H$8:$H$726,D13,'3_stopień'!$P$8:$P$726,"CKZ Kędzierzyn Koźle")</f>
        <v>0</v>
      </c>
      <c r="AG13" s="24">
        <f>SUMIFS('3_stopień'!$I$8:$I$726,'3_stopień'!$H$8:$H$726,D13,'3_stopień'!$P$8:$P$726,"CKZ Kluczbork")</f>
        <v>0</v>
      </c>
      <c r="AH13" s="349">
        <f>SUMIFS('3_stopień'!$J$8:$J$726,'3_stopień'!$H$8:$H$726,D13,'3_stopień'!$P$8:$P$726,"CKZ Kluczbork")</f>
        <v>0</v>
      </c>
      <c r="AI13" s="24">
        <f>SUMIFS('3_stopień'!$I$8:$I$726,'3_stopień'!$H$8:$H$726,D13,'3_stopień'!$P$8:$P$726,"CKZ Krotoszyn")</f>
        <v>0</v>
      </c>
      <c r="AJ13" s="349">
        <f>SUMIFS('3_stopień'!$J$8:$J$726,'3_stopień'!$H$8:$H$726,D13,'3_stopień'!$P$8:$P$726,"CKZ Krotoszyn")</f>
        <v>0</v>
      </c>
      <c r="AK13" s="24">
        <f>SUMIFS('3_stopień'!$I$8:$I$726,'3_stopień'!$H$8:$H$726,D13,'3_stopień'!$P$8:$P$726,"CKZ Olkusz")</f>
        <v>0</v>
      </c>
      <c r="AL13" s="349">
        <f>SUMIFS('3_stopień'!$J$8:$J$726,'3_stopień'!$H$8:$H$726,D13,'3_stopień'!$P$8:$P$726,"CKZ Olkusz")</f>
        <v>0</v>
      </c>
      <c r="AM13" s="24">
        <f>SUMIFS('3_stopień'!$I$8:$I$726,'3_stopień'!$H$8:$H$726,D13,'3_stopień'!$P$8:$P$726,"CKZ Wschowa")</f>
        <v>0</v>
      </c>
      <c r="AN13" s="337">
        <f>SUMIFS('3_stopień'!$J$8:$J$726,'3_stopień'!$H$8:$H$726,D13,'3_stopień'!$P$8:$P$726,"CKZ Wschowa")</f>
        <v>0</v>
      </c>
      <c r="AO13" s="24">
        <f>SUMIFS('3_stopień'!$I$8:$I$726,'3_stopień'!$H$8:$H$726,D13,'3_stopień'!$P$8:$P$726,"CKZ Zielona Góra")</f>
        <v>0</v>
      </c>
      <c r="AP13" s="349">
        <f>SUMIFS('3_stopień'!$J$8:$J$726,'3_stopień'!$H$8:$H$726,D13,'3_stopień'!$P$8:$P$726,"CKZ Zielona Góra")</f>
        <v>0</v>
      </c>
      <c r="AQ13" s="24">
        <f>SUMIFS('3_stopień'!$I$8:$I$726,'3_stopień'!$H$8:$H$726,D13,'3_stopień'!$P$8:$P$726,"Rzemieślnicza Wałbrzych")</f>
        <v>0</v>
      </c>
      <c r="AR13" s="349">
        <f>SUMIFS('3_stopień'!$J$8:$J$726,'3_stopień'!$H$8:$H$726,D13,'3_stopień'!$P$8:$P$726,"Rzemieślnicza Wałbrzych")</f>
        <v>0</v>
      </c>
      <c r="AS13" s="24">
        <f>SUMIFS('3_stopień'!$I$8:$I$726,'3_stopień'!$H$8:$H$726,D13,'3_stopień'!$P$8:$P$726,"CKZ Mosina")</f>
        <v>0</v>
      </c>
      <c r="AT13" s="349">
        <f>SUMIFS('3_stopień'!$J$8:$J$726,'3_stopień'!$H$8:$H$726,D13,'3_stopień'!$P$8:$P$726,"CKZ Mosina")</f>
        <v>0</v>
      </c>
      <c r="AU13" s="24">
        <f>SUMIFS('3_stopień'!$I$8:$I$726,'3_stopień'!$H$8:$H$726,D13,'3_stopień'!$P$8:$P$726,"CKZ Słupsk")</f>
        <v>0</v>
      </c>
      <c r="AV13" s="349">
        <f>SUMIFS('3_stopień'!$J$8:$J$726,'3_stopień'!$H$8:$H$726,D13,'3_stopień'!$P$8:$P$726,"CKZ Słupsk")</f>
        <v>0</v>
      </c>
      <c r="AW13" s="24">
        <f>SUMIFS('3_stopień'!$I$8:$I$726,'3_stopień'!$H$8:$H$726,D13,'3_stopień'!$P$8:$P$726,"CKZ Opole")</f>
        <v>0</v>
      </c>
      <c r="AX13" s="349">
        <f>SUMIFS('3_stopień'!$J$8:$J$726,'3_stopień'!$H$8:$H$726,D13,'3_stopień'!$P$8:$P$726,"CKZ Opole")</f>
        <v>0</v>
      </c>
      <c r="AY13" s="24">
        <f>SUMIFS('3_stopień'!$I$8:$I$726,'3_stopień'!$H$8:$H$726,D13,'3_stopień'!$P$8:$P$726,"CKZ Wrocław")</f>
        <v>0</v>
      </c>
      <c r="AZ13" s="349">
        <f>SUMIFS('3_stopień'!$J$8:$J$726,'3_stopień'!$H$8:$H$726,D13,'3_stopień'!$P$8:$P$726,"CKZ Wrocław")</f>
        <v>0</v>
      </c>
      <c r="BA13" s="24">
        <f>SUMIFS('3_stopień'!$I$8:$I$726,'3_stopień'!$H$8:$H$726,D13,'3_stopień'!$P$8:$P$726,"Brzeg Dolny")</f>
        <v>0</v>
      </c>
      <c r="BB13" s="349">
        <f>SUMIFS('3_stopień'!$J$8:$J$726,'3_stopień'!$H$8:$H$726,D13,'3_stopień'!$P$8:$P$726,"Brzeg Dolny")</f>
        <v>0</v>
      </c>
      <c r="BC13" s="24">
        <f>SUMIFS('3_stopień'!$I$8:$I$726,'3_stopień'!$H$8:$H$726,D13,'3_stopień'!$P$8:$P$726,"CKZ Gniezno")</f>
        <v>0</v>
      </c>
      <c r="BD13" s="349">
        <f>SUMIFS('3_stopień'!$J$8:$J$726,'3_stopień'!$H$8:$H$726,D13,'3_stopień'!$P$8:$P$726,"CKZ Gniezno")</f>
        <v>0</v>
      </c>
      <c r="BE13" s="24">
        <f>SUMIFS('3_stopień'!$I$8:$I$726,'3_stopień'!$H$8:$H$726,D13,'3_stopień'!$P$8:$P$726,"CKZ Dębica")</f>
        <v>0</v>
      </c>
      <c r="BF13" s="349">
        <f>SUMIFS('3_stopień'!$J$8:$J$726,'3_stopień'!$H$8:$H$726,D13,'3_stopień'!$P$8:$P$726,"CKZ Dębica")</f>
        <v>0</v>
      </c>
      <c r="BG13" s="24">
        <f>SUMIFS('3_stopień'!$I$8:$I$726,'3_stopień'!$H$8:$H$726,D13,'3_stopień'!$P$8:$P$726,"CKZ Gliwice")</f>
        <v>0</v>
      </c>
      <c r="BH13" s="349">
        <f>SUMIFS('3_stopień'!$J$8:$J$726,'3_stopień'!$H$8:$H$726,D13,'3_stopień'!$P$8:$P$726,"CKZ Gliwice")</f>
        <v>0</v>
      </c>
      <c r="BI13" s="24">
        <f>SUMIFS('3_stopień'!$I$8:$I$726,'3_stopień'!$H$8:$H$726,D13,'3_stopień'!$P$8:$P$726,"konsultacje szkoła")</f>
        <v>0</v>
      </c>
      <c r="BJ13" s="338">
        <f t="shared" si="0"/>
        <v>0</v>
      </c>
      <c r="BK13" s="333">
        <f t="shared" si="1"/>
        <v>0</v>
      </c>
    </row>
    <row r="14" spans="1:63" hidden="1">
      <c r="B14" s="25" t="s">
        <v>490</v>
      </c>
      <c r="C14" s="26">
        <v>711102</v>
      </c>
      <c r="D14" s="26" t="s">
        <v>572</v>
      </c>
      <c r="E14" s="25" t="s">
        <v>571</v>
      </c>
      <c r="F14" s="23">
        <f>SUMIF('3_stopień'!H$8:H$726,D14,'3_stopień'!I$8:I$726)</f>
        <v>0</v>
      </c>
      <c r="G14" s="24">
        <f>SUMIFS('3_stopień'!$I$8:$I$726,'3_stopień'!$H$8:$H$726,D14,'3_stopień'!$P$8:$P$726,"CKZ Bielawa")</f>
        <v>0</v>
      </c>
      <c r="H14" s="349">
        <f>SUMIFS('3_stopień'!$J$8:$J$726,'3_stopień'!$H$8:$H$726,D14,'3_stopień'!$P$8:$P$726,"CKZ Bielawa")</f>
        <v>0</v>
      </c>
      <c r="I14" s="24">
        <f>SUMIFS('3_stopień'!$I$8:$I$726,'3_stopień'!$H$8:$H$726,D14,'3_stopień'!$P$8:$P$726,"GCKZ Głogów")</f>
        <v>0</v>
      </c>
      <c r="J14" s="349">
        <f>SUMIFS('3_stopień'!$J$8:$J$726,'3_stopień'!$H$8:$H$726,D14,'3_stopień'!$P$8:$P$726,"GCKZ Głogów")</f>
        <v>0</v>
      </c>
      <c r="K14" s="24">
        <f>SUMIFS('3_stopień'!$I$8:$I$726,'3_stopień'!$H$8:$H$726,D14,'3_stopień'!$P$8:$P$726,"CKZ Jawor")</f>
        <v>0</v>
      </c>
      <c r="L14" s="349">
        <f>SUMIFS('3_stopień'!$J$8:$J$726,'3_stopień'!$H$8:$H$726,D14,'3_stopień'!$P$8:$P$726,"CKZ Jawor")</f>
        <v>0</v>
      </c>
      <c r="M14" s="24">
        <f>SUMIFS('3_stopień'!$I$8:$I$726,'3_stopień'!$H$8:$H$726,D14,'3_stopień'!$P$8:$P$726,"JCKZ Jelenia Góra")</f>
        <v>0</v>
      </c>
      <c r="N14" s="349">
        <f>SUMIFS('3_stopień'!$J$8:$J$726,'3_stopień'!$H$8:$H$726,D14,'3_stopień'!$P$8:$P$726,"JCKZ Jelenia Góra")</f>
        <v>0</v>
      </c>
      <c r="O14" s="24">
        <f>SUMIFS('3_stopień'!$I$8:$I$726,'3_stopień'!$H$8:$H$726,D14,'3_stopień'!$P$8:$P$726,"CKZ Kłodzko")</f>
        <v>0</v>
      </c>
      <c r="P14" s="349">
        <f>SUMIFS('3_stopień'!$J$8:$J$726,'3_stopień'!$H$8:$H$726,D14,'3_stopień'!$P$8:$P$726,"CKZ Kłodzko")</f>
        <v>0</v>
      </c>
      <c r="Q14" s="24">
        <f>SUMIFS('3_stopień'!$I$8:$I$726,'3_stopień'!$H$8:$H$726,D14,'3_stopień'!$P$8:$P$726,"CKZ Legnica")</f>
        <v>0</v>
      </c>
      <c r="R14" s="349">
        <f>SUMIFS('3_stopień'!$J$8:$J$726,'3_stopień'!$H$8:$H$726,D14,'3_stopień'!$P$8:$P$726,"CKZ Legnica")</f>
        <v>0</v>
      </c>
      <c r="S14" s="24">
        <f>SUMIFS('3_stopień'!$I$8:$I$726,'3_stopień'!$H$8:$H$726,D14,'3_stopień'!$P$8:$P$726,"CKZ Oleśnica")</f>
        <v>0</v>
      </c>
      <c r="T14" s="349">
        <f>SUMIFS('3_stopień'!$J$8:$J$726,'3_stopień'!$H$8:$H$726,D14,'3_stopień'!$P$8:$P$726,"CKZ Oleśnica")</f>
        <v>0</v>
      </c>
      <c r="U14" s="24">
        <f>SUMIFS('3_stopień'!$I$8:$I$726,'3_stopień'!$H$8:$H$726,D14,'3_stopień'!$P$8:$P$726,"CKZ Świdnica")</f>
        <v>0</v>
      </c>
      <c r="V14" s="349">
        <f>SUMIFS('3_stopień'!$J$8:$J$726,'3_stopień'!$H$8:$H$726,D14,'3_stopień'!$P$8:$P$726,"CKZ Świdnica")</f>
        <v>0</v>
      </c>
      <c r="W14" s="24">
        <f>SUMIFS('3_stopień'!$I$8:$I$726,'3_stopień'!$H$8:$H$726,D14,'3_stopień'!$P$8:$P$726,"CKZ Wołów")</f>
        <v>0</v>
      </c>
      <c r="X14" s="349">
        <f>SUMIFS('3_stopień'!$J$8:$J$726,'3_stopień'!$H$8:$H$726,D14,'3_stopień'!$P$8:$P$726,"CKZ Wołów")</f>
        <v>0</v>
      </c>
      <c r="Y14" s="24">
        <f>SUMIFS('3_stopień'!$I$8:$I$726,'3_stopień'!$H$8:$H$726,D14,'3_stopień'!$P$8:$P$726,"CKZ Ziębice")</f>
        <v>0</v>
      </c>
      <c r="Z14" s="349">
        <f>SUMIFS('3_stopień'!$J$8:$J$726,'3_stopień'!$H$8:$H$726,D14,'3_stopień'!$P$8:$P$726,"CKZ Ziębice")</f>
        <v>0</v>
      </c>
      <c r="AA14" s="24">
        <f>SUMIFS('3_stopień'!$I$8:$I$726,'3_stopień'!$H$8:$H$726,D14,'3_stopień'!$P$8:$P$726,"CKZ Dobrodzień")</f>
        <v>0</v>
      </c>
      <c r="AB14" s="349">
        <f>SUMIFS('3_stopień'!$J$8:$J$726,'3_stopień'!$H$8:$H$726,D14,'3_stopień'!$P$8:$P$726,"CKZ Dobrodzień")</f>
        <v>0</v>
      </c>
      <c r="AC14" s="24">
        <f>SUMIFS('3_stopień'!$I$8:$I$726,'3_stopień'!$H$8:$H$726,D14,'3_stopień'!$P$8:$P$726,"CKZ Głubczyce")</f>
        <v>0</v>
      </c>
      <c r="AD14" s="349">
        <f>SUMIFS('3_stopień'!$J$8:$J$726,'3_stopień'!$H$8:$H$726,D14,'3_stopień'!$P$8:$P$726,"CKZ Głubczyce")</f>
        <v>0</v>
      </c>
      <c r="AE14" s="24">
        <f>SUMIFS('3_stopień'!$I$8:$I$726,'3_stopień'!$H$8:$H$726,D14,'3_stopień'!$P$8:$P$726,"CKZ Kędzierzyn Koźle")</f>
        <v>0</v>
      </c>
      <c r="AF14" s="349">
        <f>SUMIFS('3_stopień'!$J$8:$J$726,'3_stopień'!$H$8:$H$726,D14,'3_stopień'!$P$8:$P$726,"CKZ Kędzierzyn Koźle")</f>
        <v>0</v>
      </c>
      <c r="AG14" s="24">
        <f>SUMIFS('3_stopień'!$I$8:$I$726,'3_stopień'!$H$8:$H$726,D14,'3_stopień'!$P$8:$P$726,"CKZ Kluczbork")</f>
        <v>0</v>
      </c>
      <c r="AH14" s="349">
        <f>SUMIFS('3_stopień'!$J$8:$J$726,'3_stopień'!$H$8:$H$726,D14,'3_stopień'!$P$8:$P$726,"CKZ Kluczbork")</f>
        <v>0</v>
      </c>
      <c r="AI14" s="24">
        <f>SUMIFS('3_stopień'!$I$8:$I$726,'3_stopień'!$H$8:$H$726,D14,'3_stopień'!$P$8:$P$726,"CKZ Krotoszyn")</f>
        <v>0</v>
      </c>
      <c r="AJ14" s="349">
        <f>SUMIFS('3_stopień'!$J$8:$J$726,'3_stopień'!$H$8:$H$726,D14,'3_stopień'!$P$8:$P$726,"CKZ Krotoszyn")</f>
        <v>0</v>
      </c>
      <c r="AK14" s="24">
        <f>SUMIFS('3_stopień'!$I$8:$I$726,'3_stopień'!$H$8:$H$726,D14,'3_stopień'!$P$8:$P$726,"CKZ Olkusz")</f>
        <v>0</v>
      </c>
      <c r="AL14" s="349">
        <f>SUMIFS('3_stopień'!$J$8:$J$726,'3_stopień'!$H$8:$H$726,D14,'3_stopień'!$P$8:$P$726,"CKZ Olkusz")</f>
        <v>0</v>
      </c>
      <c r="AM14" s="24">
        <f>SUMIFS('3_stopień'!$I$8:$I$726,'3_stopień'!$H$8:$H$726,D14,'3_stopień'!$P$8:$P$726,"CKZ Wschowa")</f>
        <v>0</v>
      </c>
      <c r="AN14" s="337">
        <f>SUMIFS('3_stopień'!$J$8:$J$726,'3_stopień'!$H$8:$H$726,D14,'3_stopień'!$P$8:$P$726,"CKZ Wschowa")</f>
        <v>0</v>
      </c>
      <c r="AO14" s="24">
        <f>SUMIFS('3_stopień'!$I$8:$I$726,'3_stopień'!$H$8:$H$726,D14,'3_stopień'!$P$8:$P$726,"CKZ Zielona Góra")</f>
        <v>0</v>
      </c>
      <c r="AP14" s="349">
        <f>SUMIFS('3_stopień'!$J$8:$J$726,'3_stopień'!$H$8:$H$726,D14,'3_stopień'!$P$8:$P$726,"CKZ Zielona Góra")</f>
        <v>0</v>
      </c>
      <c r="AQ14" s="24">
        <f>SUMIFS('3_stopień'!$I$8:$I$726,'3_stopień'!$H$8:$H$726,D14,'3_stopień'!$P$8:$P$726,"Rzemieślnicza Wałbrzych")</f>
        <v>0</v>
      </c>
      <c r="AR14" s="349">
        <f>SUMIFS('3_stopień'!$J$8:$J$726,'3_stopień'!$H$8:$H$726,D14,'3_stopień'!$P$8:$P$726,"Rzemieślnicza Wałbrzych")</f>
        <v>0</v>
      </c>
      <c r="AS14" s="24">
        <f>SUMIFS('3_stopień'!$I$8:$I$726,'3_stopień'!$H$8:$H$726,D14,'3_stopień'!$P$8:$P$726,"CKZ Mosina")</f>
        <v>0</v>
      </c>
      <c r="AT14" s="349">
        <f>SUMIFS('3_stopień'!$J$8:$J$726,'3_stopień'!$H$8:$H$726,D14,'3_stopień'!$P$8:$P$726,"CKZ Mosina")</f>
        <v>0</v>
      </c>
      <c r="AU14" s="24">
        <f>SUMIFS('3_stopień'!$I$8:$I$726,'3_stopień'!$H$8:$H$726,D14,'3_stopień'!$P$8:$P$726,"CKZ Słupsk")</f>
        <v>0</v>
      </c>
      <c r="AV14" s="349">
        <f>SUMIFS('3_stopień'!$J$8:$J$726,'3_stopień'!$H$8:$H$726,D14,'3_stopień'!$P$8:$P$726,"CKZ Słupsk")</f>
        <v>0</v>
      </c>
      <c r="AW14" s="24">
        <f>SUMIFS('3_stopień'!$I$8:$I$726,'3_stopień'!$H$8:$H$726,D14,'3_stopień'!$P$8:$P$726,"CKZ Opole")</f>
        <v>0</v>
      </c>
      <c r="AX14" s="349">
        <f>SUMIFS('3_stopień'!$J$8:$J$726,'3_stopień'!$H$8:$H$726,D14,'3_stopień'!$P$8:$P$726,"CKZ Opole")</f>
        <v>0</v>
      </c>
      <c r="AY14" s="24">
        <f>SUMIFS('3_stopień'!$I$8:$I$726,'3_stopień'!$H$8:$H$726,D14,'3_stopień'!$P$8:$P$726,"CKZ Wrocław")</f>
        <v>0</v>
      </c>
      <c r="AZ14" s="349">
        <f>SUMIFS('3_stopień'!$J$8:$J$726,'3_stopień'!$H$8:$H$726,D14,'3_stopień'!$P$8:$P$726,"CKZ Wrocław")</f>
        <v>0</v>
      </c>
      <c r="BA14" s="24">
        <f>SUMIFS('3_stopień'!$I$8:$I$726,'3_stopień'!$H$8:$H$726,D14,'3_stopień'!$P$8:$P$726,"Brzeg Dolny")</f>
        <v>0</v>
      </c>
      <c r="BB14" s="349">
        <f>SUMIFS('3_stopień'!$J$8:$J$726,'3_stopień'!$H$8:$H$726,D14,'3_stopień'!$P$8:$P$726,"Brzeg Dolny")</f>
        <v>0</v>
      </c>
      <c r="BC14" s="24">
        <f>SUMIFS('3_stopień'!$I$8:$I$726,'3_stopień'!$H$8:$H$726,D14,'3_stopień'!$P$8:$P$726,"CKZ Gniezno")</f>
        <v>0</v>
      </c>
      <c r="BD14" s="349">
        <f>SUMIFS('3_stopień'!$J$8:$J$726,'3_stopień'!$H$8:$H$726,D14,'3_stopień'!$P$8:$P$726,"CKZ Gniezno")</f>
        <v>0</v>
      </c>
      <c r="BE14" s="24">
        <f>SUMIFS('3_stopień'!$I$8:$I$726,'3_stopień'!$H$8:$H$726,D14,'3_stopień'!$P$8:$P$726,"CKZ Dębica")</f>
        <v>0</v>
      </c>
      <c r="BF14" s="349">
        <f>SUMIFS('3_stopień'!$J$8:$J$726,'3_stopień'!$H$8:$H$726,D14,'3_stopień'!$P$8:$P$726,"CKZ Dębica")</f>
        <v>0</v>
      </c>
      <c r="BG14" s="24">
        <f>SUMIFS('3_stopień'!$I$8:$I$726,'3_stopień'!$H$8:$H$726,D14,'3_stopień'!$P$8:$P$726,"CKZ Gliwice")</f>
        <v>0</v>
      </c>
      <c r="BH14" s="349">
        <f>SUMIFS('3_stopień'!$J$8:$J$726,'3_stopień'!$H$8:$H$726,D14,'3_stopień'!$P$8:$P$726,"CKZ Gliwice")</f>
        <v>0</v>
      </c>
      <c r="BI14" s="24">
        <f>SUMIFS('3_stopień'!$I$8:$I$726,'3_stopień'!$H$8:$H$726,D14,'3_stopień'!$P$8:$P$726,"konsultacje szkoła")</f>
        <v>0</v>
      </c>
      <c r="BJ14" s="338">
        <f t="shared" si="0"/>
        <v>0</v>
      </c>
      <c r="BK14" s="333">
        <f t="shared" si="1"/>
        <v>0</v>
      </c>
    </row>
    <row r="15" spans="1:63" hidden="1">
      <c r="B15" s="25" t="s">
        <v>125</v>
      </c>
      <c r="C15" s="26">
        <v>712618</v>
      </c>
      <c r="D15" s="26" t="s">
        <v>77</v>
      </c>
      <c r="E15" s="25" t="s">
        <v>573</v>
      </c>
      <c r="F15" s="23">
        <f>SUMIF('3_stopień'!H$8:H$726,D15,'3_stopień'!I$8:I$726)</f>
        <v>27</v>
      </c>
      <c r="G15" s="24">
        <f>SUMIFS('3_stopień'!$I$8:$I$726,'3_stopień'!$H$8:$H$726,D15,'3_stopień'!$P$8:$P$726,"CKZ Bielawa")</f>
        <v>0</v>
      </c>
      <c r="H15" s="349">
        <f>SUMIFS('3_stopień'!$J$8:$J$726,'3_stopień'!$H$8:$H$726,D15,'3_stopień'!$P$8:$P$726,"CKZ Bielawa")</f>
        <v>0</v>
      </c>
      <c r="I15" s="24">
        <f>SUMIFS('3_stopień'!$I$8:$I$726,'3_stopień'!$H$8:$H$726,D15,'3_stopień'!$P$8:$P$726,"GCKZ Głogów")</f>
        <v>0</v>
      </c>
      <c r="J15" s="349">
        <f>SUMIFS('3_stopień'!$J$8:$J$726,'3_stopień'!$H$8:$H$726,D15,'3_stopień'!$P$8:$P$726,"GCKZ Głogów")</f>
        <v>0</v>
      </c>
      <c r="K15" s="24">
        <f>SUMIFS('3_stopień'!$I$8:$I$726,'3_stopień'!$H$8:$H$726,D15,'3_stopień'!$P$8:$P$726,"CKZ Jawor")</f>
        <v>0</v>
      </c>
      <c r="L15" s="349">
        <f>SUMIFS('3_stopień'!$J$8:$J$726,'3_stopień'!$H$8:$H$726,D15,'3_stopień'!$P$8:$P$726,"CKZ Jawor")</f>
        <v>0</v>
      </c>
      <c r="M15" s="24">
        <f>SUMIFS('3_stopień'!$I$8:$I$726,'3_stopień'!$H$8:$H$726,D15,'3_stopień'!$P$8:$P$726,"JCKZ Jelenia Góra")</f>
        <v>0</v>
      </c>
      <c r="N15" s="349">
        <f>SUMIFS('3_stopień'!$J$8:$J$726,'3_stopień'!$H$8:$H$726,D15,'3_stopień'!$P$8:$P$726,"JCKZ Jelenia Góra")</f>
        <v>0</v>
      </c>
      <c r="O15" s="24">
        <f>SUMIFS('3_stopień'!$I$8:$I$726,'3_stopień'!$H$8:$H$726,D15,'3_stopień'!$P$8:$P$726,"CKZ Kłodzko")</f>
        <v>0</v>
      </c>
      <c r="P15" s="349">
        <f>SUMIFS('3_stopień'!$J$8:$J$726,'3_stopień'!$H$8:$H$726,D15,'3_stopień'!$P$8:$P$726,"CKZ Kłodzko")</f>
        <v>0</v>
      </c>
      <c r="Q15" s="24">
        <f>SUMIFS('3_stopień'!$I$8:$I$726,'3_stopień'!$H$8:$H$726,D15,'3_stopień'!$P$8:$P$726,"CKZ Legnica")</f>
        <v>0</v>
      </c>
      <c r="R15" s="349">
        <f>SUMIFS('3_stopień'!$J$8:$J$726,'3_stopień'!$H$8:$H$726,D15,'3_stopień'!$P$8:$P$726,"CKZ Legnica")</f>
        <v>0</v>
      </c>
      <c r="S15" s="24">
        <f>SUMIFS('3_stopień'!$I$8:$I$726,'3_stopień'!$H$8:$H$726,D15,'3_stopień'!$P$8:$P$726,"CKZ Oleśnica")</f>
        <v>0</v>
      </c>
      <c r="T15" s="349">
        <f>SUMIFS('3_stopień'!$J$8:$J$726,'3_stopień'!$H$8:$H$726,D15,'3_stopień'!$P$8:$P$726,"CKZ Oleśnica")</f>
        <v>0</v>
      </c>
      <c r="U15" s="24">
        <f>SUMIFS('3_stopień'!$I$8:$I$726,'3_stopień'!$H$8:$H$726,D15,'3_stopień'!$P$8:$P$726,"CKZ Świdnica")</f>
        <v>17</v>
      </c>
      <c r="V15" s="349">
        <f>SUMIFS('3_stopień'!$J$8:$J$726,'3_stopień'!$H$8:$H$726,D15,'3_stopień'!$P$8:$P$726,"CKZ Świdnica")</f>
        <v>0</v>
      </c>
      <c r="W15" s="24">
        <f>SUMIFS('3_stopień'!$I$8:$I$726,'3_stopień'!$H$8:$H$726,D15,'3_stopień'!$P$8:$P$726,"CKZ Wołów")</f>
        <v>0</v>
      </c>
      <c r="X15" s="349">
        <f>SUMIFS('3_stopień'!$J$8:$J$726,'3_stopień'!$H$8:$H$726,D15,'3_stopień'!$P$8:$P$726,"CKZ Wołów")</f>
        <v>0</v>
      </c>
      <c r="Y15" s="24">
        <f>SUMIFS('3_stopień'!$I$8:$I$726,'3_stopień'!$H$8:$H$726,D15,'3_stopień'!$P$8:$P$726,"CKZ Ziębice")</f>
        <v>0</v>
      </c>
      <c r="Z15" s="349">
        <f>SUMIFS('3_stopień'!$J$8:$J$726,'3_stopień'!$H$8:$H$726,D15,'3_stopień'!$P$8:$P$726,"CKZ Ziębice")</f>
        <v>0</v>
      </c>
      <c r="AA15" s="24">
        <f>SUMIFS('3_stopień'!$I$8:$I$726,'3_stopień'!$H$8:$H$726,D15,'3_stopień'!$P$8:$P$726,"CKZ Dobrodzień")</f>
        <v>0</v>
      </c>
      <c r="AB15" s="349">
        <f>SUMIFS('3_stopień'!$J$8:$J$726,'3_stopień'!$H$8:$H$726,D15,'3_stopień'!$P$8:$P$726,"CKZ Dobrodzień")</f>
        <v>0</v>
      </c>
      <c r="AC15" s="24">
        <f>SUMIFS('3_stopień'!$I$8:$I$726,'3_stopień'!$H$8:$H$726,D15,'3_stopień'!$P$8:$P$726,"CKZ Głubczyce")</f>
        <v>0</v>
      </c>
      <c r="AD15" s="349">
        <f>SUMIFS('3_stopień'!$J$8:$J$726,'3_stopień'!$H$8:$H$726,D15,'3_stopień'!$P$8:$P$726,"CKZ Głubczyce")</f>
        <v>0</v>
      </c>
      <c r="AE15" s="24">
        <f>SUMIFS('3_stopień'!$I$8:$I$726,'3_stopień'!$H$8:$H$726,D15,'3_stopień'!$P$8:$P$726,"CKZ Kędzierzyn Koźle")</f>
        <v>0</v>
      </c>
      <c r="AF15" s="349">
        <f>SUMIFS('3_stopień'!$J$8:$J$726,'3_stopień'!$H$8:$H$726,D15,'3_stopień'!$P$8:$P$726,"CKZ Kędzierzyn Koźle")</f>
        <v>0</v>
      </c>
      <c r="AG15" s="24">
        <f>SUMIFS('3_stopień'!$I$8:$I$726,'3_stopień'!$H$8:$H$726,D15,'3_stopień'!$P$8:$P$726,"CKZ Kluczbork")</f>
        <v>0</v>
      </c>
      <c r="AH15" s="349">
        <f>SUMIFS('3_stopień'!$J$8:$J$726,'3_stopień'!$H$8:$H$726,D15,'3_stopień'!$P$8:$P$726,"CKZ Kluczbork")</f>
        <v>0</v>
      </c>
      <c r="AI15" s="24">
        <f>SUMIFS('3_stopień'!$I$8:$I$726,'3_stopień'!$H$8:$H$726,D15,'3_stopień'!$P$8:$P$726,"CKZ Krotoszyn")</f>
        <v>0</v>
      </c>
      <c r="AJ15" s="349">
        <f>SUMIFS('3_stopień'!$J$8:$J$726,'3_stopień'!$H$8:$H$726,D15,'3_stopień'!$P$8:$P$726,"CKZ Krotoszyn")</f>
        <v>0</v>
      </c>
      <c r="AK15" s="24">
        <f>SUMIFS('3_stopień'!$I$8:$I$726,'3_stopień'!$H$8:$H$726,D15,'3_stopień'!$P$8:$P$726,"CKZ Olkusz")</f>
        <v>0</v>
      </c>
      <c r="AL15" s="349">
        <f>SUMIFS('3_stopień'!$J$8:$J$726,'3_stopień'!$H$8:$H$726,D15,'3_stopień'!$P$8:$P$726,"CKZ Olkusz")</f>
        <v>0</v>
      </c>
      <c r="AM15" s="24">
        <f>SUMIFS('3_stopień'!$I$8:$I$726,'3_stopień'!$H$8:$H$726,D15,'3_stopień'!$P$8:$P$726,"CKZ Wschowa")</f>
        <v>10</v>
      </c>
      <c r="AN15" s="337">
        <f>SUMIFS('3_stopień'!$J$8:$J$726,'3_stopień'!$H$8:$H$726,D15,'3_stopień'!$P$8:$P$726,"CKZ Wschowa")</f>
        <v>0</v>
      </c>
      <c r="AO15" s="24">
        <f>SUMIFS('3_stopień'!$I$8:$I$726,'3_stopień'!$H$8:$H$726,D15,'3_stopień'!$P$8:$P$726,"CKZ Zielona Góra")</f>
        <v>0</v>
      </c>
      <c r="AP15" s="349">
        <f>SUMIFS('3_stopień'!$J$8:$J$726,'3_stopień'!$H$8:$H$726,D15,'3_stopień'!$P$8:$P$726,"CKZ Zielona Góra")</f>
        <v>0</v>
      </c>
      <c r="AQ15" s="24">
        <f>SUMIFS('3_stopień'!$I$8:$I$726,'3_stopień'!$H$8:$H$726,D15,'3_stopień'!$P$8:$P$726,"Rzemieślnicza Wałbrzych")</f>
        <v>0</v>
      </c>
      <c r="AR15" s="349">
        <f>SUMIFS('3_stopień'!$J$8:$J$726,'3_stopień'!$H$8:$H$726,D15,'3_stopień'!$P$8:$P$726,"Rzemieślnicza Wałbrzych")</f>
        <v>0</v>
      </c>
      <c r="AS15" s="24">
        <f>SUMIFS('3_stopień'!$I$8:$I$726,'3_stopień'!$H$8:$H$726,D15,'3_stopień'!$P$8:$P$726,"CKZ Mosina")</f>
        <v>0</v>
      </c>
      <c r="AT15" s="349">
        <f>SUMIFS('3_stopień'!$J$8:$J$726,'3_stopień'!$H$8:$H$726,D15,'3_stopień'!$P$8:$P$726,"CKZ Mosina")</f>
        <v>0</v>
      </c>
      <c r="AU15" s="24">
        <f>SUMIFS('3_stopień'!$I$8:$I$726,'3_stopień'!$H$8:$H$726,D15,'3_stopień'!$P$8:$P$726,"CKZ Słupsk")</f>
        <v>0</v>
      </c>
      <c r="AV15" s="349">
        <f>SUMIFS('3_stopień'!$J$8:$J$726,'3_stopień'!$H$8:$H$726,D15,'3_stopień'!$P$8:$P$726,"CKZ Słupsk")</f>
        <v>0</v>
      </c>
      <c r="AW15" s="24">
        <f>SUMIFS('3_stopień'!$I$8:$I$726,'3_stopień'!$H$8:$H$726,D15,'3_stopień'!$P$8:$P$726,"CKZ Opole")</f>
        <v>0</v>
      </c>
      <c r="AX15" s="349">
        <f>SUMIFS('3_stopień'!$J$8:$J$726,'3_stopień'!$H$8:$H$726,D15,'3_stopień'!$P$8:$P$726,"CKZ Opole")</f>
        <v>0</v>
      </c>
      <c r="AY15" s="24">
        <f>SUMIFS('3_stopień'!$I$8:$I$726,'3_stopień'!$H$8:$H$726,D15,'3_stopień'!$P$8:$P$726,"CKZ Wrocław")</f>
        <v>0</v>
      </c>
      <c r="AZ15" s="349">
        <f>SUMIFS('3_stopień'!$J$8:$J$726,'3_stopień'!$H$8:$H$726,D15,'3_stopień'!$P$8:$P$726,"CKZ Wrocław")</f>
        <v>0</v>
      </c>
      <c r="BA15" s="24">
        <f>SUMIFS('3_stopień'!$I$8:$I$726,'3_stopień'!$H$8:$H$726,D15,'3_stopień'!$P$8:$P$726,"Brzeg Dolny")</f>
        <v>0</v>
      </c>
      <c r="BB15" s="349">
        <f>SUMIFS('3_stopień'!$J$8:$J$726,'3_stopień'!$H$8:$H$726,D15,'3_stopień'!$P$8:$P$726,"Brzeg Dolny")</f>
        <v>0</v>
      </c>
      <c r="BC15" s="24">
        <f>SUMIFS('3_stopień'!$I$8:$I$726,'3_stopień'!$H$8:$H$726,D15,'3_stopień'!$P$8:$P$726,"CKZ Gniezno")</f>
        <v>0</v>
      </c>
      <c r="BD15" s="349">
        <f>SUMIFS('3_stopień'!$J$8:$J$726,'3_stopień'!$H$8:$H$726,D15,'3_stopień'!$P$8:$P$726,"CKZ Gniezno")</f>
        <v>0</v>
      </c>
      <c r="BE15" s="24">
        <f>SUMIFS('3_stopień'!$I$8:$I$726,'3_stopień'!$H$8:$H$726,D15,'3_stopień'!$P$8:$P$726,"CKZ Dębica")</f>
        <v>0</v>
      </c>
      <c r="BF15" s="349">
        <f>SUMIFS('3_stopień'!$J$8:$J$726,'3_stopień'!$H$8:$H$726,D15,'3_stopień'!$P$8:$P$726,"CKZ Dębica")</f>
        <v>0</v>
      </c>
      <c r="BG15" s="24">
        <f>SUMIFS('3_stopień'!$I$8:$I$726,'3_stopień'!$H$8:$H$726,D15,'3_stopień'!$P$8:$P$726,"CKZ Gliwice")</f>
        <v>0</v>
      </c>
      <c r="BH15" s="349">
        <f>SUMIFS('3_stopień'!$J$8:$J$726,'3_stopień'!$H$8:$H$726,D15,'3_stopień'!$P$8:$P$726,"CKZ Gliwice")</f>
        <v>0</v>
      </c>
      <c r="BI15" s="24">
        <f>SUMIFS('3_stopień'!$I$8:$I$726,'3_stopień'!$H$8:$H$726,D15,'3_stopień'!$P$8:$P$726,"konsultacje szkoła")</f>
        <v>0</v>
      </c>
      <c r="BJ15" s="338">
        <f t="shared" si="0"/>
        <v>27</v>
      </c>
      <c r="BK15" s="333">
        <f t="shared" si="1"/>
        <v>0</v>
      </c>
    </row>
    <row r="16" spans="1:63" hidden="1">
      <c r="B16" s="25" t="s">
        <v>468</v>
      </c>
      <c r="C16" s="26">
        <v>712906</v>
      </c>
      <c r="D16" s="26" t="s">
        <v>682</v>
      </c>
      <c r="E16" s="25" t="s">
        <v>574</v>
      </c>
      <c r="F16" s="23">
        <f>SUMIF('3_stopień'!H$8:H$726,D16,'3_stopień'!I$8:I$726)</f>
        <v>3</v>
      </c>
      <c r="G16" s="24">
        <f>SUMIFS('3_stopień'!$I$8:$I$726,'3_stopień'!$H$8:$H$726,D16,'3_stopień'!$P$8:$P$726,"CKZ Bielawa")</f>
        <v>0</v>
      </c>
      <c r="H16" s="349">
        <f>SUMIFS('3_stopień'!$J$8:$J$726,'3_stopień'!$H$8:$H$726,D16,'3_stopień'!$P$8:$P$726,"CKZ Bielawa")</f>
        <v>0</v>
      </c>
      <c r="I16" s="24">
        <f>SUMIFS('3_stopień'!$I$8:$I$726,'3_stopień'!$H$8:$H$726,D16,'3_stopień'!$P$8:$P$726,"GCKZ Głogów")</f>
        <v>0</v>
      </c>
      <c r="J16" s="349">
        <f>SUMIFS('3_stopień'!$J$8:$J$726,'3_stopień'!$H$8:$H$726,D16,'3_stopień'!$P$8:$P$726,"GCKZ Głogów")</f>
        <v>0</v>
      </c>
      <c r="K16" s="24">
        <f>SUMIFS('3_stopień'!$I$8:$I$726,'3_stopień'!$H$8:$H$726,D16,'3_stopień'!$P$8:$P$726,"CKZ Jawor")</f>
        <v>0</v>
      </c>
      <c r="L16" s="349">
        <f>SUMIFS('3_stopień'!$J$8:$J$726,'3_stopień'!$H$8:$H$726,D16,'3_stopień'!$P$8:$P$726,"CKZ Jawor")</f>
        <v>0</v>
      </c>
      <c r="M16" s="24">
        <f>SUMIFS('3_stopień'!$I$8:$I$726,'3_stopień'!$H$8:$H$726,D16,'3_stopień'!$P$8:$P$726,"JCKZ Jelenia Góra")</f>
        <v>0</v>
      </c>
      <c r="N16" s="349">
        <f>SUMIFS('3_stopień'!$J$8:$J$726,'3_stopień'!$H$8:$H$726,D16,'3_stopień'!$P$8:$P$726,"JCKZ Jelenia Góra")</f>
        <v>0</v>
      </c>
      <c r="O16" s="24">
        <f>SUMIFS('3_stopień'!$I$8:$I$726,'3_stopień'!$H$8:$H$726,D16,'3_stopień'!$P$8:$P$726,"CKZ Kłodzko")</f>
        <v>0</v>
      </c>
      <c r="P16" s="349">
        <f>SUMIFS('3_stopień'!$J$8:$J$726,'3_stopień'!$H$8:$H$726,D16,'3_stopień'!$P$8:$P$726,"CKZ Kłodzko")</f>
        <v>0</v>
      </c>
      <c r="Q16" s="24">
        <f>SUMIFS('3_stopień'!$I$8:$I$726,'3_stopień'!$H$8:$H$726,D16,'3_stopień'!$P$8:$P$726,"CKZ Legnica")</f>
        <v>0</v>
      </c>
      <c r="R16" s="349">
        <f>SUMIFS('3_stopień'!$J$8:$J$726,'3_stopień'!$H$8:$H$726,D16,'3_stopień'!$P$8:$P$726,"CKZ Legnica")</f>
        <v>0</v>
      </c>
      <c r="S16" s="24">
        <f>SUMIFS('3_stopień'!$I$8:$I$726,'3_stopień'!$H$8:$H$726,D16,'3_stopień'!$P$8:$P$726,"CKZ Oleśnica")</f>
        <v>0</v>
      </c>
      <c r="T16" s="349">
        <f>SUMIFS('3_stopień'!$J$8:$J$726,'3_stopień'!$H$8:$H$726,D16,'3_stopień'!$P$8:$P$726,"CKZ Oleśnica")</f>
        <v>0</v>
      </c>
      <c r="U16" s="24">
        <f>SUMIFS('3_stopień'!$I$8:$I$726,'3_stopień'!$H$8:$H$726,D16,'3_stopień'!$P$8:$P$726,"CKZ Świdnica")</f>
        <v>0</v>
      </c>
      <c r="V16" s="349">
        <f>SUMIFS('3_stopień'!$J$8:$J$726,'3_stopień'!$H$8:$H$726,D16,'3_stopień'!$P$8:$P$726,"CKZ Świdnica")</f>
        <v>0</v>
      </c>
      <c r="W16" s="24">
        <f>SUMIFS('3_stopień'!$I$8:$I$726,'3_stopień'!$H$8:$H$726,D16,'3_stopień'!$P$8:$P$726,"CKZ Wołów")</f>
        <v>0</v>
      </c>
      <c r="X16" s="349">
        <f>SUMIFS('3_stopień'!$J$8:$J$726,'3_stopień'!$H$8:$H$726,D16,'3_stopień'!$P$8:$P$726,"CKZ Wołów")</f>
        <v>0</v>
      </c>
      <c r="Y16" s="24">
        <f>SUMIFS('3_stopień'!$I$8:$I$726,'3_stopień'!$H$8:$H$726,D16,'3_stopień'!$P$8:$P$726,"CKZ Ziębice")</f>
        <v>0</v>
      </c>
      <c r="Z16" s="349">
        <f>SUMIFS('3_stopień'!$J$8:$J$726,'3_stopień'!$H$8:$H$726,D16,'3_stopień'!$P$8:$P$726,"CKZ Ziębice")</f>
        <v>0</v>
      </c>
      <c r="AA16" s="24">
        <f>SUMIFS('3_stopień'!$I$8:$I$726,'3_stopień'!$H$8:$H$726,D16,'3_stopień'!$P$8:$P$726,"CKZ Dobrodzień")</f>
        <v>0</v>
      </c>
      <c r="AB16" s="349">
        <f>SUMIFS('3_stopień'!$J$8:$J$726,'3_stopień'!$H$8:$H$726,D16,'3_stopień'!$P$8:$P$726,"CKZ Dobrodzień")</f>
        <v>0</v>
      </c>
      <c r="AC16" s="24">
        <f>SUMIFS('3_stopień'!$I$8:$I$726,'3_stopień'!$H$8:$H$726,D16,'3_stopień'!$P$8:$P$726,"CKZ Głubczyce")</f>
        <v>0</v>
      </c>
      <c r="AD16" s="349">
        <f>SUMIFS('3_stopień'!$J$8:$J$726,'3_stopień'!$H$8:$H$726,D16,'3_stopień'!$P$8:$P$726,"CKZ Głubczyce")</f>
        <v>0</v>
      </c>
      <c r="AE16" s="24">
        <f>SUMIFS('3_stopień'!$I$8:$I$726,'3_stopień'!$H$8:$H$726,D16,'3_stopień'!$P$8:$P$726,"CKZ Kędzierzyn Koźle")</f>
        <v>0</v>
      </c>
      <c r="AF16" s="349">
        <f>SUMIFS('3_stopień'!$J$8:$J$726,'3_stopień'!$H$8:$H$726,D16,'3_stopień'!$P$8:$P$726,"CKZ Kędzierzyn Koźle")</f>
        <v>0</v>
      </c>
      <c r="AG16" s="24">
        <f>SUMIFS('3_stopień'!$I$8:$I$726,'3_stopień'!$H$8:$H$726,D16,'3_stopień'!$P$8:$P$726,"CKZ Kluczbork")</f>
        <v>0</v>
      </c>
      <c r="AH16" s="349">
        <f>SUMIFS('3_stopień'!$J$8:$J$726,'3_stopień'!$H$8:$H$726,D16,'3_stopień'!$P$8:$P$726,"CKZ Kluczbork")</f>
        <v>0</v>
      </c>
      <c r="AI16" s="24">
        <f>SUMIFS('3_stopień'!$I$8:$I$726,'3_stopień'!$H$8:$H$726,D16,'3_stopień'!$P$8:$P$726,"CKZ Krotoszyn")</f>
        <v>0</v>
      </c>
      <c r="AJ16" s="349">
        <f>SUMIFS('3_stopień'!$J$8:$J$726,'3_stopień'!$H$8:$H$726,D16,'3_stopień'!$P$8:$P$726,"CKZ Krotoszyn")</f>
        <v>0</v>
      </c>
      <c r="AK16" s="24">
        <f>SUMIFS('3_stopień'!$I$8:$I$726,'3_stopień'!$H$8:$H$726,D16,'3_stopień'!$P$8:$P$726,"CKZ Olkusz")</f>
        <v>0</v>
      </c>
      <c r="AL16" s="349">
        <f>SUMIFS('3_stopień'!$J$8:$J$726,'3_stopień'!$H$8:$H$726,D16,'3_stopień'!$P$8:$P$726,"CKZ Olkusz")</f>
        <v>0</v>
      </c>
      <c r="AM16" s="24">
        <f>SUMIFS('3_stopień'!$I$8:$I$726,'3_stopień'!$H$8:$H$726,D16,'3_stopień'!$P$8:$P$726,"CKZ Wschowa")</f>
        <v>3</v>
      </c>
      <c r="AN16" s="337">
        <f>SUMIFS('3_stopień'!$J$8:$J$726,'3_stopień'!$H$8:$H$726,D16,'3_stopień'!$P$8:$P$726,"CKZ Wschowa")</f>
        <v>0</v>
      </c>
      <c r="AO16" s="24">
        <f>SUMIFS('3_stopień'!$I$8:$I$726,'3_stopień'!$H$8:$H$726,D16,'3_stopień'!$P$8:$P$726,"CKZ Zielona Góra")</f>
        <v>0</v>
      </c>
      <c r="AP16" s="349">
        <f>SUMIFS('3_stopień'!$J$8:$J$726,'3_stopień'!$H$8:$H$726,D16,'3_stopień'!$P$8:$P$726,"CKZ Zielona Góra")</f>
        <v>0</v>
      </c>
      <c r="AQ16" s="24">
        <f>SUMIFS('3_stopień'!$I$8:$I$726,'3_stopień'!$H$8:$H$726,D16,'3_stopień'!$P$8:$P$726,"Rzemieślnicza Wałbrzych")</f>
        <v>0</v>
      </c>
      <c r="AR16" s="349">
        <f>SUMIFS('3_stopień'!$J$8:$J$726,'3_stopień'!$H$8:$H$726,D16,'3_stopień'!$P$8:$P$726,"Rzemieślnicza Wałbrzych")</f>
        <v>0</v>
      </c>
      <c r="AS16" s="24">
        <f>SUMIFS('3_stopień'!$I$8:$I$726,'3_stopień'!$H$8:$H$726,D16,'3_stopień'!$P$8:$P$726,"CKZ Mosina")</f>
        <v>0</v>
      </c>
      <c r="AT16" s="349">
        <f>SUMIFS('3_stopień'!$J$8:$J$726,'3_stopień'!$H$8:$H$726,D16,'3_stopień'!$P$8:$P$726,"CKZ Mosina")</f>
        <v>0</v>
      </c>
      <c r="AU16" s="24">
        <f>SUMIFS('3_stopień'!$I$8:$I$726,'3_stopień'!$H$8:$H$726,D16,'3_stopień'!$P$8:$P$726,"CKZ Słupsk")</f>
        <v>0</v>
      </c>
      <c r="AV16" s="349">
        <f>SUMIFS('3_stopień'!$J$8:$J$726,'3_stopień'!$H$8:$H$726,D16,'3_stopień'!$P$8:$P$726,"CKZ Słupsk")</f>
        <v>0</v>
      </c>
      <c r="AW16" s="24">
        <f>SUMIFS('3_stopień'!$I$8:$I$726,'3_stopień'!$H$8:$H$726,D16,'3_stopień'!$P$8:$P$726,"CKZ Opole")</f>
        <v>0</v>
      </c>
      <c r="AX16" s="349">
        <f>SUMIFS('3_stopień'!$J$8:$J$726,'3_stopień'!$H$8:$H$726,D16,'3_stopień'!$P$8:$P$726,"CKZ Opole")</f>
        <v>0</v>
      </c>
      <c r="AY16" s="24">
        <f>SUMIFS('3_stopień'!$I$8:$I$726,'3_stopień'!$H$8:$H$726,D16,'3_stopień'!$P$8:$P$726,"CKZ Wrocław")</f>
        <v>0</v>
      </c>
      <c r="AZ16" s="349">
        <f>SUMIFS('3_stopień'!$J$8:$J$726,'3_stopień'!$H$8:$H$726,D16,'3_stopień'!$P$8:$P$726,"CKZ Wrocław")</f>
        <v>0</v>
      </c>
      <c r="BA16" s="24">
        <f>SUMIFS('3_stopień'!$I$8:$I$726,'3_stopień'!$H$8:$H$726,D16,'3_stopień'!$P$8:$P$726,"Brzeg Dolny")</f>
        <v>0</v>
      </c>
      <c r="BB16" s="349">
        <f>SUMIFS('3_stopień'!$J$8:$J$726,'3_stopień'!$H$8:$H$726,D16,'3_stopień'!$P$8:$P$726,"Brzeg Dolny")</f>
        <v>0</v>
      </c>
      <c r="BC16" s="24">
        <f>SUMIFS('3_stopień'!$I$8:$I$726,'3_stopień'!$H$8:$H$726,D16,'3_stopień'!$P$8:$P$726,"CKZ Gniezno")</f>
        <v>0</v>
      </c>
      <c r="BD16" s="349">
        <f>SUMIFS('3_stopień'!$J$8:$J$726,'3_stopień'!$H$8:$H$726,D16,'3_stopień'!$P$8:$P$726,"CKZ Gniezno")</f>
        <v>0</v>
      </c>
      <c r="BE16" s="24">
        <f>SUMIFS('3_stopień'!$I$8:$I$726,'3_stopień'!$H$8:$H$726,D16,'3_stopień'!$P$8:$P$726,"CKZ Dębica")</f>
        <v>0</v>
      </c>
      <c r="BF16" s="349">
        <f>SUMIFS('3_stopień'!$J$8:$J$726,'3_stopień'!$H$8:$H$726,D16,'3_stopień'!$P$8:$P$726,"CKZ Dębica")</f>
        <v>0</v>
      </c>
      <c r="BG16" s="24">
        <f>SUMIFS('3_stopień'!$I$8:$I$726,'3_stopień'!$H$8:$H$726,D16,'3_stopień'!$P$8:$P$726,"CKZ Gliwice")</f>
        <v>0</v>
      </c>
      <c r="BH16" s="349">
        <f>SUMIFS('3_stopień'!$J$8:$J$726,'3_stopień'!$H$8:$H$726,D16,'3_stopień'!$P$8:$P$726,"CKZ Gliwice")</f>
        <v>0</v>
      </c>
      <c r="BI16" s="24">
        <f>SUMIFS('3_stopień'!$I$8:$I$726,'3_stopień'!$H$8:$H$726,D16,'3_stopień'!$P$8:$P$726,"konsultacje szkoła")</f>
        <v>0</v>
      </c>
      <c r="BJ16" s="338">
        <f t="shared" si="0"/>
        <v>3</v>
      </c>
      <c r="BK16" s="333">
        <f t="shared" si="1"/>
        <v>0</v>
      </c>
    </row>
    <row r="17" spans="2:63">
      <c r="B17" s="25" t="s">
        <v>180</v>
      </c>
      <c r="C17" s="26">
        <v>712905</v>
      </c>
      <c r="D17" s="26" t="s">
        <v>60</v>
      </c>
      <c r="E17" s="25" t="s">
        <v>575</v>
      </c>
      <c r="F17" s="23">
        <f>SUMIF('3_stopień'!H$8:H$726,D17,'3_stopień'!I$8:I$726)</f>
        <v>13</v>
      </c>
      <c r="G17" s="24">
        <f>SUMIFS('3_stopień'!$I$8:$I$726,'3_stopień'!$H$8:$H$726,D17,'3_stopień'!$P$8:$P$726,"CKZ Bielawa")</f>
        <v>0</v>
      </c>
      <c r="H17" s="349">
        <f>SUMIFS('3_stopień'!$J$8:$J$726,'3_stopień'!$H$8:$H$726,D17,'3_stopień'!$P$8:$P$726,"CKZ Bielawa")</f>
        <v>0</v>
      </c>
      <c r="I17" s="24">
        <f>SUMIFS('3_stopień'!$I$8:$I$726,'3_stopień'!$H$8:$H$726,D17,'3_stopień'!$P$8:$P$726,"GCKZ Głogów")</f>
        <v>0</v>
      </c>
      <c r="J17" s="349">
        <f>SUMIFS('3_stopień'!$J$8:$J$726,'3_stopień'!$H$8:$H$726,D17,'3_stopień'!$P$8:$P$726,"GCKZ Głogów")</f>
        <v>0</v>
      </c>
      <c r="K17" s="24">
        <f>SUMIFS('3_stopień'!$I$8:$I$726,'3_stopień'!$H$8:$H$726,D17,'3_stopień'!$P$8:$P$726,"CKZ Jawor")</f>
        <v>0</v>
      </c>
      <c r="L17" s="349">
        <f>SUMIFS('3_stopień'!$J$8:$J$726,'3_stopień'!$H$8:$H$726,D17,'3_stopień'!$P$8:$P$726,"CKZ Jawor")</f>
        <v>0</v>
      </c>
      <c r="M17" s="24">
        <f>SUMIFS('3_stopień'!$I$8:$I$726,'3_stopień'!$H$8:$H$726,D17,'3_stopień'!$P$8:$P$726,"JCKZ Jelenia Góra")</f>
        <v>0</v>
      </c>
      <c r="N17" s="349">
        <f>SUMIFS('3_stopień'!$J$8:$J$726,'3_stopień'!$H$8:$H$726,D17,'3_stopień'!$P$8:$P$726,"JCKZ Jelenia Góra")</f>
        <v>0</v>
      </c>
      <c r="O17" s="24">
        <f>SUMIFS('3_stopień'!$I$8:$I$726,'3_stopień'!$H$8:$H$726,D17,'3_stopień'!$P$8:$P$726,"CKZ Kłodzko")</f>
        <v>0</v>
      </c>
      <c r="P17" s="349">
        <f>SUMIFS('3_stopień'!$J$8:$J$726,'3_stopień'!$H$8:$H$726,D17,'3_stopień'!$P$8:$P$726,"CKZ Kłodzko")</f>
        <v>0</v>
      </c>
      <c r="Q17" s="24">
        <f>SUMIFS('3_stopień'!$I$8:$I$726,'3_stopień'!$H$8:$H$726,D17,'3_stopień'!$P$8:$P$726,"CKZ Legnica")</f>
        <v>0</v>
      </c>
      <c r="R17" s="349">
        <f>SUMIFS('3_stopień'!$J$8:$J$726,'3_stopień'!$H$8:$H$726,D17,'3_stopień'!$P$8:$P$726,"CKZ Legnica")</f>
        <v>0</v>
      </c>
      <c r="S17" s="24">
        <f>SUMIFS('3_stopień'!$I$8:$I$726,'3_stopień'!$H$8:$H$726,D17,'3_stopień'!$P$8:$P$726,"CKZ Oleśnica")</f>
        <v>0</v>
      </c>
      <c r="T17" s="349">
        <f>SUMIFS('3_stopień'!$J$8:$J$726,'3_stopień'!$H$8:$H$726,D17,'3_stopień'!$P$8:$P$726,"CKZ Oleśnica")</f>
        <v>0</v>
      </c>
      <c r="U17" s="24">
        <f>SUMIFS('3_stopień'!$I$8:$I$726,'3_stopień'!$H$8:$H$726,D17,'3_stopień'!$P$8:$P$726,"CKZ Świdnica")</f>
        <v>0</v>
      </c>
      <c r="V17" s="349">
        <f>SUMIFS('3_stopień'!$J$8:$J$726,'3_stopień'!$H$8:$H$726,D17,'3_stopień'!$P$8:$P$726,"CKZ Świdnica")</f>
        <v>0</v>
      </c>
      <c r="W17" s="24">
        <f>SUMIFS('3_stopień'!$I$8:$I$726,'3_stopień'!$H$8:$H$726,D17,'3_stopień'!$P$8:$P$726,"CKZ Wołów")</f>
        <v>0</v>
      </c>
      <c r="X17" s="349">
        <f>SUMIFS('3_stopień'!$J$8:$J$726,'3_stopień'!$H$8:$H$726,D17,'3_stopień'!$P$8:$P$726,"CKZ Wołów")</f>
        <v>0</v>
      </c>
      <c r="Y17" s="24">
        <f>SUMIFS('3_stopień'!$I$8:$I$726,'3_stopień'!$H$8:$H$726,D17,'3_stopień'!$P$8:$P$726,"CKZ Ziębice")</f>
        <v>0</v>
      </c>
      <c r="Z17" s="349">
        <f>SUMIFS('3_stopień'!$J$8:$J$726,'3_stopień'!$H$8:$H$726,D17,'3_stopień'!$P$8:$P$726,"CKZ Ziębice")</f>
        <v>0</v>
      </c>
      <c r="AA17" s="24">
        <f>SUMIFS('3_stopień'!$I$8:$I$726,'3_stopień'!$H$8:$H$726,D17,'3_stopień'!$P$8:$P$726,"CKZ Dobrodzień")</f>
        <v>0</v>
      </c>
      <c r="AB17" s="349">
        <f>SUMIFS('3_stopień'!$J$8:$J$726,'3_stopień'!$H$8:$H$726,D17,'3_stopień'!$P$8:$P$726,"CKZ Dobrodzień")</f>
        <v>0</v>
      </c>
      <c r="AC17" s="24">
        <f>SUMIFS('3_stopień'!$I$8:$I$726,'3_stopień'!$H$8:$H$726,D17,'3_stopień'!$P$8:$P$726,"CKZ Głubczyce")</f>
        <v>0</v>
      </c>
      <c r="AD17" s="349">
        <f>SUMIFS('3_stopień'!$J$8:$J$726,'3_stopień'!$H$8:$H$726,D17,'3_stopień'!$P$8:$P$726,"CKZ Głubczyce")</f>
        <v>0</v>
      </c>
      <c r="AE17" s="24">
        <f>SUMIFS('3_stopień'!$I$8:$I$726,'3_stopień'!$H$8:$H$726,D17,'3_stopień'!$P$8:$P$726,"CKZ Kędzierzyn Koźle")</f>
        <v>0</v>
      </c>
      <c r="AF17" s="349">
        <f>SUMIFS('3_stopień'!$J$8:$J$726,'3_stopień'!$H$8:$H$726,D17,'3_stopień'!$P$8:$P$726,"CKZ Kędzierzyn Koźle")</f>
        <v>0</v>
      </c>
      <c r="AG17" s="24">
        <f>SUMIFS('3_stopień'!$I$8:$I$726,'3_stopień'!$H$8:$H$726,D17,'3_stopień'!$P$8:$P$726,"CKZ Kluczbork")</f>
        <v>0</v>
      </c>
      <c r="AH17" s="349">
        <f>SUMIFS('3_stopień'!$J$8:$J$726,'3_stopień'!$H$8:$H$726,D17,'3_stopień'!$P$8:$P$726,"CKZ Kluczbork")</f>
        <v>0</v>
      </c>
      <c r="AI17" s="24">
        <f>SUMIFS('3_stopień'!$I$8:$I$726,'3_stopień'!$H$8:$H$726,D17,'3_stopień'!$P$8:$P$726,"CKZ Krotoszyn")</f>
        <v>4</v>
      </c>
      <c r="AJ17" s="349">
        <f>SUMIFS('3_stopień'!$J$8:$J$726,'3_stopień'!$H$8:$H$726,D17,'3_stopień'!$P$8:$P$726,"CKZ Krotoszyn")</f>
        <v>1</v>
      </c>
      <c r="AK17" s="24">
        <f>SUMIFS('3_stopień'!$I$8:$I$726,'3_stopień'!$H$8:$H$726,D17,'3_stopień'!$P$8:$P$726,"CKZ Olkusz")</f>
        <v>0</v>
      </c>
      <c r="AL17" s="349">
        <f>SUMIFS('3_stopień'!$J$8:$J$726,'3_stopień'!$H$8:$H$726,D17,'3_stopień'!$P$8:$P$726,"CKZ Olkusz")</f>
        <v>0</v>
      </c>
      <c r="AM17" s="24">
        <f>SUMIFS('3_stopień'!$I$8:$I$726,'3_stopień'!$H$8:$H$726,D17,'3_stopień'!$P$8:$P$726,"CKZ Wschowa")</f>
        <v>4</v>
      </c>
      <c r="AN17" s="337">
        <f>SUMIFS('3_stopień'!$J$8:$J$726,'3_stopień'!$H$8:$H$726,D17,'3_stopień'!$P$8:$P$726,"CKZ Wschowa")</f>
        <v>0</v>
      </c>
      <c r="AO17" s="24">
        <f>SUMIFS('3_stopień'!$I$8:$I$726,'3_stopień'!$H$8:$H$726,D17,'3_stopień'!$P$8:$P$726,"CKZ Zielona Góra")</f>
        <v>2</v>
      </c>
      <c r="AP17" s="349">
        <f>SUMIFS('3_stopień'!$J$8:$J$726,'3_stopień'!$H$8:$H$726,D17,'3_stopień'!$P$8:$P$726,"CKZ Zielona Góra")</f>
        <v>0</v>
      </c>
      <c r="AQ17" s="24">
        <f>SUMIFS('3_stopień'!$I$8:$I$726,'3_stopień'!$H$8:$H$726,D17,'3_stopień'!$P$8:$P$726,"Rzemieślnicza Wałbrzych")</f>
        <v>3</v>
      </c>
      <c r="AR17" s="349">
        <f>SUMIFS('3_stopień'!$J$8:$J$726,'3_stopień'!$H$8:$H$726,D17,'3_stopień'!$P$8:$P$726,"Rzemieślnicza Wałbrzych")</f>
        <v>0</v>
      </c>
      <c r="AS17" s="24">
        <f>SUMIFS('3_stopień'!$I$8:$I$726,'3_stopień'!$H$8:$H$726,D17,'3_stopień'!$P$8:$P$726,"CKZ Mosina")</f>
        <v>0</v>
      </c>
      <c r="AT17" s="349">
        <f>SUMIFS('3_stopień'!$J$8:$J$726,'3_stopień'!$H$8:$H$726,D17,'3_stopień'!$P$8:$P$726,"CKZ Mosina")</f>
        <v>0</v>
      </c>
      <c r="AU17" s="24">
        <f>SUMIFS('3_stopień'!$I$8:$I$726,'3_stopień'!$H$8:$H$726,D17,'3_stopień'!$P$8:$P$726,"CKZ Słupsk")</f>
        <v>0</v>
      </c>
      <c r="AV17" s="349">
        <f>SUMIFS('3_stopień'!$J$8:$J$726,'3_stopień'!$H$8:$H$726,D17,'3_stopień'!$P$8:$P$726,"CKZ Słupsk")</f>
        <v>0</v>
      </c>
      <c r="AW17" s="24">
        <f>SUMIFS('3_stopień'!$I$8:$I$726,'3_stopień'!$H$8:$H$726,D17,'3_stopień'!$P$8:$P$726,"CKZ Opole")</f>
        <v>0</v>
      </c>
      <c r="AX17" s="349">
        <f>SUMIFS('3_stopień'!$J$8:$J$726,'3_stopień'!$H$8:$H$726,D17,'3_stopień'!$P$8:$P$726,"CKZ Opole")</f>
        <v>0</v>
      </c>
      <c r="AY17" s="24">
        <f>SUMIFS('3_stopień'!$I$8:$I$726,'3_stopień'!$H$8:$H$726,D17,'3_stopień'!$P$8:$P$726,"CKZ Wrocław")</f>
        <v>0</v>
      </c>
      <c r="AZ17" s="349">
        <f>SUMIFS('3_stopień'!$J$8:$J$726,'3_stopień'!$H$8:$H$726,D17,'3_stopień'!$P$8:$P$726,"CKZ Wrocław")</f>
        <v>0</v>
      </c>
      <c r="BA17" s="24">
        <f>SUMIFS('3_stopień'!$I$8:$I$726,'3_stopień'!$H$8:$H$726,D17,'3_stopień'!$P$8:$P$726,"Brzeg Dolny")</f>
        <v>0</v>
      </c>
      <c r="BB17" s="349">
        <f>SUMIFS('3_stopień'!$J$8:$J$726,'3_stopień'!$H$8:$H$726,D17,'3_stopień'!$P$8:$P$726,"Brzeg Dolny")</f>
        <v>0</v>
      </c>
      <c r="BC17" s="24">
        <f>SUMIFS('3_stopień'!$I$8:$I$726,'3_stopień'!$H$8:$H$726,D17,'3_stopień'!$P$8:$P$726,"CKZ Gniezno")</f>
        <v>0</v>
      </c>
      <c r="BD17" s="349">
        <f>SUMIFS('3_stopień'!$J$8:$J$726,'3_stopień'!$H$8:$H$726,D17,'3_stopień'!$P$8:$P$726,"CKZ Gniezno")</f>
        <v>0</v>
      </c>
      <c r="BE17" s="24">
        <f>SUMIFS('3_stopień'!$I$8:$I$726,'3_stopień'!$H$8:$H$726,D17,'3_stopień'!$P$8:$P$726,"CKZ Dębica")</f>
        <v>0</v>
      </c>
      <c r="BF17" s="349">
        <f>SUMIFS('3_stopień'!$J$8:$J$726,'3_stopień'!$H$8:$H$726,D17,'3_stopień'!$P$8:$P$726,"CKZ Dębica")</f>
        <v>0</v>
      </c>
      <c r="BG17" s="24">
        <f>SUMIFS('3_stopień'!$I$8:$I$726,'3_stopień'!$H$8:$H$726,D17,'3_stopień'!$P$8:$P$726,"CKZ Gliwice")</f>
        <v>0</v>
      </c>
      <c r="BH17" s="349">
        <f>SUMIFS('3_stopień'!$J$8:$J$726,'3_stopień'!$H$8:$H$726,D17,'3_stopień'!$P$8:$P$726,"CKZ Gliwice")</f>
        <v>0</v>
      </c>
      <c r="BI17" s="24">
        <f>SUMIFS('3_stopień'!$I$8:$I$726,'3_stopień'!$H$8:$H$726,D17,'3_stopień'!$P$8:$P$726,"konsultacje szkoła")</f>
        <v>0</v>
      </c>
      <c r="BJ17" s="338">
        <f t="shared" si="0"/>
        <v>13</v>
      </c>
      <c r="BK17" s="333">
        <f t="shared" si="1"/>
        <v>1</v>
      </c>
    </row>
    <row r="18" spans="2:63">
      <c r="B18" s="25" t="s">
        <v>194</v>
      </c>
      <c r="C18" s="26">
        <v>711204</v>
      </c>
      <c r="D18" s="26" t="s">
        <v>94</v>
      </c>
      <c r="E18" s="25" t="s">
        <v>576</v>
      </c>
      <c r="F18" s="23">
        <f>SUMIF('3_stopień'!H$8:H$726,D18,'3_stopień'!I$8:I$726)</f>
        <v>34</v>
      </c>
      <c r="G18" s="24">
        <f>SUMIFS('3_stopień'!$I$8:$I$726,'3_stopień'!$H$8:$H$726,D18,'3_stopień'!$P$8:$P$726,"CKZ Bielawa")</f>
        <v>0</v>
      </c>
      <c r="H18" s="349">
        <f>SUMIFS('3_stopień'!$J$8:$J$726,'3_stopień'!$H$8:$H$726,D18,'3_stopień'!$P$8:$P$726,"CKZ Bielawa")</f>
        <v>0</v>
      </c>
      <c r="I18" s="24">
        <f>SUMIFS('3_stopień'!$I$8:$I$726,'3_stopień'!$H$8:$H$726,D18,'3_stopień'!$P$8:$P$726,"GCKZ Głogów")</f>
        <v>0</v>
      </c>
      <c r="J18" s="349">
        <f>SUMIFS('3_stopień'!$J$8:$J$726,'3_stopień'!$H$8:$H$726,D18,'3_stopień'!$P$8:$P$726,"GCKZ Głogów")</f>
        <v>0</v>
      </c>
      <c r="K18" s="24">
        <f>SUMIFS('3_stopień'!$I$8:$I$726,'3_stopień'!$H$8:$H$726,D18,'3_stopień'!$P$8:$P$726,"CKZ Jawor")</f>
        <v>0</v>
      </c>
      <c r="L18" s="349">
        <f>SUMIFS('3_stopień'!$J$8:$J$726,'3_stopień'!$H$8:$H$726,D18,'3_stopień'!$P$8:$P$726,"CKZ Jawor")</f>
        <v>0</v>
      </c>
      <c r="M18" s="24">
        <f>SUMIFS('3_stopień'!$I$8:$I$726,'3_stopień'!$H$8:$H$726,D18,'3_stopień'!$P$8:$P$726,"JCKZ Jelenia Góra")</f>
        <v>0</v>
      </c>
      <c r="N18" s="349">
        <f>SUMIFS('3_stopień'!$J$8:$J$726,'3_stopień'!$H$8:$H$726,D18,'3_stopień'!$P$8:$P$726,"JCKZ Jelenia Góra")</f>
        <v>0</v>
      </c>
      <c r="O18" s="24">
        <f>SUMIFS('3_stopień'!$I$8:$I$726,'3_stopień'!$H$8:$H$726,D18,'3_stopień'!$P$8:$P$726,"CKZ Kłodzko")</f>
        <v>0</v>
      </c>
      <c r="P18" s="349">
        <f>SUMIFS('3_stopień'!$J$8:$J$726,'3_stopień'!$H$8:$H$726,D18,'3_stopień'!$P$8:$P$726,"CKZ Kłodzko")</f>
        <v>0</v>
      </c>
      <c r="Q18" s="24">
        <f>SUMIFS('3_stopień'!$I$8:$I$726,'3_stopień'!$H$8:$H$726,D18,'3_stopień'!$P$8:$P$726,"CKZ Legnica")</f>
        <v>0</v>
      </c>
      <c r="R18" s="349">
        <f>SUMIFS('3_stopień'!$J$8:$J$726,'3_stopień'!$H$8:$H$726,D18,'3_stopień'!$P$8:$P$726,"CKZ Legnica")</f>
        <v>0</v>
      </c>
      <c r="S18" s="24">
        <f>SUMIFS('3_stopień'!$I$8:$I$726,'3_stopień'!$H$8:$H$726,D18,'3_stopień'!$P$8:$P$726,"CKZ Oleśnica")</f>
        <v>0</v>
      </c>
      <c r="T18" s="349">
        <f>SUMIFS('3_stopień'!$J$8:$J$726,'3_stopień'!$H$8:$H$726,D18,'3_stopień'!$P$8:$P$726,"CKZ Oleśnica")</f>
        <v>0</v>
      </c>
      <c r="U18" s="24">
        <f>SUMIFS('3_stopień'!$I$8:$I$726,'3_stopień'!$H$8:$H$726,D18,'3_stopień'!$P$8:$P$726,"CKZ Świdnica")</f>
        <v>29</v>
      </c>
      <c r="V18" s="349">
        <f>SUMIFS('3_stopień'!$J$8:$J$726,'3_stopień'!$H$8:$H$726,D18,'3_stopień'!$P$8:$P$726,"CKZ Świdnica")</f>
        <v>0</v>
      </c>
      <c r="W18" s="24">
        <f>SUMIFS('3_stopień'!$I$8:$I$726,'3_stopień'!$H$8:$H$726,D18,'3_stopień'!$P$8:$P$726,"CKZ Wołów")</f>
        <v>0</v>
      </c>
      <c r="X18" s="349">
        <f>SUMIFS('3_stopień'!$J$8:$J$726,'3_stopień'!$H$8:$H$726,D18,'3_stopień'!$P$8:$P$726,"CKZ Wołów")</f>
        <v>0</v>
      </c>
      <c r="Y18" s="24">
        <f>SUMIFS('3_stopień'!$I$8:$I$726,'3_stopień'!$H$8:$H$726,D18,'3_stopień'!$P$8:$P$726,"CKZ Ziębice")</f>
        <v>0</v>
      </c>
      <c r="Z18" s="349">
        <f>SUMIFS('3_stopień'!$J$8:$J$726,'3_stopień'!$H$8:$H$726,D18,'3_stopień'!$P$8:$P$726,"CKZ Ziębice")</f>
        <v>0</v>
      </c>
      <c r="AA18" s="24">
        <f>SUMIFS('3_stopień'!$I$8:$I$726,'3_stopień'!$H$8:$H$726,D18,'3_stopień'!$P$8:$P$726,"CKZ Dobrodzień")</f>
        <v>0</v>
      </c>
      <c r="AB18" s="349">
        <f>SUMIFS('3_stopień'!$J$8:$J$726,'3_stopień'!$H$8:$H$726,D18,'3_stopień'!$P$8:$P$726,"CKZ Dobrodzień")</f>
        <v>0</v>
      </c>
      <c r="AC18" s="24">
        <f>SUMIFS('3_stopień'!$I$8:$I$726,'3_stopień'!$H$8:$H$726,D18,'3_stopień'!$P$8:$P$726,"CKZ Głubczyce")</f>
        <v>0</v>
      </c>
      <c r="AD18" s="349">
        <f>SUMIFS('3_stopień'!$J$8:$J$726,'3_stopień'!$H$8:$H$726,D18,'3_stopień'!$P$8:$P$726,"CKZ Głubczyce")</f>
        <v>0</v>
      </c>
      <c r="AE18" s="24">
        <f>SUMIFS('3_stopień'!$I$8:$I$726,'3_stopień'!$H$8:$H$726,D18,'3_stopień'!$P$8:$P$726,"CKZ Kędzierzyn Koźle")</f>
        <v>0</v>
      </c>
      <c r="AF18" s="349">
        <f>SUMIFS('3_stopień'!$J$8:$J$726,'3_stopień'!$H$8:$H$726,D18,'3_stopień'!$P$8:$P$726,"CKZ Kędzierzyn Koźle")</f>
        <v>0</v>
      </c>
      <c r="AG18" s="24">
        <f>SUMIFS('3_stopień'!$I$8:$I$726,'3_stopień'!$H$8:$H$726,D18,'3_stopień'!$P$8:$P$726,"CKZ Kluczbork")</f>
        <v>0</v>
      </c>
      <c r="AH18" s="349">
        <f>SUMIFS('3_stopień'!$J$8:$J$726,'3_stopień'!$H$8:$H$726,D18,'3_stopień'!$P$8:$P$726,"CKZ Kluczbork")</f>
        <v>0</v>
      </c>
      <c r="AI18" s="24">
        <f>SUMIFS('3_stopień'!$I$8:$I$726,'3_stopień'!$H$8:$H$726,D18,'3_stopień'!$P$8:$P$726,"CKZ Krotoszyn")</f>
        <v>0</v>
      </c>
      <c r="AJ18" s="349">
        <f>SUMIFS('3_stopień'!$J$8:$J$726,'3_stopień'!$H$8:$H$726,D18,'3_stopień'!$P$8:$P$726,"CKZ Krotoszyn")</f>
        <v>0</v>
      </c>
      <c r="AK18" s="24">
        <f>SUMIFS('3_stopień'!$I$8:$I$726,'3_stopień'!$H$8:$H$726,D18,'3_stopień'!$P$8:$P$726,"CKZ Olkusz")</f>
        <v>0</v>
      </c>
      <c r="AL18" s="349">
        <f>SUMIFS('3_stopień'!$J$8:$J$726,'3_stopień'!$H$8:$H$726,D18,'3_stopień'!$P$8:$P$726,"CKZ Olkusz")</f>
        <v>0</v>
      </c>
      <c r="AM18" s="24">
        <f>SUMIFS('3_stopień'!$I$8:$I$726,'3_stopień'!$H$8:$H$726,D18,'3_stopień'!$P$8:$P$726,"CKZ Wschowa")</f>
        <v>4</v>
      </c>
      <c r="AN18" s="337">
        <f>SUMIFS('3_stopień'!$J$8:$J$726,'3_stopień'!$H$8:$H$726,D18,'3_stopień'!$P$8:$P$726,"CKZ Wschowa")</f>
        <v>1</v>
      </c>
      <c r="AO18" s="24">
        <f>SUMIFS('3_stopień'!$I$8:$I$726,'3_stopień'!$H$8:$H$726,D18,'3_stopień'!$P$8:$P$726,"CKZ Zielona Góra")</f>
        <v>1</v>
      </c>
      <c r="AP18" s="349">
        <f>SUMIFS('3_stopień'!$J$8:$J$726,'3_stopień'!$H$8:$H$726,D18,'3_stopień'!$P$8:$P$726,"CKZ Zielona Góra")</f>
        <v>0</v>
      </c>
      <c r="AQ18" s="24">
        <f>SUMIFS('3_stopień'!$I$8:$I$726,'3_stopień'!$H$8:$H$726,D18,'3_stopień'!$P$8:$P$726,"Rzemieślnicza Wałbrzych")</f>
        <v>0</v>
      </c>
      <c r="AR18" s="349">
        <f>SUMIFS('3_stopień'!$J$8:$J$726,'3_stopień'!$H$8:$H$726,D18,'3_stopień'!$P$8:$P$726,"Rzemieślnicza Wałbrzych")</f>
        <v>0</v>
      </c>
      <c r="AS18" s="24">
        <f>SUMIFS('3_stopień'!$I$8:$I$726,'3_stopień'!$H$8:$H$726,D18,'3_stopień'!$P$8:$P$726,"CKZ Mosina")</f>
        <v>0</v>
      </c>
      <c r="AT18" s="349">
        <f>SUMIFS('3_stopień'!$J$8:$J$726,'3_stopień'!$H$8:$H$726,D18,'3_stopień'!$P$8:$P$726,"CKZ Mosina")</f>
        <v>0</v>
      </c>
      <c r="AU18" s="24">
        <f>SUMIFS('3_stopień'!$I$8:$I$726,'3_stopień'!$H$8:$H$726,D18,'3_stopień'!$P$8:$P$726,"CKZ Słupsk")</f>
        <v>0</v>
      </c>
      <c r="AV18" s="349">
        <f>SUMIFS('3_stopień'!$J$8:$J$726,'3_stopień'!$H$8:$H$726,D18,'3_stopień'!$P$8:$P$726,"CKZ Słupsk")</f>
        <v>0</v>
      </c>
      <c r="AW18" s="24">
        <f>SUMIFS('3_stopień'!$I$8:$I$726,'3_stopień'!$H$8:$H$726,D18,'3_stopień'!$P$8:$P$726,"CKZ Opole")</f>
        <v>0</v>
      </c>
      <c r="AX18" s="349">
        <f>SUMIFS('3_stopień'!$J$8:$J$726,'3_stopień'!$H$8:$H$726,D18,'3_stopień'!$P$8:$P$726,"CKZ Opole")</f>
        <v>0</v>
      </c>
      <c r="AY18" s="24">
        <f>SUMIFS('3_stopień'!$I$8:$I$726,'3_stopień'!$H$8:$H$726,D18,'3_stopień'!$P$8:$P$726,"CKZ Wrocław")</f>
        <v>0</v>
      </c>
      <c r="AZ18" s="349">
        <f>SUMIFS('3_stopień'!$J$8:$J$726,'3_stopień'!$H$8:$H$726,D18,'3_stopień'!$P$8:$P$726,"CKZ Wrocław")</f>
        <v>0</v>
      </c>
      <c r="BA18" s="24">
        <f>SUMIFS('3_stopień'!$I$8:$I$726,'3_stopień'!$H$8:$H$726,D18,'3_stopień'!$P$8:$P$726,"Brzeg Dolny")</f>
        <v>0</v>
      </c>
      <c r="BB18" s="349">
        <f>SUMIFS('3_stopień'!$J$8:$J$726,'3_stopień'!$H$8:$H$726,D18,'3_stopień'!$P$8:$P$726,"Brzeg Dolny")</f>
        <v>0</v>
      </c>
      <c r="BC18" s="24">
        <f>SUMIFS('3_stopień'!$I$8:$I$726,'3_stopień'!$H$8:$H$726,D18,'3_stopień'!$P$8:$P$726,"CKZ Gniezno")</f>
        <v>0</v>
      </c>
      <c r="BD18" s="349">
        <f>SUMIFS('3_stopień'!$J$8:$J$726,'3_stopień'!$H$8:$H$726,D18,'3_stopień'!$P$8:$P$726,"CKZ Gniezno")</f>
        <v>0</v>
      </c>
      <c r="BE18" s="24">
        <f>SUMIFS('3_stopień'!$I$8:$I$726,'3_stopień'!$H$8:$H$726,D18,'3_stopień'!$P$8:$P$726,"CKZ Dębica")</f>
        <v>0</v>
      </c>
      <c r="BF18" s="349">
        <f>SUMIFS('3_stopień'!$J$8:$J$726,'3_stopień'!$H$8:$H$726,D18,'3_stopień'!$P$8:$P$726,"CKZ Dębica")</f>
        <v>0</v>
      </c>
      <c r="BG18" s="24">
        <f>SUMIFS('3_stopień'!$I$8:$I$726,'3_stopień'!$H$8:$H$726,D18,'3_stopień'!$P$8:$P$726,"CKZ Gliwice")</f>
        <v>0</v>
      </c>
      <c r="BH18" s="349">
        <f>SUMIFS('3_stopień'!$J$8:$J$726,'3_stopień'!$H$8:$H$726,D18,'3_stopień'!$P$8:$P$726,"CKZ Gliwice")</f>
        <v>0</v>
      </c>
      <c r="BI18" s="24">
        <f>SUMIFS('3_stopień'!$I$8:$I$726,'3_stopień'!$H$8:$H$726,D18,'3_stopień'!$P$8:$P$726,"konsultacje szkoła")</f>
        <v>0</v>
      </c>
      <c r="BJ18" s="338">
        <f t="shared" si="0"/>
        <v>34</v>
      </c>
      <c r="BK18" s="333">
        <f t="shared" si="1"/>
        <v>1</v>
      </c>
    </row>
    <row r="19" spans="2:63" hidden="1">
      <c r="B19" s="25" t="s">
        <v>491</v>
      </c>
      <c r="C19" s="26">
        <v>834209</v>
      </c>
      <c r="D19" s="26" t="s">
        <v>578</v>
      </c>
      <c r="E19" s="25" t="s">
        <v>577</v>
      </c>
      <c r="F19" s="23">
        <f>SUMIF('3_stopień'!H$8:H$726,D19,'3_stopień'!I$8:I$726)</f>
        <v>0</v>
      </c>
      <c r="G19" s="24">
        <f>SUMIFS('3_stopień'!$I$8:$I$726,'3_stopień'!$H$8:$H$726,D19,'3_stopień'!$P$8:$P$726,"CKZ Bielawa")</f>
        <v>0</v>
      </c>
      <c r="H19" s="349">
        <f>SUMIFS('3_stopień'!$J$8:$J$726,'3_stopień'!$H$8:$H$726,D19,'3_stopień'!$P$8:$P$726,"CKZ Bielawa")</f>
        <v>0</v>
      </c>
      <c r="I19" s="24">
        <f>SUMIFS('3_stopień'!$I$8:$I$726,'3_stopień'!$H$8:$H$726,D19,'3_stopień'!$P$8:$P$726,"GCKZ Głogów")</f>
        <v>0</v>
      </c>
      <c r="J19" s="349">
        <f>SUMIFS('3_stopień'!$J$8:$J$726,'3_stopień'!$H$8:$H$726,D19,'3_stopień'!$P$8:$P$726,"GCKZ Głogów")</f>
        <v>0</v>
      </c>
      <c r="K19" s="24">
        <f>SUMIFS('3_stopień'!$I$8:$I$726,'3_stopień'!$H$8:$H$726,D19,'3_stopień'!$P$8:$P$726,"CKZ Jawor")</f>
        <v>0</v>
      </c>
      <c r="L19" s="349">
        <f>SUMIFS('3_stopień'!$J$8:$J$726,'3_stopień'!$H$8:$H$726,D19,'3_stopień'!$P$8:$P$726,"CKZ Jawor")</f>
        <v>0</v>
      </c>
      <c r="M19" s="24">
        <f>SUMIFS('3_stopień'!$I$8:$I$726,'3_stopień'!$H$8:$H$726,D19,'3_stopień'!$P$8:$P$726,"JCKZ Jelenia Góra")</f>
        <v>0</v>
      </c>
      <c r="N19" s="349">
        <f>SUMIFS('3_stopień'!$J$8:$J$726,'3_stopień'!$H$8:$H$726,D19,'3_stopień'!$P$8:$P$726,"JCKZ Jelenia Góra")</f>
        <v>0</v>
      </c>
      <c r="O19" s="24">
        <f>SUMIFS('3_stopień'!$I$8:$I$726,'3_stopień'!$H$8:$H$726,D19,'3_stopień'!$P$8:$P$726,"CKZ Kłodzko")</f>
        <v>0</v>
      </c>
      <c r="P19" s="349">
        <f>SUMIFS('3_stopień'!$J$8:$J$726,'3_stopień'!$H$8:$H$726,D19,'3_stopień'!$P$8:$P$726,"CKZ Kłodzko")</f>
        <v>0</v>
      </c>
      <c r="Q19" s="24">
        <f>SUMIFS('3_stopień'!$I$8:$I$726,'3_stopień'!$H$8:$H$726,D19,'3_stopień'!$P$8:$P$726,"CKZ Legnica")</f>
        <v>0</v>
      </c>
      <c r="R19" s="349">
        <f>SUMIFS('3_stopień'!$J$8:$J$726,'3_stopień'!$H$8:$H$726,D19,'3_stopień'!$P$8:$P$726,"CKZ Legnica")</f>
        <v>0</v>
      </c>
      <c r="S19" s="24">
        <f>SUMIFS('3_stopień'!$I$8:$I$726,'3_stopień'!$H$8:$H$726,D19,'3_stopień'!$P$8:$P$726,"CKZ Oleśnica")</f>
        <v>0</v>
      </c>
      <c r="T19" s="349">
        <f>SUMIFS('3_stopień'!$J$8:$J$726,'3_stopień'!$H$8:$H$726,D19,'3_stopień'!$P$8:$P$726,"CKZ Oleśnica")</f>
        <v>0</v>
      </c>
      <c r="U19" s="24">
        <f>SUMIFS('3_stopień'!$I$8:$I$726,'3_stopień'!$H$8:$H$726,D19,'3_stopień'!$P$8:$P$726,"CKZ Świdnica")</f>
        <v>0</v>
      </c>
      <c r="V19" s="349">
        <f>SUMIFS('3_stopień'!$J$8:$J$726,'3_stopień'!$H$8:$H$726,D19,'3_stopień'!$P$8:$P$726,"CKZ Świdnica")</f>
        <v>0</v>
      </c>
      <c r="W19" s="24">
        <f>SUMIFS('3_stopień'!$I$8:$I$726,'3_stopień'!$H$8:$H$726,D19,'3_stopień'!$P$8:$P$726,"CKZ Wołów")</f>
        <v>0</v>
      </c>
      <c r="X19" s="349">
        <f>SUMIFS('3_stopień'!$J$8:$J$726,'3_stopień'!$H$8:$H$726,D19,'3_stopień'!$P$8:$P$726,"CKZ Wołów")</f>
        <v>0</v>
      </c>
      <c r="Y19" s="24">
        <f>SUMIFS('3_stopień'!$I$8:$I$726,'3_stopień'!$H$8:$H$726,D19,'3_stopień'!$P$8:$P$726,"CKZ Ziębice")</f>
        <v>0</v>
      </c>
      <c r="Z19" s="349">
        <f>SUMIFS('3_stopień'!$J$8:$J$726,'3_stopień'!$H$8:$H$726,D19,'3_stopień'!$P$8:$P$726,"CKZ Ziębice")</f>
        <v>0</v>
      </c>
      <c r="AA19" s="24">
        <f>SUMIFS('3_stopień'!$I$8:$I$726,'3_stopień'!$H$8:$H$726,D19,'3_stopień'!$P$8:$P$726,"CKZ Dobrodzień")</f>
        <v>0</v>
      </c>
      <c r="AB19" s="349">
        <f>SUMIFS('3_stopień'!$J$8:$J$726,'3_stopień'!$H$8:$H$726,D19,'3_stopień'!$P$8:$P$726,"CKZ Dobrodzień")</f>
        <v>0</v>
      </c>
      <c r="AC19" s="24">
        <f>SUMIFS('3_stopień'!$I$8:$I$726,'3_stopień'!$H$8:$H$726,D19,'3_stopień'!$P$8:$P$726,"CKZ Głubczyce")</f>
        <v>0</v>
      </c>
      <c r="AD19" s="349">
        <f>SUMIFS('3_stopień'!$J$8:$J$726,'3_stopień'!$H$8:$H$726,D19,'3_stopień'!$P$8:$P$726,"CKZ Głubczyce")</f>
        <v>0</v>
      </c>
      <c r="AE19" s="24">
        <f>SUMIFS('3_stopień'!$I$8:$I$726,'3_stopień'!$H$8:$H$726,D19,'3_stopień'!$P$8:$P$726,"CKZ Kędzierzyn Koźle")</f>
        <v>0</v>
      </c>
      <c r="AF19" s="349">
        <f>SUMIFS('3_stopień'!$J$8:$J$726,'3_stopień'!$H$8:$H$726,D19,'3_stopień'!$P$8:$P$726,"CKZ Kędzierzyn Koźle")</f>
        <v>0</v>
      </c>
      <c r="AG19" s="24">
        <f>SUMIFS('3_stopień'!$I$8:$I$726,'3_stopień'!$H$8:$H$726,D19,'3_stopień'!$P$8:$P$726,"CKZ Kluczbork")</f>
        <v>0</v>
      </c>
      <c r="AH19" s="349">
        <f>SUMIFS('3_stopień'!$J$8:$J$726,'3_stopień'!$H$8:$H$726,D19,'3_stopień'!$P$8:$P$726,"CKZ Kluczbork")</f>
        <v>0</v>
      </c>
      <c r="AI19" s="24">
        <f>SUMIFS('3_stopień'!$I$8:$I$726,'3_stopień'!$H$8:$H$726,D19,'3_stopień'!$P$8:$P$726,"CKZ Krotoszyn")</f>
        <v>0</v>
      </c>
      <c r="AJ19" s="349">
        <f>SUMIFS('3_stopień'!$J$8:$J$726,'3_stopień'!$H$8:$H$726,D19,'3_stopień'!$P$8:$P$726,"CKZ Krotoszyn")</f>
        <v>0</v>
      </c>
      <c r="AK19" s="24">
        <f>SUMIFS('3_stopień'!$I$8:$I$726,'3_stopień'!$H$8:$H$726,D19,'3_stopień'!$P$8:$P$726,"CKZ Olkusz")</f>
        <v>0</v>
      </c>
      <c r="AL19" s="349">
        <f>SUMIFS('3_stopień'!$J$8:$J$726,'3_stopień'!$H$8:$H$726,D19,'3_stopień'!$P$8:$P$726,"CKZ Olkusz")</f>
        <v>0</v>
      </c>
      <c r="AM19" s="24">
        <f>SUMIFS('3_stopień'!$I$8:$I$726,'3_stopień'!$H$8:$H$726,D19,'3_stopień'!$P$8:$P$726,"CKZ Wschowa")</f>
        <v>0</v>
      </c>
      <c r="AN19" s="337">
        <f>SUMIFS('3_stopień'!$J$8:$J$726,'3_stopień'!$H$8:$H$726,D19,'3_stopień'!$P$8:$P$726,"CKZ Wschowa")</f>
        <v>0</v>
      </c>
      <c r="AO19" s="24">
        <f>SUMIFS('3_stopień'!$I$8:$I$726,'3_stopień'!$H$8:$H$726,D19,'3_stopień'!$P$8:$P$726,"CKZ Zielona Góra")</f>
        <v>0</v>
      </c>
      <c r="AP19" s="349">
        <f>SUMIFS('3_stopień'!$J$8:$J$726,'3_stopień'!$H$8:$H$726,D19,'3_stopień'!$P$8:$P$726,"CKZ Zielona Góra")</f>
        <v>0</v>
      </c>
      <c r="AQ19" s="24">
        <f>SUMIFS('3_stopień'!$I$8:$I$726,'3_stopień'!$H$8:$H$726,D19,'3_stopień'!$P$8:$P$726,"Rzemieślnicza Wałbrzych")</f>
        <v>0</v>
      </c>
      <c r="AR19" s="349">
        <f>SUMIFS('3_stopień'!$J$8:$J$726,'3_stopień'!$H$8:$H$726,D19,'3_stopień'!$P$8:$P$726,"Rzemieślnicza Wałbrzych")</f>
        <v>0</v>
      </c>
      <c r="AS19" s="24">
        <f>SUMIFS('3_stopień'!$I$8:$I$726,'3_stopień'!$H$8:$H$726,D19,'3_stopień'!$P$8:$P$726,"CKZ Mosina")</f>
        <v>0</v>
      </c>
      <c r="AT19" s="349">
        <f>SUMIFS('3_stopień'!$J$8:$J$726,'3_stopień'!$H$8:$H$726,D19,'3_stopień'!$P$8:$P$726,"CKZ Mosina")</f>
        <v>0</v>
      </c>
      <c r="AU19" s="24">
        <f>SUMIFS('3_stopień'!$I$8:$I$726,'3_stopień'!$H$8:$H$726,D19,'3_stopień'!$P$8:$P$726,"CKZ Słupsk")</f>
        <v>0</v>
      </c>
      <c r="AV19" s="349">
        <f>SUMIFS('3_stopień'!$J$8:$J$726,'3_stopień'!$H$8:$H$726,D19,'3_stopień'!$P$8:$P$726,"CKZ Słupsk")</f>
        <v>0</v>
      </c>
      <c r="AW19" s="24">
        <f>SUMIFS('3_stopień'!$I$8:$I$726,'3_stopień'!$H$8:$H$726,D19,'3_stopień'!$P$8:$P$726,"CKZ Opole")</f>
        <v>0</v>
      </c>
      <c r="AX19" s="349">
        <f>SUMIFS('3_stopień'!$J$8:$J$726,'3_stopień'!$H$8:$H$726,D19,'3_stopień'!$P$8:$P$726,"CKZ Opole")</f>
        <v>0</v>
      </c>
      <c r="AY19" s="24">
        <f>SUMIFS('3_stopień'!$I$8:$I$726,'3_stopień'!$H$8:$H$726,D19,'3_stopień'!$P$8:$P$726,"CKZ Wrocław")</f>
        <v>0</v>
      </c>
      <c r="AZ19" s="349">
        <f>SUMIFS('3_stopień'!$J$8:$J$726,'3_stopień'!$H$8:$H$726,D19,'3_stopień'!$P$8:$P$726,"CKZ Wrocław")</f>
        <v>0</v>
      </c>
      <c r="BA19" s="24">
        <f>SUMIFS('3_stopień'!$I$8:$I$726,'3_stopień'!$H$8:$H$726,D19,'3_stopień'!$P$8:$P$726,"Brzeg Dolny")</f>
        <v>0</v>
      </c>
      <c r="BB19" s="349">
        <f>SUMIFS('3_stopień'!$J$8:$J$726,'3_stopień'!$H$8:$H$726,D19,'3_stopień'!$P$8:$P$726,"Brzeg Dolny")</f>
        <v>0</v>
      </c>
      <c r="BC19" s="24">
        <f>SUMIFS('3_stopień'!$I$8:$I$726,'3_stopień'!$H$8:$H$726,D19,'3_stopień'!$P$8:$P$726,"CKZ Gniezno")</f>
        <v>0</v>
      </c>
      <c r="BD19" s="349">
        <f>SUMIFS('3_stopień'!$J$8:$J$726,'3_stopień'!$H$8:$H$726,D19,'3_stopień'!$P$8:$P$726,"CKZ Gniezno")</f>
        <v>0</v>
      </c>
      <c r="BE19" s="24">
        <f>SUMIFS('3_stopień'!$I$8:$I$726,'3_stopień'!$H$8:$H$726,D19,'3_stopień'!$P$8:$P$726,"CKZ Dębica")</f>
        <v>0</v>
      </c>
      <c r="BF19" s="349">
        <f>SUMIFS('3_stopień'!$J$8:$J$726,'3_stopień'!$H$8:$H$726,D19,'3_stopień'!$P$8:$P$726,"CKZ Dębica")</f>
        <v>0</v>
      </c>
      <c r="BG19" s="24">
        <f>SUMIFS('3_stopień'!$I$8:$I$726,'3_stopień'!$H$8:$H$726,D19,'3_stopień'!$P$8:$P$726,"CKZ Gliwice")</f>
        <v>0</v>
      </c>
      <c r="BH19" s="349">
        <f>SUMIFS('3_stopień'!$J$8:$J$726,'3_stopień'!$H$8:$H$726,D19,'3_stopień'!$P$8:$P$726,"CKZ Gliwice")</f>
        <v>0</v>
      </c>
      <c r="BI19" s="24">
        <f>SUMIFS('3_stopień'!$I$8:$I$726,'3_stopień'!$H$8:$H$726,D19,'3_stopień'!$P$8:$P$726,"konsultacje szkoła")</f>
        <v>0</v>
      </c>
      <c r="BJ19" s="338">
        <f t="shared" si="0"/>
        <v>0</v>
      </c>
      <c r="BK19" s="333">
        <f t="shared" si="1"/>
        <v>0</v>
      </c>
    </row>
    <row r="20" spans="2:63" hidden="1">
      <c r="B20" s="25" t="s">
        <v>492</v>
      </c>
      <c r="C20" s="26">
        <v>711203</v>
      </c>
      <c r="D20" s="26" t="s">
        <v>1008</v>
      </c>
      <c r="E20" s="25" t="s">
        <v>579</v>
      </c>
      <c r="F20" s="23">
        <f>SUMIF('3_stopień'!H$8:H$726,D20,'3_stopień'!I$8:I$726)</f>
        <v>0</v>
      </c>
      <c r="G20" s="24">
        <f>SUMIFS('3_stopień'!$I$8:$I$726,'3_stopień'!$H$8:$H$726,D20,'3_stopień'!$P$8:$P$726,"CKZ Bielawa")</f>
        <v>0</v>
      </c>
      <c r="H20" s="349">
        <f>SUMIFS('3_stopień'!$J$8:$J$726,'3_stopień'!$H$8:$H$726,D20,'3_stopień'!$P$8:$P$726,"CKZ Bielawa")</f>
        <v>0</v>
      </c>
      <c r="I20" s="24">
        <f>SUMIFS('3_stopień'!$I$8:$I$726,'3_stopień'!$H$8:$H$726,D20,'3_stopień'!$P$8:$P$726,"GCKZ Głogów")</f>
        <v>0</v>
      </c>
      <c r="J20" s="349">
        <f>SUMIFS('3_stopień'!$J$8:$J$726,'3_stopień'!$H$8:$H$726,D20,'3_stopień'!$P$8:$P$726,"GCKZ Głogów")</f>
        <v>0</v>
      </c>
      <c r="K20" s="24">
        <f>SUMIFS('3_stopień'!$I$8:$I$726,'3_stopień'!$H$8:$H$726,D20,'3_stopień'!$P$8:$P$726,"CKZ Jawor")</f>
        <v>0</v>
      </c>
      <c r="L20" s="349">
        <f>SUMIFS('3_stopień'!$J$8:$J$726,'3_stopień'!$H$8:$H$726,D20,'3_stopień'!$P$8:$P$726,"CKZ Jawor")</f>
        <v>0</v>
      </c>
      <c r="M20" s="24">
        <f>SUMIFS('3_stopień'!$I$8:$I$726,'3_stopień'!$H$8:$H$726,D20,'3_stopień'!$P$8:$P$726,"JCKZ Jelenia Góra")</f>
        <v>0</v>
      </c>
      <c r="N20" s="349">
        <f>SUMIFS('3_stopień'!$J$8:$J$726,'3_stopień'!$H$8:$H$726,D20,'3_stopień'!$P$8:$P$726,"JCKZ Jelenia Góra")</f>
        <v>0</v>
      </c>
      <c r="O20" s="24">
        <f>SUMIFS('3_stopień'!$I$8:$I$726,'3_stopień'!$H$8:$H$726,D20,'3_stopień'!$P$8:$P$726,"CKZ Kłodzko")</f>
        <v>0</v>
      </c>
      <c r="P20" s="349">
        <f>SUMIFS('3_stopień'!$J$8:$J$726,'3_stopień'!$H$8:$H$726,D20,'3_stopień'!$P$8:$P$726,"CKZ Kłodzko")</f>
        <v>0</v>
      </c>
      <c r="Q20" s="24">
        <f>SUMIFS('3_stopień'!$I$8:$I$726,'3_stopień'!$H$8:$H$726,D20,'3_stopień'!$P$8:$P$726,"CKZ Legnica")</f>
        <v>0</v>
      </c>
      <c r="R20" s="349">
        <f>SUMIFS('3_stopień'!$J$8:$J$726,'3_stopień'!$H$8:$H$726,D20,'3_stopień'!$P$8:$P$726,"CKZ Legnica")</f>
        <v>0</v>
      </c>
      <c r="S20" s="24">
        <f>SUMIFS('3_stopień'!$I$8:$I$726,'3_stopień'!$H$8:$H$726,D20,'3_stopień'!$P$8:$P$726,"CKZ Oleśnica")</f>
        <v>0</v>
      </c>
      <c r="T20" s="349">
        <f>SUMIFS('3_stopień'!$J$8:$J$726,'3_stopień'!$H$8:$H$726,D20,'3_stopień'!$P$8:$P$726,"CKZ Oleśnica")</f>
        <v>0</v>
      </c>
      <c r="U20" s="24">
        <f>SUMIFS('3_stopień'!$I$8:$I$726,'3_stopień'!$H$8:$H$726,D20,'3_stopień'!$P$8:$P$726,"CKZ Świdnica")</f>
        <v>0</v>
      </c>
      <c r="V20" s="349">
        <f>SUMIFS('3_stopień'!$J$8:$J$726,'3_stopień'!$H$8:$H$726,D20,'3_stopień'!$P$8:$P$726,"CKZ Świdnica")</f>
        <v>0</v>
      </c>
      <c r="W20" s="24">
        <f>SUMIFS('3_stopień'!$I$8:$I$726,'3_stopień'!$H$8:$H$726,D20,'3_stopień'!$P$8:$P$726,"CKZ Wołów")</f>
        <v>0</v>
      </c>
      <c r="X20" s="349">
        <f>SUMIFS('3_stopień'!$J$8:$J$726,'3_stopień'!$H$8:$H$726,D20,'3_stopień'!$P$8:$P$726,"CKZ Wołów")</f>
        <v>0</v>
      </c>
      <c r="Y20" s="24">
        <f>SUMIFS('3_stopień'!$I$8:$I$726,'3_stopień'!$H$8:$H$726,D20,'3_stopień'!$P$8:$P$726,"CKZ Ziębice")</f>
        <v>0</v>
      </c>
      <c r="Z20" s="349">
        <f>SUMIFS('3_stopień'!$J$8:$J$726,'3_stopień'!$H$8:$H$726,D20,'3_stopień'!$P$8:$P$726,"CKZ Ziębice")</f>
        <v>0</v>
      </c>
      <c r="AA20" s="24">
        <f>SUMIFS('3_stopień'!$I$8:$I$726,'3_stopień'!$H$8:$H$726,D20,'3_stopień'!$P$8:$P$726,"CKZ Dobrodzień")</f>
        <v>0</v>
      </c>
      <c r="AB20" s="349">
        <f>SUMIFS('3_stopień'!$J$8:$J$726,'3_stopień'!$H$8:$H$726,D20,'3_stopień'!$P$8:$P$726,"CKZ Dobrodzień")</f>
        <v>0</v>
      </c>
      <c r="AC20" s="24">
        <f>SUMIFS('3_stopień'!$I$8:$I$726,'3_stopień'!$H$8:$H$726,D20,'3_stopień'!$P$8:$P$726,"CKZ Głubczyce")</f>
        <v>0</v>
      </c>
      <c r="AD20" s="349">
        <f>SUMIFS('3_stopień'!$J$8:$J$726,'3_stopień'!$H$8:$H$726,D20,'3_stopień'!$P$8:$P$726,"CKZ Głubczyce")</f>
        <v>0</v>
      </c>
      <c r="AE20" s="24">
        <f>SUMIFS('3_stopień'!$I$8:$I$726,'3_stopień'!$H$8:$H$726,D20,'3_stopień'!$P$8:$P$726,"CKZ Kędzierzyn Koźle")</f>
        <v>0</v>
      </c>
      <c r="AF20" s="349">
        <f>SUMIFS('3_stopień'!$J$8:$J$726,'3_stopień'!$H$8:$H$726,D20,'3_stopień'!$P$8:$P$726,"CKZ Kędzierzyn Koźle")</f>
        <v>0</v>
      </c>
      <c r="AG20" s="24">
        <f>SUMIFS('3_stopień'!$I$8:$I$726,'3_stopień'!$H$8:$H$726,D20,'3_stopień'!$P$8:$P$726,"CKZ Kluczbork")</f>
        <v>0</v>
      </c>
      <c r="AH20" s="349">
        <f>SUMIFS('3_stopień'!$J$8:$J$726,'3_stopień'!$H$8:$H$726,D20,'3_stopień'!$P$8:$P$726,"CKZ Kluczbork")</f>
        <v>0</v>
      </c>
      <c r="AI20" s="24">
        <f>SUMIFS('3_stopień'!$I$8:$I$726,'3_stopień'!$H$8:$H$726,D20,'3_stopień'!$P$8:$P$726,"CKZ Krotoszyn")</f>
        <v>0</v>
      </c>
      <c r="AJ20" s="349">
        <f>SUMIFS('3_stopień'!$J$8:$J$726,'3_stopień'!$H$8:$H$726,D20,'3_stopień'!$P$8:$P$726,"CKZ Krotoszyn")</f>
        <v>0</v>
      </c>
      <c r="AK20" s="24">
        <f>SUMIFS('3_stopień'!$I$8:$I$726,'3_stopień'!$H$8:$H$726,D20,'3_stopień'!$P$8:$P$726,"CKZ Olkusz")</f>
        <v>0</v>
      </c>
      <c r="AL20" s="349">
        <f>SUMIFS('3_stopień'!$J$8:$J$726,'3_stopień'!$H$8:$H$726,D20,'3_stopień'!$P$8:$P$726,"CKZ Olkusz")</f>
        <v>0</v>
      </c>
      <c r="AM20" s="24">
        <f>SUMIFS('3_stopień'!$I$8:$I$726,'3_stopień'!$H$8:$H$726,D20,'3_stopień'!$P$8:$P$726,"CKZ Wschowa")</f>
        <v>0</v>
      </c>
      <c r="AN20" s="337">
        <f>SUMIFS('3_stopień'!$J$8:$J$726,'3_stopień'!$H$8:$H$726,D20,'3_stopień'!$P$8:$P$726,"CKZ Wschowa")</f>
        <v>0</v>
      </c>
      <c r="AO20" s="24">
        <f>SUMIFS('3_stopień'!$I$8:$I$726,'3_stopień'!$H$8:$H$726,D20,'3_stopień'!$P$8:$P$726,"CKZ Zielona Góra")</f>
        <v>0</v>
      </c>
      <c r="AP20" s="349">
        <f>SUMIFS('3_stopień'!$J$8:$J$726,'3_stopień'!$H$8:$H$726,D20,'3_stopień'!$P$8:$P$726,"CKZ Zielona Góra")</f>
        <v>0</v>
      </c>
      <c r="AQ20" s="24">
        <f>SUMIFS('3_stopień'!$I$8:$I$726,'3_stopień'!$H$8:$H$726,D20,'3_stopień'!$P$8:$P$726,"Rzemieślnicza Wałbrzych")</f>
        <v>0</v>
      </c>
      <c r="AR20" s="349">
        <f>SUMIFS('3_stopień'!$J$8:$J$726,'3_stopień'!$H$8:$H$726,D20,'3_stopień'!$P$8:$P$726,"Rzemieślnicza Wałbrzych")</f>
        <v>0</v>
      </c>
      <c r="AS20" s="24">
        <f>SUMIFS('3_stopień'!$I$8:$I$726,'3_stopień'!$H$8:$H$726,D20,'3_stopień'!$P$8:$P$726,"CKZ Mosina")</f>
        <v>0</v>
      </c>
      <c r="AT20" s="349">
        <f>SUMIFS('3_stopień'!$J$8:$J$726,'3_stopień'!$H$8:$H$726,D20,'3_stopień'!$P$8:$P$726,"CKZ Mosina")</f>
        <v>0</v>
      </c>
      <c r="AU20" s="24">
        <f>SUMIFS('3_stopień'!$I$8:$I$726,'3_stopień'!$H$8:$H$726,D20,'3_stopień'!$P$8:$P$726,"CKZ Słupsk")</f>
        <v>0</v>
      </c>
      <c r="AV20" s="349">
        <f>SUMIFS('3_stopień'!$J$8:$J$726,'3_stopień'!$H$8:$H$726,D20,'3_stopień'!$P$8:$P$726,"CKZ Słupsk")</f>
        <v>0</v>
      </c>
      <c r="AW20" s="24">
        <f>SUMIFS('3_stopień'!$I$8:$I$726,'3_stopień'!$H$8:$H$726,D20,'3_stopień'!$P$8:$P$726,"CKZ Opole")</f>
        <v>0</v>
      </c>
      <c r="AX20" s="349">
        <f>SUMIFS('3_stopień'!$J$8:$J$726,'3_stopień'!$H$8:$H$726,D20,'3_stopień'!$P$8:$P$726,"CKZ Opole")</f>
        <v>0</v>
      </c>
      <c r="AY20" s="24">
        <f>SUMIFS('3_stopień'!$I$8:$I$726,'3_stopień'!$H$8:$H$726,D20,'3_stopień'!$P$8:$P$726,"CKZ Wrocław")</f>
        <v>0</v>
      </c>
      <c r="AZ20" s="349">
        <f>SUMIFS('3_stopień'!$J$8:$J$726,'3_stopień'!$H$8:$H$726,D20,'3_stopień'!$P$8:$P$726,"CKZ Wrocław")</f>
        <v>0</v>
      </c>
      <c r="BA20" s="24">
        <f>SUMIFS('3_stopień'!$I$8:$I$726,'3_stopień'!$H$8:$H$726,D20,'3_stopień'!$P$8:$P$726,"Brzeg Dolny")</f>
        <v>0</v>
      </c>
      <c r="BB20" s="349">
        <f>SUMIFS('3_stopień'!$J$8:$J$726,'3_stopień'!$H$8:$H$726,D20,'3_stopień'!$P$8:$P$726,"Brzeg Dolny")</f>
        <v>0</v>
      </c>
      <c r="BC20" s="24">
        <f>SUMIFS('3_stopień'!$I$8:$I$726,'3_stopień'!$H$8:$H$726,D20,'3_stopień'!$P$8:$P$726,"CKZ Gniezno")</f>
        <v>0</v>
      </c>
      <c r="BD20" s="349">
        <f>SUMIFS('3_stopień'!$J$8:$J$726,'3_stopień'!$H$8:$H$726,D20,'3_stopień'!$P$8:$P$726,"CKZ Gniezno")</f>
        <v>0</v>
      </c>
      <c r="BE20" s="24">
        <f>SUMIFS('3_stopień'!$I$8:$I$726,'3_stopień'!$H$8:$H$726,D20,'3_stopień'!$P$8:$P$726,"CKZ Dębica")</f>
        <v>0</v>
      </c>
      <c r="BF20" s="349">
        <f>SUMIFS('3_stopień'!$J$8:$J$726,'3_stopień'!$H$8:$H$726,D20,'3_stopień'!$P$8:$P$726,"CKZ Dębica")</f>
        <v>0</v>
      </c>
      <c r="BG20" s="24">
        <f>SUMIFS('3_stopień'!$I$8:$I$726,'3_stopień'!$H$8:$H$726,D20,'3_stopień'!$P$8:$P$726,"CKZ Gliwice")</f>
        <v>0</v>
      </c>
      <c r="BH20" s="349">
        <f>SUMIFS('3_stopień'!$J$8:$J$726,'3_stopień'!$H$8:$H$726,D20,'3_stopień'!$P$8:$P$726,"CKZ Gliwice")</f>
        <v>0</v>
      </c>
      <c r="BI20" s="24">
        <f>SUMIFS('3_stopień'!$I$8:$I$726,'3_stopień'!$H$8:$H$726,D20,'3_stopień'!$P$8:$P$726,"konsultacje szkoła")</f>
        <v>0</v>
      </c>
      <c r="BJ20" s="338">
        <f t="shared" si="0"/>
        <v>0</v>
      </c>
      <c r="BK20" s="333">
        <f t="shared" si="1"/>
        <v>0</v>
      </c>
    </row>
    <row r="21" spans="2:63" hidden="1">
      <c r="B21" s="25" t="s">
        <v>493</v>
      </c>
      <c r="C21" s="26">
        <v>818115</v>
      </c>
      <c r="D21" s="26" t="s">
        <v>581</v>
      </c>
      <c r="E21" s="25" t="s">
        <v>580</v>
      </c>
      <c r="F21" s="23">
        <f>SUMIF('3_stopień'!H$8:H$726,D21,'3_stopień'!I$8:I$726)</f>
        <v>0</v>
      </c>
      <c r="G21" s="24">
        <f>SUMIFS('3_stopień'!$I$8:$I$726,'3_stopień'!$H$8:$H$726,D21,'3_stopień'!$P$8:$P$726,"CKZ Bielawa")</f>
        <v>0</v>
      </c>
      <c r="H21" s="349">
        <f>SUMIFS('3_stopień'!$J$8:$J$726,'3_stopień'!$H$8:$H$726,D21,'3_stopień'!$P$8:$P$726,"CKZ Bielawa")</f>
        <v>0</v>
      </c>
      <c r="I21" s="24">
        <f>SUMIFS('3_stopień'!$I$8:$I$726,'3_stopień'!$H$8:$H$726,D21,'3_stopień'!$P$8:$P$726,"GCKZ Głogów")</f>
        <v>0</v>
      </c>
      <c r="J21" s="349">
        <f>SUMIFS('3_stopień'!$J$8:$J$726,'3_stopień'!$H$8:$H$726,D21,'3_stopień'!$P$8:$P$726,"GCKZ Głogów")</f>
        <v>0</v>
      </c>
      <c r="K21" s="24">
        <f>SUMIFS('3_stopień'!$I$8:$I$726,'3_stopień'!$H$8:$H$726,D21,'3_stopień'!$P$8:$P$726,"CKZ Jawor")</f>
        <v>0</v>
      </c>
      <c r="L21" s="349">
        <f>SUMIFS('3_stopień'!$J$8:$J$726,'3_stopień'!$H$8:$H$726,D21,'3_stopień'!$P$8:$P$726,"CKZ Jawor")</f>
        <v>0</v>
      </c>
      <c r="M21" s="24">
        <f>SUMIFS('3_stopień'!$I$8:$I$726,'3_stopień'!$H$8:$H$726,D21,'3_stopień'!$P$8:$P$726,"JCKZ Jelenia Góra")</f>
        <v>0</v>
      </c>
      <c r="N21" s="349">
        <f>SUMIFS('3_stopień'!$J$8:$J$726,'3_stopień'!$H$8:$H$726,D21,'3_stopień'!$P$8:$P$726,"JCKZ Jelenia Góra")</f>
        <v>0</v>
      </c>
      <c r="O21" s="24">
        <f>SUMIFS('3_stopień'!$I$8:$I$726,'3_stopień'!$H$8:$H$726,D21,'3_stopień'!$P$8:$P$726,"CKZ Kłodzko")</f>
        <v>0</v>
      </c>
      <c r="P21" s="349">
        <f>SUMIFS('3_stopień'!$J$8:$J$726,'3_stopień'!$H$8:$H$726,D21,'3_stopień'!$P$8:$P$726,"CKZ Kłodzko")</f>
        <v>0</v>
      </c>
      <c r="Q21" s="24">
        <f>SUMIFS('3_stopień'!$I$8:$I$726,'3_stopień'!$H$8:$H$726,D21,'3_stopień'!$P$8:$P$726,"CKZ Legnica")</f>
        <v>0</v>
      </c>
      <c r="R21" s="349">
        <f>SUMIFS('3_stopień'!$J$8:$J$726,'3_stopień'!$H$8:$H$726,D21,'3_stopień'!$P$8:$P$726,"CKZ Legnica")</f>
        <v>0</v>
      </c>
      <c r="S21" s="24">
        <f>SUMIFS('3_stopień'!$I$8:$I$726,'3_stopień'!$H$8:$H$726,D21,'3_stopień'!$P$8:$P$726,"CKZ Oleśnica")</f>
        <v>0</v>
      </c>
      <c r="T21" s="349">
        <f>SUMIFS('3_stopień'!$J$8:$J$726,'3_stopień'!$H$8:$H$726,D21,'3_stopień'!$P$8:$P$726,"CKZ Oleśnica")</f>
        <v>0</v>
      </c>
      <c r="U21" s="24">
        <f>SUMIFS('3_stopień'!$I$8:$I$726,'3_stopień'!$H$8:$H$726,D21,'3_stopień'!$P$8:$P$726,"CKZ Świdnica")</f>
        <v>0</v>
      </c>
      <c r="V21" s="349">
        <f>SUMIFS('3_stopień'!$J$8:$J$726,'3_stopień'!$H$8:$H$726,D21,'3_stopień'!$P$8:$P$726,"CKZ Świdnica")</f>
        <v>0</v>
      </c>
      <c r="W21" s="24">
        <f>SUMIFS('3_stopień'!$I$8:$I$726,'3_stopień'!$H$8:$H$726,D21,'3_stopień'!$P$8:$P$726,"CKZ Wołów")</f>
        <v>0</v>
      </c>
      <c r="X21" s="349">
        <f>SUMIFS('3_stopień'!$J$8:$J$726,'3_stopień'!$H$8:$H$726,D21,'3_stopień'!$P$8:$P$726,"CKZ Wołów")</f>
        <v>0</v>
      </c>
      <c r="Y21" s="24">
        <f>SUMIFS('3_stopień'!$I$8:$I$726,'3_stopień'!$H$8:$H$726,D21,'3_stopień'!$P$8:$P$726,"CKZ Ziębice")</f>
        <v>0</v>
      </c>
      <c r="Z21" s="349">
        <f>SUMIFS('3_stopień'!$J$8:$J$726,'3_stopień'!$H$8:$H$726,D21,'3_stopień'!$P$8:$P$726,"CKZ Ziębice")</f>
        <v>0</v>
      </c>
      <c r="AA21" s="24">
        <f>SUMIFS('3_stopień'!$I$8:$I$726,'3_stopień'!$H$8:$H$726,D21,'3_stopień'!$P$8:$P$726,"CKZ Dobrodzień")</f>
        <v>0</v>
      </c>
      <c r="AB21" s="349">
        <f>SUMIFS('3_stopień'!$J$8:$J$726,'3_stopień'!$H$8:$H$726,D21,'3_stopień'!$P$8:$P$726,"CKZ Dobrodzień")</f>
        <v>0</v>
      </c>
      <c r="AC21" s="24">
        <f>SUMIFS('3_stopień'!$I$8:$I$726,'3_stopień'!$H$8:$H$726,D21,'3_stopień'!$P$8:$P$726,"CKZ Głubczyce")</f>
        <v>0</v>
      </c>
      <c r="AD21" s="349">
        <f>SUMIFS('3_stopień'!$J$8:$J$726,'3_stopień'!$H$8:$H$726,D21,'3_stopień'!$P$8:$P$726,"CKZ Głubczyce")</f>
        <v>0</v>
      </c>
      <c r="AE21" s="24">
        <f>SUMIFS('3_stopień'!$I$8:$I$726,'3_stopień'!$H$8:$H$726,D21,'3_stopień'!$P$8:$P$726,"CKZ Kędzierzyn Koźle")</f>
        <v>0</v>
      </c>
      <c r="AF21" s="349">
        <f>SUMIFS('3_stopień'!$J$8:$J$726,'3_stopień'!$H$8:$H$726,D21,'3_stopień'!$P$8:$P$726,"CKZ Kędzierzyn Koźle")</f>
        <v>0</v>
      </c>
      <c r="AG21" s="24">
        <f>SUMIFS('3_stopień'!$I$8:$I$726,'3_stopień'!$H$8:$H$726,D21,'3_stopień'!$P$8:$P$726,"CKZ Kluczbork")</f>
        <v>0</v>
      </c>
      <c r="AH21" s="349">
        <f>SUMIFS('3_stopień'!$J$8:$J$726,'3_stopień'!$H$8:$H$726,D21,'3_stopień'!$P$8:$P$726,"CKZ Kluczbork")</f>
        <v>0</v>
      </c>
      <c r="AI21" s="24">
        <f>SUMIFS('3_stopień'!$I$8:$I$726,'3_stopień'!$H$8:$H$726,D21,'3_stopień'!$P$8:$P$726,"CKZ Krotoszyn")</f>
        <v>0</v>
      </c>
      <c r="AJ21" s="349">
        <f>SUMIFS('3_stopień'!$J$8:$J$726,'3_stopień'!$H$8:$H$726,D21,'3_stopień'!$P$8:$P$726,"CKZ Krotoszyn")</f>
        <v>0</v>
      </c>
      <c r="AK21" s="24">
        <f>SUMIFS('3_stopień'!$I$8:$I$726,'3_stopień'!$H$8:$H$726,D21,'3_stopień'!$P$8:$P$726,"CKZ Olkusz")</f>
        <v>0</v>
      </c>
      <c r="AL21" s="349">
        <f>SUMIFS('3_stopień'!$J$8:$J$726,'3_stopień'!$H$8:$H$726,D21,'3_stopień'!$P$8:$P$726,"CKZ Olkusz")</f>
        <v>0</v>
      </c>
      <c r="AM21" s="24">
        <f>SUMIFS('3_stopień'!$I$8:$I$726,'3_stopień'!$H$8:$H$726,D21,'3_stopień'!$P$8:$P$726,"CKZ Wschowa")</f>
        <v>0</v>
      </c>
      <c r="AN21" s="337">
        <f>SUMIFS('3_stopień'!$J$8:$J$726,'3_stopień'!$H$8:$H$726,D21,'3_stopień'!$P$8:$P$726,"CKZ Wschowa")</f>
        <v>0</v>
      </c>
      <c r="AO21" s="24">
        <f>SUMIFS('3_stopień'!$I$8:$I$726,'3_stopień'!$H$8:$H$726,D21,'3_stopień'!$P$8:$P$726,"CKZ Zielona Góra")</f>
        <v>0</v>
      </c>
      <c r="AP21" s="349">
        <f>SUMIFS('3_stopień'!$J$8:$J$726,'3_stopień'!$H$8:$H$726,D21,'3_stopień'!$P$8:$P$726,"CKZ Zielona Góra")</f>
        <v>0</v>
      </c>
      <c r="AQ21" s="24">
        <f>SUMIFS('3_stopień'!$I$8:$I$726,'3_stopień'!$H$8:$H$726,D21,'3_stopień'!$P$8:$P$726,"Rzemieślnicza Wałbrzych")</f>
        <v>0</v>
      </c>
      <c r="AR21" s="349">
        <f>SUMIFS('3_stopień'!$J$8:$J$726,'3_stopień'!$H$8:$H$726,D21,'3_stopień'!$P$8:$P$726,"Rzemieślnicza Wałbrzych")</f>
        <v>0</v>
      </c>
      <c r="AS21" s="24">
        <f>SUMIFS('3_stopień'!$I$8:$I$726,'3_stopień'!$H$8:$H$726,D21,'3_stopień'!$P$8:$P$726,"CKZ Mosina")</f>
        <v>0</v>
      </c>
      <c r="AT21" s="349">
        <f>SUMIFS('3_stopień'!$J$8:$J$726,'3_stopień'!$H$8:$H$726,D21,'3_stopień'!$P$8:$P$726,"CKZ Mosina")</f>
        <v>0</v>
      </c>
      <c r="AU21" s="24">
        <f>SUMIFS('3_stopień'!$I$8:$I$726,'3_stopień'!$H$8:$H$726,D21,'3_stopień'!$P$8:$P$726,"CKZ Słupsk")</f>
        <v>0</v>
      </c>
      <c r="AV21" s="349">
        <f>SUMIFS('3_stopień'!$J$8:$J$726,'3_stopień'!$H$8:$H$726,D21,'3_stopień'!$P$8:$P$726,"CKZ Słupsk")</f>
        <v>0</v>
      </c>
      <c r="AW21" s="24">
        <f>SUMIFS('3_stopień'!$I$8:$I$726,'3_stopień'!$H$8:$H$726,D21,'3_stopień'!$P$8:$P$726,"CKZ Opole")</f>
        <v>0</v>
      </c>
      <c r="AX21" s="349">
        <f>SUMIFS('3_stopień'!$J$8:$J$726,'3_stopień'!$H$8:$H$726,D21,'3_stopień'!$P$8:$P$726,"CKZ Opole")</f>
        <v>0</v>
      </c>
      <c r="AY21" s="24">
        <f>SUMIFS('3_stopień'!$I$8:$I$726,'3_stopień'!$H$8:$H$726,D21,'3_stopień'!$P$8:$P$726,"CKZ Wrocław")</f>
        <v>0</v>
      </c>
      <c r="AZ21" s="349">
        <f>SUMIFS('3_stopień'!$J$8:$J$726,'3_stopień'!$H$8:$H$726,D21,'3_stopień'!$P$8:$P$726,"CKZ Wrocław")</f>
        <v>0</v>
      </c>
      <c r="BA21" s="24">
        <f>SUMIFS('3_stopień'!$I$8:$I$726,'3_stopień'!$H$8:$H$726,D21,'3_stopień'!$P$8:$P$726,"Brzeg Dolny")</f>
        <v>0</v>
      </c>
      <c r="BB21" s="349">
        <f>SUMIFS('3_stopień'!$J$8:$J$726,'3_stopień'!$H$8:$H$726,D21,'3_stopień'!$P$8:$P$726,"Brzeg Dolny")</f>
        <v>0</v>
      </c>
      <c r="BC21" s="24">
        <f>SUMIFS('3_stopień'!$I$8:$I$726,'3_stopień'!$H$8:$H$726,D21,'3_stopień'!$P$8:$P$726,"CKZ Gniezno")</f>
        <v>0</v>
      </c>
      <c r="BD21" s="349">
        <f>SUMIFS('3_stopień'!$J$8:$J$726,'3_stopień'!$H$8:$H$726,D21,'3_stopień'!$P$8:$P$726,"CKZ Gniezno")</f>
        <v>0</v>
      </c>
      <c r="BE21" s="24">
        <f>SUMIFS('3_stopień'!$I$8:$I$726,'3_stopień'!$H$8:$H$726,D21,'3_stopień'!$P$8:$P$726,"CKZ Dębica")</f>
        <v>0</v>
      </c>
      <c r="BF21" s="349">
        <f>SUMIFS('3_stopień'!$J$8:$J$726,'3_stopień'!$H$8:$H$726,D21,'3_stopień'!$P$8:$P$726,"CKZ Dębica")</f>
        <v>0</v>
      </c>
      <c r="BG21" s="24">
        <f>SUMIFS('3_stopień'!$I$8:$I$726,'3_stopień'!$H$8:$H$726,D21,'3_stopień'!$P$8:$P$726,"CKZ Gliwice")</f>
        <v>0</v>
      </c>
      <c r="BH21" s="349">
        <f>SUMIFS('3_stopień'!$J$8:$J$726,'3_stopień'!$H$8:$H$726,D21,'3_stopień'!$P$8:$P$726,"CKZ Gliwice")</f>
        <v>0</v>
      </c>
      <c r="BI21" s="24">
        <f>SUMIFS('3_stopień'!$I$8:$I$726,'3_stopień'!$H$8:$H$726,D21,'3_stopień'!$P$8:$P$726,"konsultacje szkoła")</f>
        <v>0</v>
      </c>
      <c r="BJ21" s="338">
        <f t="shared" si="0"/>
        <v>0</v>
      </c>
      <c r="BK21" s="333">
        <f t="shared" si="1"/>
        <v>0</v>
      </c>
    </row>
    <row r="22" spans="2:63" hidden="1">
      <c r="B22" s="25" t="s">
        <v>494</v>
      </c>
      <c r="C22" s="26">
        <v>818116</v>
      </c>
      <c r="D22" s="26" t="s">
        <v>583</v>
      </c>
      <c r="E22" s="25" t="s">
        <v>582</v>
      </c>
      <c r="F22" s="23">
        <f>SUMIF('3_stopień'!H$8:H$726,D22,'3_stopień'!I$8:I$726)</f>
        <v>0</v>
      </c>
      <c r="G22" s="24">
        <f>SUMIFS('3_stopień'!$I$8:$I$726,'3_stopień'!$H$8:$H$726,D22,'3_stopień'!$P$8:$P$726,"CKZ Bielawa")</f>
        <v>0</v>
      </c>
      <c r="H22" s="349">
        <f>SUMIFS('3_stopień'!$J$8:$J$726,'3_stopień'!$H$8:$H$726,D22,'3_stopień'!$P$8:$P$726,"CKZ Bielawa")</f>
        <v>0</v>
      </c>
      <c r="I22" s="24">
        <f>SUMIFS('3_stopień'!$I$8:$I$726,'3_stopień'!$H$8:$H$726,D22,'3_stopień'!$P$8:$P$726,"GCKZ Głogów")</f>
        <v>0</v>
      </c>
      <c r="J22" s="349">
        <f>SUMIFS('3_stopień'!$J$8:$J$726,'3_stopień'!$H$8:$H$726,D22,'3_stopień'!$P$8:$P$726,"GCKZ Głogów")</f>
        <v>0</v>
      </c>
      <c r="K22" s="24">
        <f>SUMIFS('3_stopień'!$I$8:$I$726,'3_stopień'!$H$8:$H$726,D22,'3_stopień'!$P$8:$P$726,"CKZ Jawor")</f>
        <v>0</v>
      </c>
      <c r="L22" s="349">
        <f>SUMIFS('3_stopień'!$J$8:$J$726,'3_stopień'!$H$8:$H$726,D22,'3_stopień'!$P$8:$P$726,"CKZ Jawor")</f>
        <v>0</v>
      </c>
      <c r="M22" s="24">
        <f>SUMIFS('3_stopień'!$I$8:$I$726,'3_stopień'!$H$8:$H$726,D22,'3_stopień'!$P$8:$P$726,"JCKZ Jelenia Góra")</f>
        <v>0</v>
      </c>
      <c r="N22" s="349">
        <f>SUMIFS('3_stopień'!$J$8:$J$726,'3_stopień'!$H$8:$H$726,D22,'3_stopień'!$P$8:$P$726,"JCKZ Jelenia Góra")</f>
        <v>0</v>
      </c>
      <c r="O22" s="24">
        <f>SUMIFS('3_stopień'!$I$8:$I$726,'3_stopień'!$H$8:$H$726,D22,'3_stopień'!$P$8:$P$726,"CKZ Kłodzko")</f>
        <v>0</v>
      </c>
      <c r="P22" s="349">
        <f>SUMIFS('3_stopień'!$J$8:$J$726,'3_stopień'!$H$8:$H$726,D22,'3_stopień'!$P$8:$P$726,"CKZ Kłodzko")</f>
        <v>0</v>
      </c>
      <c r="Q22" s="24">
        <f>SUMIFS('3_stopień'!$I$8:$I$726,'3_stopień'!$H$8:$H$726,D22,'3_stopień'!$P$8:$P$726,"CKZ Legnica")</f>
        <v>0</v>
      </c>
      <c r="R22" s="349">
        <f>SUMIFS('3_stopień'!$J$8:$J$726,'3_stopień'!$H$8:$H$726,D22,'3_stopień'!$P$8:$P$726,"CKZ Legnica")</f>
        <v>0</v>
      </c>
      <c r="S22" s="24">
        <f>SUMIFS('3_stopień'!$I$8:$I$726,'3_stopień'!$H$8:$H$726,D22,'3_stopień'!$P$8:$P$726,"CKZ Oleśnica")</f>
        <v>0</v>
      </c>
      <c r="T22" s="349">
        <f>SUMIFS('3_stopień'!$J$8:$J$726,'3_stopień'!$H$8:$H$726,D22,'3_stopień'!$P$8:$P$726,"CKZ Oleśnica")</f>
        <v>0</v>
      </c>
      <c r="U22" s="24">
        <f>SUMIFS('3_stopień'!$I$8:$I$726,'3_stopień'!$H$8:$H$726,D22,'3_stopień'!$P$8:$P$726,"CKZ Świdnica")</f>
        <v>0</v>
      </c>
      <c r="V22" s="349">
        <f>SUMIFS('3_stopień'!$J$8:$J$726,'3_stopień'!$H$8:$H$726,D22,'3_stopień'!$P$8:$P$726,"CKZ Świdnica")</f>
        <v>0</v>
      </c>
      <c r="W22" s="24">
        <f>SUMIFS('3_stopień'!$I$8:$I$726,'3_stopień'!$H$8:$H$726,D22,'3_stopień'!$P$8:$P$726,"CKZ Wołów")</f>
        <v>0</v>
      </c>
      <c r="X22" s="349">
        <f>SUMIFS('3_stopień'!$J$8:$J$726,'3_stopień'!$H$8:$H$726,D22,'3_stopień'!$P$8:$P$726,"CKZ Wołów")</f>
        <v>0</v>
      </c>
      <c r="Y22" s="24">
        <f>SUMIFS('3_stopień'!$I$8:$I$726,'3_stopień'!$H$8:$H$726,D22,'3_stopień'!$P$8:$P$726,"CKZ Ziębice")</f>
        <v>0</v>
      </c>
      <c r="Z22" s="349">
        <f>SUMIFS('3_stopień'!$J$8:$J$726,'3_stopień'!$H$8:$H$726,D22,'3_stopień'!$P$8:$P$726,"CKZ Ziębice")</f>
        <v>0</v>
      </c>
      <c r="AA22" s="24">
        <f>SUMIFS('3_stopień'!$I$8:$I$726,'3_stopień'!$H$8:$H$726,D22,'3_stopień'!$P$8:$P$726,"CKZ Dobrodzień")</f>
        <v>0</v>
      </c>
      <c r="AB22" s="349">
        <f>SUMIFS('3_stopień'!$J$8:$J$726,'3_stopień'!$H$8:$H$726,D22,'3_stopień'!$P$8:$P$726,"CKZ Dobrodzień")</f>
        <v>0</v>
      </c>
      <c r="AC22" s="24">
        <f>SUMIFS('3_stopień'!$I$8:$I$726,'3_stopień'!$H$8:$H$726,D22,'3_stopień'!$P$8:$P$726,"CKZ Głubczyce")</f>
        <v>0</v>
      </c>
      <c r="AD22" s="349">
        <f>SUMIFS('3_stopień'!$J$8:$J$726,'3_stopień'!$H$8:$H$726,D22,'3_stopień'!$P$8:$P$726,"CKZ Głubczyce")</f>
        <v>0</v>
      </c>
      <c r="AE22" s="24">
        <f>SUMIFS('3_stopień'!$I$8:$I$726,'3_stopień'!$H$8:$H$726,D22,'3_stopień'!$P$8:$P$726,"CKZ Kędzierzyn Koźle")</f>
        <v>0</v>
      </c>
      <c r="AF22" s="349">
        <f>SUMIFS('3_stopień'!$J$8:$J$726,'3_stopień'!$H$8:$H$726,D22,'3_stopień'!$P$8:$P$726,"CKZ Kędzierzyn Koźle")</f>
        <v>0</v>
      </c>
      <c r="AG22" s="24">
        <f>SUMIFS('3_stopień'!$I$8:$I$726,'3_stopień'!$H$8:$H$726,D22,'3_stopień'!$P$8:$P$726,"CKZ Kluczbork")</f>
        <v>0</v>
      </c>
      <c r="AH22" s="349">
        <f>SUMIFS('3_stopień'!$J$8:$J$726,'3_stopień'!$H$8:$H$726,D22,'3_stopień'!$P$8:$P$726,"CKZ Kluczbork")</f>
        <v>0</v>
      </c>
      <c r="AI22" s="24">
        <f>SUMIFS('3_stopień'!$I$8:$I$726,'3_stopień'!$H$8:$H$726,D22,'3_stopień'!$P$8:$P$726,"CKZ Krotoszyn")</f>
        <v>0</v>
      </c>
      <c r="AJ22" s="349">
        <f>SUMIFS('3_stopień'!$J$8:$J$726,'3_stopień'!$H$8:$H$726,D22,'3_stopień'!$P$8:$P$726,"CKZ Krotoszyn")</f>
        <v>0</v>
      </c>
      <c r="AK22" s="24">
        <f>SUMIFS('3_stopień'!$I$8:$I$726,'3_stopień'!$H$8:$H$726,D22,'3_stopień'!$P$8:$P$726,"CKZ Olkusz")</f>
        <v>0</v>
      </c>
      <c r="AL22" s="349">
        <f>SUMIFS('3_stopień'!$J$8:$J$726,'3_stopień'!$H$8:$H$726,D22,'3_stopień'!$P$8:$P$726,"CKZ Olkusz")</f>
        <v>0</v>
      </c>
      <c r="AM22" s="24">
        <f>SUMIFS('3_stopień'!$I$8:$I$726,'3_stopień'!$H$8:$H$726,D22,'3_stopień'!$P$8:$P$726,"CKZ Wschowa")</f>
        <v>0</v>
      </c>
      <c r="AN22" s="337">
        <f>SUMIFS('3_stopień'!$J$8:$J$726,'3_stopień'!$H$8:$H$726,D22,'3_stopień'!$P$8:$P$726,"CKZ Wschowa")</f>
        <v>0</v>
      </c>
      <c r="AO22" s="24">
        <f>SUMIFS('3_stopień'!$I$8:$I$726,'3_stopień'!$H$8:$H$726,D22,'3_stopień'!$P$8:$P$726,"CKZ Zielona Góra")</f>
        <v>0</v>
      </c>
      <c r="AP22" s="349">
        <f>SUMIFS('3_stopień'!$J$8:$J$726,'3_stopień'!$H$8:$H$726,D22,'3_stopień'!$P$8:$P$726,"CKZ Zielona Góra")</f>
        <v>0</v>
      </c>
      <c r="AQ22" s="24">
        <f>SUMIFS('3_stopień'!$I$8:$I$726,'3_stopień'!$H$8:$H$726,D22,'3_stopień'!$P$8:$P$726,"Rzemieślnicza Wałbrzych")</f>
        <v>0</v>
      </c>
      <c r="AR22" s="349">
        <f>SUMIFS('3_stopień'!$J$8:$J$726,'3_stopień'!$H$8:$H$726,D22,'3_stopień'!$P$8:$P$726,"Rzemieślnicza Wałbrzych")</f>
        <v>0</v>
      </c>
      <c r="AS22" s="24">
        <f>SUMIFS('3_stopień'!$I$8:$I$726,'3_stopień'!$H$8:$H$726,D22,'3_stopień'!$P$8:$P$726,"CKZ Mosina")</f>
        <v>0</v>
      </c>
      <c r="AT22" s="349">
        <f>SUMIFS('3_stopień'!$J$8:$J$726,'3_stopień'!$H$8:$H$726,D22,'3_stopień'!$P$8:$P$726,"CKZ Mosina")</f>
        <v>0</v>
      </c>
      <c r="AU22" s="24">
        <f>SUMIFS('3_stopień'!$I$8:$I$726,'3_stopień'!$H$8:$H$726,D22,'3_stopień'!$P$8:$P$726,"CKZ Słupsk")</f>
        <v>0</v>
      </c>
      <c r="AV22" s="349">
        <f>SUMIFS('3_stopień'!$J$8:$J$726,'3_stopień'!$H$8:$H$726,D22,'3_stopień'!$P$8:$P$726,"CKZ Słupsk")</f>
        <v>0</v>
      </c>
      <c r="AW22" s="24">
        <f>SUMIFS('3_stopień'!$I$8:$I$726,'3_stopień'!$H$8:$H$726,D22,'3_stopień'!$P$8:$P$726,"CKZ Opole")</f>
        <v>0</v>
      </c>
      <c r="AX22" s="349">
        <f>SUMIFS('3_stopień'!$J$8:$J$726,'3_stopień'!$H$8:$H$726,D22,'3_stopień'!$P$8:$P$726,"CKZ Opole")</f>
        <v>0</v>
      </c>
      <c r="AY22" s="24">
        <f>SUMIFS('3_stopień'!$I$8:$I$726,'3_stopień'!$H$8:$H$726,D22,'3_stopień'!$P$8:$P$726,"CKZ Wrocław")</f>
        <v>0</v>
      </c>
      <c r="AZ22" s="349">
        <f>SUMIFS('3_stopień'!$J$8:$J$726,'3_stopień'!$H$8:$H$726,D22,'3_stopień'!$P$8:$P$726,"CKZ Wrocław")</f>
        <v>0</v>
      </c>
      <c r="BA22" s="24">
        <f>SUMIFS('3_stopień'!$I$8:$I$726,'3_stopień'!$H$8:$H$726,D22,'3_stopień'!$P$8:$P$726,"Brzeg Dolny")</f>
        <v>0</v>
      </c>
      <c r="BB22" s="349">
        <f>SUMIFS('3_stopień'!$J$8:$J$726,'3_stopień'!$H$8:$H$726,D22,'3_stopień'!$P$8:$P$726,"Brzeg Dolny")</f>
        <v>0</v>
      </c>
      <c r="BC22" s="24">
        <f>SUMIFS('3_stopień'!$I$8:$I$726,'3_stopień'!$H$8:$H$726,D22,'3_stopień'!$P$8:$P$726,"CKZ Gniezno")</f>
        <v>0</v>
      </c>
      <c r="BD22" s="349">
        <f>SUMIFS('3_stopień'!$J$8:$J$726,'3_stopień'!$H$8:$H$726,D22,'3_stopień'!$P$8:$P$726,"CKZ Gniezno")</f>
        <v>0</v>
      </c>
      <c r="BE22" s="24">
        <f>SUMIFS('3_stopień'!$I$8:$I$726,'3_stopień'!$H$8:$H$726,D22,'3_stopień'!$P$8:$P$726,"CKZ Dębica")</f>
        <v>0</v>
      </c>
      <c r="BF22" s="349">
        <f>SUMIFS('3_stopień'!$J$8:$J$726,'3_stopień'!$H$8:$H$726,D22,'3_stopień'!$P$8:$P$726,"CKZ Dębica")</f>
        <v>0</v>
      </c>
      <c r="BG22" s="24">
        <f>SUMIFS('3_stopień'!$I$8:$I$726,'3_stopień'!$H$8:$H$726,D22,'3_stopień'!$P$8:$P$726,"CKZ Gliwice")</f>
        <v>0</v>
      </c>
      <c r="BH22" s="349">
        <f>SUMIFS('3_stopień'!$J$8:$J$726,'3_stopień'!$H$8:$H$726,D22,'3_stopień'!$P$8:$P$726,"CKZ Gliwice")</f>
        <v>0</v>
      </c>
      <c r="BI22" s="24">
        <f>SUMIFS('3_stopień'!$I$8:$I$726,'3_stopień'!$H$8:$H$726,D22,'3_stopień'!$P$8:$P$726,"konsultacje szkoła")</f>
        <v>0</v>
      </c>
      <c r="BJ22" s="338">
        <f t="shared" si="0"/>
        <v>0</v>
      </c>
      <c r="BK22" s="333">
        <f t="shared" si="1"/>
        <v>0</v>
      </c>
    </row>
    <row r="23" spans="2:63" hidden="1">
      <c r="B23" s="27" t="s">
        <v>495</v>
      </c>
      <c r="C23" s="28">
        <v>731609</v>
      </c>
      <c r="D23" s="28" t="s">
        <v>585</v>
      </c>
      <c r="E23" s="29" t="s">
        <v>584</v>
      </c>
      <c r="F23" s="23">
        <f>SUMIF('3_stopień'!H$8:H$726,D23,'3_stopień'!I$8:I$726)</f>
        <v>0</v>
      </c>
      <c r="G23" s="24">
        <f>SUMIFS('3_stopień'!$I$8:$I$726,'3_stopień'!$H$8:$H$726,D23,'3_stopień'!$P$8:$P$726,"CKZ Bielawa")</f>
        <v>0</v>
      </c>
      <c r="H23" s="349">
        <f>SUMIFS('3_stopień'!$J$8:$J$726,'3_stopień'!$H$8:$H$726,D23,'3_stopień'!$P$8:$P$726,"CKZ Bielawa")</f>
        <v>0</v>
      </c>
      <c r="I23" s="24">
        <f>SUMIFS('3_stopień'!$I$8:$I$726,'3_stopień'!$H$8:$H$726,D23,'3_stopień'!$P$8:$P$726,"GCKZ Głogów")</f>
        <v>0</v>
      </c>
      <c r="J23" s="349">
        <f>SUMIFS('3_stopień'!$J$8:$J$726,'3_stopień'!$H$8:$H$726,D23,'3_stopień'!$P$8:$P$726,"GCKZ Głogów")</f>
        <v>0</v>
      </c>
      <c r="K23" s="24">
        <f>SUMIFS('3_stopień'!$I$8:$I$726,'3_stopień'!$H$8:$H$726,D23,'3_stopień'!$P$8:$P$726,"CKZ Jawor")</f>
        <v>0</v>
      </c>
      <c r="L23" s="349">
        <f>SUMIFS('3_stopień'!$J$8:$J$726,'3_stopień'!$H$8:$H$726,D23,'3_stopień'!$P$8:$P$726,"CKZ Jawor")</f>
        <v>0</v>
      </c>
      <c r="M23" s="24">
        <f>SUMIFS('3_stopień'!$I$8:$I$726,'3_stopień'!$H$8:$H$726,D23,'3_stopień'!$P$8:$P$726,"JCKZ Jelenia Góra")</f>
        <v>0</v>
      </c>
      <c r="N23" s="349">
        <f>SUMIFS('3_stopień'!$J$8:$J$726,'3_stopień'!$H$8:$H$726,D23,'3_stopień'!$P$8:$P$726,"JCKZ Jelenia Góra")</f>
        <v>0</v>
      </c>
      <c r="O23" s="24">
        <f>SUMIFS('3_stopień'!$I$8:$I$726,'3_stopień'!$H$8:$H$726,D23,'3_stopień'!$P$8:$P$726,"CKZ Kłodzko")</f>
        <v>0</v>
      </c>
      <c r="P23" s="349">
        <f>SUMIFS('3_stopień'!$J$8:$J$726,'3_stopień'!$H$8:$H$726,D23,'3_stopień'!$P$8:$P$726,"CKZ Kłodzko")</f>
        <v>0</v>
      </c>
      <c r="Q23" s="24">
        <f>SUMIFS('3_stopień'!$I$8:$I$726,'3_stopień'!$H$8:$H$726,D23,'3_stopień'!$P$8:$P$726,"CKZ Legnica")</f>
        <v>0</v>
      </c>
      <c r="R23" s="349">
        <f>SUMIFS('3_stopień'!$J$8:$J$726,'3_stopień'!$H$8:$H$726,D23,'3_stopień'!$P$8:$P$726,"CKZ Legnica")</f>
        <v>0</v>
      </c>
      <c r="S23" s="24">
        <f>SUMIFS('3_stopień'!$I$8:$I$726,'3_stopień'!$H$8:$H$726,D23,'3_stopień'!$P$8:$P$726,"CKZ Oleśnica")</f>
        <v>0</v>
      </c>
      <c r="T23" s="349">
        <f>SUMIFS('3_stopień'!$J$8:$J$726,'3_stopień'!$H$8:$H$726,D23,'3_stopień'!$P$8:$P$726,"CKZ Oleśnica")</f>
        <v>0</v>
      </c>
      <c r="U23" s="24">
        <f>SUMIFS('3_stopień'!$I$8:$I$726,'3_stopień'!$H$8:$H$726,D23,'3_stopień'!$P$8:$P$726,"CKZ Świdnica")</f>
        <v>0</v>
      </c>
      <c r="V23" s="349">
        <f>SUMIFS('3_stopień'!$J$8:$J$726,'3_stopień'!$H$8:$H$726,D23,'3_stopień'!$P$8:$P$726,"CKZ Świdnica")</f>
        <v>0</v>
      </c>
      <c r="W23" s="24">
        <f>SUMIFS('3_stopień'!$I$8:$I$726,'3_stopień'!$H$8:$H$726,D23,'3_stopień'!$P$8:$P$726,"CKZ Wołów")</f>
        <v>0</v>
      </c>
      <c r="X23" s="349">
        <f>SUMIFS('3_stopień'!$J$8:$J$726,'3_stopień'!$H$8:$H$726,D23,'3_stopień'!$P$8:$P$726,"CKZ Wołów")</f>
        <v>0</v>
      </c>
      <c r="Y23" s="24">
        <f>SUMIFS('3_stopień'!$I$8:$I$726,'3_stopień'!$H$8:$H$726,D23,'3_stopień'!$P$8:$P$726,"CKZ Ziębice")</f>
        <v>0</v>
      </c>
      <c r="Z23" s="349">
        <f>SUMIFS('3_stopień'!$J$8:$J$726,'3_stopień'!$H$8:$H$726,D23,'3_stopień'!$P$8:$P$726,"CKZ Ziębice")</f>
        <v>0</v>
      </c>
      <c r="AA23" s="24">
        <f>SUMIFS('3_stopień'!$I$8:$I$726,'3_stopień'!$H$8:$H$726,D23,'3_stopień'!$P$8:$P$726,"CKZ Dobrodzień")</f>
        <v>0</v>
      </c>
      <c r="AB23" s="349">
        <f>SUMIFS('3_stopień'!$J$8:$J$726,'3_stopień'!$H$8:$H$726,D23,'3_stopień'!$P$8:$P$726,"CKZ Dobrodzień")</f>
        <v>0</v>
      </c>
      <c r="AC23" s="24">
        <f>SUMIFS('3_stopień'!$I$8:$I$726,'3_stopień'!$H$8:$H$726,D23,'3_stopień'!$P$8:$P$726,"CKZ Głubczyce")</f>
        <v>0</v>
      </c>
      <c r="AD23" s="349">
        <f>SUMIFS('3_stopień'!$J$8:$J$726,'3_stopień'!$H$8:$H$726,D23,'3_stopień'!$P$8:$P$726,"CKZ Głubczyce")</f>
        <v>0</v>
      </c>
      <c r="AE23" s="24">
        <f>SUMIFS('3_stopień'!$I$8:$I$726,'3_stopień'!$H$8:$H$726,D23,'3_stopień'!$P$8:$P$726,"CKZ Kędzierzyn Koźle")</f>
        <v>0</v>
      </c>
      <c r="AF23" s="349">
        <f>SUMIFS('3_stopień'!$J$8:$J$726,'3_stopień'!$H$8:$H$726,D23,'3_stopień'!$P$8:$P$726,"CKZ Kędzierzyn Koźle")</f>
        <v>0</v>
      </c>
      <c r="AG23" s="24">
        <f>SUMIFS('3_stopień'!$I$8:$I$726,'3_stopień'!$H$8:$H$726,D23,'3_stopień'!$P$8:$P$726,"CKZ Kluczbork")</f>
        <v>0</v>
      </c>
      <c r="AH23" s="349">
        <f>SUMIFS('3_stopień'!$J$8:$J$726,'3_stopień'!$H$8:$H$726,D23,'3_stopień'!$P$8:$P$726,"CKZ Kluczbork")</f>
        <v>0</v>
      </c>
      <c r="AI23" s="24">
        <f>SUMIFS('3_stopień'!$I$8:$I$726,'3_stopień'!$H$8:$H$726,D23,'3_stopień'!$P$8:$P$726,"CKZ Krotoszyn")</f>
        <v>0</v>
      </c>
      <c r="AJ23" s="349">
        <f>SUMIFS('3_stopień'!$J$8:$J$726,'3_stopień'!$H$8:$H$726,D23,'3_stopień'!$P$8:$P$726,"CKZ Krotoszyn")</f>
        <v>0</v>
      </c>
      <c r="AK23" s="24">
        <f>SUMIFS('3_stopień'!$I$8:$I$726,'3_stopień'!$H$8:$H$726,D23,'3_stopień'!$P$8:$P$726,"CKZ Olkusz")</f>
        <v>0</v>
      </c>
      <c r="AL23" s="349">
        <f>SUMIFS('3_stopień'!$J$8:$J$726,'3_stopień'!$H$8:$H$726,D23,'3_stopień'!$P$8:$P$726,"CKZ Olkusz")</f>
        <v>0</v>
      </c>
      <c r="AM23" s="24">
        <f>SUMIFS('3_stopień'!$I$8:$I$726,'3_stopień'!$H$8:$H$726,D23,'3_stopień'!$P$8:$P$726,"CKZ Wschowa")</f>
        <v>0</v>
      </c>
      <c r="AN23" s="337">
        <f>SUMIFS('3_stopień'!$J$8:$J$726,'3_stopień'!$H$8:$H$726,D23,'3_stopień'!$P$8:$P$726,"CKZ Wschowa")</f>
        <v>0</v>
      </c>
      <c r="AO23" s="24">
        <f>SUMIFS('3_stopień'!$I$8:$I$726,'3_stopień'!$H$8:$H$726,D23,'3_stopień'!$P$8:$P$726,"CKZ Zielona Góra")</f>
        <v>0</v>
      </c>
      <c r="AP23" s="349">
        <f>SUMIFS('3_stopień'!$J$8:$J$726,'3_stopień'!$H$8:$H$726,D23,'3_stopień'!$P$8:$P$726,"CKZ Zielona Góra")</f>
        <v>0</v>
      </c>
      <c r="AQ23" s="24">
        <f>SUMIFS('3_stopień'!$I$8:$I$726,'3_stopień'!$H$8:$H$726,D23,'3_stopień'!$P$8:$P$726,"Rzemieślnicza Wałbrzych")</f>
        <v>0</v>
      </c>
      <c r="AR23" s="349">
        <f>SUMIFS('3_stopień'!$J$8:$J$726,'3_stopień'!$H$8:$H$726,D23,'3_stopień'!$P$8:$P$726,"Rzemieślnicza Wałbrzych")</f>
        <v>0</v>
      </c>
      <c r="AS23" s="24">
        <f>SUMIFS('3_stopień'!$I$8:$I$726,'3_stopień'!$H$8:$H$726,D23,'3_stopień'!$P$8:$P$726,"CKZ Mosina")</f>
        <v>0</v>
      </c>
      <c r="AT23" s="349">
        <f>SUMIFS('3_stopień'!$J$8:$J$726,'3_stopień'!$H$8:$H$726,D23,'3_stopień'!$P$8:$P$726,"CKZ Mosina")</f>
        <v>0</v>
      </c>
      <c r="AU23" s="24">
        <f>SUMIFS('3_stopień'!$I$8:$I$726,'3_stopień'!$H$8:$H$726,D23,'3_stopień'!$P$8:$P$726,"CKZ Słupsk")</f>
        <v>0</v>
      </c>
      <c r="AV23" s="349">
        <f>SUMIFS('3_stopień'!$J$8:$J$726,'3_stopień'!$H$8:$H$726,D23,'3_stopień'!$P$8:$P$726,"CKZ Słupsk")</f>
        <v>0</v>
      </c>
      <c r="AW23" s="24">
        <f>SUMIFS('3_stopień'!$I$8:$I$726,'3_stopień'!$H$8:$H$726,D23,'3_stopień'!$P$8:$P$726,"CKZ Opole")</f>
        <v>0</v>
      </c>
      <c r="AX23" s="349">
        <f>SUMIFS('3_stopień'!$J$8:$J$726,'3_stopień'!$H$8:$H$726,D23,'3_stopień'!$P$8:$P$726,"CKZ Opole")</f>
        <v>0</v>
      </c>
      <c r="AY23" s="24">
        <f>SUMIFS('3_stopień'!$I$8:$I$726,'3_stopień'!$H$8:$H$726,D23,'3_stopień'!$P$8:$P$726,"CKZ Wrocław")</f>
        <v>0</v>
      </c>
      <c r="AZ23" s="349">
        <f>SUMIFS('3_stopień'!$J$8:$J$726,'3_stopień'!$H$8:$H$726,D23,'3_stopień'!$P$8:$P$726,"CKZ Wrocław")</f>
        <v>0</v>
      </c>
      <c r="BA23" s="24">
        <f>SUMIFS('3_stopień'!$I$8:$I$726,'3_stopień'!$H$8:$H$726,D23,'3_stopień'!$P$8:$P$726,"Brzeg Dolny")</f>
        <v>0</v>
      </c>
      <c r="BB23" s="349">
        <f>SUMIFS('3_stopień'!$J$8:$J$726,'3_stopień'!$H$8:$H$726,D23,'3_stopień'!$P$8:$P$726,"Brzeg Dolny")</f>
        <v>0</v>
      </c>
      <c r="BC23" s="24">
        <f>SUMIFS('3_stopień'!$I$8:$I$726,'3_stopień'!$H$8:$H$726,D23,'3_stopień'!$P$8:$P$726,"CKZ Gniezno")</f>
        <v>0</v>
      </c>
      <c r="BD23" s="349">
        <f>SUMIFS('3_stopień'!$J$8:$J$726,'3_stopień'!$H$8:$H$726,D23,'3_stopień'!$P$8:$P$726,"CKZ Gniezno")</f>
        <v>0</v>
      </c>
      <c r="BE23" s="24">
        <f>SUMIFS('3_stopień'!$I$8:$I$726,'3_stopień'!$H$8:$H$726,D23,'3_stopień'!$P$8:$P$726,"CKZ Dębica")</f>
        <v>0</v>
      </c>
      <c r="BF23" s="349">
        <f>SUMIFS('3_stopień'!$J$8:$J$726,'3_stopień'!$H$8:$H$726,D23,'3_stopień'!$P$8:$P$726,"CKZ Dębica")</f>
        <v>0</v>
      </c>
      <c r="BG23" s="24">
        <f>SUMIFS('3_stopień'!$I$8:$I$726,'3_stopień'!$H$8:$H$726,D23,'3_stopień'!$P$8:$P$726,"CKZ Gliwice")</f>
        <v>0</v>
      </c>
      <c r="BH23" s="349">
        <f>SUMIFS('3_stopień'!$J$8:$J$726,'3_stopień'!$H$8:$H$726,D23,'3_stopień'!$P$8:$P$726,"CKZ Gliwice")</f>
        <v>0</v>
      </c>
      <c r="BI23" s="24">
        <f>SUMIFS('3_stopień'!$I$8:$I$726,'3_stopień'!$H$8:$H$726,D23,'3_stopień'!$P$8:$P$726,"konsultacje szkoła")</f>
        <v>0</v>
      </c>
      <c r="BJ23" s="338">
        <f t="shared" si="0"/>
        <v>0</v>
      </c>
      <c r="BK23" s="333">
        <f t="shared" si="1"/>
        <v>0</v>
      </c>
    </row>
    <row r="24" spans="2:63">
      <c r="B24" s="25" t="s">
        <v>496</v>
      </c>
      <c r="C24" s="26">
        <v>814209</v>
      </c>
      <c r="D24" s="26" t="s">
        <v>683</v>
      </c>
      <c r="E24" s="25" t="s">
        <v>586</v>
      </c>
      <c r="F24" s="23">
        <f>SUMIF('3_stopień'!H$8:H$726,D24,'3_stopień'!I$8:I$726)</f>
        <v>2</v>
      </c>
      <c r="G24" s="24">
        <f>SUMIFS('3_stopień'!$I$8:$I$726,'3_stopień'!$H$8:$H$726,D24,'3_stopień'!$P$8:$P$726,"CKZ Bielawa")</f>
        <v>0</v>
      </c>
      <c r="H24" s="349">
        <f>SUMIFS('3_stopień'!$J$8:$J$726,'3_stopień'!$H$8:$H$726,D24,'3_stopień'!$P$8:$P$726,"CKZ Bielawa")</f>
        <v>0</v>
      </c>
      <c r="I24" s="24">
        <f>SUMIFS('3_stopień'!$I$8:$I$726,'3_stopień'!$H$8:$H$726,D24,'3_stopień'!$P$8:$P$726,"GCKZ Głogów")</f>
        <v>0</v>
      </c>
      <c r="J24" s="349">
        <f>SUMIFS('3_stopień'!$J$8:$J$726,'3_stopień'!$H$8:$H$726,D24,'3_stopień'!$P$8:$P$726,"GCKZ Głogów")</f>
        <v>0</v>
      </c>
      <c r="K24" s="24">
        <f>SUMIFS('3_stopień'!$I$8:$I$726,'3_stopień'!$H$8:$H$726,D24,'3_stopień'!$P$8:$P$726,"CKZ Jawor")</f>
        <v>0</v>
      </c>
      <c r="L24" s="349">
        <f>SUMIFS('3_stopień'!$J$8:$J$726,'3_stopień'!$H$8:$H$726,D24,'3_stopień'!$P$8:$P$726,"CKZ Jawor")</f>
        <v>0</v>
      </c>
      <c r="M24" s="24">
        <f>SUMIFS('3_stopień'!$I$8:$I$726,'3_stopień'!$H$8:$H$726,D24,'3_stopień'!$P$8:$P$726,"JCKZ Jelenia Góra")</f>
        <v>0</v>
      </c>
      <c r="N24" s="349">
        <f>SUMIFS('3_stopień'!$J$8:$J$726,'3_stopień'!$H$8:$H$726,D24,'3_stopień'!$P$8:$P$726,"JCKZ Jelenia Góra")</f>
        <v>0</v>
      </c>
      <c r="O24" s="24">
        <f>SUMIFS('3_stopień'!$I$8:$I$726,'3_stopień'!$H$8:$H$726,D24,'3_stopień'!$P$8:$P$726,"CKZ Kłodzko")</f>
        <v>0</v>
      </c>
      <c r="P24" s="349">
        <f>SUMIFS('3_stopień'!$J$8:$J$726,'3_stopień'!$H$8:$H$726,D24,'3_stopień'!$P$8:$P$726,"CKZ Kłodzko")</f>
        <v>0</v>
      </c>
      <c r="Q24" s="24">
        <f>SUMIFS('3_stopień'!$I$8:$I$726,'3_stopień'!$H$8:$H$726,D24,'3_stopień'!$P$8:$P$726,"CKZ Legnica")</f>
        <v>0</v>
      </c>
      <c r="R24" s="349">
        <f>SUMIFS('3_stopień'!$J$8:$J$726,'3_stopień'!$H$8:$H$726,D24,'3_stopień'!$P$8:$P$726,"CKZ Legnica")</f>
        <v>0</v>
      </c>
      <c r="S24" s="24">
        <f>SUMIFS('3_stopień'!$I$8:$I$726,'3_stopień'!$H$8:$H$726,D24,'3_stopień'!$P$8:$P$726,"CKZ Oleśnica")</f>
        <v>0</v>
      </c>
      <c r="T24" s="349">
        <f>SUMIFS('3_stopień'!$J$8:$J$726,'3_stopień'!$H$8:$H$726,D24,'3_stopień'!$P$8:$P$726,"CKZ Oleśnica")</f>
        <v>0</v>
      </c>
      <c r="U24" s="24">
        <f>SUMIFS('3_stopień'!$I$8:$I$726,'3_stopień'!$H$8:$H$726,D24,'3_stopień'!$P$8:$P$726,"CKZ Świdnica")</f>
        <v>0</v>
      </c>
      <c r="V24" s="349">
        <f>SUMIFS('3_stopień'!$J$8:$J$726,'3_stopień'!$H$8:$H$726,D24,'3_stopień'!$P$8:$P$726,"CKZ Świdnica")</f>
        <v>0</v>
      </c>
      <c r="W24" s="24">
        <f>SUMIFS('3_stopień'!$I$8:$I$726,'3_stopień'!$H$8:$H$726,D24,'3_stopień'!$P$8:$P$726,"CKZ Wołów")</f>
        <v>0</v>
      </c>
      <c r="X24" s="349">
        <f>SUMIFS('3_stopień'!$J$8:$J$726,'3_stopień'!$H$8:$H$726,D24,'3_stopień'!$P$8:$P$726,"CKZ Wołów")</f>
        <v>0</v>
      </c>
      <c r="Y24" s="24">
        <f>SUMIFS('3_stopień'!$I$8:$I$726,'3_stopień'!$H$8:$H$726,D24,'3_stopień'!$P$8:$P$726,"CKZ Ziębice")</f>
        <v>0</v>
      </c>
      <c r="Z24" s="349">
        <f>SUMIFS('3_stopień'!$J$8:$J$726,'3_stopień'!$H$8:$H$726,D24,'3_stopień'!$P$8:$P$726,"CKZ Ziębice")</f>
        <v>0</v>
      </c>
      <c r="AA24" s="24">
        <f>SUMIFS('3_stopień'!$I$8:$I$726,'3_stopień'!$H$8:$H$726,D24,'3_stopień'!$P$8:$P$726,"CKZ Dobrodzień")</f>
        <v>0</v>
      </c>
      <c r="AB24" s="349">
        <f>SUMIFS('3_stopień'!$J$8:$J$726,'3_stopień'!$H$8:$H$726,D24,'3_stopień'!$P$8:$P$726,"CKZ Dobrodzień")</f>
        <v>0</v>
      </c>
      <c r="AC24" s="24">
        <f>SUMIFS('3_stopień'!$I$8:$I$726,'3_stopień'!$H$8:$H$726,D24,'3_stopień'!$P$8:$P$726,"CKZ Głubczyce")</f>
        <v>0</v>
      </c>
      <c r="AD24" s="349">
        <f>SUMIFS('3_stopień'!$J$8:$J$726,'3_stopień'!$H$8:$H$726,D24,'3_stopień'!$P$8:$P$726,"CKZ Głubczyce")</f>
        <v>0</v>
      </c>
      <c r="AE24" s="24">
        <f>SUMIFS('3_stopień'!$I$8:$I$726,'3_stopień'!$H$8:$H$726,D24,'3_stopień'!$P$8:$P$726,"CKZ Kędzierzyn Koźle")</f>
        <v>0</v>
      </c>
      <c r="AF24" s="349">
        <f>SUMIFS('3_stopień'!$J$8:$J$726,'3_stopień'!$H$8:$H$726,D24,'3_stopień'!$P$8:$P$726,"CKZ Kędzierzyn Koźle")</f>
        <v>0</v>
      </c>
      <c r="AG24" s="24">
        <f>SUMIFS('3_stopień'!$I$8:$I$726,'3_stopień'!$H$8:$H$726,D24,'3_stopień'!$P$8:$P$726,"CKZ Kluczbork")</f>
        <v>0</v>
      </c>
      <c r="AH24" s="349">
        <f>SUMIFS('3_stopień'!$J$8:$J$726,'3_stopień'!$H$8:$H$726,D24,'3_stopień'!$P$8:$P$726,"CKZ Kluczbork")</f>
        <v>0</v>
      </c>
      <c r="AI24" s="24">
        <f>SUMIFS('3_stopień'!$I$8:$I$726,'3_stopień'!$H$8:$H$726,D24,'3_stopień'!$P$8:$P$726,"CKZ Krotoszyn")</f>
        <v>0</v>
      </c>
      <c r="AJ24" s="349">
        <f>SUMIFS('3_stopień'!$J$8:$J$726,'3_stopień'!$H$8:$H$726,D24,'3_stopień'!$P$8:$P$726,"CKZ Krotoszyn")</f>
        <v>0</v>
      </c>
      <c r="AK24" s="24">
        <f>SUMIFS('3_stopień'!$I$8:$I$726,'3_stopień'!$H$8:$H$726,D24,'3_stopień'!$P$8:$P$726,"CKZ Olkusz")</f>
        <v>0</v>
      </c>
      <c r="AL24" s="349">
        <f>SUMIFS('3_stopień'!$J$8:$J$726,'3_stopień'!$H$8:$H$726,D24,'3_stopień'!$P$8:$P$726,"CKZ Olkusz")</f>
        <v>0</v>
      </c>
      <c r="AM24" s="24">
        <f>SUMIFS('3_stopień'!$I$8:$I$726,'3_stopień'!$H$8:$H$726,D24,'3_stopień'!$P$8:$P$726,"CKZ Wschowa")</f>
        <v>0</v>
      </c>
      <c r="AN24" s="337">
        <f>SUMIFS('3_stopień'!$J$8:$J$726,'3_stopień'!$H$8:$H$726,D24,'3_stopień'!$P$8:$P$726,"CKZ Wschowa")</f>
        <v>0</v>
      </c>
      <c r="AO24" s="24">
        <f>SUMIFS('3_stopień'!$I$8:$I$726,'3_stopień'!$H$8:$H$726,D24,'3_stopień'!$P$8:$P$726,"CKZ Zielona Góra")</f>
        <v>2</v>
      </c>
      <c r="AP24" s="349">
        <f>SUMIFS('3_stopień'!$J$8:$J$726,'3_stopień'!$H$8:$H$726,D24,'3_stopień'!$P$8:$P$726,"CKZ Zielona Góra")</f>
        <v>0</v>
      </c>
      <c r="AQ24" s="24">
        <f>SUMIFS('3_stopień'!$I$8:$I$726,'3_stopień'!$H$8:$H$726,D24,'3_stopień'!$P$8:$P$726,"Rzemieślnicza Wałbrzych")</f>
        <v>0</v>
      </c>
      <c r="AR24" s="349">
        <f>SUMIFS('3_stopień'!$J$8:$J$726,'3_stopień'!$H$8:$H$726,D24,'3_stopień'!$P$8:$P$726,"Rzemieślnicza Wałbrzych")</f>
        <v>0</v>
      </c>
      <c r="AS24" s="24">
        <f>SUMIFS('3_stopień'!$I$8:$I$726,'3_stopień'!$H$8:$H$726,D24,'3_stopień'!$P$8:$P$726,"CKZ Mosina")</f>
        <v>0</v>
      </c>
      <c r="AT24" s="349">
        <f>SUMIFS('3_stopień'!$J$8:$J$726,'3_stopień'!$H$8:$H$726,D24,'3_stopień'!$P$8:$P$726,"CKZ Mosina")</f>
        <v>0</v>
      </c>
      <c r="AU24" s="24">
        <f>SUMIFS('3_stopień'!$I$8:$I$726,'3_stopień'!$H$8:$H$726,D24,'3_stopień'!$P$8:$P$726,"CKZ Słupsk")</f>
        <v>0</v>
      </c>
      <c r="AV24" s="349">
        <f>SUMIFS('3_stopień'!$J$8:$J$726,'3_stopień'!$H$8:$H$726,D24,'3_stopień'!$P$8:$P$726,"CKZ Słupsk")</f>
        <v>0</v>
      </c>
      <c r="AW24" s="24">
        <f>SUMIFS('3_stopień'!$I$8:$I$726,'3_stopień'!$H$8:$H$726,D24,'3_stopień'!$P$8:$P$726,"CKZ Opole")</f>
        <v>0</v>
      </c>
      <c r="AX24" s="349">
        <f>SUMIFS('3_stopień'!$J$8:$J$726,'3_stopień'!$H$8:$H$726,D24,'3_stopień'!$P$8:$P$726,"CKZ Opole")</f>
        <v>0</v>
      </c>
      <c r="AY24" s="24">
        <f>SUMIFS('3_stopień'!$I$8:$I$726,'3_stopień'!$H$8:$H$726,D24,'3_stopień'!$P$8:$P$726,"CKZ Wrocław")</f>
        <v>0</v>
      </c>
      <c r="AZ24" s="349">
        <f>SUMIFS('3_stopień'!$J$8:$J$726,'3_stopień'!$H$8:$H$726,D24,'3_stopień'!$P$8:$P$726,"CKZ Wrocław")</f>
        <v>0</v>
      </c>
      <c r="BA24" s="24">
        <f>SUMIFS('3_stopień'!$I$8:$I$726,'3_stopień'!$H$8:$H$726,D24,'3_stopień'!$P$8:$P$726,"Brzeg Dolny")</f>
        <v>0</v>
      </c>
      <c r="BB24" s="349">
        <f>SUMIFS('3_stopień'!$J$8:$J$726,'3_stopień'!$H$8:$H$726,D24,'3_stopień'!$P$8:$P$726,"Brzeg Dolny")</f>
        <v>0</v>
      </c>
      <c r="BC24" s="24">
        <f>SUMIFS('3_stopień'!$I$8:$I$726,'3_stopień'!$H$8:$H$726,D24,'3_stopień'!$P$8:$P$726,"CKZ Gniezno")</f>
        <v>0</v>
      </c>
      <c r="BD24" s="349">
        <f>SUMIFS('3_stopień'!$J$8:$J$726,'3_stopień'!$H$8:$H$726,D24,'3_stopień'!$P$8:$P$726,"CKZ Gniezno")</f>
        <v>0</v>
      </c>
      <c r="BE24" s="24">
        <f>SUMIFS('3_stopień'!$I$8:$I$726,'3_stopień'!$H$8:$H$726,D24,'3_stopień'!$P$8:$P$726,"CKZ Dębica")</f>
        <v>0</v>
      </c>
      <c r="BF24" s="349">
        <f>SUMIFS('3_stopień'!$J$8:$J$726,'3_stopień'!$H$8:$H$726,D24,'3_stopień'!$P$8:$P$726,"CKZ Dębica")</f>
        <v>0</v>
      </c>
      <c r="BG24" s="24">
        <f>SUMIFS('3_stopień'!$I$8:$I$726,'3_stopień'!$H$8:$H$726,D24,'3_stopień'!$P$8:$P$726,"CKZ Gliwice")</f>
        <v>0</v>
      </c>
      <c r="BH24" s="349">
        <f>SUMIFS('3_stopień'!$J$8:$J$726,'3_stopień'!$H$8:$H$726,D24,'3_stopień'!$P$8:$P$726,"CKZ Gliwice")</f>
        <v>0</v>
      </c>
      <c r="BI24" s="24">
        <f>SUMIFS('3_stopień'!$I$8:$I$726,'3_stopień'!$H$8:$H$726,D24,'3_stopień'!$P$8:$P$726,"konsultacje szkoła")</f>
        <v>0</v>
      </c>
      <c r="BJ24" s="338">
        <f t="shared" si="0"/>
        <v>2</v>
      </c>
      <c r="BK24" s="333">
        <f t="shared" si="1"/>
        <v>0</v>
      </c>
    </row>
    <row r="25" spans="2:63" hidden="1">
      <c r="B25" s="25" t="s">
        <v>497</v>
      </c>
      <c r="C25" s="26">
        <v>813134</v>
      </c>
      <c r="D25" s="26" t="s">
        <v>466</v>
      </c>
      <c r="E25" s="25" t="s">
        <v>587</v>
      </c>
      <c r="F25" s="23">
        <f>SUMIF('3_stopień'!H$8:H$726,D25,'3_stopień'!I$8:I$726)</f>
        <v>0</v>
      </c>
      <c r="G25" s="24">
        <f>SUMIFS('3_stopień'!$I$8:$I$726,'3_stopień'!$H$8:$H$726,D25,'3_stopień'!$P$8:$P$726,"CKZ Bielawa")</f>
        <v>0</v>
      </c>
      <c r="H25" s="349">
        <f>SUMIFS('3_stopień'!$J$8:$J$726,'3_stopień'!$H$8:$H$726,D25,'3_stopień'!$P$8:$P$726,"CKZ Bielawa")</f>
        <v>0</v>
      </c>
      <c r="I25" s="24">
        <f>SUMIFS('3_stopień'!$I$8:$I$726,'3_stopień'!$H$8:$H$726,D25,'3_stopień'!$P$8:$P$726,"GCKZ Głogów")</f>
        <v>0</v>
      </c>
      <c r="J25" s="349">
        <f>SUMIFS('3_stopień'!$J$8:$J$726,'3_stopień'!$H$8:$H$726,D25,'3_stopień'!$P$8:$P$726,"GCKZ Głogów")</f>
        <v>0</v>
      </c>
      <c r="K25" s="24">
        <f>SUMIFS('3_stopień'!$I$8:$I$726,'3_stopień'!$H$8:$H$726,D25,'3_stopień'!$P$8:$P$726,"CKZ Jawor")</f>
        <v>0</v>
      </c>
      <c r="L25" s="349">
        <f>SUMIFS('3_stopień'!$J$8:$J$726,'3_stopień'!$H$8:$H$726,D25,'3_stopień'!$P$8:$P$726,"CKZ Jawor")</f>
        <v>0</v>
      </c>
      <c r="M25" s="24">
        <f>SUMIFS('3_stopień'!$I$8:$I$726,'3_stopień'!$H$8:$H$726,D25,'3_stopień'!$P$8:$P$726,"JCKZ Jelenia Góra")</f>
        <v>0</v>
      </c>
      <c r="N25" s="349">
        <f>SUMIFS('3_stopień'!$J$8:$J$726,'3_stopień'!$H$8:$H$726,D25,'3_stopień'!$P$8:$P$726,"JCKZ Jelenia Góra")</f>
        <v>0</v>
      </c>
      <c r="O25" s="24">
        <f>SUMIFS('3_stopień'!$I$8:$I$726,'3_stopień'!$H$8:$H$726,D25,'3_stopień'!$P$8:$P$726,"CKZ Kłodzko")</f>
        <v>0</v>
      </c>
      <c r="P25" s="349">
        <f>SUMIFS('3_stopień'!$J$8:$J$726,'3_stopień'!$H$8:$H$726,D25,'3_stopień'!$P$8:$P$726,"CKZ Kłodzko")</f>
        <v>0</v>
      </c>
      <c r="Q25" s="24">
        <f>SUMIFS('3_stopień'!$I$8:$I$726,'3_stopień'!$H$8:$H$726,D25,'3_stopień'!$P$8:$P$726,"CKZ Legnica")</f>
        <v>0</v>
      </c>
      <c r="R25" s="349">
        <f>SUMIFS('3_stopień'!$J$8:$J$726,'3_stopień'!$H$8:$H$726,D25,'3_stopień'!$P$8:$P$726,"CKZ Legnica")</f>
        <v>0</v>
      </c>
      <c r="S25" s="24">
        <f>SUMIFS('3_stopień'!$I$8:$I$726,'3_stopień'!$H$8:$H$726,D25,'3_stopień'!$P$8:$P$726,"CKZ Oleśnica")</f>
        <v>0</v>
      </c>
      <c r="T25" s="349">
        <f>SUMIFS('3_stopień'!$J$8:$J$726,'3_stopień'!$H$8:$H$726,D25,'3_stopień'!$P$8:$P$726,"CKZ Oleśnica")</f>
        <v>0</v>
      </c>
      <c r="U25" s="24">
        <f>SUMIFS('3_stopień'!$I$8:$I$726,'3_stopień'!$H$8:$H$726,D25,'3_stopień'!$P$8:$P$726,"CKZ Świdnica")</f>
        <v>0</v>
      </c>
      <c r="V25" s="349">
        <f>SUMIFS('3_stopień'!$J$8:$J$726,'3_stopień'!$H$8:$H$726,D25,'3_stopień'!$P$8:$P$726,"CKZ Świdnica")</f>
        <v>0</v>
      </c>
      <c r="W25" s="24">
        <f>SUMIFS('3_stopień'!$I$8:$I$726,'3_stopień'!$H$8:$H$726,D25,'3_stopień'!$P$8:$P$726,"CKZ Wołów")</f>
        <v>0</v>
      </c>
      <c r="X25" s="349">
        <f>SUMIFS('3_stopień'!$J$8:$J$726,'3_stopień'!$H$8:$H$726,D25,'3_stopień'!$P$8:$P$726,"CKZ Wołów")</f>
        <v>0</v>
      </c>
      <c r="Y25" s="24">
        <f>SUMIFS('3_stopień'!$I$8:$I$726,'3_stopień'!$H$8:$H$726,D25,'3_stopień'!$P$8:$P$726,"CKZ Ziębice")</f>
        <v>0</v>
      </c>
      <c r="Z25" s="349">
        <f>SUMIFS('3_stopień'!$J$8:$J$726,'3_stopień'!$H$8:$H$726,D25,'3_stopień'!$P$8:$P$726,"CKZ Ziębice")</f>
        <v>0</v>
      </c>
      <c r="AA25" s="24">
        <f>SUMIFS('3_stopień'!$I$8:$I$726,'3_stopień'!$H$8:$H$726,D25,'3_stopień'!$P$8:$P$726,"CKZ Dobrodzień")</f>
        <v>0</v>
      </c>
      <c r="AB25" s="349">
        <f>SUMIFS('3_stopień'!$J$8:$J$726,'3_stopień'!$H$8:$H$726,D25,'3_stopień'!$P$8:$P$726,"CKZ Dobrodzień")</f>
        <v>0</v>
      </c>
      <c r="AC25" s="24">
        <f>SUMIFS('3_stopień'!$I$8:$I$726,'3_stopień'!$H$8:$H$726,D25,'3_stopień'!$P$8:$P$726,"CKZ Głubczyce")</f>
        <v>0</v>
      </c>
      <c r="AD25" s="349">
        <f>SUMIFS('3_stopień'!$J$8:$J$726,'3_stopień'!$H$8:$H$726,D25,'3_stopień'!$P$8:$P$726,"CKZ Głubczyce")</f>
        <v>0</v>
      </c>
      <c r="AE25" s="24">
        <f>SUMIFS('3_stopień'!$I$8:$I$726,'3_stopień'!$H$8:$H$726,D25,'3_stopień'!$P$8:$P$726,"CKZ Kędzierzyn Koźle")</f>
        <v>0</v>
      </c>
      <c r="AF25" s="349">
        <f>SUMIFS('3_stopień'!$J$8:$J$726,'3_stopień'!$H$8:$H$726,D25,'3_stopień'!$P$8:$P$726,"CKZ Kędzierzyn Koźle")</f>
        <v>0</v>
      </c>
      <c r="AG25" s="24">
        <f>SUMIFS('3_stopień'!$I$8:$I$726,'3_stopień'!$H$8:$H$726,D25,'3_stopień'!$P$8:$P$726,"CKZ Kluczbork")</f>
        <v>0</v>
      </c>
      <c r="AH25" s="349">
        <f>SUMIFS('3_stopień'!$J$8:$J$726,'3_stopień'!$H$8:$H$726,D25,'3_stopień'!$P$8:$P$726,"CKZ Kluczbork")</f>
        <v>0</v>
      </c>
      <c r="AI25" s="24">
        <f>SUMIFS('3_stopień'!$I$8:$I$726,'3_stopień'!$H$8:$H$726,D25,'3_stopień'!$P$8:$P$726,"CKZ Krotoszyn")</f>
        <v>0</v>
      </c>
      <c r="AJ25" s="349">
        <f>SUMIFS('3_stopień'!$J$8:$J$726,'3_stopień'!$H$8:$H$726,D25,'3_stopień'!$P$8:$P$726,"CKZ Krotoszyn")</f>
        <v>0</v>
      </c>
      <c r="AK25" s="24">
        <f>SUMIFS('3_stopień'!$I$8:$I$726,'3_stopień'!$H$8:$H$726,D25,'3_stopień'!$P$8:$P$726,"CKZ Olkusz")</f>
        <v>0</v>
      </c>
      <c r="AL25" s="349">
        <f>SUMIFS('3_stopień'!$J$8:$J$726,'3_stopień'!$H$8:$H$726,D25,'3_stopień'!$P$8:$P$726,"CKZ Olkusz")</f>
        <v>0</v>
      </c>
      <c r="AM25" s="24">
        <f>SUMIFS('3_stopień'!$I$8:$I$726,'3_stopień'!$H$8:$H$726,D25,'3_stopień'!$P$8:$P$726,"CKZ Wschowa")</f>
        <v>0</v>
      </c>
      <c r="AN25" s="337">
        <f>SUMIFS('3_stopień'!$J$8:$J$726,'3_stopień'!$H$8:$H$726,D25,'3_stopień'!$P$8:$P$726,"CKZ Wschowa")</f>
        <v>0</v>
      </c>
      <c r="AO25" s="24">
        <f>SUMIFS('3_stopień'!$I$8:$I$726,'3_stopień'!$H$8:$H$726,D25,'3_stopień'!$P$8:$P$726,"CKZ Zielona Góra")</f>
        <v>0</v>
      </c>
      <c r="AP25" s="349">
        <f>SUMIFS('3_stopień'!$J$8:$J$726,'3_stopień'!$H$8:$H$726,D25,'3_stopień'!$P$8:$P$726,"CKZ Zielona Góra")</f>
        <v>0</v>
      </c>
      <c r="AQ25" s="24">
        <f>SUMIFS('3_stopień'!$I$8:$I$726,'3_stopień'!$H$8:$H$726,D25,'3_stopień'!$P$8:$P$726,"Rzemieślnicza Wałbrzych")</f>
        <v>0</v>
      </c>
      <c r="AR25" s="349">
        <f>SUMIFS('3_stopień'!$J$8:$J$726,'3_stopień'!$H$8:$H$726,D25,'3_stopień'!$P$8:$P$726,"Rzemieślnicza Wałbrzych")</f>
        <v>0</v>
      </c>
      <c r="AS25" s="24">
        <f>SUMIFS('3_stopień'!$I$8:$I$726,'3_stopień'!$H$8:$H$726,D25,'3_stopień'!$P$8:$P$726,"CKZ Mosina")</f>
        <v>0</v>
      </c>
      <c r="AT25" s="349">
        <f>SUMIFS('3_stopień'!$J$8:$J$726,'3_stopień'!$H$8:$H$726,D25,'3_stopień'!$P$8:$P$726,"CKZ Mosina")</f>
        <v>0</v>
      </c>
      <c r="AU25" s="24">
        <f>SUMIFS('3_stopień'!$I$8:$I$726,'3_stopień'!$H$8:$H$726,D25,'3_stopień'!$P$8:$P$726,"CKZ Słupsk")</f>
        <v>0</v>
      </c>
      <c r="AV25" s="349">
        <f>SUMIFS('3_stopień'!$J$8:$J$726,'3_stopień'!$H$8:$H$726,D25,'3_stopień'!$P$8:$P$726,"CKZ Słupsk")</f>
        <v>0</v>
      </c>
      <c r="AW25" s="24">
        <f>SUMIFS('3_stopień'!$I$8:$I$726,'3_stopień'!$H$8:$H$726,D25,'3_stopień'!$P$8:$P$726,"CKZ Opole")</f>
        <v>0</v>
      </c>
      <c r="AX25" s="349">
        <f>SUMIFS('3_stopień'!$J$8:$J$726,'3_stopień'!$H$8:$H$726,D25,'3_stopień'!$P$8:$P$726,"CKZ Opole")</f>
        <v>0</v>
      </c>
      <c r="AY25" s="24">
        <f>SUMIFS('3_stopień'!$I$8:$I$726,'3_stopień'!$H$8:$H$726,D25,'3_stopień'!$P$8:$P$726,"CKZ Wrocław")</f>
        <v>0</v>
      </c>
      <c r="AZ25" s="349">
        <f>SUMIFS('3_stopień'!$J$8:$J$726,'3_stopień'!$H$8:$H$726,D25,'3_stopień'!$P$8:$P$726,"CKZ Wrocław")</f>
        <v>0</v>
      </c>
      <c r="BA25" s="24">
        <f>SUMIFS('3_stopień'!$I$8:$I$726,'3_stopień'!$H$8:$H$726,D25,'3_stopień'!$P$8:$P$726,"Brzeg Dolny")</f>
        <v>0</v>
      </c>
      <c r="BB25" s="349">
        <f>SUMIFS('3_stopień'!$J$8:$J$726,'3_stopień'!$H$8:$H$726,D25,'3_stopień'!$P$8:$P$726,"Brzeg Dolny")</f>
        <v>0</v>
      </c>
      <c r="BC25" s="24">
        <f>SUMIFS('3_stopień'!$I$8:$I$726,'3_stopień'!$H$8:$H$726,D25,'3_stopień'!$P$8:$P$726,"CKZ Gniezno")</f>
        <v>0</v>
      </c>
      <c r="BD25" s="349">
        <f>SUMIFS('3_stopień'!$J$8:$J$726,'3_stopień'!$H$8:$H$726,D25,'3_stopień'!$P$8:$P$726,"CKZ Gniezno")</f>
        <v>0</v>
      </c>
      <c r="BE25" s="24">
        <f>SUMIFS('3_stopień'!$I$8:$I$726,'3_stopień'!$H$8:$H$726,D25,'3_stopień'!$P$8:$P$726,"CKZ Dębica")</f>
        <v>0</v>
      </c>
      <c r="BF25" s="349">
        <f>SUMIFS('3_stopień'!$J$8:$J$726,'3_stopień'!$H$8:$H$726,D25,'3_stopień'!$P$8:$P$726,"CKZ Dębica")</f>
        <v>0</v>
      </c>
      <c r="BG25" s="24">
        <f>SUMIFS('3_stopień'!$I$8:$I$726,'3_stopień'!$H$8:$H$726,D25,'3_stopień'!$P$8:$P$726,"CKZ Gliwice")</f>
        <v>0</v>
      </c>
      <c r="BH25" s="349">
        <f>SUMIFS('3_stopień'!$J$8:$J$726,'3_stopień'!$H$8:$H$726,D25,'3_stopień'!$P$8:$P$726,"CKZ Gliwice")</f>
        <v>0</v>
      </c>
      <c r="BI25" s="24">
        <f>SUMIFS('3_stopień'!$I$8:$I$726,'3_stopień'!$H$8:$H$726,D25,'3_stopień'!$P$8:$P$726,"konsultacje szkoła")</f>
        <v>0</v>
      </c>
      <c r="BJ25" s="338">
        <f t="shared" si="0"/>
        <v>0</v>
      </c>
      <c r="BK25" s="333">
        <f t="shared" si="1"/>
        <v>0</v>
      </c>
    </row>
    <row r="26" spans="2:63" hidden="1">
      <c r="B26" s="25" t="s">
        <v>498</v>
      </c>
      <c r="C26" s="26">
        <v>731702</v>
      </c>
      <c r="D26" s="26" t="s">
        <v>589</v>
      </c>
      <c r="E26" s="25" t="s">
        <v>588</v>
      </c>
      <c r="F26" s="23">
        <f>SUMIF('3_stopień'!H$8:H$726,D26,'3_stopień'!I$8:I$726)</f>
        <v>0</v>
      </c>
      <c r="G26" s="24">
        <f>SUMIFS('3_stopień'!$I$8:$I$726,'3_stopień'!$H$8:$H$726,D26,'3_stopień'!$P$8:$P$726,"CKZ Bielawa")</f>
        <v>0</v>
      </c>
      <c r="H26" s="349">
        <f>SUMIFS('3_stopień'!$J$8:$J$726,'3_stopień'!$H$8:$H$726,D26,'3_stopień'!$P$8:$P$726,"CKZ Bielawa")</f>
        <v>0</v>
      </c>
      <c r="I26" s="24">
        <f>SUMIFS('3_stopień'!$I$8:$I$726,'3_stopień'!$H$8:$H$726,D26,'3_stopień'!$P$8:$P$726,"GCKZ Głogów")</f>
        <v>0</v>
      </c>
      <c r="J26" s="349">
        <f>SUMIFS('3_stopień'!$J$8:$J$726,'3_stopień'!$H$8:$H$726,D26,'3_stopień'!$P$8:$P$726,"GCKZ Głogów")</f>
        <v>0</v>
      </c>
      <c r="K26" s="24">
        <f>SUMIFS('3_stopień'!$I$8:$I$726,'3_stopień'!$H$8:$H$726,D26,'3_stopień'!$P$8:$P$726,"CKZ Jawor")</f>
        <v>0</v>
      </c>
      <c r="L26" s="349">
        <f>SUMIFS('3_stopień'!$J$8:$J$726,'3_stopień'!$H$8:$H$726,D26,'3_stopień'!$P$8:$P$726,"CKZ Jawor")</f>
        <v>0</v>
      </c>
      <c r="M26" s="24">
        <f>SUMIFS('3_stopień'!$I$8:$I$726,'3_stopień'!$H$8:$H$726,D26,'3_stopień'!$P$8:$P$726,"JCKZ Jelenia Góra")</f>
        <v>0</v>
      </c>
      <c r="N26" s="349">
        <f>SUMIFS('3_stopień'!$J$8:$J$726,'3_stopień'!$H$8:$H$726,D26,'3_stopień'!$P$8:$P$726,"JCKZ Jelenia Góra")</f>
        <v>0</v>
      </c>
      <c r="O26" s="24">
        <f>SUMIFS('3_stopień'!$I$8:$I$726,'3_stopień'!$H$8:$H$726,D26,'3_stopień'!$P$8:$P$726,"CKZ Kłodzko")</f>
        <v>0</v>
      </c>
      <c r="P26" s="349">
        <f>SUMIFS('3_stopień'!$J$8:$J$726,'3_stopień'!$H$8:$H$726,D26,'3_stopień'!$P$8:$P$726,"CKZ Kłodzko")</f>
        <v>0</v>
      </c>
      <c r="Q26" s="24">
        <f>SUMIFS('3_stopień'!$I$8:$I$726,'3_stopień'!$H$8:$H$726,D26,'3_stopień'!$P$8:$P$726,"CKZ Legnica")</f>
        <v>0</v>
      </c>
      <c r="R26" s="349">
        <f>SUMIFS('3_stopień'!$J$8:$J$726,'3_stopień'!$H$8:$H$726,D26,'3_stopień'!$P$8:$P$726,"CKZ Legnica")</f>
        <v>0</v>
      </c>
      <c r="S26" s="24">
        <f>SUMIFS('3_stopień'!$I$8:$I$726,'3_stopień'!$H$8:$H$726,D26,'3_stopień'!$P$8:$P$726,"CKZ Oleśnica")</f>
        <v>0</v>
      </c>
      <c r="T26" s="349">
        <f>SUMIFS('3_stopień'!$J$8:$J$726,'3_stopień'!$H$8:$H$726,D26,'3_stopień'!$P$8:$P$726,"CKZ Oleśnica")</f>
        <v>0</v>
      </c>
      <c r="U26" s="24">
        <f>SUMIFS('3_stopień'!$I$8:$I$726,'3_stopień'!$H$8:$H$726,D26,'3_stopień'!$P$8:$P$726,"CKZ Świdnica")</f>
        <v>0</v>
      </c>
      <c r="V26" s="349">
        <f>SUMIFS('3_stopień'!$J$8:$J$726,'3_stopień'!$H$8:$H$726,D26,'3_stopień'!$P$8:$P$726,"CKZ Świdnica")</f>
        <v>0</v>
      </c>
      <c r="W26" s="24">
        <f>SUMIFS('3_stopień'!$I$8:$I$726,'3_stopień'!$H$8:$H$726,D26,'3_stopień'!$P$8:$P$726,"CKZ Wołów")</f>
        <v>0</v>
      </c>
      <c r="X26" s="349">
        <f>SUMIFS('3_stopień'!$J$8:$J$726,'3_stopień'!$H$8:$H$726,D26,'3_stopień'!$P$8:$P$726,"CKZ Wołów")</f>
        <v>0</v>
      </c>
      <c r="Y26" s="24">
        <f>SUMIFS('3_stopień'!$I$8:$I$726,'3_stopień'!$H$8:$H$726,D26,'3_stopień'!$P$8:$P$726,"CKZ Ziębice")</f>
        <v>0</v>
      </c>
      <c r="Z26" s="349">
        <f>SUMIFS('3_stopień'!$J$8:$J$726,'3_stopień'!$H$8:$H$726,D26,'3_stopień'!$P$8:$P$726,"CKZ Ziębice")</f>
        <v>0</v>
      </c>
      <c r="AA26" s="24">
        <f>SUMIFS('3_stopień'!$I$8:$I$726,'3_stopień'!$H$8:$H$726,D26,'3_stopień'!$P$8:$P$726,"CKZ Dobrodzień")</f>
        <v>0</v>
      </c>
      <c r="AB26" s="349">
        <f>SUMIFS('3_stopień'!$J$8:$J$726,'3_stopień'!$H$8:$H$726,D26,'3_stopień'!$P$8:$P$726,"CKZ Dobrodzień")</f>
        <v>0</v>
      </c>
      <c r="AC26" s="24">
        <f>SUMIFS('3_stopień'!$I$8:$I$726,'3_stopień'!$H$8:$H$726,D26,'3_stopień'!$P$8:$P$726,"CKZ Głubczyce")</f>
        <v>0</v>
      </c>
      <c r="AD26" s="349">
        <f>SUMIFS('3_stopień'!$J$8:$J$726,'3_stopień'!$H$8:$H$726,D26,'3_stopień'!$P$8:$P$726,"CKZ Głubczyce")</f>
        <v>0</v>
      </c>
      <c r="AE26" s="24">
        <f>SUMIFS('3_stopień'!$I$8:$I$726,'3_stopień'!$H$8:$H$726,D26,'3_stopień'!$P$8:$P$726,"CKZ Kędzierzyn Koźle")</f>
        <v>0</v>
      </c>
      <c r="AF26" s="349">
        <f>SUMIFS('3_stopień'!$J$8:$J$726,'3_stopień'!$H$8:$H$726,D26,'3_stopień'!$P$8:$P$726,"CKZ Kędzierzyn Koźle")</f>
        <v>0</v>
      </c>
      <c r="AG26" s="24">
        <f>SUMIFS('3_stopień'!$I$8:$I$726,'3_stopień'!$H$8:$H$726,D26,'3_stopień'!$P$8:$P$726,"CKZ Kluczbork")</f>
        <v>0</v>
      </c>
      <c r="AH26" s="349">
        <f>SUMIFS('3_stopień'!$J$8:$J$726,'3_stopień'!$H$8:$H$726,D26,'3_stopień'!$P$8:$P$726,"CKZ Kluczbork")</f>
        <v>0</v>
      </c>
      <c r="AI26" s="24">
        <f>SUMIFS('3_stopień'!$I$8:$I$726,'3_stopień'!$H$8:$H$726,D26,'3_stopień'!$P$8:$P$726,"CKZ Krotoszyn")</f>
        <v>0</v>
      </c>
      <c r="AJ26" s="349">
        <f>SUMIFS('3_stopień'!$J$8:$J$726,'3_stopień'!$H$8:$H$726,D26,'3_stopień'!$P$8:$P$726,"CKZ Krotoszyn")</f>
        <v>0</v>
      </c>
      <c r="AK26" s="24">
        <f>SUMIFS('3_stopień'!$I$8:$I$726,'3_stopień'!$H$8:$H$726,D26,'3_stopień'!$P$8:$P$726,"CKZ Olkusz")</f>
        <v>0</v>
      </c>
      <c r="AL26" s="349">
        <f>SUMIFS('3_stopień'!$J$8:$J$726,'3_stopień'!$H$8:$H$726,D26,'3_stopień'!$P$8:$P$726,"CKZ Olkusz")</f>
        <v>0</v>
      </c>
      <c r="AM26" s="24">
        <f>SUMIFS('3_stopień'!$I$8:$I$726,'3_stopień'!$H$8:$H$726,D26,'3_stopień'!$P$8:$P$726,"CKZ Wschowa")</f>
        <v>0</v>
      </c>
      <c r="AN26" s="337">
        <f>SUMIFS('3_stopień'!$J$8:$J$726,'3_stopień'!$H$8:$H$726,D26,'3_stopień'!$P$8:$P$726,"CKZ Wschowa")</f>
        <v>0</v>
      </c>
      <c r="AO26" s="24">
        <f>SUMIFS('3_stopień'!$I$8:$I$726,'3_stopień'!$H$8:$H$726,D26,'3_stopień'!$P$8:$P$726,"CKZ Zielona Góra")</f>
        <v>0</v>
      </c>
      <c r="AP26" s="349">
        <f>SUMIFS('3_stopień'!$J$8:$J$726,'3_stopień'!$H$8:$H$726,D26,'3_stopień'!$P$8:$P$726,"CKZ Zielona Góra")</f>
        <v>0</v>
      </c>
      <c r="AQ26" s="24">
        <f>SUMIFS('3_stopień'!$I$8:$I$726,'3_stopień'!$H$8:$H$726,D26,'3_stopień'!$P$8:$P$726,"Rzemieślnicza Wałbrzych")</f>
        <v>0</v>
      </c>
      <c r="AR26" s="349">
        <f>SUMIFS('3_stopień'!$J$8:$J$726,'3_stopień'!$H$8:$H$726,D26,'3_stopień'!$P$8:$P$726,"Rzemieślnicza Wałbrzych")</f>
        <v>0</v>
      </c>
      <c r="AS26" s="24">
        <f>SUMIFS('3_stopień'!$I$8:$I$726,'3_stopień'!$H$8:$H$726,D26,'3_stopień'!$P$8:$P$726,"CKZ Mosina")</f>
        <v>0</v>
      </c>
      <c r="AT26" s="349">
        <f>SUMIFS('3_stopień'!$J$8:$J$726,'3_stopień'!$H$8:$H$726,D26,'3_stopień'!$P$8:$P$726,"CKZ Mosina")</f>
        <v>0</v>
      </c>
      <c r="AU26" s="24">
        <f>SUMIFS('3_stopień'!$I$8:$I$726,'3_stopień'!$H$8:$H$726,D26,'3_stopień'!$P$8:$P$726,"CKZ Słupsk")</f>
        <v>0</v>
      </c>
      <c r="AV26" s="349">
        <f>SUMIFS('3_stopień'!$J$8:$J$726,'3_stopień'!$H$8:$H$726,D26,'3_stopień'!$P$8:$P$726,"CKZ Słupsk")</f>
        <v>0</v>
      </c>
      <c r="AW26" s="24">
        <f>SUMIFS('3_stopień'!$I$8:$I$726,'3_stopień'!$H$8:$H$726,D26,'3_stopień'!$P$8:$P$726,"CKZ Opole")</f>
        <v>0</v>
      </c>
      <c r="AX26" s="349">
        <f>SUMIFS('3_stopień'!$J$8:$J$726,'3_stopień'!$H$8:$H$726,D26,'3_stopień'!$P$8:$P$726,"CKZ Opole")</f>
        <v>0</v>
      </c>
      <c r="AY26" s="24">
        <f>SUMIFS('3_stopień'!$I$8:$I$726,'3_stopień'!$H$8:$H$726,D26,'3_stopień'!$P$8:$P$726,"CKZ Wrocław")</f>
        <v>0</v>
      </c>
      <c r="AZ26" s="349">
        <f>SUMIFS('3_stopień'!$J$8:$J$726,'3_stopień'!$H$8:$H$726,D26,'3_stopień'!$P$8:$P$726,"CKZ Wrocław")</f>
        <v>0</v>
      </c>
      <c r="BA26" s="24">
        <f>SUMIFS('3_stopień'!$I$8:$I$726,'3_stopień'!$H$8:$H$726,D26,'3_stopień'!$P$8:$P$726,"Brzeg Dolny")</f>
        <v>0</v>
      </c>
      <c r="BB26" s="349">
        <f>SUMIFS('3_stopień'!$J$8:$J$726,'3_stopień'!$H$8:$H$726,D26,'3_stopień'!$P$8:$P$726,"Brzeg Dolny")</f>
        <v>0</v>
      </c>
      <c r="BC26" s="24">
        <f>SUMIFS('3_stopień'!$I$8:$I$726,'3_stopień'!$H$8:$H$726,D26,'3_stopień'!$P$8:$P$726,"CKZ Gniezno")</f>
        <v>0</v>
      </c>
      <c r="BD26" s="349">
        <f>SUMIFS('3_stopień'!$J$8:$J$726,'3_stopień'!$H$8:$H$726,D26,'3_stopień'!$P$8:$P$726,"CKZ Gniezno")</f>
        <v>0</v>
      </c>
      <c r="BE26" s="24">
        <f>SUMIFS('3_stopień'!$I$8:$I$726,'3_stopień'!$H$8:$H$726,D26,'3_stopień'!$P$8:$P$726,"CKZ Dębica")</f>
        <v>0</v>
      </c>
      <c r="BF26" s="349">
        <f>SUMIFS('3_stopień'!$J$8:$J$726,'3_stopień'!$H$8:$H$726,D26,'3_stopień'!$P$8:$P$726,"CKZ Dębica")</f>
        <v>0</v>
      </c>
      <c r="BG26" s="24">
        <f>SUMIFS('3_stopień'!$I$8:$I$726,'3_stopień'!$H$8:$H$726,D26,'3_stopień'!$P$8:$P$726,"CKZ Gliwice")</f>
        <v>0</v>
      </c>
      <c r="BH26" s="349">
        <f>SUMIFS('3_stopień'!$J$8:$J$726,'3_stopień'!$H$8:$H$726,D26,'3_stopień'!$P$8:$P$726,"CKZ Gliwice")</f>
        <v>0</v>
      </c>
      <c r="BI26" s="24">
        <f>SUMIFS('3_stopień'!$I$8:$I$726,'3_stopień'!$H$8:$H$726,D26,'3_stopień'!$P$8:$P$726,"konsultacje szkoła")</f>
        <v>0</v>
      </c>
      <c r="BJ26" s="338">
        <f t="shared" si="0"/>
        <v>0</v>
      </c>
      <c r="BK26" s="333">
        <f t="shared" si="1"/>
        <v>0</v>
      </c>
    </row>
    <row r="27" spans="2:63" hidden="1">
      <c r="B27" s="25" t="s">
        <v>499</v>
      </c>
      <c r="C27" s="26">
        <v>817212</v>
      </c>
      <c r="D27" s="26" t="s">
        <v>591</v>
      </c>
      <c r="E27" s="25" t="s">
        <v>590</v>
      </c>
      <c r="F27" s="23">
        <f>SUMIF('3_stopień'!H$8:H$726,D27,'3_stopień'!I$8:I$726)</f>
        <v>0</v>
      </c>
      <c r="G27" s="24">
        <f>SUMIFS('3_stopień'!$I$8:$I$726,'3_stopień'!$H$8:$H$726,D27,'3_stopień'!$P$8:$P$726,"CKZ Bielawa")</f>
        <v>0</v>
      </c>
      <c r="H27" s="349">
        <f>SUMIFS('3_stopień'!$J$8:$J$726,'3_stopień'!$H$8:$H$726,D27,'3_stopień'!$P$8:$P$726,"CKZ Bielawa")</f>
        <v>0</v>
      </c>
      <c r="I27" s="24">
        <f>SUMIFS('3_stopień'!$I$8:$I$726,'3_stopień'!$H$8:$H$726,D27,'3_stopień'!$P$8:$P$726,"GCKZ Głogów")</f>
        <v>0</v>
      </c>
      <c r="J27" s="349">
        <f>SUMIFS('3_stopień'!$J$8:$J$726,'3_stopień'!$H$8:$H$726,D27,'3_stopień'!$P$8:$P$726,"GCKZ Głogów")</f>
        <v>0</v>
      </c>
      <c r="K27" s="24">
        <f>SUMIFS('3_stopień'!$I$8:$I$726,'3_stopień'!$H$8:$H$726,D27,'3_stopień'!$P$8:$P$726,"CKZ Jawor")</f>
        <v>0</v>
      </c>
      <c r="L27" s="349">
        <f>SUMIFS('3_stopień'!$J$8:$J$726,'3_stopień'!$H$8:$H$726,D27,'3_stopień'!$P$8:$P$726,"CKZ Jawor")</f>
        <v>0</v>
      </c>
      <c r="M27" s="24">
        <f>SUMIFS('3_stopień'!$I$8:$I$726,'3_stopień'!$H$8:$H$726,D27,'3_stopień'!$P$8:$P$726,"JCKZ Jelenia Góra")</f>
        <v>0</v>
      </c>
      <c r="N27" s="349">
        <f>SUMIFS('3_stopień'!$J$8:$J$726,'3_stopień'!$H$8:$H$726,D27,'3_stopień'!$P$8:$P$726,"JCKZ Jelenia Góra")</f>
        <v>0</v>
      </c>
      <c r="O27" s="24">
        <f>SUMIFS('3_stopień'!$I$8:$I$726,'3_stopień'!$H$8:$H$726,D27,'3_stopień'!$P$8:$P$726,"CKZ Kłodzko")</f>
        <v>0</v>
      </c>
      <c r="P27" s="349">
        <f>SUMIFS('3_stopień'!$J$8:$J$726,'3_stopień'!$H$8:$H$726,D27,'3_stopień'!$P$8:$P$726,"CKZ Kłodzko")</f>
        <v>0</v>
      </c>
      <c r="Q27" s="24">
        <f>SUMIFS('3_stopień'!$I$8:$I$726,'3_stopień'!$H$8:$H$726,D27,'3_stopień'!$P$8:$P$726,"CKZ Legnica")</f>
        <v>0</v>
      </c>
      <c r="R27" s="349">
        <f>SUMIFS('3_stopień'!$J$8:$J$726,'3_stopień'!$H$8:$H$726,D27,'3_stopień'!$P$8:$P$726,"CKZ Legnica")</f>
        <v>0</v>
      </c>
      <c r="S27" s="24">
        <f>SUMIFS('3_stopień'!$I$8:$I$726,'3_stopień'!$H$8:$H$726,D27,'3_stopień'!$P$8:$P$726,"CKZ Oleśnica")</f>
        <v>0</v>
      </c>
      <c r="T27" s="349">
        <f>SUMIFS('3_stopień'!$J$8:$J$726,'3_stopień'!$H$8:$H$726,D27,'3_stopień'!$P$8:$P$726,"CKZ Oleśnica")</f>
        <v>0</v>
      </c>
      <c r="U27" s="24">
        <f>SUMIFS('3_stopień'!$I$8:$I$726,'3_stopień'!$H$8:$H$726,D27,'3_stopień'!$P$8:$P$726,"CKZ Świdnica")</f>
        <v>0</v>
      </c>
      <c r="V27" s="349">
        <f>SUMIFS('3_stopień'!$J$8:$J$726,'3_stopień'!$H$8:$H$726,D27,'3_stopień'!$P$8:$P$726,"CKZ Świdnica")</f>
        <v>0</v>
      </c>
      <c r="W27" s="24">
        <f>SUMIFS('3_stopień'!$I$8:$I$726,'3_stopień'!$H$8:$H$726,D27,'3_stopień'!$P$8:$P$726,"CKZ Wołów")</f>
        <v>0</v>
      </c>
      <c r="X27" s="349">
        <f>SUMIFS('3_stopień'!$J$8:$J$726,'3_stopień'!$H$8:$H$726,D27,'3_stopień'!$P$8:$P$726,"CKZ Wołów")</f>
        <v>0</v>
      </c>
      <c r="Y27" s="24">
        <f>SUMIFS('3_stopień'!$I$8:$I$726,'3_stopień'!$H$8:$H$726,D27,'3_stopień'!$P$8:$P$726,"CKZ Ziębice")</f>
        <v>0</v>
      </c>
      <c r="Z27" s="349">
        <f>SUMIFS('3_stopień'!$J$8:$J$726,'3_stopień'!$H$8:$H$726,D27,'3_stopień'!$P$8:$P$726,"CKZ Ziębice")</f>
        <v>0</v>
      </c>
      <c r="AA27" s="24">
        <f>SUMIFS('3_stopień'!$I$8:$I$726,'3_stopień'!$H$8:$H$726,D27,'3_stopień'!$P$8:$P$726,"CKZ Dobrodzień")</f>
        <v>0</v>
      </c>
      <c r="AB27" s="349">
        <f>SUMIFS('3_stopień'!$J$8:$J$726,'3_stopień'!$H$8:$H$726,D27,'3_stopień'!$P$8:$P$726,"CKZ Dobrodzień")</f>
        <v>0</v>
      </c>
      <c r="AC27" s="24">
        <f>SUMIFS('3_stopień'!$I$8:$I$726,'3_stopień'!$H$8:$H$726,D27,'3_stopień'!$P$8:$P$726,"CKZ Głubczyce")</f>
        <v>0</v>
      </c>
      <c r="AD27" s="349">
        <f>SUMIFS('3_stopień'!$J$8:$J$726,'3_stopień'!$H$8:$H$726,D27,'3_stopień'!$P$8:$P$726,"CKZ Głubczyce")</f>
        <v>0</v>
      </c>
      <c r="AE27" s="24">
        <f>SUMIFS('3_stopień'!$I$8:$I$726,'3_stopień'!$H$8:$H$726,D27,'3_stopień'!$P$8:$P$726,"CKZ Kędzierzyn Koźle")</f>
        <v>0</v>
      </c>
      <c r="AF27" s="349">
        <f>SUMIFS('3_stopień'!$J$8:$J$726,'3_stopień'!$H$8:$H$726,D27,'3_stopień'!$P$8:$P$726,"CKZ Kędzierzyn Koźle")</f>
        <v>0</v>
      </c>
      <c r="AG27" s="24">
        <f>SUMIFS('3_stopień'!$I$8:$I$726,'3_stopień'!$H$8:$H$726,D27,'3_stopień'!$P$8:$P$726,"CKZ Kluczbork")</f>
        <v>0</v>
      </c>
      <c r="AH27" s="349">
        <f>SUMIFS('3_stopień'!$J$8:$J$726,'3_stopień'!$H$8:$H$726,D27,'3_stopień'!$P$8:$P$726,"CKZ Kluczbork")</f>
        <v>0</v>
      </c>
      <c r="AI27" s="24">
        <f>SUMIFS('3_stopień'!$I$8:$I$726,'3_stopień'!$H$8:$H$726,D27,'3_stopień'!$P$8:$P$726,"CKZ Krotoszyn")</f>
        <v>0</v>
      </c>
      <c r="AJ27" s="349">
        <f>SUMIFS('3_stopień'!$J$8:$J$726,'3_stopień'!$H$8:$H$726,D27,'3_stopień'!$P$8:$P$726,"CKZ Krotoszyn")</f>
        <v>0</v>
      </c>
      <c r="AK27" s="24">
        <f>SUMIFS('3_stopień'!$I$8:$I$726,'3_stopień'!$H$8:$H$726,D27,'3_stopień'!$P$8:$P$726,"CKZ Olkusz")</f>
        <v>0</v>
      </c>
      <c r="AL27" s="349">
        <f>SUMIFS('3_stopień'!$J$8:$J$726,'3_stopień'!$H$8:$H$726,D27,'3_stopień'!$P$8:$P$726,"CKZ Olkusz")</f>
        <v>0</v>
      </c>
      <c r="AM27" s="24">
        <f>SUMIFS('3_stopień'!$I$8:$I$726,'3_stopień'!$H$8:$H$726,D27,'3_stopień'!$P$8:$P$726,"CKZ Wschowa")</f>
        <v>0</v>
      </c>
      <c r="AN27" s="337">
        <f>SUMIFS('3_stopień'!$J$8:$J$726,'3_stopień'!$H$8:$H$726,D27,'3_stopień'!$P$8:$P$726,"CKZ Wschowa")</f>
        <v>0</v>
      </c>
      <c r="AO27" s="24">
        <f>SUMIFS('3_stopień'!$I$8:$I$726,'3_stopień'!$H$8:$H$726,D27,'3_stopień'!$P$8:$P$726,"CKZ Zielona Góra")</f>
        <v>0</v>
      </c>
      <c r="AP27" s="349">
        <f>SUMIFS('3_stopień'!$J$8:$J$726,'3_stopień'!$H$8:$H$726,D27,'3_stopień'!$P$8:$P$726,"CKZ Zielona Góra")</f>
        <v>0</v>
      </c>
      <c r="AQ27" s="24">
        <f>SUMIFS('3_stopień'!$I$8:$I$726,'3_stopień'!$H$8:$H$726,D27,'3_stopień'!$P$8:$P$726,"Rzemieślnicza Wałbrzych")</f>
        <v>0</v>
      </c>
      <c r="AR27" s="349">
        <f>SUMIFS('3_stopień'!$J$8:$J$726,'3_stopień'!$H$8:$H$726,D27,'3_stopień'!$P$8:$P$726,"Rzemieślnicza Wałbrzych")</f>
        <v>0</v>
      </c>
      <c r="AS27" s="24">
        <f>SUMIFS('3_stopień'!$I$8:$I$726,'3_stopień'!$H$8:$H$726,D27,'3_stopień'!$P$8:$P$726,"CKZ Mosina")</f>
        <v>0</v>
      </c>
      <c r="AT27" s="349">
        <f>SUMIFS('3_stopień'!$J$8:$J$726,'3_stopień'!$H$8:$H$726,D27,'3_stopień'!$P$8:$P$726,"CKZ Mosina")</f>
        <v>0</v>
      </c>
      <c r="AU27" s="24">
        <f>SUMIFS('3_stopień'!$I$8:$I$726,'3_stopień'!$H$8:$H$726,D27,'3_stopień'!$P$8:$P$726,"CKZ Słupsk")</f>
        <v>0</v>
      </c>
      <c r="AV27" s="349">
        <f>SUMIFS('3_stopień'!$J$8:$J$726,'3_stopień'!$H$8:$H$726,D27,'3_stopień'!$P$8:$P$726,"CKZ Słupsk")</f>
        <v>0</v>
      </c>
      <c r="AW27" s="24">
        <f>SUMIFS('3_stopień'!$I$8:$I$726,'3_stopień'!$H$8:$H$726,D27,'3_stopień'!$P$8:$P$726,"CKZ Opole")</f>
        <v>0</v>
      </c>
      <c r="AX27" s="349">
        <f>SUMIFS('3_stopień'!$J$8:$J$726,'3_stopień'!$H$8:$H$726,D27,'3_stopień'!$P$8:$P$726,"CKZ Opole")</f>
        <v>0</v>
      </c>
      <c r="AY27" s="24">
        <f>SUMIFS('3_stopień'!$I$8:$I$726,'3_stopień'!$H$8:$H$726,D27,'3_stopień'!$P$8:$P$726,"CKZ Wrocław")</f>
        <v>0</v>
      </c>
      <c r="AZ27" s="349">
        <f>SUMIFS('3_stopień'!$J$8:$J$726,'3_stopień'!$H$8:$H$726,D27,'3_stopień'!$P$8:$P$726,"CKZ Wrocław")</f>
        <v>0</v>
      </c>
      <c r="BA27" s="24">
        <f>SUMIFS('3_stopień'!$I$8:$I$726,'3_stopień'!$H$8:$H$726,D27,'3_stopień'!$P$8:$P$726,"Brzeg Dolny")</f>
        <v>0</v>
      </c>
      <c r="BB27" s="349">
        <f>SUMIFS('3_stopień'!$J$8:$J$726,'3_stopień'!$H$8:$H$726,D27,'3_stopień'!$P$8:$P$726,"Brzeg Dolny")</f>
        <v>0</v>
      </c>
      <c r="BC27" s="24">
        <f>SUMIFS('3_stopień'!$I$8:$I$726,'3_stopień'!$H$8:$H$726,D27,'3_stopień'!$P$8:$P$726,"CKZ Gniezno")</f>
        <v>0</v>
      </c>
      <c r="BD27" s="349">
        <f>SUMIFS('3_stopień'!$J$8:$J$726,'3_stopień'!$H$8:$H$726,D27,'3_stopień'!$P$8:$P$726,"CKZ Gniezno")</f>
        <v>0</v>
      </c>
      <c r="BE27" s="24">
        <f>SUMIFS('3_stopień'!$I$8:$I$726,'3_stopień'!$H$8:$H$726,D27,'3_stopień'!$P$8:$P$726,"CKZ Dębica")</f>
        <v>0</v>
      </c>
      <c r="BF27" s="349">
        <f>SUMIFS('3_stopień'!$J$8:$J$726,'3_stopień'!$H$8:$H$726,D27,'3_stopień'!$P$8:$P$726,"CKZ Dębica")</f>
        <v>0</v>
      </c>
      <c r="BG27" s="24">
        <f>SUMIFS('3_stopień'!$I$8:$I$726,'3_stopień'!$H$8:$H$726,D27,'3_stopień'!$P$8:$P$726,"CKZ Gliwice")</f>
        <v>0</v>
      </c>
      <c r="BH27" s="349">
        <f>SUMIFS('3_stopień'!$J$8:$J$726,'3_stopień'!$H$8:$H$726,D27,'3_stopień'!$P$8:$P$726,"CKZ Gliwice")</f>
        <v>0</v>
      </c>
      <c r="BI27" s="24">
        <f>SUMIFS('3_stopień'!$I$8:$I$726,'3_stopień'!$H$8:$H$726,D27,'3_stopień'!$P$8:$P$726,"konsultacje szkoła")</f>
        <v>0</v>
      </c>
      <c r="BJ27" s="338">
        <f t="shared" si="0"/>
        <v>0</v>
      </c>
      <c r="BK27" s="333">
        <f t="shared" si="1"/>
        <v>0</v>
      </c>
    </row>
    <row r="28" spans="2:63" hidden="1">
      <c r="B28" s="25" t="s">
        <v>500</v>
      </c>
      <c r="C28" s="26">
        <v>932918</v>
      </c>
      <c r="D28" s="26" t="s">
        <v>1009</v>
      </c>
      <c r="E28" s="25" t="s">
        <v>592</v>
      </c>
      <c r="F28" s="23">
        <f>SUMIF('3_stopień'!H$8:H$726,D28,'3_stopień'!I$8:I$726)</f>
        <v>0</v>
      </c>
      <c r="G28" s="24">
        <f>SUMIFS('3_stopień'!$I$8:$I$726,'3_stopień'!$H$8:$H$726,D28,'3_stopień'!$P$8:$P$726,"CKZ Bielawa")</f>
        <v>0</v>
      </c>
      <c r="H28" s="349">
        <f>SUMIFS('3_stopień'!$J$8:$J$726,'3_stopień'!$H$8:$H$726,D28,'3_stopień'!$P$8:$P$726,"CKZ Bielawa")</f>
        <v>0</v>
      </c>
      <c r="I28" s="24">
        <f>SUMIFS('3_stopień'!$I$8:$I$726,'3_stopień'!$H$8:$H$726,D28,'3_stopień'!$P$8:$P$726,"GCKZ Głogów")</f>
        <v>0</v>
      </c>
      <c r="J28" s="349">
        <f>SUMIFS('3_stopień'!$J$8:$J$726,'3_stopień'!$H$8:$H$726,D28,'3_stopień'!$P$8:$P$726,"GCKZ Głogów")</f>
        <v>0</v>
      </c>
      <c r="K28" s="24">
        <f>SUMIFS('3_stopień'!$I$8:$I$726,'3_stopień'!$H$8:$H$726,D28,'3_stopień'!$P$8:$P$726,"CKZ Jawor")</f>
        <v>0</v>
      </c>
      <c r="L28" s="349">
        <f>SUMIFS('3_stopień'!$J$8:$J$726,'3_stopień'!$H$8:$H$726,D28,'3_stopień'!$P$8:$P$726,"CKZ Jawor")</f>
        <v>0</v>
      </c>
      <c r="M28" s="24">
        <f>SUMIFS('3_stopień'!$I$8:$I$726,'3_stopień'!$H$8:$H$726,D28,'3_stopień'!$P$8:$P$726,"JCKZ Jelenia Góra")</f>
        <v>0</v>
      </c>
      <c r="N28" s="349">
        <f>SUMIFS('3_stopień'!$J$8:$J$726,'3_stopień'!$H$8:$H$726,D28,'3_stopień'!$P$8:$P$726,"JCKZ Jelenia Góra")</f>
        <v>0</v>
      </c>
      <c r="O28" s="24">
        <f>SUMIFS('3_stopień'!$I$8:$I$726,'3_stopień'!$H$8:$H$726,D28,'3_stopień'!$P$8:$P$726,"CKZ Kłodzko")</f>
        <v>0</v>
      </c>
      <c r="P28" s="349">
        <f>SUMIFS('3_stopień'!$J$8:$J$726,'3_stopień'!$H$8:$H$726,D28,'3_stopień'!$P$8:$P$726,"CKZ Kłodzko")</f>
        <v>0</v>
      </c>
      <c r="Q28" s="24">
        <f>SUMIFS('3_stopień'!$I$8:$I$726,'3_stopień'!$H$8:$H$726,D28,'3_stopień'!$P$8:$P$726,"CKZ Legnica")</f>
        <v>0</v>
      </c>
      <c r="R28" s="349">
        <f>SUMIFS('3_stopień'!$J$8:$J$726,'3_stopień'!$H$8:$H$726,D28,'3_stopień'!$P$8:$P$726,"CKZ Legnica")</f>
        <v>0</v>
      </c>
      <c r="S28" s="24">
        <f>SUMIFS('3_stopień'!$I$8:$I$726,'3_stopień'!$H$8:$H$726,D28,'3_stopień'!$P$8:$P$726,"CKZ Oleśnica")</f>
        <v>0</v>
      </c>
      <c r="T28" s="349">
        <f>SUMIFS('3_stopień'!$J$8:$J$726,'3_stopień'!$H$8:$H$726,D28,'3_stopień'!$P$8:$P$726,"CKZ Oleśnica")</f>
        <v>0</v>
      </c>
      <c r="U28" s="24">
        <f>SUMIFS('3_stopień'!$I$8:$I$726,'3_stopień'!$H$8:$H$726,D28,'3_stopień'!$P$8:$P$726,"CKZ Świdnica")</f>
        <v>0</v>
      </c>
      <c r="V28" s="349">
        <f>SUMIFS('3_stopień'!$J$8:$J$726,'3_stopień'!$H$8:$H$726,D28,'3_stopień'!$P$8:$P$726,"CKZ Świdnica")</f>
        <v>0</v>
      </c>
      <c r="W28" s="24">
        <f>SUMIFS('3_stopień'!$I$8:$I$726,'3_stopień'!$H$8:$H$726,D28,'3_stopień'!$P$8:$P$726,"CKZ Wołów")</f>
        <v>0</v>
      </c>
      <c r="X28" s="349">
        <f>SUMIFS('3_stopień'!$J$8:$J$726,'3_stopień'!$H$8:$H$726,D28,'3_stopień'!$P$8:$P$726,"CKZ Wołów")</f>
        <v>0</v>
      </c>
      <c r="Y28" s="24">
        <f>SUMIFS('3_stopień'!$I$8:$I$726,'3_stopień'!$H$8:$H$726,D28,'3_stopień'!$P$8:$P$726,"CKZ Ziębice")</f>
        <v>0</v>
      </c>
      <c r="Z28" s="349">
        <f>SUMIFS('3_stopień'!$J$8:$J$726,'3_stopień'!$H$8:$H$726,D28,'3_stopień'!$P$8:$P$726,"CKZ Ziębice")</f>
        <v>0</v>
      </c>
      <c r="AA28" s="24">
        <f>SUMIFS('3_stopień'!$I$8:$I$726,'3_stopień'!$H$8:$H$726,D28,'3_stopień'!$P$8:$P$726,"CKZ Dobrodzień")</f>
        <v>0</v>
      </c>
      <c r="AB28" s="349">
        <f>SUMIFS('3_stopień'!$J$8:$J$726,'3_stopień'!$H$8:$H$726,D28,'3_stopień'!$P$8:$P$726,"CKZ Dobrodzień")</f>
        <v>0</v>
      </c>
      <c r="AC28" s="24">
        <f>SUMIFS('3_stopień'!$I$8:$I$726,'3_stopień'!$H$8:$H$726,D28,'3_stopień'!$P$8:$P$726,"CKZ Głubczyce")</f>
        <v>0</v>
      </c>
      <c r="AD28" s="349">
        <f>SUMIFS('3_stopień'!$J$8:$J$726,'3_stopień'!$H$8:$H$726,D28,'3_stopień'!$P$8:$P$726,"CKZ Głubczyce")</f>
        <v>0</v>
      </c>
      <c r="AE28" s="24">
        <f>SUMIFS('3_stopień'!$I$8:$I$726,'3_stopień'!$H$8:$H$726,D28,'3_stopień'!$P$8:$P$726,"CKZ Kędzierzyn Koźle")</f>
        <v>0</v>
      </c>
      <c r="AF28" s="349">
        <f>SUMIFS('3_stopień'!$J$8:$J$726,'3_stopień'!$H$8:$H$726,D28,'3_stopień'!$P$8:$P$726,"CKZ Kędzierzyn Koźle")</f>
        <v>0</v>
      </c>
      <c r="AG28" s="24">
        <f>SUMIFS('3_stopień'!$I$8:$I$726,'3_stopień'!$H$8:$H$726,D28,'3_stopień'!$P$8:$P$726,"CKZ Kluczbork")</f>
        <v>0</v>
      </c>
      <c r="AH28" s="349">
        <f>SUMIFS('3_stopień'!$J$8:$J$726,'3_stopień'!$H$8:$H$726,D28,'3_stopień'!$P$8:$P$726,"CKZ Kluczbork")</f>
        <v>0</v>
      </c>
      <c r="AI28" s="24">
        <f>SUMIFS('3_stopień'!$I$8:$I$726,'3_stopień'!$H$8:$H$726,D28,'3_stopień'!$P$8:$P$726,"CKZ Krotoszyn")</f>
        <v>0</v>
      </c>
      <c r="AJ28" s="349">
        <f>SUMIFS('3_stopień'!$J$8:$J$726,'3_stopień'!$H$8:$H$726,D28,'3_stopień'!$P$8:$P$726,"CKZ Krotoszyn")</f>
        <v>0</v>
      </c>
      <c r="AK28" s="24">
        <f>SUMIFS('3_stopień'!$I$8:$I$726,'3_stopień'!$H$8:$H$726,D28,'3_stopień'!$P$8:$P$726,"CKZ Olkusz")</f>
        <v>0</v>
      </c>
      <c r="AL28" s="349">
        <f>SUMIFS('3_stopień'!$J$8:$J$726,'3_stopień'!$H$8:$H$726,D28,'3_stopień'!$P$8:$P$726,"CKZ Olkusz")</f>
        <v>0</v>
      </c>
      <c r="AM28" s="24">
        <f>SUMIFS('3_stopień'!$I$8:$I$726,'3_stopień'!$H$8:$H$726,D28,'3_stopień'!$P$8:$P$726,"CKZ Wschowa")</f>
        <v>0</v>
      </c>
      <c r="AN28" s="337">
        <f>SUMIFS('3_stopień'!$J$8:$J$726,'3_stopień'!$H$8:$H$726,D28,'3_stopień'!$P$8:$P$726,"CKZ Wschowa")</f>
        <v>0</v>
      </c>
      <c r="AO28" s="24">
        <f>SUMIFS('3_stopień'!$I$8:$I$726,'3_stopień'!$H$8:$H$726,D28,'3_stopień'!$P$8:$P$726,"CKZ Zielona Góra")</f>
        <v>0</v>
      </c>
      <c r="AP28" s="349">
        <f>SUMIFS('3_stopień'!$J$8:$J$726,'3_stopień'!$H$8:$H$726,D28,'3_stopień'!$P$8:$P$726,"CKZ Zielona Góra")</f>
        <v>0</v>
      </c>
      <c r="AQ28" s="24">
        <f>SUMIFS('3_stopień'!$I$8:$I$726,'3_stopień'!$H$8:$H$726,D28,'3_stopień'!$P$8:$P$726,"Rzemieślnicza Wałbrzych")</f>
        <v>0</v>
      </c>
      <c r="AR28" s="349">
        <f>SUMIFS('3_stopień'!$J$8:$J$726,'3_stopień'!$H$8:$H$726,D28,'3_stopień'!$P$8:$P$726,"Rzemieślnicza Wałbrzych")</f>
        <v>0</v>
      </c>
      <c r="AS28" s="24">
        <f>SUMIFS('3_stopień'!$I$8:$I$726,'3_stopień'!$H$8:$H$726,D28,'3_stopień'!$P$8:$P$726,"CKZ Mosina")</f>
        <v>0</v>
      </c>
      <c r="AT28" s="349">
        <f>SUMIFS('3_stopień'!$J$8:$J$726,'3_stopień'!$H$8:$H$726,D28,'3_stopień'!$P$8:$P$726,"CKZ Mosina")</f>
        <v>0</v>
      </c>
      <c r="AU28" s="24">
        <f>SUMIFS('3_stopień'!$I$8:$I$726,'3_stopień'!$H$8:$H$726,D28,'3_stopień'!$P$8:$P$726,"CKZ Słupsk")</f>
        <v>0</v>
      </c>
      <c r="AV28" s="349">
        <f>SUMIFS('3_stopień'!$J$8:$J$726,'3_stopień'!$H$8:$H$726,D28,'3_stopień'!$P$8:$P$726,"CKZ Słupsk")</f>
        <v>0</v>
      </c>
      <c r="AW28" s="24">
        <f>SUMIFS('3_stopień'!$I$8:$I$726,'3_stopień'!$H$8:$H$726,D28,'3_stopień'!$P$8:$P$726,"CKZ Opole")</f>
        <v>0</v>
      </c>
      <c r="AX28" s="349">
        <f>SUMIFS('3_stopień'!$J$8:$J$726,'3_stopień'!$H$8:$H$726,D28,'3_stopień'!$P$8:$P$726,"CKZ Opole")</f>
        <v>0</v>
      </c>
      <c r="AY28" s="24">
        <f>SUMIFS('3_stopień'!$I$8:$I$726,'3_stopień'!$H$8:$H$726,D28,'3_stopień'!$P$8:$P$726,"CKZ Wrocław")</f>
        <v>0</v>
      </c>
      <c r="AZ28" s="349">
        <f>SUMIFS('3_stopień'!$J$8:$J$726,'3_stopień'!$H$8:$H$726,D28,'3_stopień'!$P$8:$P$726,"CKZ Wrocław")</f>
        <v>0</v>
      </c>
      <c r="BA28" s="24">
        <f>SUMIFS('3_stopień'!$I$8:$I$726,'3_stopień'!$H$8:$H$726,D28,'3_stopień'!$P$8:$P$726,"Brzeg Dolny")</f>
        <v>0</v>
      </c>
      <c r="BB28" s="349">
        <f>SUMIFS('3_stopień'!$J$8:$J$726,'3_stopień'!$H$8:$H$726,D28,'3_stopień'!$P$8:$P$726,"Brzeg Dolny")</f>
        <v>0</v>
      </c>
      <c r="BC28" s="24">
        <f>SUMIFS('3_stopień'!$I$8:$I$726,'3_stopień'!$H$8:$H$726,D28,'3_stopień'!$P$8:$P$726,"CKZ Gniezno")</f>
        <v>0</v>
      </c>
      <c r="BD28" s="349">
        <f>SUMIFS('3_stopień'!$J$8:$J$726,'3_stopień'!$H$8:$H$726,D28,'3_stopień'!$P$8:$P$726,"CKZ Gniezno")</f>
        <v>0</v>
      </c>
      <c r="BE28" s="24">
        <f>SUMIFS('3_stopień'!$I$8:$I$726,'3_stopień'!$H$8:$H$726,D28,'3_stopień'!$P$8:$P$726,"CKZ Dębica")</f>
        <v>0</v>
      </c>
      <c r="BF28" s="349">
        <f>SUMIFS('3_stopień'!$J$8:$J$726,'3_stopień'!$H$8:$H$726,D28,'3_stopień'!$P$8:$P$726,"CKZ Dębica")</f>
        <v>0</v>
      </c>
      <c r="BG28" s="24">
        <f>SUMIFS('3_stopień'!$I$8:$I$726,'3_stopień'!$H$8:$H$726,D28,'3_stopień'!$P$8:$P$726,"CKZ Gliwice")</f>
        <v>0</v>
      </c>
      <c r="BH28" s="349">
        <f>SUMIFS('3_stopień'!$J$8:$J$726,'3_stopień'!$H$8:$H$726,D28,'3_stopień'!$P$8:$P$726,"CKZ Gliwice")</f>
        <v>0</v>
      </c>
      <c r="BI28" s="24">
        <f>SUMIFS('3_stopień'!$I$8:$I$726,'3_stopień'!$H$8:$H$726,D28,'3_stopień'!$P$8:$P$726,"konsultacje szkoła")</f>
        <v>0</v>
      </c>
      <c r="BJ28" s="338">
        <f t="shared" si="0"/>
        <v>0</v>
      </c>
      <c r="BK28" s="333">
        <f t="shared" si="1"/>
        <v>0</v>
      </c>
    </row>
    <row r="29" spans="2:63" hidden="1">
      <c r="B29" s="25" t="s">
        <v>80</v>
      </c>
      <c r="C29" s="26">
        <v>752205</v>
      </c>
      <c r="D29" s="26" t="s">
        <v>62</v>
      </c>
      <c r="E29" s="25" t="s">
        <v>593</v>
      </c>
      <c r="F29" s="23">
        <f>SUMIF('3_stopień'!H$8:H$726,D29,'3_stopień'!I$8:I$726)</f>
        <v>75</v>
      </c>
      <c r="G29" s="24">
        <f>SUMIFS('3_stopień'!$I$8:$I$726,'3_stopień'!$H$8:$H$726,D29,'3_stopień'!$P$8:$P$726,"CKZ Bielawa")</f>
        <v>0</v>
      </c>
      <c r="H29" s="349">
        <f>SUMIFS('3_stopień'!$J$8:$J$726,'3_stopień'!$H$8:$H$726,D29,'3_stopień'!$P$8:$P$726,"CKZ Bielawa")</f>
        <v>0</v>
      </c>
      <c r="I29" s="24">
        <f>SUMIFS('3_stopień'!$I$8:$I$726,'3_stopień'!$H$8:$H$726,D29,'3_stopień'!$P$8:$P$726,"GCKZ Głogów")</f>
        <v>0</v>
      </c>
      <c r="J29" s="349">
        <f>SUMIFS('3_stopień'!$J$8:$J$726,'3_stopień'!$H$8:$H$726,D29,'3_stopień'!$P$8:$P$726,"GCKZ Głogów")</f>
        <v>0</v>
      </c>
      <c r="K29" s="24">
        <f>SUMIFS('3_stopień'!$I$8:$I$726,'3_stopień'!$H$8:$H$726,D29,'3_stopień'!$P$8:$P$726,"CKZ Jawor")</f>
        <v>0</v>
      </c>
      <c r="L29" s="349">
        <f>SUMIFS('3_stopień'!$J$8:$J$726,'3_stopień'!$H$8:$H$726,D29,'3_stopień'!$P$8:$P$726,"CKZ Jawor")</f>
        <v>0</v>
      </c>
      <c r="M29" s="24">
        <f>SUMIFS('3_stopień'!$I$8:$I$726,'3_stopień'!$H$8:$H$726,D29,'3_stopień'!$P$8:$P$726,"JCKZ Jelenia Góra")</f>
        <v>0</v>
      </c>
      <c r="N29" s="349">
        <f>SUMIFS('3_stopień'!$J$8:$J$726,'3_stopień'!$H$8:$H$726,D29,'3_stopień'!$P$8:$P$726,"JCKZ Jelenia Góra")</f>
        <v>0</v>
      </c>
      <c r="O29" s="24">
        <f>SUMIFS('3_stopień'!$I$8:$I$726,'3_stopień'!$H$8:$H$726,D29,'3_stopień'!$P$8:$P$726,"CKZ Kłodzko")</f>
        <v>0</v>
      </c>
      <c r="P29" s="349">
        <f>SUMIFS('3_stopień'!$J$8:$J$726,'3_stopień'!$H$8:$H$726,D29,'3_stopień'!$P$8:$P$726,"CKZ Kłodzko")</f>
        <v>0</v>
      </c>
      <c r="Q29" s="24">
        <f>SUMIFS('3_stopień'!$I$8:$I$726,'3_stopień'!$H$8:$H$726,D29,'3_stopień'!$P$8:$P$726,"CKZ Legnica")</f>
        <v>0</v>
      </c>
      <c r="R29" s="349">
        <f>SUMIFS('3_stopień'!$J$8:$J$726,'3_stopień'!$H$8:$H$726,D29,'3_stopień'!$P$8:$P$726,"CKZ Legnica")</f>
        <v>0</v>
      </c>
      <c r="S29" s="24">
        <f>SUMIFS('3_stopień'!$I$8:$I$726,'3_stopień'!$H$8:$H$726,D29,'3_stopień'!$P$8:$P$726,"CKZ Oleśnica")</f>
        <v>36</v>
      </c>
      <c r="T29" s="349">
        <f>SUMIFS('3_stopień'!$J$8:$J$726,'3_stopień'!$H$8:$H$726,D29,'3_stopień'!$P$8:$P$726,"CKZ Oleśnica")</f>
        <v>0</v>
      </c>
      <c r="U29" s="24">
        <f>SUMIFS('3_stopień'!$I$8:$I$726,'3_stopień'!$H$8:$H$726,D29,'3_stopień'!$P$8:$P$726,"CKZ Świdnica")</f>
        <v>15</v>
      </c>
      <c r="V29" s="349">
        <f>SUMIFS('3_stopień'!$J$8:$J$726,'3_stopień'!$H$8:$H$726,D29,'3_stopień'!$P$8:$P$726,"CKZ Świdnica")</f>
        <v>0</v>
      </c>
      <c r="W29" s="24">
        <f>SUMIFS('3_stopień'!$I$8:$I$726,'3_stopień'!$H$8:$H$726,D29,'3_stopień'!$P$8:$P$726,"CKZ Wołów")</f>
        <v>12</v>
      </c>
      <c r="X29" s="349">
        <f>SUMIFS('3_stopień'!$J$8:$J$726,'3_stopień'!$H$8:$H$726,D29,'3_stopień'!$P$8:$P$726,"CKZ Wołów")</f>
        <v>0</v>
      </c>
      <c r="Y29" s="24">
        <f>SUMIFS('3_stopień'!$I$8:$I$726,'3_stopień'!$H$8:$H$726,D29,'3_stopień'!$P$8:$P$726,"CKZ Ziębice")</f>
        <v>0</v>
      </c>
      <c r="Z29" s="349">
        <f>SUMIFS('3_stopień'!$J$8:$J$726,'3_stopień'!$H$8:$H$726,D29,'3_stopień'!$P$8:$P$726,"CKZ Ziębice")</f>
        <v>0</v>
      </c>
      <c r="AA29" s="24">
        <f>SUMIFS('3_stopień'!$I$8:$I$726,'3_stopień'!$H$8:$H$726,D29,'3_stopień'!$P$8:$P$726,"CKZ Dobrodzień")</f>
        <v>0</v>
      </c>
      <c r="AB29" s="349">
        <f>SUMIFS('3_stopień'!$J$8:$J$726,'3_stopień'!$H$8:$H$726,D29,'3_stopień'!$P$8:$P$726,"CKZ Dobrodzień")</f>
        <v>0</v>
      </c>
      <c r="AC29" s="24">
        <f>SUMIFS('3_stopień'!$I$8:$I$726,'3_stopień'!$H$8:$H$726,D29,'3_stopień'!$P$8:$P$726,"CKZ Głubczyce")</f>
        <v>0</v>
      </c>
      <c r="AD29" s="349">
        <f>SUMIFS('3_stopień'!$J$8:$J$726,'3_stopień'!$H$8:$H$726,D29,'3_stopień'!$P$8:$P$726,"CKZ Głubczyce")</f>
        <v>0</v>
      </c>
      <c r="AE29" s="24">
        <f>SUMIFS('3_stopień'!$I$8:$I$726,'3_stopień'!$H$8:$H$726,D29,'3_stopień'!$P$8:$P$726,"CKZ Kędzierzyn Koźle")</f>
        <v>0</v>
      </c>
      <c r="AF29" s="349">
        <f>SUMIFS('3_stopień'!$J$8:$J$726,'3_stopień'!$H$8:$H$726,D29,'3_stopień'!$P$8:$P$726,"CKZ Kędzierzyn Koźle")</f>
        <v>0</v>
      </c>
      <c r="AG29" s="24">
        <f>SUMIFS('3_stopień'!$I$8:$I$726,'3_stopień'!$H$8:$H$726,D29,'3_stopień'!$P$8:$P$726,"CKZ Kluczbork")</f>
        <v>0</v>
      </c>
      <c r="AH29" s="349">
        <f>SUMIFS('3_stopień'!$J$8:$J$726,'3_stopień'!$H$8:$H$726,D29,'3_stopień'!$P$8:$P$726,"CKZ Kluczbork")</f>
        <v>0</v>
      </c>
      <c r="AI29" s="24">
        <f>SUMIFS('3_stopień'!$I$8:$I$726,'3_stopień'!$H$8:$H$726,D29,'3_stopień'!$P$8:$P$726,"CKZ Krotoszyn")</f>
        <v>5</v>
      </c>
      <c r="AJ29" s="349">
        <f>SUMIFS('3_stopień'!$J$8:$J$726,'3_stopień'!$H$8:$H$726,D29,'3_stopień'!$P$8:$P$726,"CKZ Krotoszyn")</f>
        <v>0</v>
      </c>
      <c r="AK29" s="24">
        <f>SUMIFS('3_stopień'!$I$8:$I$726,'3_stopień'!$H$8:$H$726,D29,'3_stopień'!$P$8:$P$726,"CKZ Olkusz")</f>
        <v>0</v>
      </c>
      <c r="AL29" s="349">
        <f>SUMIFS('3_stopień'!$J$8:$J$726,'3_stopień'!$H$8:$H$726,D29,'3_stopień'!$P$8:$P$726,"CKZ Olkusz")</f>
        <v>0</v>
      </c>
      <c r="AM29" s="24">
        <f>SUMIFS('3_stopień'!$I$8:$I$726,'3_stopień'!$H$8:$H$726,D29,'3_stopień'!$P$8:$P$726,"CKZ Wschowa")</f>
        <v>7</v>
      </c>
      <c r="AN29" s="337">
        <f>SUMIFS('3_stopień'!$J$8:$J$726,'3_stopień'!$H$8:$H$726,D29,'3_stopień'!$P$8:$P$726,"CKZ Wschowa")</f>
        <v>0</v>
      </c>
      <c r="AO29" s="24">
        <f>SUMIFS('3_stopień'!$I$8:$I$726,'3_stopień'!$H$8:$H$726,D29,'3_stopień'!$P$8:$P$726,"CKZ Zielona Góra")</f>
        <v>0</v>
      </c>
      <c r="AP29" s="349">
        <f>SUMIFS('3_stopień'!$J$8:$J$726,'3_stopień'!$H$8:$H$726,D29,'3_stopień'!$P$8:$P$726,"CKZ Zielona Góra")</f>
        <v>0</v>
      </c>
      <c r="AQ29" s="24">
        <f>SUMIFS('3_stopień'!$I$8:$I$726,'3_stopień'!$H$8:$H$726,D29,'3_stopień'!$P$8:$P$726,"Rzemieślnicza Wałbrzych")</f>
        <v>0</v>
      </c>
      <c r="AR29" s="349">
        <f>SUMIFS('3_stopień'!$J$8:$J$726,'3_stopień'!$H$8:$H$726,D29,'3_stopień'!$P$8:$P$726,"Rzemieślnicza Wałbrzych")</f>
        <v>0</v>
      </c>
      <c r="AS29" s="24">
        <f>SUMIFS('3_stopień'!$I$8:$I$726,'3_stopień'!$H$8:$H$726,D29,'3_stopień'!$P$8:$P$726,"CKZ Mosina")</f>
        <v>0</v>
      </c>
      <c r="AT29" s="349">
        <f>SUMIFS('3_stopień'!$J$8:$J$726,'3_stopień'!$H$8:$H$726,D29,'3_stopień'!$P$8:$P$726,"CKZ Mosina")</f>
        <v>0</v>
      </c>
      <c r="AU29" s="24">
        <f>SUMIFS('3_stopień'!$I$8:$I$726,'3_stopień'!$H$8:$H$726,D29,'3_stopień'!$P$8:$P$726,"CKZ Słupsk")</f>
        <v>0</v>
      </c>
      <c r="AV29" s="349">
        <f>SUMIFS('3_stopień'!$J$8:$J$726,'3_stopień'!$H$8:$H$726,D29,'3_stopień'!$P$8:$P$726,"CKZ Słupsk")</f>
        <v>0</v>
      </c>
      <c r="AW29" s="24">
        <f>SUMIFS('3_stopień'!$I$8:$I$726,'3_stopień'!$H$8:$H$726,D29,'3_stopień'!$P$8:$P$726,"CKZ Opole")</f>
        <v>0</v>
      </c>
      <c r="AX29" s="349">
        <f>SUMIFS('3_stopień'!$J$8:$J$726,'3_stopień'!$H$8:$H$726,D29,'3_stopień'!$P$8:$P$726,"CKZ Opole")</f>
        <v>0</v>
      </c>
      <c r="AY29" s="24">
        <f>SUMIFS('3_stopień'!$I$8:$I$726,'3_stopień'!$H$8:$H$726,D29,'3_stopień'!$P$8:$P$726,"CKZ Wrocław")</f>
        <v>0</v>
      </c>
      <c r="AZ29" s="349">
        <f>SUMIFS('3_stopień'!$J$8:$J$726,'3_stopień'!$H$8:$H$726,D29,'3_stopień'!$P$8:$P$726,"CKZ Wrocław")</f>
        <v>0</v>
      </c>
      <c r="BA29" s="24">
        <f>SUMIFS('3_stopień'!$I$8:$I$726,'3_stopień'!$H$8:$H$726,D29,'3_stopień'!$P$8:$P$726,"Brzeg Dolny")</f>
        <v>0</v>
      </c>
      <c r="BB29" s="349">
        <f>SUMIFS('3_stopień'!$J$8:$J$726,'3_stopień'!$H$8:$H$726,D29,'3_stopień'!$P$8:$P$726,"Brzeg Dolny")</f>
        <v>0</v>
      </c>
      <c r="BC29" s="24">
        <f>SUMIFS('3_stopień'!$I$8:$I$726,'3_stopień'!$H$8:$H$726,D29,'3_stopień'!$P$8:$P$726,"CKZ Gniezno")</f>
        <v>0</v>
      </c>
      <c r="BD29" s="349">
        <f>SUMIFS('3_stopień'!$J$8:$J$726,'3_stopień'!$H$8:$H$726,D29,'3_stopień'!$P$8:$P$726,"CKZ Gniezno")</f>
        <v>0</v>
      </c>
      <c r="BE29" s="24">
        <f>SUMIFS('3_stopień'!$I$8:$I$726,'3_stopień'!$H$8:$H$726,D29,'3_stopień'!$P$8:$P$726,"CKZ Dębica")</f>
        <v>0</v>
      </c>
      <c r="BF29" s="349">
        <f>SUMIFS('3_stopień'!$J$8:$J$726,'3_stopień'!$H$8:$H$726,D29,'3_stopień'!$P$8:$P$726,"CKZ Dębica")</f>
        <v>0</v>
      </c>
      <c r="BG29" s="24">
        <f>SUMIFS('3_stopień'!$I$8:$I$726,'3_stopień'!$H$8:$H$726,D29,'3_stopień'!$P$8:$P$726,"CKZ Gliwice")</f>
        <v>0</v>
      </c>
      <c r="BH29" s="349">
        <f>SUMIFS('3_stopień'!$J$8:$J$726,'3_stopień'!$H$8:$H$726,D29,'3_stopień'!$P$8:$P$726,"CKZ Gliwice")</f>
        <v>0</v>
      </c>
      <c r="BI29" s="24">
        <f>SUMIFS('3_stopień'!$I$8:$I$726,'3_stopień'!$H$8:$H$726,D29,'3_stopień'!$P$8:$P$726,"konsultacje szkoła")</f>
        <v>0</v>
      </c>
      <c r="BJ29" s="338">
        <f t="shared" si="0"/>
        <v>75</v>
      </c>
      <c r="BK29" s="333">
        <f t="shared" si="1"/>
        <v>0</v>
      </c>
    </row>
    <row r="30" spans="2:63" hidden="1">
      <c r="B30" s="25" t="s">
        <v>178</v>
      </c>
      <c r="C30" s="26">
        <v>753402</v>
      </c>
      <c r="D30" s="26" t="s">
        <v>63</v>
      </c>
      <c r="E30" s="25" t="s">
        <v>594</v>
      </c>
      <c r="F30" s="23">
        <f>SUMIF('3_stopień'!H$8:H$726,D30,'3_stopień'!I$8:I$726)</f>
        <v>73</v>
      </c>
      <c r="G30" s="24">
        <f>SUMIFS('3_stopień'!$I$8:$I$726,'3_stopień'!$H$8:$H$726,D30,'3_stopień'!$P$8:$P$726,"CKZ Bielawa")</f>
        <v>0</v>
      </c>
      <c r="H30" s="349">
        <f>SUMIFS('3_stopień'!$J$8:$J$726,'3_stopień'!$H$8:$H$726,D30,'3_stopień'!$P$8:$P$726,"CKZ Bielawa")</f>
        <v>0</v>
      </c>
      <c r="I30" s="24">
        <f>SUMIFS('3_stopień'!$I$8:$I$726,'3_stopień'!$H$8:$H$726,D30,'3_stopień'!$P$8:$P$726,"GCKZ Głogów")</f>
        <v>0</v>
      </c>
      <c r="J30" s="349">
        <f>SUMIFS('3_stopień'!$J$8:$J$726,'3_stopień'!$H$8:$H$726,D30,'3_stopień'!$P$8:$P$726,"GCKZ Głogów")</f>
        <v>0</v>
      </c>
      <c r="K30" s="24">
        <f>SUMIFS('3_stopień'!$I$8:$I$726,'3_stopień'!$H$8:$H$726,D30,'3_stopień'!$P$8:$P$726,"CKZ Jawor")</f>
        <v>0</v>
      </c>
      <c r="L30" s="349">
        <f>SUMIFS('3_stopień'!$J$8:$J$726,'3_stopień'!$H$8:$H$726,D30,'3_stopień'!$P$8:$P$726,"CKZ Jawor")</f>
        <v>0</v>
      </c>
      <c r="M30" s="24">
        <f>SUMIFS('3_stopień'!$I$8:$I$726,'3_stopień'!$H$8:$H$726,D30,'3_stopień'!$P$8:$P$726,"JCKZ Jelenia Góra")</f>
        <v>0</v>
      </c>
      <c r="N30" s="349">
        <f>SUMIFS('3_stopień'!$J$8:$J$726,'3_stopień'!$H$8:$H$726,D30,'3_stopień'!$P$8:$P$726,"JCKZ Jelenia Góra")</f>
        <v>0</v>
      </c>
      <c r="O30" s="24">
        <f>SUMIFS('3_stopień'!$I$8:$I$726,'3_stopień'!$H$8:$H$726,D30,'3_stopień'!$P$8:$P$726,"CKZ Kłodzko")</f>
        <v>0</v>
      </c>
      <c r="P30" s="349">
        <f>SUMIFS('3_stopień'!$J$8:$J$726,'3_stopień'!$H$8:$H$726,D30,'3_stopień'!$P$8:$P$726,"CKZ Kłodzko")</f>
        <v>0</v>
      </c>
      <c r="Q30" s="24">
        <f>SUMIFS('3_stopień'!$I$8:$I$726,'3_stopień'!$H$8:$H$726,D30,'3_stopień'!$P$8:$P$726,"CKZ Legnica")</f>
        <v>0</v>
      </c>
      <c r="R30" s="349">
        <f>SUMIFS('3_stopień'!$J$8:$J$726,'3_stopień'!$H$8:$H$726,D30,'3_stopień'!$P$8:$P$726,"CKZ Legnica")</f>
        <v>0</v>
      </c>
      <c r="S30" s="24">
        <f>SUMIFS('3_stopień'!$I$8:$I$726,'3_stopień'!$H$8:$H$726,D30,'3_stopień'!$P$8:$P$726,"CKZ Oleśnica")</f>
        <v>65</v>
      </c>
      <c r="T30" s="349">
        <f>SUMIFS('3_stopień'!$J$8:$J$726,'3_stopień'!$H$8:$H$726,D30,'3_stopień'!$P$8:$P$726,"CKZ Oleśnica")</f>
        <v>2</v>
      </c>
      <c r="U30" s="24">
        <f>SUMIFS('3_stopień'!$I$8:$I$726,'3_stopień'!$H$8:$H$726,D30,'3_stopień'!$P$8:$P$726,"CKZ Świdnica")</f>
        <v>0</v>
      </c>
      <c r="V30" s="349">
        <f>SUMIFS('3_stopień'!$J$8:$J$726,'3_stopień'!$H$8:$H$726,D30,'3_stopień'!$P$8:$P$726,"CKZ Świdnica")</f>
        <v>0</v>
      </c>
      <c r="W30" s="24">
        <f>SUMIFS('3_stopień'!$I$8:$I$726,'3_stopień'!$H$8:$H$726,D30,'3_stopień'!$P$8:$P$726,"CKZ Wołów")</f>
        <v>0</v>
      </c>
      <c r="X30" s="349">
        <f>SUMIFS('3_stopień'!$J$8:$J$726,'3_stopień'!$H$8:$H$726,D30,'3_stopień'!$P$8:$P$726,"CKZ Wołów")</f>
        <v>0</v>
      </c>
      <c r="Y30" s="24">
        <f>SUMIFS('3_stopień'!$I$8:$I$726,'3_stopień'!$H$8:$H$726,D30,'3_stopień'!$P$8:$P$726,"CKZ Ziębice")</f>
        <v>0</v>
      </c>
      <c r="Z30" s="349">
        <f>SUMIFS('3_stopień'!$J$8:$J$726,'3_stopień'!$H$8:$H$726,D30,'3_stopień'!$P$8:$P$726,"CKZ Ziębice")</f>
        <v>0</v>
      </c>
      <c r="AA30" s="24">
        <f>SUMIFS('3_stopień'!$I$8:$I$726,'3_stopień'!$H$8:$H$726,D30,'3_stopień'!$P$8:$P$726,"CKZ Dobrodzień")</f>
        <v>0</v>
      </c>
      <c r="AB30" s="349">
        <f>SUMIFS('3_stopień'!$J$8:$J$726,'3_stopień'!$H$8:$H$726,D30,'3_stopień'!$P$8:$P$726,"CKZ Dobrodzień")</f>
        <v>0</v>
      </c>
      <c r="AC30" s="24">
        <f>SUMIFS('3_stopień'!$I$8:$I$726,'3_stopień'!$H$8:$H$726,D30,'3_stopień'!$P$8:$P$726,"CKZ Głubczyce")</f>
        <v>0</v>
      </c>
      <c r="AD30" s="349">
        <f>SUMIFS('3_stopień'!$J$8:$J$726,'3_stopień'!$H$8:$H$726,D30,'3_stopień'!$P$8:$P$726,"CKZ Głubczyce")</f>
        <v>0</v>
      </c>
      <c r="AE30" s="24">
        <f>SUMIFS('3_stopień'!$I$8:$I$726,'3_stopień'!$H$8:$H$726,D30,'3_stopień'!$P$8:$P$726,"CKZ Kędzierzyn Koźle")</f>
        <v>0</v>
      </c>
      <c r="AF30" s="349">
        <f>SUMIFS('3_stopień'!$J$8:$J$726,'3_stopień'!$H$8:$H$726,D30,'3_stopień'!$P$8:$P$726,"CKZ Kędzierzyn Koźle")</f>
        <v>0</v>
      </c>
      <c r="AG30" s="24">
        <f>SUMIFS('3_stopień'!$I$8:$I$726,'3_stopień'!$H$8:$H$726,D30,'3_stopień'!$P$8:$P$726,"CKZ Kluczbork")</f>
        <v>0</v>
      </c>
      <c r="AH30" s="349">
        <f>SUMIFS('3_stopień'!$J$8:$J$726,'3_stopień'!$H$8:$H$726,D30,'3_stopień'!$P$8:$P$726,"CKZ Kluczbork")</f>
        <v>0</v>
      </c>
      <c r="AI30" s="24">
        <f>SUMIFS('3_stopień'!$I$8:$I$726,'3_stopień'!$H$8:$H$726,D30,'3_stopień'!$P$8:$P$726,"CKZ Krotoszyn")</f>
        <v>6</v>
      </c>
      <c r="AJ30" s="349">
        <f>SUMIFS('3_stopień'!$J$8:$J$726,'3_stopień'!$H$8:$H$726,D30,'3_stopień'!$P$8:$P$726,"CKZ Krotoszyn")</f>
        <v>0</v>
      </c>
      <c r="AK30" s="24">
        <f>SUMIFS('3_stopień'!$I$8:$I$726,'3_stopień'!$H$8:$H$726,D30,'3_stopień'!$P$8:$P$726,"CKZ Olkusz")</f>
        <v>0</v>
      </c>
      <c r="AL30" s="349">
        <f>SUMIFS('3_stopień'!$J$8:$J$726,'3_stopień'!$H$8:$H$726,D30,'3_stopień'!$P$8:$P$726,"CKZ Olkusz")</f>
        <v>0</v>
      </c>
      <c r="AM30" s="24">
        <f>SUMIFS('3_stopień'!$I$8:$I$726,'3_stopień'!$H$8:$H$726,D30,'3_stopień'!$P$8:$P$726,"CKZ Wschowa")</f>
        <v>2</v>
      </c>
      <c r="AN30" s="337">
        <f>SUMIFS('3_stopień'!$J$8:$J$726,'3_stopień'!$H$8:$H$726,D30,'3_stopień'!$P$8:$P$726,"CKZ Wschowa")</f>
        <v>0</v>
      </c>
      <c r="AO30" s="24">
        <f>SUMIFS('3_stopień'!$I$8:$I$726,'3_stopień'!$H$8:$H$726,D30,'3_stopień'!$P$8:$P$726,"CKZ Zielona Góra")</f>
        <v>0</v>
      </c>
      <c r="AP30" s="349">
        <f>SUMIFS('3_stopień'!$J$8:$J$726,'3_stopień'!$H$8:$H$726,D30,'3_stopień'!$P$8:$P$726,"CKZ Zielona Góra")</f>
        <v>0</v>
      </c>
      <c r="AQ30" s="24">
        <f>SUMIFS('3_stopień'!$I$8:$I$726,'3_stopień'!$H$8:$H$726,D30,'3_stopień'!$P$8:$P$726,"Rzemieślnicza Wałbrzych")</f>
        <v>0</v>
      </c>
      <c r="AR30" s="349">
        <f>SUMIFS('3_stopień'!$J$8:$J$726,'3_stopień'!$H$8:$H$726,D30,'3_stopień'!$P$8:$P$726,"Rzemieślnicza Wałbrzych")</f>
        <v>0</v>
      </c>
      <c r="AS30" s="24">
        <f>SUMIFS('3_stopień'!$I$8:$I$726,'3_stopień'!$H$8:$H$726,D30,'3_stopień'!$P$8:$P$726,"CKZ Mosina")</f>
        <v>0</v>
      </c>
      <c r="AT30" s="349">
        <f>SUMIFS('3_stopień'!$J$8:$J$726,'3_stopień'!$H$8:$H$726,D30,'3_stopień'!$P$8:$P$726,"CKZ Mosina")</f>
        <v>0</v>
      </c>
      <c r="AU30" s="24">
        <f>SUMIFS('3_stopień'!$I$8:$I$726,'3_stopień'!$H$8:$H$726,D30,'3_stopień'!$P$8:$P$726,"CKZ Słupsk")</f>
        <v>0</v>
      </c>
      <c r="AV30" s="349">
        <f>SUMIFS('3_stopień'!$J$8:$J$726,'3_stopień'!$H$8:$H$726,D30,'3_stopień'!$P$8:$P$726,"CKZ Słupsk")</f>
        <v>0</v>
      </c>
      <c r="AW30" s="24">
        <f>SUMIFS('3_stopień'!$I$8:$I$726,'3_stopień'!$H$8:$H$726,D30,'3_stopień'!$P$8:$P$726,"CKZ Opole")</f>
        <v>0</v>
      </c>
      <c r="AX30" s="349">
        <f>SUMIFS('3_stopień'!$J$8:$J$726,'3_stopień'!$H$8:$H$726,D30,'3_stopień'!$P$8:$P$726,"CKZ Opole")</f>
        <v>0</v>
      </c>
      <c r="AY30" s="24">
        <f>SUMIFS('3_stopień'!$I$8:$I$726,'3_stopień'!$H$8:$H$726,D30,'3_stopień'!$P$8:$P$726,"CKZ Wrocław")</f>
        <v>0</v>
      </c>
      <c r="AZ30" s="349">
        <f>SUMIFS('3_stopień'!$J$8:$J$726,'3_stopień'!$H$8:$H$726,D30,'3_stopień'!$P$8:$P$726,"CKZ Wrocław")</f>
        <v>0</v>
      </c>
      <c r="BA30" s="24">
        <f>SUMIFS('3_stopień'!$I$8:$I$726,'3_stopień'!$H$8:$H$726,D30,'3_stopień'!$P$8:$P$726,"Brzeg Dolny")</f>
        <v>0</v>
      </c>
      <c r="BB30" s="349">
        <f>SUMIFS('3_stopień'!$J$8:$J$726,'3_stopień'!$H$8:$H$726,D30,'3_stopień'!$P$8:$P$726,"Brzeg Dolny")</f>
        <v>0</v>
      </c>
      <c r="BC30" s="24">
        <f>SUMIFS('3_stopień'!$I$8:$I$726,'3_stopień'!$H$8:$H$726,D30,'3_stopień'!$P$8:$P$726,"CKZ Gniezno")</f>
        <v>0</v>
      </c>
      <c r="BD30" s="349">
        <f>SUMIFS('3_stopień'!$J$8:$J$726,'3_stopień'!$H$8:$H$726,D30,'3_stopień'!$P$8:$P$726,"CKZ Gniezno")</f>
        <v>0</v>
      </c>
      <c r="BE30" s="24">
        <f>SUMIFS('3_stopień'!$I$8:$I$726,'3_stopień'!$H$8:$H$726,D30,'3_stopień'!$P$8:$P$726,"CKZ Dębica")</f>
        <v>0</v>
      </c>
      <c r="BF30" s="349">
        <f>SUMIFS('3_stopień'!$J$8:$J$726,'3_stopień'!$H$8:$H$726,D30,'3_stopień'!$P$8:$P$726,"CKZ Dębica")</f>
        <v>0</v>
      </c>
      <c r="BG30" s="24">
        <f>SUMIFS('3_stopień'!$I$8:$I$726,'3_stopień'!$H$8:$H$726,D30,'3_stopień'!$P$8:$P$726,"CKZ Gliwice")</f>
        <v>0</v>
      </c>
      <c r="BH30" s="349">
        <f>SUMIFS('3_stopień'!$J$8:$J$726,'3_stopień'!$H$8:$H$726,D30,'3_stopień'!$P$8:$P$726,"CKZ Gliwice")</f>
        <v>0</v>
      </c>
      <c r="BI30" s="24">
        <f>SUMIFS('3_stopień'!$I$8:$I$726,'3_stopień'!$H$8:$H$726,D30,'3_stopień'!$P$8:$P$726,"konsultacje szkoła")</f>
        <v>0</v>
      </c>
      <c r="BJ30" s="338">
        <f t="shared" si="0"/>
        <v>73</v>
      </c>
      <c r="BK30" s="333">
        <f t="shared" si="1"/>
        <v>2</v>
      </c>
    </row>
    <row r="31" spans="2:63" hidden="1">
      <c r="B31" s="25" t="s">
        <v>191</v>
      </c>
      <c r="C31" s="26">
        <v>741201</v>
      </c>
      <c r="D31" s="26" t="s">
        <v>161</v>
      </c>
      <c r="E31" s="25" t="s">
        <v>595</v>
      </c>
      <c r="F31" s="23">
        <f>SUMIF('3_stopień'!H$8:H$726,D31,'3_stopień'!I$8:I$726)</f>
        <v>27</v>
      </c>
      <c r="G31" s="24">
        <f>SUMIFS('3_stopień'!$I$8:$I$726,'3_stopień'!$H$8:$H$726,D31,'3_stopień'!$P$8:$P$726,"CKZ Bielawa")</f>
        <v>0</v>
      </c>
      <c r="H31" s="349">
        <f>SUMIFS('3_stopień'!$J$8:$J$726,'3_stopień'!$H$8:$H$726,D31,'3_stopień'!$P$8:$P$726,"CKZ Bielawa")</f>
        <v>0</v>
      </c>
      <c r="I31" s="24">
        <f>SUMIFS('3_stopień'!$I$8:$I$726,'3_stopień'!$H$8:$H$726,D31,'3_stopień'!$P$8:$P$726,"GCKZ Głogów")</f>
        <v>0</v>
      </c>
      <c r="J31" s="349">
        <f>SUMIFS('3_stopień'!$J$8:$J$726,'3_stopień'!$H$8:$H$726,D31,'3_stopień'!$P$8:$P$726,"GCKZ Głogów")</f>
        <v>0</v>
      </c>
      <c r="K31" s="24">
        <f>SUMIFS('3_stopień'!$I$8:$I$726,'3_stopień'!$H$8:$H$726,D31,'3_stopień'!$P$8:$P$726,"CKZ Jawor")</f>
        <v>0</v>
      </c>
      <c r="L31" s="349">
        <f>SUMIFS('3_stopień'!$J$8:$J$726,'3_stopień'!$H$8:$H$726,D31,'3_stopień'!$P$8:$P$726,"CKZ Jawor")</f>
        <v>0</v>
      </c>
      <c r="M31" s="24">
        <f>SUMIFS('3_stopień'!$I$8:$I$726,'3_stopień'!$H$8:$H$726,D31,'3_stopień'!$P$8:$P$726,"JCKZ Jelenia Góra")</f>
        <v>0</v>
      </c>
      <c r="N31" s="349">
        <f>SUMIFS('3_stopień'!$J$8:$J$726,'3_stopień'!$H$8:$H$726,D31,'3_stopień'!$P$8:$P$726,"JCKZ Jelenia Góra")</f>
        <v>0</v>
      </c>
      <c r="O31" s="24">
        <f>SUMIFS('3_stopień'!$I$8:$I$726,'3_stopień'!$H$8:$H$726,D31,'3_stopień'!$P$8:$P$726,"CKZ Kłodzko")</f>
        <v>0</v>
      </c>
      <c r="P31" s="349">
        <f>SUMIFS('3_stopień'!$J$8:$J$726,'3_stopień'!$H$8:$H$726,D31,'3_stopień'!$P$8:$P$726,"CKZ Kłodzko")</f>
        <v>0</v>
      </c>
      <c r="Q31" s="24">
        <f>SUMIFS('3_stopień'!$I$8:$I$726,'3_stopień'!$H$8:$H$726,D31,'3_stopień'!$P$8:$P$726,"CKZ Legnica")</f>
        <v>0</v>
      </c>
      <c r="R31" s="349">
        <f>SUMIFS('3_stopień'!$J$8:$J$726,'3_stopień'!$H$8:$H$726,D31,'3_stopień'!$P$8:$P$726,"CKZ Legnica")</f>
        <v>0</v>
      </c>
      <c r="S31" s="24">
        <f>SUMIFS('3_stopień'!$I$8:$I$726,'3_stopień'!$H$8:$H$726,D31,'3_stopień'!$P$8:$P$726,"CKZ Oleśnica")</f>
        <v>0</v>
      </c>
      <c r="T31" s="349">
        <f>SUMIFS('3_stopień'!$J$8:$J$726,'3_stopień'!$H$8:$H$726,D31,'3_stopień'!$P$8:$P$726,"CKZ Oleśnica")</f>
        <v>0</v>
      </c>
      <c r="U31" s="24">
        <f>SUMIFS('3_stopień'!$I$8:$I$726,'3_stopień'!$H$8:$H$726,D31,'3_stopień'!$P$8:$P$726,"CKZ Świdnica")</f>
        <v>0</v>
      </c>
      <c r="V31" s="349">
        <f>SUMIFS('3_stopień'!$J$8:$J$726,'3_stopień'!$H$8:$H$726,D31,'3_stopień'!$P$8:$P$726,"CKZ Świdnica")</f>
        <v>0</v>
      </c>
      <c r="W31" s="24">
        <f>SUMIFS('3_stopień'!$I$8:$I$726,'3_stopień'!$H$8:$H$726,D31,'3_stopień'!$P$8:$P$726,"CKZ Wołów")</f>
        <v>0</v>
      </c>
      <c r="X31" s="349">
        <f>SUMIFS('3_stopień'!$J$8:$J$726,'3_stopień'!$H$8:$H$726,D31,'3_stopień'!$P$8:$P$726,"CKZ Wołów")</f>
        <v>0</v>
      </c>
      <c r="Y31" s="24">
        <f>SUMIFS('3_stopień'!$I$8:$I$726,'3_stopień'!$H$8:$H$726,D31,'3_stopień'!$P$8:$P$726,"CKZ Ziębice")</f>
        <v>0</v>
      </c>
      <c r="Z31" s="349">
        <f>SUMIFS('3_stopień'!$J$8:$J$726,'3_stopień'!$H$8:$H$726,D31,'3_stopień'!$P$8:$P$726,"CKZ Ziębice")</f>
        <v>0</v>
      </c>
      <c r="AA31" s="24">
        <f>SUMIFS('3_stopień'!$I$8:$I$726,'3_stopień'!$H$8:$H$726,D31,'3_stopień'!$P$8:$P$726,"CKZ Dobrodzień")</f>
        <v>0</v>
      </c>
      <c r="AB31" s="349">
        <f>SUMIFS('3_stopień'!$J$8:$J$726,'3_stopień'!$H$8:$H$726,D31,'3_stopień'!$P$8:$P$726,"CKZ Dobrodzień")</f>
        <v>0</v>
      </c>
      <c r="AC31" s="24">
        <f>SUMIFS('3_stopień'!$I$8:$I$726,'3_stopień'!$H$8:$H$726,D31,'3_stopień'!$P$8:$P$726,"CKZ Głubczyce")</f>
        <v>0</v>
      </c>
      <c r="AD31" s="349">
        <f>SUMIFS('3_stopień'!$J$8:$J$726,'3_stopień'!$H$8:$H$726,D31,'3_stopień'!$P$8:$P$726,"CKZ Głubczyce")</f>
        <v>0</v>
      </c>
      <c r="AE31" s="24">
        <f>SUMIFS('3_stopień'!$I$8:$I$726,'3_stopień'!$H$8:$H$726,D31,'3_stopień'!$P$8:$P$726,"CKZ Kędzierzyn Koźle")</f>
        <v>0</v>
      </c>
      <c r="AF31" s="349">
        <f>SUMIFS('3_stopień'!$J$8:$J$726,'3_stopień'!$H$8:$H$726,D31,'3_stopień'!$P$8:$P$726,"CKZ Kędzierzyn Koźle")</f>
        <v>0</v>
      </c>
      <c r="AG31" s="24">
        <f>SUMIFS('3_stopień'!$I$8:$I$726,'3_stopień'!$H$8:$H$726,D31,'3_stopień'!$P$8:$P$726,"CKZ Kluczbork")</f>
        <v>0</v>
      </c>
      <c r="AH31" s="349">
        <f>SUMIFS('3_stopień'!$J$8:$J$726,'3_stopień'!$H$8:$H$726,D31,'3_stopień'!$P$8:$P$726,"CKZ Kluczbork")</f>
        <v>0</v>
      </c>
      <c r="AI31" s="24">
        <f>SUMIFS('3_stopień'!$I$8:$I$726,'3_stopień'!$H$8:$H$726,D31,'3_stopień'!$P$8:$P$726,"CKZ Krotoszyn")</f>
        <v>3</v>
      </c>
      <c r="AJ31" s="349">
        <f>SUMIFS('3_stopień'!$J$8:$J$726,'3_stopień'!$H$8:$H$726,D31,'3_stopień'!$P$8:$P$726,"CKZ Krotoszyn")</f>
        <v>0</v>
      </c>
      <c r="AK31" s="24">
        <f>SUMIFS('3_stopień'!$I$8:$I$726,'3_stopień'!$H$8:$H$726,D31,'3_stopień'!$P$8:$P$726,"CKZ Olkusz")</f>
        <v>0</v>
      </c>
      <c r="AL31" s="349">
        <f>SUMIFS('3_stopień'!$J$8:$J$726,'3_stopień'!$H$8:$H$726,D31,'3_stopień'!$P$8:$P$726,"CKZ Olkusz")</f>
        <v>0</v>
      </c>
      <c r="AM31" s="24">
        <f>SUMIFS('3_stopień'!$I$8:$I$726,'3_stopień'!$H$8:$H$726,D31,'3_stopień'!$P$8:$P$726,"CKZ Wschowa")</f>
        <v>15</v>
      </c>
      <c r="AN31" s="337">
        <f>SUMIFS('3_stopień'!$J$8:$J$726,'3_stopień'!$H$8:$H$726,D31,'3_stopień'!$P$8:$P$726,"CKZ Wschowa")</f>
        <v>0</v>
      </c>
      <c r="AO31" s="24">
        <f>SUMIFS('3_stopień'!$I$8:$I$726,'3_stopień'!$H$8:$H$726,D31,'3_stopień'!$P$8:$P$726,"CKZ Zielona Góra")</f>
        <v>0</v>
      </c>
      <c r="AP31" s="349">
        <f>SUMIFS('3_stopień'!$J$8:$J$726,'3_stopień'!$H$8:$H$726,D31,'3_stopień'!$P$8:$P$726,"CKZ Zielona Góra")</f>
        <v>0</v>
      </c>
      <c r="AQ31" s="24">
        <f>SUMIFS('3_stopień'!$I$8:$I$726,'3_stopień'!$H$8:$H$726,D31,'3_stopień'!$P$8:$P$726,"Rzemieślnicza Wałbrzych")</f>
        <v>0</v>
      </c>
      <c r="AR31" s="349">
        <f>SUMIFS('3_stopień'!$J$8:$J$726,'3_stopień'!$H$8:$H$726,D31,'3_stopień'!$P$8:$P$726,"Rzemieślnicza Wałbrzych")</f>
        <v>0</v>
      </c>
      <c r="AS31" s="24">
        <f>SUMIFS('3_stopień'!$I$8:$I$726,'3_stopień'!$H$8:$H$726,D31,'3_stopień'!$P$8:$P$726,"CKZ Mosina")</f>
        <v>0</v>
      </c>
      <c r="AT31" s="349">
        <f>SUMIFS('3_stopień'!$J$8:$J$726,'3_stopień'!$H$8:$H$726,D31,'3_stopień'!$P$8:$P$726,"CKZ Mosina")</f>
        <v>0</v>
      </c>
      <c r="AU31" s="24">
        <f>SUMIFS('3_stopień'!$I$8:$I$726,'3_stopień'!$H$8:$H$726,D31,'3_stopień'!$P$8:$P$726,"CKZ Słupsk")</f>
        <v>0</v>
      </c>
      <c r="AV31" s="349">
        <f>SUMIFS('3_stopień'!$J$8:$J$726,'3_stopień'!$H$8:$H$726,D31,'3_stopień'!$P$8:$P$726,"CKZ Słupsk")</f>
        <v>0</v>
      </c>
      <c r="AW31" s="24">
        <f>SUMIFS('3_stopień'!$I$8:$I$726,'3_stopień'!$H$8:$H$726,D31,'3_stopień'!$P$8:$P$726,"CKZ Opole")</f>
        <v>9</v>
      </c>
      <c r="AX31" s="349">
        <f>SUMIFS('3_stopień'!$J$8:$J$726,'3_stopień'!$H$8:$H$726,D31,'3_stopień'!$P$8:$P$726,"CKZ Opole")</f>
        <v>0</v>
      </c>
      <c r="AY31" s="24">
        <f>SUMIFS('3_stopień'!$I$8:$I$726,'3_stopień'!$H$8:$H$726,D31,'3_stopień'!$P$8:$P$726,"CKZ Wrocław")</f>
        <v>0</v>
      </c>
      <c r="AZ31" s="349">
        <f>SUMIFS('3_stopień'!$J$8:$J$726,'3_stopień'!$H$8:$H$726,D31,'3_stopień'!$P$8:$P$726,"CKZ Wrocław")</f>
        <v>0</v>
      </c>
      <c r="BA31" s="24">
        <f>SUMIFS('3_stopień'!$I$8:$I$726,'3_stopień'!$H$8:$H$726,D31,'3_stopień'!$P$8:$P$726,"Brzeg Dolny")</f>
        <v>0</v>
      </c>
      <c r="BB31" s="349">
        <f>SUMIFS('3_stopień'!$J$8:$J$726,'3_stopień'!$H$8:$H$726,D31,'3_stopień'!$P$8:$P$726,"Brzeg Dolny")</f>
        <v>0</v>
      </c>
      <c r="BC31" s="24">
        <f>SUMIFS('3_stopień'!$I$8:$I$726,'3_stopień'!$H$8:$H$726,D31,'3_stopień'!$P$8:$P$726,"CKZ Gniezno")</f>
        <v>0</v>
      </c>
      <c r="BD31" s="349">
        <f>SUMIFS('3_stopień'!$J$8:$J$726,'3_stopień'!$H$8:$H$726,D31,'3_stopień'!$P$8:$P$726,"CKZ Gniezno")</f>
        <v>0</v>
      </c>
      <c r="BE31" s="24">
        <f>SUMIFS('3_stopień'!$I$8:$I$726,'3_stopień'!$H$8:$H$726,D31,'3_stopień'!$P$8:$P$726,"CKZ Dębica")</f>
        <v>0</v>
      </c>
      <c r="BF31" s="349">
        <f>SUMIFS('3_stopień'!$J$8:$J$726,'3_stopień'!$H$8:$H$726,D31,'3_stopień'!$P$8:$P$726,"CKZ Dębica")</f>
        <v>0</v>
      </c>
      <c r="BG31" s="24">
        <f>SUMIFS('3_stopień'!$I$8:$I$726,'3_stopień'!$H$8:$H$726,D31,'3_stopień'!$P$8:$P$726,"CKZ Gliwice")</f>
        <v>0</v>
      </c>
      <c r="BH31" s="349">
        <f>SUMIFS('3_stopień'!$J$8:$J$726,'3_stopień'!$H$8:$H$726,D31,'3_stopień'!$P$8:$P$726,"CKZ Gliwice")</f>
        <v>0</v>
      </c>
      <c r="BI31" s="24">
        <f>SUMIFS('3_stopień'!$I$8:$I$726,'3_stopień'!$H$8:$H$726,D31,'3_stopień'!$P$8:$P$726,"konsultacje szkoła")</f>
        <v>0</v>
      </c>
      <c r="BJ31" s="338">
        <f t="shared" si="0"/>
        <v>27</v>
      </c>
      <c r="BK31" s="333">
        <f t="shared" si="1"/>
        <v>0</v>
      </c>
    </row>
    <row r="32" spans="2:63" hidden="1">
      <c r="B32" s="25" t="s">
        <v>78</v>
      </c>
      <c r="C32" s="26">
        <v>741103</v>
      </c>
      <c r="D32" s="26" t="s">
        <v>49</v>
      </c>
      <c r="E32" s="25" t="s">
        <v>596</v>
      </c>
      <c r="F32" s="23">
        <f>SUMIF('3_stopień'!H$8:H$726,D32,'3_stopień'!I$8:I$726)</f>
        <v>79</v>
      </c>
      <c r="G32" s="24">
        <f>SUMIFS('3_stopień'!$I$8:$I$726,'3_stopień'!$H$8:$H$726,D32,'3_stopień'!$P$8:$P$726,"CKZ Bielawa")</f>
        <v>0</v>
      </c>
      <c r="H32" s="349">
        <f>SUMIFS('3_stopień'!$J$8:$J$726,'3_stopień'!$H$8:$H$726,D32,'3_stopień'!$P$8:$P$726,"CKZ Bielawa")</f>
        <v>0</v>
      </c>
      <c r="I32" s="24">
        <f>SUMIFS('3_stopień'!$I$8:$I$726,'3_stopień'!$H$8:$H$726,D32,'3_stopień'!$P$8:$P$726,"GCKZ Głogów")</f>
        <v>0</v>
      </c>
      <c r="J32" s="349">
        <f>SUMIFS('3_stopień'!$J$8:$J$726,'3_stopień'!$H$8:$H$726,D32,'3_stopień'!$P$8:$P$726,"GCKZ Głogów")</f>
        <v>0</v>
      </c>
      <c r="K32" s="24">
        <f>SUMIFS('3_stopień'!$I$8:$I$726,'3_stopień'!$H$8:$H$726,D32,'3_stopień'!$P$8:$P$726,"CKZ Jawor")</f>
        <v>0</v>
      </c>
      <c r="L32" s="349">
        <f>SUMIFS('3_stopień'!$J$8:$J$726,'3_stopień'!$H$8:$H$726,D32,'3_stopień'!$P$8:$P$726,"CKZ Jawor")</f>
        <v>0</v>
      </c>
      <c r="M32" s="24">
        <f>SUMIFS('3_stopień'!$I$8:$I$726,'3_stopień'!$H$8:$H$726,D32,'3_stopień'!$P$8:$P$726,"JCKZ Jelenia Góra")</f>
        <v>0</v>
      </c>
      <c r="N32" s="349">
        <f>SUMIFS('3_stopień'!$J$8:$J$726,'3_stopień'!$H$8:$H$726,D32,'3_stopień'!$P$8:$P$726,"JCKZ Jelenia Góra")</f>
        <v>0</v>
      </c>
      <c r="O32" s="24">
        <f>SUMIFS('3_stopień'!$I$8:$I$726,'3_stopień'!$H$8:$H$726,D32,'3_stopień'!$P$8:$P$726,"CKZ Kłodzko")</f>
        <v>0</v>
      </c>
      <c r="P32" s="349">
        <f>SUMIFS('3_stopień'!$J$8:$J$726,'3_stopień'!$H$8:$H$726,D32,'3_stopień'!$P$8:$P$726,"CKZ Kłodzko")</f>
        <v>0</v>
      </c>
      <c r="Q32" s="24">
        <f>SUMIFS('3_stopień'!$I$8:$I$726,'3_stopień'!$H$8:$H$726,D32,'3_stopień'!$P$8:$P$726,"CKZ Legnica")</f>
        <v>0</v>
      </c>
      <c r="R32" s="349">
        <f>SUMIFS('3_stopień'!$J$8:$J$726,'3_stopień'!$H$8:$H$726,D32,'3_stopień'!$P$8:$P$726,"CKZ Legnica")</f>
        <v>0</v>
      </c>
      <c r="S32" s="24">
        <f>SUMIFS('3_stopień'!$I$8:$I$726,'3_stopień'!$H$8:$H$726,D32,'3_stopień'!$P$8:$P$726,"CKZ Oleśnica")</f>
        <v>27</v>
      </c>
      <c r="T32" s="349">
        <f>SUMIFS('3_stopień'!$J$8:$J$726,'3_stopień'!$H$8:$H$726,D32,'3_stopień'!$P$8:$P$726,"CKZ Oleśnica")</f>
        <v>0</v>
      </c>
      <c r="U32" s="24">
        <f>SUMIFS('3_stopień'!$I$8:$I$726,'3_stopień'!$H$8:$H$726,D32,'3_stopień'!$P$8:$P$726,"CKZ Świdnica")</f>
        <v>33</v>
      </c>
      <c r="V32" s="349">
        <f>SUMIFS('3_stopień'!$J$8:$J$726,'3_stopień'!$H$8:$H$726,D32,'3_stopień'!$P$8:$P$726,"CKZ Świdnica")</f>
        <v>0</v>
      </c>
      <c r="W32" s="24">
        <f>SUMIFS('3_stopień'!$I$8:$I$726,'3_stopień'!$H$8:$H$726,D32,'3_stopień'!$P$8:$P$726,"CKZ Wołów")</f>
        <v>0</v>
      </c>
      <c r="X32" s="349">
        <f>SUMIFS('3_stopień'!$J$8:$J$726,'3_stopień'!$H$8:$H$726,D32,'3_stopień'!$P$8:$P$726,"CKZ Wołów")</f>
        <v>0</v>
      </c>
      <c r="Y32" s="24">
        <f>SUMIFS('3_stopień'!$I$8:$I$726,'3_stopień'!$H$8:$H$726,D32,'3_stopień'!$P$8:$P$726,"CKZ Ziębice")</f>
        <v>0</v>
      </c>
      <c r="Z32" s="349">
        <f>SUMIFS('3_stopień'!$J$8:$J$726,'3_stopień'!$H$8:$H$726,D32,'3_stopień'!$P$8:$P$726,"CKZ Ziębice")</f>
        <v>0</v>
      </c>
      <c r="AA32" s="24">
        <f>SUMIFS('3_stopień'!$I$8:$I$726,'3_stopień'!$H$8:$H$726,D32,'3_stopień'!$P$8:$P$726,"CKZ Dobrodzień")</f>
        <v>0</v>
      </c>
      <c r="AB32" s="349">
        <f>SUMIFS('3_stopień'!$J$8:$J$726,'3_stopień'!$H$8:$H$726,D32,'3_stopień'!$P$8:$P$726,"CKZ Dobrodzień")</f>
        <v>0</v>
      </c>
      <c r="AC32" s="24">
        <f>SUMIFS('3_stopień'!$I$8:$I$726,'3_stopień'!$H$8:$H$726,D32,'3_stopień'!$P$8:$P$726,"CKZ Głubczyce")</f>
        <v>0</v>
      </c>
      <c r="AD32" s="349">
        <f>SUMIFS('3_stopień'!$J$8:$J$726,'3_stopień'!$H$8:$H$726,D32,'3_stopień'!$P$8:$P$726,"CKZ Głubczyce")</f>
        <v>0</v>
      </c>
      <c r="AE32" s="24">
        <f>SUMIFS('3_stopień'!$I$8:$I$726,'3_stopień'!$H$8:$H$726,D32,'3_stopień'!$P$8:$P$726,"CKZ Kędzierzyn Koźle")</f>
        <v>0</v>
      </c>
      <c r="AF32" s="349">
        <f>SUMIFS('3_stopień'!$J$8:$J$726,'3_stopień'!$H$8:$H$726,D32,'3_stopień'!$P$8:$P$726,"CKZ Kędzierzyn Koźle")</f>
        <v>0</v>
      </c>
      <c r="AG32" s="24">
        <f>SUMIFS('3_stopień'!$I$8:$I$726,'3_stopień'!$H$8:$H$726,D32,'3_stopień'!$P$8:$P$726,"CKZ Kluczbork")</f>
        <v>0</v>
      </c>
      <c r="AH32" s="349">
        <f>SUMIFS('3_stopień'!$J$8:$J$726,'3_stopień'!$H$8:$H$726,D32,'3_stopień'!$P$8:$P$726,"CKZ Kluczbork")</f>
        <v>0</v>
      </c>
      <c r="AI32" s="24">
        <f>SUMIFS('3_stopień'!$I$8:$I$726,'3_stopień'!$H$8:$H$726,D32,'3_stopień'!$P$8:$P$726,"CKZ Krotoszyn")</f>
        <v>5</v>
      </c>
      <c r="AJ32" s="349">
        <f>SUMIFS('3_stopień'!$J$8:$J$726,'3_stopień'!$H$8:$H$726,D32,'3_stopień'!$P$8:$P$726,"CKZ Krotoszyn")</f>
        <v>0</v>
      </c>
      <c r="AK32" s="24">
        <f>SUMIFS('3_stopień'!$I$8:$I$726,'3_stopień'!$H$8:$H$726,D32,'3_stopień'!$P$8:$P$726,"CKZ Olkusz")</f>
        <v>0</v>
      </c>
      <c r="AL32" s="349">
        <f>SUMIFS('3_stopień'!$J$8:$J$726,'3_stopień'!$H$8:$H$726,D32,'3_stopień'!$P$8:$P$726,"CKZ Olkusz")</f>
        <v>0</v>
      </c>
      <c r="AM32" s="24">
        <f>SUMIFS('3_stopień'!$I$8:$I$726,'3_stopień'!$H$8:$H$726,D32,'3_stopień'!$P$8:$P$726,"CKZ Wschowa")</f>
        <v>14</v>
      </c>
      <c r="AN32" s="337">
        <f>SUMIFS('3_stopień'!$J$8:$J$726,'3_stopień'!$H$8:$H$726,D32,'3_stopień'!$P$8:$P$726,"CKZ Wschowa")</f>
        <v>0</v>
      </c>
      <c r="AO32" s="24">
        <f>SUMIFS('3_stopień'!$I$8:$I$726,'3_stopień'!$H$8:$H$726,D32,'3_stopień'!$P$8:$P$726,"CKZ Zielona Góra")</f>
        <v>0</v>
      </c>
      <c r="AP32" s="349">
        <f>SUMIFS('3_stopień'!$J$8:$J$726,'3_stopień'!$H$8:$H$726,D32,'3_stopień'!$P$8:$P$726,"CKZ Zielona Góra")</f>
        <v>0</v>
      </c>
      <c r="AQ32" s="24">
        <f>SUMIFS('3_stopień'!$I$8:$I$726,'3_stopień'!$H$8:$H$726,D32,'3_stopień'!$P$8:$P$726,"Rzemieślnicza Wałbrzych")</f>
        <v>0</v>
      </c>
      <c r="AR32" s="349">
        <f>SUMIFS('3_stopień'!$J$8:$J$726,'3_stopień'!$H$8:$H$726,D32,'3_stopień'!$P$8:$P$726,"Rzemieślnicza Wałbrzych")</f>
        <v>0</v>
      </c>
      <c r="AS32" s="24">
        <f>SUMIFS('3_stopień'!$I$8:$I$726,'3_stopień'!$H$8:$H$726,D32,'3_stopień'!$P$8:$P$726,"CKZ Mosina")</f>
        <v>0</v>
      </c>
      <c r="AT32" s="349">
        <f>SUMIFS('3_stopień'!$J$8:$J$726,'3_stopień'!$H$8:$H$726,D32,'3_stopień'!$P$8:$P$726,"CKZ Mosina")</f>
        <v>0</v>
      </c>
      <c r="AU32" s="24">
        <f>SUMIFS('3_stopień'!$I$8:$I$726,'3_stopień'!$H$8:$H$726,D32,'3_stopień'!$P$8:$P$726,"CKZ Słupsk")</f>
        <v>0</v>
      </c>
      <c r="AV32" s="349">
        <f>SUMIFS('3_stopień'!$J$8:$J$726,'3_stopień'!$H$8:$H$726,D32,'3_stopień'!$P$8:$P$726,"CKZ Słupsk")</f>
        <v>0</v>
      </c>
      <c r="AW32" s="24">
        <f>SUMIFS('3_stopień'!$I$8:$I$726,'3_stopień'!$H$8:$H$726,D32,'3_stopień'!$P$8:$P$726,"CKZ Opole")</f>
        <v>0</v>
      </c>
      <c r="AX32" s="349">
        <f>SUMIFS('3_stopień'!$J$8:$J$726,'3_stopień'!$H$8:$H$726,D32,'3_stopień'!$P$8:$P$726,"CKZ Opole")</f>
        <v>0</v>
      </c>
      <c r="AY32" s="24">
        <f>SUMIFS('3_stopień'!$I$8:$I$726,'3_stopień'!$H$8:$H$726,D32,'3_stopień'!$P$8:$P$726,"CKZ Wrocław")</f>
        <v>0</v>
      </c>
      <c r="AZ32" s="349">
        <f>SUMIFS('3_stopień'!$J$8:$J$726,'3_stopień'!$H$8:$H$726,D32,'3_stopień'!$P$8:$P$726,"CKZ Wrocław")</f>
        <v>0</v>
      </c>
      <c r="BA32" s="24">
        <f>SUMIFS('3_stopień'!$I$8:$I$726,'3_stopień'!$H$8:$H$726,D32,'3_stopień'!$P$8:$P$726,"Brzeg Dolny")</f>
        <v>0</v>
      </c>
      <c r="BB32" s="349">
        <f>SUMIFS('3_stopień'!$J$8:$J$726,'3_stopień'!$H$8:$H$726,D32,'3_stopień'!$P$8:$P$726,"Brzeg Dolny")</f>
        <v>0</v>
      </c>
      <c r="BC32" s="24">
        <f>SUMIFS('3_stopień'!$I$8:$I$726,'3_stopień'!$H$8:$H$726,D32,'3_stopień'!$P$8:$P$726,"CKZ Gniezno")</f>
        <v>0</v>
      </c>
      <c r="BD32" s="349">
        <f>SUMIFS('3_stopień'!$J$8:$J$726,'3_stopień'!$H$8:$H$726,D32,'3_stopień'!$P$8:$P$726,"CKZ Gniezno")</f>
        <v>0</v>
      </c>
      <c r="BE32" s="24">
        <f>SUMIFS('3_stopień'!$I$8:$I$726,'3_stopień'!$H$8:$H$726,D32,'3_stopień'!$P$8:$P$726,"CKZ Dębica")</f>
        <v>0</v>
      </c>
      <c r="BF32" s="349">
        <f>SUMIFS('3_stopień'!$J$8:$J$726,'3_stopień'!$H$8:$H$726,D32,'3_stopień'!$P$8:$P$726,"CKZ Dębica")</f>
        <v>0</v>
      </c>
      <c r="BG32" s="24">
        <f>SUMIFS('3_stopień'!$I$8:$I$726,'3_stopień'!$H$8:$H$726,D32,'3_stopień'!$P$8:$P$726,"CKZ Gliwice")</f>
        <v>0</v>
      </c>
      <c r="BH32" s="349">
        <f>SUMIFS('3_stopień'!$J$8:$J$726,'3_stopień'!$H$8:$H$726,D32,'3_stopień'!$P$8:$P$726,"CKZ Gliwice")</f>
        <v>0</v>
      </c>
      <c r="BI32" s="24">
        <f>SUMIFS('3_stopień'!$I$8:$I$726,'3_stopień'!$H$8:$H$726,D32,'3_stopień'!$P$8:$P$726,"konsultacje szkoła")</f>
        <v>0</v>
      </c>
      <c r="BJ32" s="338">
        <f t="shared" si="0"/>
        <v>79</v>
      </c>
      <c r="BK32" s="333">
        <f t="shared" si="1"/>
        <v>0</v>
      </c>
    </row>
    <row r="33" spans="2:63" hidden="1">
      <c r="B33" s="25" t="s">
        <v>501</v>
      </c>
      <c r="C33" s="26">
        <v>731107</v>
      </c>
      <c r="D33" s="26" t="s">
        <v>1010</v>
      </c>
      <c r="E33" s="25" t="s">
        <v>597</v>
      </c>
      <c r="F33" s="23">
        <f>SUMIF('3_stopień'!H$8:H$726,D33,'3_stopień'!I$8:I$726)</f>
        <v>0</v>
      </c>
      <c r="G33" s="24">
        <f>SUMIFS('3_stopień'!$I$8:$I$726,'3_stopień'!$H$8:$H$726,D33,'3_stopień'!$P$8:$P$726,"CKZ Bielawa")</f>
        <v>0</v>
      </c>
      <c r="H33" s="349">
        <f>SUMIFS('3_stopień'!$J$8:$J$726,'3_stopień'!$H$8:$H$726,D33,'3_stopień'!$P$8:$P$726,"CKZ Bielawa")</f>
        <v>0</v>
      </c>
      <c r="I33" s="24">
        <f>SUMIFS('3_stopień'!$I$8:$I$726,'3_stopień'!$H$8:$H$726,D33,'3_stopień'!$P$8:$P$726,"GCKZ Głogów")</f>
        <v>0</v>
      </c>
      <c r="J33" s="349">
        <f>SUMIFS('3_stopień'!$J$8:$J$726,'3_stopień'!$H$8:$H$726,D33,'3_stopień'!$P$8:$P$726,"GCKZ Głogów")</f>
        <v>0</v>
      </c>
      <c r="K33" s="24">
        <f>SUMIFS('3_stopień'!$I$8:$I$726,'3_stopień'!$H$8:$H$726,D33,'3_stopień'!$P$8:$P$726,"CKZ Jawor")</f>
        <v>0</v>
      </c>
      <c r="L33" s="349">
        <f>SUMIFS('3_stopień'!$J$8:$J$726,'3_stopień'!$H$8:$H$726,D33,'3_stopień'!$P$8:$P$726,"CKZ Jawor")</f>
        <v>0</v>
      </c>
      <c r="M33" s="24">
        <f>SUMIFS('3_stopień'!$I$8:$I$726,'3_stopień'!$H$8:$H$726,D33,'3_stopień'!$P$8:$P$726,"JCKZ Jelenia Góra")</f>
        <v>0</v>
      </c>
      <c r="N33" s="349">
        <f>SUMIFS('3_stopień'!$J$8:$J$726,'3_stopień'!$H$8:$H$726,D33,'3_stopień'!$P$8:$P$726,"JCKZ Jelenia Góra")</f>
        <v>0</v>
      </c>
      <c r="O33" s="24">
        <f>SUMIFS('3_stopień'!$I$8:$I$726,'3_stopień'!$H$8:$H$726,D33,'3_stopień'!$P$8:$P$726,"CKZ Kłodzko")</f>
        <v>0</v>
      </c>
      <c r="P33" s="349">
        <f>SUMIFS('3_stopień'!$J$8:$J$726,'3_stopień'!$H$8:$H$726,D33,'3_stopień'!$P$8:$P$726,"CKZ Kłodzko")</f>
        <v>0</v>
      </c>
      <c r="Q33" s="24">
        <f>SUMIFS('3_stopień'!$I$8:$I$726,'3_stopień'!$H$8:$H$726,D33,'3_stopień'!$P$8:$P$726,"CKZ Legnica")</f>
        <v>0</v>
      </c>
      <c r="R33" s="349">
        <f>SUMIFS('3_stopień'!$J$8:$J$726,'3_stopień'!$H$8:$H$726,D33,'3_stopień'!$P$8:$P$726,"CKZ Legnica")</f>
        <v>0</v>
      </c>
      <c r="S33" s="24">
        <f>SUMIFS('3_stopień'!$I$8:$I$726,'3_stopień'!$H$8:$H$726,D33,'3_stopień'!$P$8:$P$726,"CKZ Oleśnica")</f>
        <v>0</v>
      </c>
      <c r="T33" s="349">
        <f>SUMIFS('3_stopień'!$J$8:$J$726,'3_stopień'!$H$8:$H$726,D33,'3_stopień'!$P$8:$P$726,"CKZ Oleśnica")</f>
        <v>0</v>
      </c>
      <c r="U33" s="24">
        <f>SUMIFS('3_stopień'!$I$8:$I$726,'3_stopień'!$H$8:$H$726,D33,'3_stopień'!$P$8:$P$726,"CKZ Świdnica")</f>
        <v>0</v>
      </c>
      <c r="V33" s="349">
        <f>SUMIFS('3_stopień'!$J$8:$J$726,'3_stopień'!$H$8:$H$726,D33,'3_stopień'!$P$8:$P$726,"CKZ Świdnica")</f>
        <v>0</v>
      </c>
      <c r="W33" s="24">
        <f>SUMIFS('3_stopień'!$I$8:$I$726,'3_stopień'!$H$8:$H$726,D33,'3_stopień'!$P$8:$P$726,"CKZ Wołów")</f>
        <v>0</v>
      </c>
      <c r="X33" s="349">
        <f>SUMIFS('3_stopień'!$J$8:$J$726,'3_stopień'!$H$8:$H$726,D33,'3_stopień'!$P$8:$P$726,"CKZ Wołów")</f>
        <v>0</v>
      </c>
      <c r="Y33" s="24">
        <f>SUMIFS('3_stopień'!$I$8:$I$726,'3_stopień'!$H$8:$H$726,D33,'3_stopień'!$P$8:$P$726,"CKZ Ziębice")</f>
        <v>0</v>
      </c>
      <c r="Z33" s="349">
        <f>SUMIFS('3_stopień'!$J$8:$J$726,'3_stopień'!$H$8:$H$726,D33,'3_stopień'!$P$8:$P$726,"CKZ Ziębice")</f>
        <v>0</v>
      </c>
      <c r="AA33" s="24">
        <f>SUMIFS('3_stopień'!$I$8:$I$726,'3_stopień'!$H$8:$H$726,D33,'3_stopień'!$P$8:$P$726,"CKZ Dobrodzień")</f>
        <v>0</v>
      </c>
      <c r="AB33" s="349">
        <f>SUMIFS('3_stopień'!$J$8:$J$726,'3_stopień'!$H$8:$H$726,D33,'3_stopień'!$P$8:$P$726,"CKZ Dobrodzień")</f>
        <v>0</v>
      </c>
      <c r="AC33" s="24">
        <f>SUMIFS('3_stopień'!$I$8:$I$726,'3_stopień'!$H$8:$H$726,D33,'3_stopień'!$P$8:$P$726,"CKZ Głubczyce")</f>
        <v>0</v>
      </c>
      <c r="AD33" s="349">
        <f>SUMIFS('3_stopień'!$J$8:$J$726,'3_stopień'!$H$8:$H$726,D33,'3_stopień'!$P$8:$P$726,"CKZ Głubczyce")</f>
        <v>0</v>
      </c>
      <c r="AE33" s="24">
        <f>SUMIFS('3_stopień'!$I$8:$I$726,'3_stopień'!$H$8:$H$726,D33,'3_stopień'!$P$8:$P$726,"CKZ Kędzierzyn Koźle")</f>
        <v>0</v>
      </c>
      <c r="AF33" s="349">
        <f>SUMIFS('3_stopień'!$J$8:$J$726,'3_stopień'!$H$8:$H$726,D33,'3_stopień'!$P$8:$P$726,"CKZ Kędzierzyn Koźle")</f>
        <v>0</v>
      </c>
      <c r="AG33" s="24">
        <f>SUMIFS('3_stopień'!$I$8:$I$726,'3_stopień'!$H$8:$H$726,D33,'3_stopień'!$P$8:$P$726,"CKZ Kluczbork")</f>
        <v>0</v>
      </c>
      <c r="AH33" s="349">
        <f>SUMIFS('3_stopień'!$J$8:$J$726,'3_stopień'!$H$8:$H$726,D33,'3_stopień'!$P$8:$P$726,"CKZ Kluczbork")</f>
        <v>0</v>
      </c>
      <c r="AI33" s="24">
        <f>SUMIFS('3_stopień'!$I$8:$I$726,'3_stopień'!$H$8:$H$726,D33,'3_stopień'!$P$8:$P$726,"CKZ Krotoszyn")</f>
        <v>0</v>
      </c>
      <c r="AJ33" s="349">
        <f>SUMIFS('3_stopień'!$J$8:$J$726,'3_stopień'!$H$8:$H$726,D33,'3_stopień'!$P$8:$P$726,"CKZ Krotoszyn")</f>
        <v>0</v>
      </c>
      <c r="AK33" s="24">
        <f>SUMIFS('3_stopień'!$I$8:$I$726,'3_stopień'!$H$8:$H$726,D33,'3_stopień'!$P$8:$P$726,"CKZ Olkusz")</f>
        <v>0</v>
      </c>
      <c r="AL33" s="349">
        <f>SUMIFS('3_stopień'!$J$8:$J$726,'3_stopień'!$H$8:$H$726,D33,'3_stopień'!$P$8:$P$726,"CKZ Olkusz")</f>
        <v>0</v>
      </c>
      <c r="AM33" s="24">
        <f>SUMIFS('3_stopień'!$I$8:$I$726,'3_stopień'!$H$8:$H$726,D33,'3_stopień'!$P$8:$P$726,"CKZ Wschowa")</f>
        <v>0</v>
      </c>
      <c r="AN33" s="337">
        <f>SUMIFS('3_stopień'!$J$8:$J$726,'3_stopień'!$H$8:$H$726,D33,'3_stopień'!$P$8:$P$726,"CKZ Wschowa")</f>
        <v>0</v>
      </c>
      <c r="AO33" s="24">
        <f>SUMIFS('3_stopień'!$I$8:$I$726,'3_stopień'!$H$8:$H$726,D33,'3_stopień'!$P$8:$P$726,"CKZ Zielona Góra")</f>
        <v>0</v>
      </c>
      <c r="AP33" s="349">
        <f>SUMIFS('3_stopień'!$J$8:$J$726,'3_stopień'!$H$8:$H$726,D33,'3_stopień'!$P$8:$P$726,"CKZ Zielona Góra")</f>
        <v>0</v>
      </c>
      <c r="AQ33" s="24">
        <f>SUMIFS('3_stopień'!$I$8:$I$726,'3_stopień'!$H$8:$H$726,D33,'3_stopień'!$P$8:$P$726,"Rzemieślnicza Wałbrzych")</f>
        <v>0</v>
      </c>
      <c r="AR33" s="349">
        <f>SUMIFS('3_stopień'!$J$8:$J$726,'3_stopień'!$H$8:$H$726,D33,'3_stopień'!$P$8:$P$726,"Rzemieślnicza Wałbrzych")</f>
        <v>0</v>
      </c>
      <c r="AS33" s="24">
        <f>SUMIFS('3_stopień'!$I$8:$I$726,'3_stopień'!$H$8:$H$726,D33,'3_stopień'!$P$8:$P$726,"CKZ Mosina")</f>
        <v>0</v>
      </c>
      <c r="AT33" s="349">
        <f>SUMIFS('3_stopień'!$J$8:$J$726,'3_stopień'!$H$8:$H$726,D33,'3_stopień'!$P$8:$P$726,"CKZ Mosina")</f>
        <v>0</v>
      </c>
      <c r="AU33" s="24">
        <f>SUMIFS('3_stopień'!$I$8:$I$726,'3_stopień'!$H$8:$H$726,D33,'3_stopień'!$P$8:$P$726,"CKZ Słupsk")</f>
        <v>0</v>
      </c>
      <c r="AV33" s="349">
        <f>SUMIFS('3_stopień'!$J$8:$J$726,'3_stopień'!$H$8:$H$726,D33,'3_stopień'!$P$8:$P$726,"CKZ Słupsk")</f>
        <v>0</v>
      </c>
      <c r="AW33" s="24">
        <f>SUMIFS('3_stopień'!$I$8:$I$726,'3_stopień'!$H$8:$H$726,D33,'3_stopień'!$P$8:$P$726,"CKZ Opole")</f>
        <v>0</v>
      </c>
      <c r="AX33" s="349">
        <f>SUMIFS('3_stopień'!$J$8:$J$726,'3_stopień'!$H$8:$H$726,D33,'3_stopień'!$P$8:$P$726,"CKZ Opole")</f>
        <v>0</v>
      </c>
      <c r="AY33" s="24">
        <f>SUMIFS('3_stopień'!$I$8:$I$726,'3_stopień'!$H$8:$H$726,D33,'3_stopień'!$P$8:$P$726,"CKZ Wrocław")</f>
        <v>0</v>
      </c>
      <c r="AZ33" s="349">
        <f>SUMIFS('3_stopień'!$J$8:$J$726,'3_stopień'!$H$8:$H$726,D33,'3_stopień'!$P$8:$P$726,"CKZ Wrocław")</f>
        <v>0</v>
      </c>
      <c r="BA33" s="24">
        <f>SUMIFS('3_stopień'!$I$8:$I$726,'3_stopień'!$H$8:$H$726,D33,'3_stopień'!$P$8:$P$726,"Brzeg Dolny")</f>
        <v>0</v>
      </c>
      <c r="BB33" s="349">
        <f>SUMIFS('3_stopień'!$J$8:$J$726,'3_stopień'!$H$8:$H$726,D33,'3_stopień'!$P$8:$P$726,"Brzeg Dolny")</f>
        <v>0</v>
      </c>
      <c r="BC33" s="24">
        <f>SUMIFS('3_stopień'!$I$8:$I$726,'3_stopień'!$H$8:$H$726,D33,'3_stopień'!$P$8:$P$726,"CKZ Gniezno")</f>
        <v>0</v>
      </c>
      <c r="BD33" s="349">
        <f>SUMIFS('3_stopień'!$J$8:$J$726,'3_stopień'!$H$8:$H$726,D33,'3_stopień'!$P$8:$P$726,"CKZ Gniezno")</f>
        <v>0</v>
      </c>
      <c r="BE33" s="24">
        <f>SUMIFS('3_stopień'!$I$8:$I$726,'3_stopień'!$H$8:$H$726,D33,'3_stopień'!$P$8:$P$726,"CKZ Dębica")</f>
        <v>0</v>
      </c>
      <c r="BF33" s="349">
        <f>SUMIFS('3_stopień'!$J$8:$J$726,'3_stopień'!$H$8:$H$726,D33,'3_stopień'!$P$8:$P$726,"CKZ Dębica")</f>
        <v>0</v>
      </c>
      <c r="BG33" s="24">
        <f>SUMIFS('3_stopień'!$I$8:$I$726,'3_stopień'!$H$8:$H$726,D33,'3_stopień'!$P$8:$P$726,"CKZ Gliwice")</f>
        <v>0</v>
      </c>
      <c r="BH33" s="349">
        <f>SUMIFS('3_stopień'!$J$8:$J$726,'3_stopień'!$H$8:$H$726,D33,'3_stopień'!$P$8:$P$726,"CKZ Gliwice")</f>
        <v>0</v>
      </c>
      <c r="BI33" s="24">
        <f>SUMIFS('3_stopień'!$I$8:$I$726,'3_stopień'!$H$8:$H$726,D33,'3_stopień'!$P$8:$P$726,"konsultacje szkoła")</f>
        <v>0</v>
      </c>
      <c r="BJ33" s="338">
        <f t="shared" si="0"/>
        <v>0</v>
      </c>
      <c r="BK33" s="333">
        <f t="shared" si="1"/>
        <v>0</v>
      </c>
    </row>
    <row r="34" spans="2:63">
      <c r="B34" s="25" t="s">
        <v>176</v>
      </c>
      <c r="C34" s="26">
        <v>742117</v>
      </c>
      <c r="D34" s="26" t="s">
        <v>181</v>
      </c>
      <c r="E34" s="25" t="s">
        <v>598</v>
      </c>
      <c r="F34" s="23">
        <f>SUMIF('3_stopień'!H$8:H$726,D34,'3_stopień'!I$8:I$726)</f>
        <v>7</v>
      </c>
      <c r="G34" s="24">
        <f>SUMIFS('3_stopień'!$I$8:$I$726,'3_stopień'!$H$8:$H$726,D34,'3_stopień'!$P$8:$P$726,"CKZ Bielawa")</f>
        <v>0</v>
      </c>
      <c r="H34" s="349">
        <f>SUMIFS('3_stopień'!$J$8:$J$726,'3_stopień'!$H$8:$H$726,D34,'3_stopień'!$P$8:$P$726,"CKZ Bielawa")</f>
        <v>0</v>
      </c>
      <c r="I34" s="24">
        <f>SUMIFS('3_stopień'!$I$8:$I$726,'3_stopień'!$H$8:$H$726,D34,'3_stopień'!$P$8:$P$726,"GCKZ Głogów")</f>
        <v>0</v>
      </c>
      <c r="J34" s="349">
        <f>SUMIFS('3_stopień'!$J$8:$J$726,'3_stopień'!$H$8:$H$726,D34,'3_stopień'!$P$8:$P$726,"GCKZ Głogów")</f>
        <v>0</v>
      </c>
      <c r="K34" s="24">
        <f>SUMIFS('3_stopień'!$I$8:$I$726,'3_stopień'!$H$8:$H$726,D34,'3_stopień'!$P$8:$P$726,"CKZ Jawor")</f>
        <v>0</v>
      </c>
      <c r="L34" s="349">
        <f>SUMIFS('3_stopień'!$J$8:$J$726,'3_stopień'!$H$8:$H$726,D34,'3_stopień'!$P$8:$P$726,"CKZ Jawor")</f>
        <v>0</v>
      </c>
      <c r="M34" s="24">
        <f>SUMIFS('3_stopień'!$I$8:$I$726,'3_stopień'!$H$8:$H$726,D34,'3_stopień'!$P$8:$P$726,"JCKZ Jelenia Góra")</f>
        <v>0</v>
      </c>
      <c r="N34" s="349">
        <f>SUMIFS('3_stopień'!$J$8:$J$726,'3_stopień'!$H$8:$H$726,D34,'3_stopień'!$P$8:$P$726,"JCKZ Jelenia Góra")</f>
        <v>0</v>
      </c>
      <c r="O34" s="24">
        <f>SUMIFS('3_stopień'!$I$8:$I$726,'3_stopień'!$H$8:$H$726,D34,'3_stopień'!$P$8:$P$726,"CKZ Kłodzko")</f>
        <v>0</v>
      </c>
      <c r="P34" s="349">
        <f>SUMIFS('3_stopień'!$J$8:$J$726,'3_stopień'!$H$8:$H$726,D34,'3_stopień'!$P$8:$P$726,"CKZ Kłodzko")</f>
        <v>0</v>
      </c>
      <c r="Q34" s="24">
        <f>SUMIFS('3_stopień'!$I$8:$I$726,'3_stopień'!$H$8:$H$726,D34,'3_stopień'!$P$8:$P$726,"CKZ Legnica")</f>
        <v>0</v>
      </c>
      <c r="R34" s="349">
        <f>SUMIFS('3_stopień'!$J$8:$J$726,'3_stopień'!$H$8:$H$726,D34,'3_stopień'!$P$8:$P$726,"CKZ Legnica")</f>
        <v>0</v>
      </c>
      <c r="S34" s="24">
        <f>SUMIFS('3_stopień'!$I$8:$I$726,'3_stopień'!$H$8:$H$726,D34,'3_stopień'!$P$8:$P$726,"CKZ Oleśnica")</f>
        <v>0</v>
      </c>
      <c r="T34" s="349">
        <f>SUMIFS('3_stopień'!$J$8:$J$726,'3_stopień'!$H$8:$H$726,D34,'3_stopień'!$P$8:$P$726,"CKZ Oleśnica")</f>
        <v>0</v>
      </c>
      <c r="U34" s="24">
        <f>SUMIFS('3_stopień'!$I$8:$I$726,'3_stopień'!$H$8:$H$726,D34,'3_stopień'!$P$8:$P$726,"CKZ Świdnica")</f>
        <v>0</v>
      </c>
      <c r="V34" s="349">
        <f>SUMIFS('3_stopień'!$J$8:$J$726,'3_stopień'!$H$8:$H$726,D34,'3_stopień'!$P$8:$P$726,"CKZ Świdnica")</f>
        <v>0</v>
      </c>
      <c r="W34" s="24">
        <f>SUMIFS('3_stopień'!$I$8:$I$726,'3_stopień'!$H$8:$H$726,D34,'3_stopień'!$P$8:$P$726,"CKZ Wołów")</f>
        <v>0</v>
      </c>
      <c r="X34" s="349">
        <f>SUMIFS('3_stopień'!$J$8:$J$726,'3_stopień'!$H$8:$H$726,D34,'3_stopień'!$P$8:$P$726,"CKZ Wołów")</f>
        <v>0</v>
      </c>
      <c r="Y34" s="24">
        <f>SUMIFS('3_stopień'!$I$8:$I$726,'3_stopień'!$H$8:$H$726,D34,'3_stopień'!$P$8:$P$726,"CKZ Ziębice")</f>
        <v>0</v>
      </c>
      <c r="Z34" s="349">
        <f>SUMIFS('3_stopień'!$J$8:$J$726,'3_stopień'!$H$8:$H$726,D34,'3_stopień'!$P$8:$P$726,"CKZ Ziębice")</f>
        <v>0</v>
      </c>
      <c r="AA34" s="24">
        <f>SUMIFS('3_stopień'!$I$8:$I$726,'3_stopień'!$H$8:$H$726,D34,'3_stopień'!$P$8:$P$726,"CKZ Dobrodzień")</f>
        <v>0</v>
      </c>
      <c r="AB34" s="349">
        <f>SUMIFS('3_stopień'!$J$8:$J$726,'3_stopień'!$H$8:$H$726,D34,'3_stopień'!$P$8:$P$726,"CKZ Dobrodzień")</f>
        <v>0</v>
      </c>
      <c r="AC34" s="24">
        <f>SUMIFS('3_stopień'!$I$8:$I$726,'3_stopień'!$H$8:$H$726,D34,'3_stopień'!$P$8:$P$726,"CKZ Głubczyce")</f>
        <v>0</v>
      </c>
      <c r="AD34" s="349">
        <f>SUMIFS('3_stopień'!$J$8:$J$726,'3_stopień'!$H$8:$H$726,D34,'3_stopień'!$P$8:$P$726,"CKZ Głubczyce")</f>
        <v>0</v>
      </c>
      <c r="AE34" s="24">
        <f>SUMIFS('3_stopień'!$I$8:$I$726,'3_stopień'!$H$8:$H$726,D34,'3_stopień'!$P$8:$P$726,"CKZ Kędzierzyn Koźle")</f>
        <v>0</v>
      </c>
      <c r="AF34" s="349">
        <f>SUMIFS('3_stopień'!$J$8:$J$726,'3_stopień'!$H$8:$H$726,D34,'3_stopień'!$P$8:$P$726,"CKZ Kędzierzyn Koźle")</f>
        <v>0</v>
      </c>
      <c r="AG34" s="24">
        <f>SUMIFS('3_stopień'!$I$8:$I$726,'3_stopień'!$H$8:$H$726,D34,'3_stopień'!$P$8:$P$726,"CKZ Kluczbork")</f>
        <v>0</v>
      </c>
      <c r="AH34" s="349">
        <f>SUMIFS('3_stopień'!$J$8:$J$726,'3_stopień'!$H$8:$H$726,D34,'3_stopień'!$P$8:$P$726,"CKZ Kluczbork")</f>
        <v>0</v>
      </c>
      <c r="AI34" s="24">
        <f>SUMIFS('3_stopień'!$I$8:$I$726,'3_stopień'!$H$8:$H$726,D34,'3_stopień'!$P$8:$P$726,"CKZ Krotoszyn")</f>
        <v>2</v>
      </c>
      <c r="AJ34" s="349">
        <f>SUMIFS('3_stopień'!$J$8:$J$726,'3_stopień'!$H$8:$H$726,D34,'3_stopień'!$P$8:$P$726,"CKZ Krotoszyn")</f>
        <v>0</v>
      </c>
      <c r="AK34" s="24">
        <f>SUMIFS('3_stopień'!$I$8:$I$726,'3_stopień'!$H$8:$H$726,D34,'3_stopień'!$P$8:$P$726,"CKZ Olkusz")</f>
        <v>0</v>
      </c>
      <c r="AL34" s="349">
        <f>SUMIFS('3_stopień'!$J$8:$J$726,'3_stopień'!$H$8:$H$726,D34,'3_stopień'!$P$8:$P$726,"CKZ Olkusz")</f>
        <v>0</v>
      </c>
      <c r="AM34" s="24">
        <f>SUMIFS('3_stopień'!$I$8:$I$726,'3_stopień'!$H$8:$H$726,D34,'3_stopień'!$P$8:$P$726,"CKZ Wschowa")</f>
        <v>2</v>
      </c>
      <c r="AN34" s="337">
        <f>SUMIFS('3_stopień'!$J$8:$J$726,'3_stopień'!$H$8:$H$726,D34,'3_stopień'!$P$8:$P$726,"CKZ Wschowa")</f>
        <v>0</v>
      </c>
      <c r="AO34" s="24">
        <f>SUMIFS('3_stopień'!$I$8:$I$726,'3_stopień'!$H$8:$H$726,D34,'3_stopień'!$P$8:$P$726,"CKZ Zielona Góra")</f>
        <v>3</v>
      </c>
      <c r="AP34" s="349">
        <f>SUMIFS('3_stopień'!$J$8:$J$726,'3_stopień'!$H$8:$H$726,D34,'3_stopień'!$P$8:$P$726,"CKZ Zielona Góra")</f>
        <v>0</v>
      </c>
      <c r="AQ34" s="24">
        <f>SUMIFS('3_stopień'!$I$8:$I$726,'3_stopień'!$H$8:$H$726,D34,'3_stopień'!$P$8:$P$726,"Rzemieślnicza Wałbrzych")</f>
        <v>0</v>
      </c>
      <c r="AR34" s="349">
        <f>SUMIFS('3_stopień'!$J$8:$J$726,'3_stopień'!$H$8:$H$726,D34,'3_stopień'!$P$8:$P$726,"Rzemieślnicza Wałbrzych")</f>
        <v>0</v>
      </c>
      <c r="AS34" s="24">
        <f>SUMIFS('3_stopień'!$I$8:$I$726,'3_stopień'!$H$8:$H$726,D34,'3_stopień'!$P$8:$P$726,"CKZ Mosina")</f>
        <v>0</v>
      </c>
      <c r="AT34" s="349">
        <f>SUMIFS('3_stopień'!$J$8:$J$726,'3_stopień'!$H$8:$H$726,D34,'3_stopień'!$P$8:$P$726,"CKZ Mosina")</f>
        <v>0</v>
      </c>
      <c r="AU34" s="24">
        <f>SUMIFS('3_stopień'!$I$8:$I$726,'3_stopień'!$H$8:$H$726,D34,'3_stopień'!$P$8:$P$726,"CKZ Słupsk")</f>
        <v>0</v>
      </c>
      <c r="AV34" s="349">
        <f>SUMIFS('3_stopień'!$J$8:$J$726,'3_stopień'!$H$8:$H$726,D34,'3_stopień'!$P$8:$P$726,"CKZ Słupsk")</f>
        <v>0</v>
      </c>
      <c r="AW34" s="24">
        <f>SUMIFS('3_stopień'!$I$8:$I$726,'3_stopień'!$H$8:$H$726,D34,'3_stopień'!$P$8:$P$726,"CKZ Opole")</f>
        <v>0</v>
      </c>
      <c r="AX34" s="349">
        <f>SUMIFS('3_stopień'!$J$8:$J$726,'3_stopień'!$H$8:$H$726,D34,'3_stopień'!$P$8:$P$726,"CKZ Opole")</f>
        <v>0</v>
      </c>
      <c r="AY34" s="24">
        <f>SUMIFS('3_stopień'!$I$8:$I$726,'3_stopień'!$H$8:$H$726,D34,'3_stopień'!$P$8:$P$726,"CKZ Wrocław")</f>
        <v>0</v>
      </c>
      <c r="AZ34" s="349">
        <f>SUMIFS('3_stopień'!$J$8:$J$726,'3_stopień'!$H$8:$H$726,D34,'3_stopień'!$P$8:$P$726,"CKZ Wrocław")</f>
        <v>0</v>
      </c>
      <c r="BA34" s="24">
        <f>SUMIFS('3_stopień'!$I$8:$I$726,'3_stopień'!$H$8:$H$726,D34,'3_stopień'!$P$8:$P$726,"Brzeg Dolny")</f>
        <v>0</v>
      </c>
      <c r="BB34" s="349">
        <f>SUMIFS('3_stopień'!$J$8:$J$726,'3_stopień'!$H$8:$H$726,D34,'3_stopień'!$P$8:$P$726,"Brzeg Dolny")</f>
        <v>0</v>
      </c>
      <c r="BC34" s="24">
        <f>SUMIFS('3_stopień'!$I$8:$I$726,'3_stopień'!$H$8:$H$726,D34,'3_stopień'!$P$8:$P$726,"CKZ Gniezno")</f>
        <v>0</v>
      </c>
      <c r="BD34" s="349">
        <f>SUMIFS('3_stopień'!$J$8:$J$726,'3_stopień'!$H$8:$H$726,D34,'3_stopień'!$P$8:$P$726,"CKZ Gniezno")</f>
        <v>0</v>
      </c>
      <c r="BE34" s="24">
        <f>SUMIFS('3_stopień'!$I$8:$I$726,'3_stopień'!$H$8:$H$726,D34,'3_stopień'!$P$8:$P$726,"CKZ Dębica")</f>
        <v>0</v>
      </c>
      <c r="BF34" s="349">
        <f>SUMIFS('3_stopień'!$J$8:$J$726,'3_stopień'!$H$8:$H$726,D34,'3_stopień'!$P$8:$P$726,"CKZ Dębica")</f>
        <v>0</v>
      </c>
      <c r="BG34" s="24">
        <f>SUMIFS('3_stopień'!$I$8:$I$726,'3_stopień'!$H$8:$H$726,D34,'3_stopień'!$P$8:$P$726,"CKZ Gliwice")</f>
        <v>0</v>
      </c>
      <c r="BH34" s="349">
        <f>SUMIFS('3_stopień'!$J$8:$J$726,'3_stopień'!$H$8:$H$726,D34,'3_stopień'!$P$8:$P$726,"CKZ Gliwice")</f>
        <v>0</v>
      </c>
      <c r="BI34" s="24">
        <f>SUMIFS('3_stopień'!$I$8:$I$726,'3_stopień'!$H$8:$H$726,D34,'3_stopień'!$P$8:$P$726,"konsultacje szkoła")</f>
        <v>0</v>
      </c>
      <c r="BJ34" s="338">
        <f t="shared" si="0"/>
        <v>7</v>
      </c>
      <c r="BK34" s="333">
        <f t="shared" si="1"/>
        <v>0</v>
      </c>
    </row>
    <row r="35" spans="2:63" hidden="1">
      <c r="B35" s="25" t="s">
        <v>502</v>
      </c>
      <c r="C35" s="26">
        <v>742118</v>
      </c>
      <c r="D35" s="26" t="s">
        <v>1005</v>
      </c>
      <c r="E35" s="25" t="s">
        <v>599</v>
      </c>
      <c r="F35" s="23">
        <f>SUMIF('3_stopień'!H$8:H$726,D35,'3_stopień'!I$8:I$726)</f>
        <v>1</v>
      </c>
      <c r="G35" s="24">
        <f>SUMIFS('3_stopień'!$I$8:$I$726,'3_stopień'!$H$8:$H$726,D35,'3_stopień'!$P$8:$P$726,"CKZ Bielawa")</f>
        <v>0</v>
      </c>
      <c r="H35" s="349">
        <f>SUMIFS('3_stopień'!$J$8:$J$726,'3_stopień'!$H$8:$H$726,D35,'3_stopień'!$P$8:$P$726,"CKZ Bielawa")</f>
        <v>0</v>
      </c>
      <c r="I35" s="24">
        <f>SUMIFS('3_stopień'!$I$8:$I$726,'3_stopień'!$H$8:$H$726,D35,'3_stopień'!$P$8:$P$726,"GCKZ Głogów")</f>
        <v>0</v>
      </c>
      <c r="J35" s="349">
        <f>SUMIFS('3_stopień'!$J$8:$J$726,'3_stopień'!$H$8:$H$726,D35,'3_stopień'!$P$8:$P$726,"GCKZ Głogów")</f>
        <v>0</v>
      </c>
      <c r="K35" s="24">
        <f>SUMIFS('3_stopień'!$I$8:$I$726,'3_stopień'!$H$8:$H$726,D35,'3_stopień'!$P$8:$P$726,"CKZ Jawor")</f>
        <v>0</v>
      </c>
      <c r="L35" s="349">
        <f>SUMIFS('3_stopień'!$J$8:$J$726,'3_stopień'!$H$8:$H$726,D35,'3_stopień'!$P$8:$P$726,"CKZ Jawor")</f>
        <v>0</v>
      </c>
      <c r="M35" s="24">
        <f>SUMIFS('3_stopień'!$I$8:$I$726,'3_stopień'!$H$8:$H$726,D35,'3_stopień'!$P$8:$P$726,"JCKZ Jelenia Góra")</f>
        <v>0</v>
      </c>
      <c r="N35" s="349">
        <f>SUMIFS('3_stopień'!$J$8:$J$726,'3_stopień'!$H$8:$H$726,D35,'3_stopień'!$P$8:$P$726,"JCKZ Jelenia Góra")</f>
        <v>0</v>
      </c>
      <c r="O35" s="24">
        <f>SUMIFS('3_stopień'!$I$8:$I$726,'3_stopień'!$H$8:$H$726,D35,'3_stopień'!$P$8:$P$726,"CKZ Kłodzko")</f>
        <v>0</v>
      </c>
      <c r="P35" s="349">
        <f>SUMIFS('3_stopień'!$J$8:$J$726,'3_stopień'!$H$8:$H$726,D35,'3_stopień'!$P$8:$P$726,"CKZ Kłodzko")</f>
        <v>0</v>
      </c>
      <c r="Q35" s="24">
        <f>SUMIFS('3_stopień'!$I$8:$I$726,'3_stopień'!$H$8:$H$726,D35,'3_stopień'!$P$8:$P$726,"CKZ Legnica")</f>
        <v>0</v>
      </c>
      <c r="R35" s="349">
        <f>SUMIFS('3_stopień'!$J$8:$J$726,'3_stopień'!$H$8:$H$726,D35,'3_stopień'!$P$8:$P$726,"CKZ Legnica")</f>
        <v>0</v>
      </c>
      <c r="S35" s="24">
        <f>SUMIFS('3_stopień'!$I$8:$I$726,'3_stopień'!$H$8:$H$726,D35,'3_stopień'!$P$8:$P$726,"CKZ Oleśnica")</f>
        <v>0</v>
      </c>
      <c r="T35" s="349">
        <f>SUMIFS('3_stopień'!$J$8:$J$726,'3_stopień'!$H$8:$H$726,D35,'3_stopień'!$P$8:$P$726,"CKZ Oleśnica")</f>
        <v>0</v>
      </c>
      <c r="U35" s="24">
        <f>SUMIFS('3_stopień'!$I$8:$I$726,'3_stopień'!$H$8:$H$726,D35,'3_stopień'!$P$8:$P$726,"CKZ Świdnica")</f>
        <v>0</v>
      </c>
      <c r="V35" s="349">
        <f>SUMIFS('3_stopień'!$J$8:$J$726,'3_stopień'!$H$8:$H$726,D35,'3_stopień'!$P$8:$P$726,"CKZ Świdnica")</f>
        <v>0</v>
      </c>
      <c r="W35" s="24">
        <f>SUMIFS('3_stopień'!$I$8:$I$726,'3_stopień'!$H$8:$H$726,D35,'3_stopień'!$P$8:$P$726,"CKZ Wołów")</f>
        <v>0</v>
      </c>
      <c r="X35" s="349">
        <f>SUMIFS('3_stopień'!$J$8:$J$726,'3_stopień'!$H$8:$H$726,D35,'3_stopień'!$P$8:$P$726,"CKZ Wołów")</f>
        <v>0</v>
      </c>
      <c r="Y35" s="24">
        <f>SUMIFS('3_stopień'!$I$8:$I$726,'3_stopień'!$H$8:$H$726,D35,'3_stopień'!$P$8:$P$726,"CKZ Ziębice")</f>
        <v>0</v>
      </c>
      <c r="Z35" s="349">
        <f>SUMIFS('3_stopień'!$J$8:$J$726,'3_stopień'!$H$8:$H$726,D35,'3_stopień'!$P$8:$P$726,"CKZ Ziębice")</f>
        <v>0</v>
      </c>
      <c r="AA35" s="24">
        <f>SUMIFS('3_stopień'!$I$8:$I$726,'3_stopień'!$H$8:$H$726,D35,'3_stopień'!$P$8:$P$726,"CKZ Dobrodzień")</f>
        <v>0</v>
      </c>
      <c r="AB35" s="349">
        <f>SUMIFS('3_stopień'!$J$8:$J$726,'3_stopień'!$H$8:$H$726,D35,'3_stopień'!$P$8:$P$726,"CKZ Dobrodzień")</f>
        <v>0</v>
      </c>
      <c r="AC35" s="24">
        <f>SUMIFS('3_stopień'!$I$8:$I$726,'3_stopień'!$H$8:$H$726,D35,'3_stopień'!$P$8:$P$726,"CKZ Głubczyce")</f>
        <v>0</v>
      </c>
      <c r="AD35" s="349">
        <f>SUMIFS('3_stopień'!$J$8:$J$726,'3_stopień'!$H$8:$H$726,D35,'3_stopień'!$P$8:$P$726,"CKZ Głubczyce")</f>
        <v>0</v>
      </c>
      <c r="AE35" s="24">
        <f>SUMIFS('3_stopień'!$I$8:$I$726,'3_stopień'!$H$8:$H$726,D35,'3_stopień'!$P$8:$P$726,"CKZ Kędzierzyn Koźle")</f>
        <v>0</v>
      </c>
      <c r="AF35" s="349">
        <f>SUMIFS('3_stopień'!$J$8:$J$726,'3_stopień'!$H$8:$H$726,D35,'3_stopień'!$P$8:$P$726,"CKZ Kędzierzyn Koźle")</f>
        <v>0</v>
      </c>
      <c r="AG35" s="24">
        <f>SUMIFS('3_stopień'!$I$8:$I$726,'3_stopień'!$H$8:$H$726,D35,'3_stopień'!$P$8:$P$726,"CKZ Kluczbork")</f>
        <v>0</v>
      </c>
      <c r="AH35" s="349">
        <f>SUMIFS('3_stopień'!$J$8:$J$726,'3_stopień'!$H$8:$H$726,D35,'3_stopień'!$P$8:$P$726,"CKZ Kluczbork")</f>
        <v>0</v>
      </c>
      <c r="AI35" s="24">
        <f>SUMIFS('3_stopień'!$I$8:$I$726,'3_stopień'!$H$8:$H$726,D35,'3_stopień'!$P$8:$P$726,"CKZ Krotoszyn")</f>
        <v>0</v>
      </c>
      <c r="AJ35" s="349">
        <f>SUMIFS('3_stopień'!$J$8:$J$726,'3_stopień'!$H$8:$H$726,D35,'3_stopień'!$P$8:$P$726,"CKZ Krotoszyn")</f>
        <v>0</v>
      </c>
      <c r="AK35" s="24">
        <f>SUMIFS('3_stopień'!$I$8:$I$726,'3_stopień'!$H$8:$H$726,D35,'3_stopień'!$P$8:$P$726,"CKZ Olkusz")</f>
        <v>0</v>
      </c>
      <c r="AL35" s="349">
        <f>SUMIFS('3_stopień'!$J$8:$J$726,'3_stopień'!$H$8:$H$726,D35,'3_stopień'!$P$8:$P$726,"CKZ Olkusz")</f>
        <v>0</v>
      </c>
      <c r="AM35" s="24">
        <f>SUMIFS('3_stopień'!$I$8:$I$726,'3_stopień'!$H$8:$H$726,D35,'3_stopień'!$P$8:$P$726,"CKZ Wschowa")</f>
        <v>1</v>
      </c>
      <c r="AN35" s="337">
        <f>SUMIFS('3_stopień'!$J$8:$J$726,'3_stopień'!$H$8:$H$726,D35,'3_stopień'!$P$8:$P$726,"CKZ Wschowa")</f>
        <v>0</v>
      </c>
      <c r="AO35" s="24">
        <f>SUMIFS('3_stopień'!$I$8:$I$726,'3_stopień'!$H$8:$H$726,D35,'3_stopień'!$P$8:$P$726,"CKZ Zielona Góra")</f>
        <v>0</v>
      </c>
      <c r="AP35" s="349">
        <f>SUMIFS('3_stopień'!$J$8:$J$726,'3_stopień'!$H$8:$H$726,D35,'3_stopień'!$P$8:$P$726,"CKZ Zielona Góra")</f>
        <v>0</v>
      </c>
      <c r="AQ35" s="24">
        <f>SUMIFS('3_stopień'!$I$8:$I$726,'3_stopień'!$H$8:$H$726,D35,'3_stopień'!$P$8:$P$726,"Rzemieślnicza Wałbrzych")</f>
        <v>0</v>
      </c>
      <c r="AR35" s="349">
        <f>SUMIFS('3_stopień'!$J$8:$J$726,'3_stopień'!$H$8:$H$726,D35,'3_stopień'!$P$8:$P$726,"Rzemieślnicza Wałbrzych")</f>
        <v>0</v>
      </c>
      <c r="AS35" s="24">
        <f>SUMIFS('3_stopień'!$I$8:$I$726,'3_stopień'!$H$8:$H$726,D35,'3_stopień'!$P$8:$P$726,"CKZ Mosina")</f>
        <v>0</v>
      </c>
      <c r="AT35" s="349">
        <f>SUMIFS('3_stopień'!$J$8:$J$726,'3_stopień'!$H$8:$H$726,D35,'3_stopień'!$P$8:$P$726,"CKZ Mosina")</f>
        <v>0</v>
      </c>
      <c r="AU35" s="24">
        <f>SUMIFS('3_stopień'!$I$8:$I$726,'3_stopień'!$H$8:$H$726,D35,'3_stopień'!$P$8:$P$726,"CKZ Słupsk")</f>
        <v>0</v>
      </c>
      <c r="AV35" s="349">
        <f>SUMIFS('3_stopień'!$J$8:$J$726,'3_stopień'!$H$8:$H$726,D35,'3_stopień'!$P$8:$P$726,"CKZ Słupsk")</f>
        <v>0</v>
      </c>
      <c r="AW35" s="24">
        <f>SUMIFS('3_stopień'!$I$8:$I$726,'3_stopień'!$H$8:$H$726,D35,'3_stopień'!$P$8:$P$726,"CKZ Opole")</f>
        <v>0</v>
      </c>
      <c r="AX35" s="349">
        <f>SUMIFS('3_stopień'!$J$8:$J$726,'3_stopień'!$H$8:$H$726,D35,'3_stopień'!$P$8:$P$726,"CKZ Opole")</f>
        <v>0</v>
      </c>
      <c r="AY35" s="24">
        <f>SUMIFS('3_stopień'!$I$8:$I$726,'3_stopień'!$H$8:$H$726,D35,'3_stopień'!$P$8:$P$726,"CKZ Wrocław")</f>
        <v>0</v>
      </c>
      <c r="AZ35" s="349">
        <f>SUMIFS('3_stopień'!$J$8:$J$726,'3_stopień'!$H$8:$H$726,D35,'3_stopień'!$P$8:$P$726,"CKZ Wrocław")</f>
        <v>0</v>
      </c>
      <c r="BA35" s="24">
        <f>SUMIFS('3_stopień'!$I$8:$I$726,'3_stopień'!$H$8:$H$726,D35,'3_stopień'!$P$8:$P$726,"Brzeg Dolny")</f>
        <v>0</v>
      </c>
      <c r="BB35" s="349">
        <f>SUMIFS('3_stopień'!$J$8:$J$726,'3_stopień'!$H$8:$H$726,D35,'3_stopień'!$P$8:$P$726,"Brzeg Dolny")</f>
        <v>0</v>
      </c>
      <c r="BC35" s="24">
        <f>SUMIFS('3_stopień'!$I$8:$I$726,'3_stopień'!$H$8:$H$726,D35,'3_stopień'!$P$8:$P$726,"CKZ Gniezno")</f>
        <v>0</v>
      </c>
      <c r="BD35" s="349">
        <f>SUMIFS('3_stopień'!$J$8:$J$726,'3_stopień'!$H$8:$H$726,D35,'3_stopień'!$P$8:$P$726,"CKZ Gniezno")</f>
        <v>0</v>
      </c>
      <c r="BE35" s="24">
        <f>SUMIFS('3_stopień'!$I$8:$I$726,'3_stopień'!$H$8:$H$726,D35,'3_stopień'!$P$8:$P$726,"CKZ Dębica")</f>
        <v>0</v>
      </c>
      <c r="BF35" s="349">
        <f>SUMIFS('3_stopień'!$J$8:$J$726,'3_stopień'!$H$8:$H$726,D35,'3_stopień'!$P$8:$P$726,"CKZ Dębica")</f>
        <v>0</v>
      </c>
      <c r="BG35" s="24">
        <f>SUMIFS('3_stopień'!$I$8:$I$726,'3_stopień'!$H$8:$H$726,D35,'3_stopień'!$P$8:$P$726,"CKZ Gliwice")</f>
        <v>0</v>
      </c>
      <c r="BH35" s="349">
        <f>SUMIFS('3_stopień'!$J$8:$J$726,'3_stopień'!$H$8:$H$726,D35,'3_stopień'!$P$8:$P$726,"CKZ Gliwice")</f>
        <v>0</v>
      </c>
      <c r="BI35" s="24">
        <f>SUMIFS('3_stopień'!$I$8:$I$726,'3_stopień'!$H$8:$H$726,D35,'3_stopień'!$P$8:$P$726,"konsultacje szkoła")</f>
        <v>0</v>
      </c>
      <c r="BJ35" s="338">
        <f t="shared" si="0"/>
        <v>1</v>
      </c>
      <c r="BK35" s="333">
        <f t="shared" si="1"/>
        <v>0</v>
      </c>
    </row>
    <row r="36" spans="2:63" hidden="1">
      <c r="B36" s="25" t="s">
        <v>99</v>
      </c>
      <c r="C36" s="26">
        <v>514101</v>
      </c>
      <c r="D36" s="26" t="s">
        <v>68</v>
      </c>
      <c r="E36" s="25" t="s">
        <v>600</v>
      </c>
      <c r="F36" s="23">
        <f>SUMIF('3_stopień'!H$8:H$726,D36,'3_stopień'!I$8:I$726)</f>
        <v>264</v>
      </c>
      <c r="G36" s="24">
        <f>SUMIFS('3_stopień'!$I$8:$I$726,'3_stopień'!$H$8:$H$726,D36,'3_stopień'!$P$8:$P$726,"CKZ Bielawa")</f>
        <v>19</v>
      </c>
      <c r="H36" s="349">
        <f>SUMIFS('3_stopień'!$J$8:$J$726,'3_stopień'!$H$8:$H$726,D36,'3_stopień'!$P$8:$P$726,"CKZ Bielawa")</f>
        <v>16</v>
      </c>
      <c r="I36" s="24">
        <f>SUMIFS('3_stopień'!$I$8:$I$726,'3_stopień'!$H$8:$H$726,D36,'3_stopień'!$P$8:$P$726,"GCKZ Głogów")</f>
        <v>0</v>
      </c>
      <c r="J36" s="349">
        <f>SUMIFS('3_stopień'!$J$8:$J$726,'3_stopień'!$H$8:$H$726,D36,'3_stopień'!$P$8:$P$726,"GCKZ Głogów")</f>
        <v>0</v>
      </c>
      <c r="K36" s="24">
        <f>SUMIFS('3_stopień'!$I$8:$I$726,'3_stopień'!$H$8:$H$726,D36,'3_stopień'!$P$8:$P$726,"CKZ Jawor")</f>
        <v>0</v>
      </c>
      <c r="L36" s="349">
        <f>SUMIFS('3_stopień'!$J$8:$J$726,'3_stopień'!$H$8:$H$726,D36,'3_stopień'!$P$8:$P$726,"CKZ Jawor")</f>
        <v>0</v>
      </c>
      <c r="M36" s="24">
        <f>SUMIFS('3_stopień'!$I$8:$I$726,'3_stopień'!$H$8:$H$726,D36,'3_stopień'!$P$8:$P$726,"JCKZ Jelenia Góra")</f>
        <v>0</v>
      </c>
      <c r="N36" s="349">
        <f>SUMIFS('3_stopień'!$J$8:$J$726,'3_stopień'!$H$8:$H$726,D36,'3_stopień'!$P$8:$P$726,"JCKZ Jelenia Góra")</f>
        <v>0</v>
      </c>
      <c r="O36" s="24">
        <f>SUMIFS('3_stopień'!$I$8:$I$726,'3_stopień'!$H$8:$H$726,D36,'3_stopień'!$P$8:$P$726,"CKZ Kłodzko")</f>
        <v>23</v>
      </c>
      <c r="P36" s="349">
        <f>SUMIFS('3_stopień'!$J$8:$J$726,'3_stopień'!$H$8:$H$726,D36,'3_stopień'!$P$8:$P$726,"CKZ Kłodzko")</f>
        <v>20</v>
      </c>
      <c r="Q36" s="24">
        <f>SUMIFS('3_stopień'!$I$8:$I$726,'3_stopień'!$H$8:$H$726,D36,'3_stopień'!$P$8:$P$726,"CKZ Legnica")</f>
        <v>71</v>
      </c>
      <c r="R36" s="349">
        <f>SUMIFS('3_stopień'!$J$8:$J$726,'3_stopień'!$H$8:$H$726,D36,'3_stopień'!$P$8:$P$726,"CKZ Legnica")</f>
        <v>58</v>
      </c>
      <c r="S36" s="24">
        <f>SUMIFS('3_stopień'!$I$8:$I$726,'3_stopień'!$H$8:$H$726,D36,'3_stopień'!$P$8:$P$726,"CKZ Oleśnica")</f>
        <v>58</v>
      </c>
      <c r="T36" s="349">
        <f>SUMIFS('3_stopień'!$J$8:$J$726,'3_stopień'!$H$8:$H$726,D36,'3_stopień'!$P$8:$P$726,"CKZ Oleśnica")</f>
        <v>56</v>
      </c>
      <c r="U36" s="24">
        <f>SUMIFS('3_stopień'!$I$8:$I$726,'3_stopień'!$H$8:$H$726,D36,'3_stopień'!$P$8:$P$726,"CKZ Świdnica")</f>
        <v>44</v>
      </c>
      <c r="V36" s="349">
        <f>SUMIFS('3_stopień'!$J$8:$J$726,'3_stopień'!$H$8:$H$726,D36,'3_stopień'!$P$8:$P$726,"CKZ Świdnica")</f>
        <v>40</v>
      </c>
      <c r="W36" s="24">
        <f>SUMIFS('3_stopień'!$I$8:$I$726,'3_stopień'!$H$8:$H$726,D36,'3_stopień'!$P$8:$P$726,"CKZ Wołów")</f>
        <v>0</v>
      </c>
      <c r="X36" s="349">
        <f>SUMIFS('3_stopień'!$J$8:$J$726,'3_stopień'!$H$8:$H$726,D36,'3_stopień'!$P$8:$P$726,"CKZ Wołów")</f>
        <v>0</v>
      </c>
      <c r="Y36" s="24">
        <f>SUMIFS('3_stopień'!$I$8:$I$726,'3_stopień'!$H$8:$H$726,D36,'3_stopień'!$P$8:$P$726,"CKZ Ziębice")</f>
        <v>18</v>
      </c>
      <c r="Z36" s="349">
        <f>SUMIFS('3_stopień'!$J$8:$J$726,'3_stopień'!$H$8:$H$726,D36,'3_stopień'!$P$8:$P$726,"CKZ Ziębice")</f>
        <v>17</v>
      </c>
      <c r="AA36" s="24">
        <f>SUMIFS('3_stopień'!$I$8:$I$726,'3_stopień'!$H$8:$H$726,D36,'3_stopień'!$P$8:$P$726,"CKZ Dobrodzień")</f>
        <v>0</v>
      </c>
      <c r="AB36" s="349">
        <f>SUMIFS('3_stopień'!$J$8:$J$726,'3_stopień'!$H$8:$H$726,D36,'3_stopień'!$P$8:$P$726,"CKZ Dobrodzień")</f>
        <v>0</v>
      </c>
      <c r="AC36" s="24">
        <f>SUMIFS('3_stopień'!$I$8:$I$726,'3_stopień'!$H$8:$H$726,D36,'3_stopień'!$P$8:$P$726,"CKZ Głubczyce")</f>
        <v>0</v>
      </c>
      <c r="AD36" s="349">
        <f>SUMIFS('3_stopień'!$J$8:$J$726,'3_stopień'!$H$8:$H$726,D36,'3_stopień'!$P$8:$P$726,"CKZ Głubczyce")</f>
        <v>0</v>
      </c>
      <c r="AE36" s="24">
        <f>SUMIFS('3_stopień'!$I$8:$I$726,'3_stopień'!$H$8:$H$726,D36,'3_stopień'!$P$8:$P$726,"CKZ Kędzierzyn Koźle")</f>
        <v>0</v>
      </c>
      <c r="AF36" s="349">
        <f>SUMIFS('3_stopień'!$J$8:$J$726,'3_stopień'!$H$8:$H$726,D36,'3_stopień'!$P$8:$P$726,"CKZ Kędzierzyn Koźle")</f>
        <v>0</v>
      </c>
      <c r="AG36" s="24">
        <f>SUMIFS('3_stopień'!$I$8:$I$726,'3_stopień'!$H$8:$H$726,D36,'3_stopień'!$P$8:$P$726,"CKZ Kluczbork")</f>
        <v>0</v>
      </c>
      <c r="AH36" s="349">
        <f>SUMIFS('3_stopień'!$J$8:$J$726,'3_stopień'!$H$8:$H$726,D36,'3_stopień'!$P$8:$P$726,"CKZ Kluczbork")</f>
        <v>0</v>
      </c>
      <c r="AI36" s="24">
        <f>SUMIFS('3_stopień'!$I$8:$I$726,'3_stopień'!$H$8:$H$726,D36,'3_stopień'!$P$8:$P$726,"CKZ Krotoszyn")</f>
        <v>4</v>
      </c>
      <c r="AJ36" s="349">
        <f>SUMIFS('3_stopień'!$J$8:$J$726,'3_stopień'!$H$8:$H$726,D36,'3_stopień'!$P$8:$P$726,"CKZ Krotoszyn")</f>
        <v>4</v>
      </c>
      <c r="AK36" s="24">
        <f>SUMIFS('3_stopień'!$I$8:$I$726,'3_stopień'!$H$8:$H$726,D36,'3_stopień'!$P$8:$P$726,"CKZ Olkusz")</f>
        <v>0</v>
      </c>
      <c r="AL36" s="349">
        <f>SUMIFS('3_stopień'!$J$8:$J$726,'3_stopień'!$H$8:$H$726,D36,'3_stopień'!$P$8:$P$726,"CKZ Olkusz")</f>
        <v>0</v>
      </c>
      <c r="AM36" s="24">
        <f>SUMIFS('3_stopień'!$I$8:$I$726,'3_stopień'!$H$8:$H$726,D36,'3_stopień'!$P$8:$P$726,"CKZ Wschowa")</f>
        <v>27</v>
      </c>
      <c r="AN36" s="337">
        <f>SUMIFS('3_stopień'!$J$8:$J$726,'3_stopień'!$H$8:$H$726,D36,'3_stopień'!$P$8:$P$726,"CKZ Wschowa")</f>
        <v>26</v>
      </c>
      <c r="AO36" s="24">
        <f>SUMIFS('3_stopień'!$I$8:$I$726,'3_stopień'!$H$8:$H$726,D36,'3_stopień'!$P$8:$P$726,"CKZ Zielona Góra")</f>
        <v>0</v>
      </c>
      <c r="AP36" s="349">
        <f>SUMIFS('3_stopień'!$J$8:$J$726,'3_stopień'!$H$8:$H$726,D36,'3_stopień'!$P$8:$P$726,"CKZ Zielona Góra")</f>
        <v>0</v>
      </c>
      <c r="AQ36" s="24">
        <f>SUMIFS('3_stopień'!$I$8:$I$726,'3_stopień'!$H$8:$H$726,D36,'3_stopień'!$P$8:$P$726,"Rzemieślnicza Wałbrzych")</f>
        <v>0</v>
      </c>
      <c r="AR36" s="349">
        <f>SUMIFS('3_stopień'!$J$8:$J$726,'3_stopień'!$H$8:$H$726,D36,'3_stopień'!$P$8:$P$726,"Rzemieślnicza Wałbrzych")</f>
        <v>0</v>
      </c>
      <c r="AS36" s="24">
        <f>SUMIFS('3_stopień'!$I$8:$I$726,'3_stopień'!$H$8:$H$726,D36,'3_stopień'!$P$8:$P$726,"CKZ Mosina")</f>
        <v>0</v>
      </c>
      <c r="AT36" s="349">
        <f>SUMIFS('3_stopień'!$J$8:$J$726,'3_stopień'!$H$8:$H$726,D36,'3_stopień'!$P$8:$P$726,"CKZ Mosina")</f>
        <v>0</v>
      </c>
      <c r="AU36" s="24">
        <f>SUMIFS('3_stopień'!$I$8:$I$726,'3_stopień'!$H$8:$H$726,D36,'3_stopień'!$P$8:$P$726,"CKZ Słupsk")</f>
        <v>0</v>
      </c>
      <c r="AV36" s="349">
        <f>SUMIFS('3_stopień'!$J$8:$J$726,'3_stopień'!$H$8:$H$726,D36,'3_stopień'!$P$8:$P$726,"CKZ Słupsk")</f>
        <v>0</v>
      </c>
      <c r="AW36" s="24">
        <f>SUMIFS('3_stopień'!$I$8:$I$726,'3_stopień'!$H$8:$H$726,D36,'3_stopień'!$P$8:$P$726,"CKZ Opole")</f>
        <v>0</v>
      </c>
      <c r="AX36" s="349">
        <f>SUMIFS('3_stopień'!$J$8:$J$726,'3_stopień'!$H$8:$H$726,D36,'3_stopień'!$P$8:$P$726,"CKZ Opole")</f>
        <v>0</v>
      </c>
      <c r="AY36" s="24">
        <f>SUMIFS('3_stopień'!$I$8:$I$726,'3_stopień'!$H$8:$H$726,D36,'3_stopień'!$P$8:$P$726,"CKZ Wrocław")</f>
        <v>0</v>
      </c>
      <c r="AZ36" s="349">
        <f>SUMIFS('3_stopień'!$J$8:$J$726,'3_stopień'!$H$8:$H$726,D36,'3_stopień'!$P$8:$P$726,"CKZ Wrocław")</f>
        <v>0</v>
      </c>
      <c r="BA36" s="24">
        <f>SUMIFS('3_stopień'!$I$8:$I$726,'3_stopień'!$H$8:$H$726,D36,'3_stopień'!$P$8:$P$726,"Brzeg Dolny")</f>
        <v>0</v>
      </c>
      <c r="BB36" s="349">
        <f>SUMIFS('3_stopień'!$J$8:$J$726,'3_stopień'!$H$8:$H$726,D36,'3_stopień'!$P$8:$P$726,"Brzeg Dolny")</f>
        <v>0</v>
      </c>
      <c r="BC36" s="24">
        <f>SUMIFS('3_stopień'!$I$8:$I$726,'3_stopień'!$H$8:$H$726,D36,'3_stopień'!$P$8:$P$726,"CKZ Gniezno")</f>
        <v>0</v>
      </c>
      <c r="BD36" s="349">
        <f>SUMIFS('3_stopień'!$J$8:$J$726,'3_stopień'!$H$8:$H$726,D36,'3_stopień'!$P$8:$P$726,"CKZ Gniezno")</f>
        <v>0</v>
      </c>
      <c r="BE36" s="24">
        <f>SUMIFS('3_stopień'!$I$8:$I$726,'3_stopień'!$H$8:$H$726,D36,'3_stopień'!$P$8:$P$726,"CKZ Dębica")</f>
        <v>0</v>
      </c>
      <c r="BF36" s="349">
        <f>SUMIFS('3_stopień'!$J$8:$J$726,'3_stopień'!$H$8:$H$726,D36,'3_stopień'!$P$8:$P$726,"CKZ Dębica")</f>
        <v>0</v>
      </c>
      <c r="BG36" s="24">
        <f>SUMIFS('3_stopień'!$I$8:$I$726,'3_stopień'!$H$8:$H$726,D36,'3_stopień'!$P$8:$P$726,"CKZ Gliwice")</f>
        <v>0</v>
      </c>
      <c r="BH36" s="349">
        <f>SUMIFS('3_stopień'!$J$8:$J$726,'3_stopień'!$H$8:$H$726,D36,'3_stopień'!$P$8:$P$726,"CKZ Gliwice")</f>
        <v>0</v>
      </c>
      <c r="BI36" s="24">
        <f>SUMIFS('3_stopień'!$I$8:$I$726,'3_stopień'!$H$8:$H$726,D36,'3_stopień'!$P$8:$P$726,"konsultacje szkoła")</f>
        <v>0</v>
      </c>
      <c r="BJ36" s="338">
        <f t="shared" si="0"/>
        <v>264</v>
      </c>
      <c r="BK36" s="333">
        <f t="shared" si="1"/>
        <v>237</v>
      </c>
    </row>
    <row r="37" spans="2:63" hidden="1">
      <c r="B37" s="25" t="s">
        <v>503</v>
      </c>
      <c r="C37" s="26">
        <v>932920</v>
      </c>
      <c r="D37" s="26" t="s">
        <v>1011</v>
      </c>
      <c r="E37" s="25" t="s">
        <v>601</v>
      </c>
      <c r="F37" s="23">
        <f>SUMIF('3_stopień'!H$8:H$726,D37,'3_stopień'!I$8:I$726)</f>
        <v>0</v>
      </c>
      <c r="G37" s="24">
        <f>SUMIFS('3_stopień'!$I$8:$I$726,'3_stopień'!$H$8:$H$726,D37,'3_stopień'!$P$8:$P$726,"CKZ Bielawa")</f>
        <v>0</v>
      </c>
      <c r="H37" s="349">
        <f>SUMIFS('3_stopień'!$J$8:$J$726,'3_stopień'!$H$8:$H$726,D37,'3_stopień'!$P$8:$P$726,"CKZ Bielawa")</f>
        <v>0</v>
      </c>
      <c r="I37" s="24">
        <f>SUMIFS('3_stopień'!$I$8:$I$726,'3_stopień'!$H$8:$H$726,D37,'3_stopień'!$P$8:$P$726,"GCKZ Głogów")</f>
        <v>0</v>
      </c>
      <c r="J37" s="349">
        <f>SUMIFS('3_stopień'!$J$8:$J$726,'3_stopień'!$H$8:$H$726,D37,'3_stopień'!$P$8:$P$726,"GCKZ Głogów")</f>
        <v>0</v>
      </c>
      <c r="K37" s="24">
        <f>SUMIFS('3_stopień'!$I$8:$I$726,'3_stopień'!$H$8:$H$726,D37,'3_stopień'!$P$8:$P$726,"CKZ Jawor")</f>
        <v>0</v>
      </c>
      <c r="L37" s="349">
        <f>SUMIFS('3_stopień'!$J$8:$J$726,'3_stopień'!$H$8:$H$726,D37,'3_stopień'!$P$8:$P$726,"CKZ Jawor")</f>
        <v>0</v>
      </c>
      <c r="M37" s="24">
        <f>SUMIFS('3_stopień'!$I$8:$I$726,'3_stopień'!$H$8:$H$726,D37,'3_stopień'!$P$8:$P$726,"JCKZ Jelenia Góra")</f>
        <v>0</v>
      </c>
      <c r="N37" s="349">
        <f>SUMIFS('3_stopień'!$J$8:$J$726,'3_stopień'!$H$8:$H$726,D37,'3_stopień'!$P$8:$P$726,"JCKZ Jelenia Góra")</f>
        <v>0</v>
      </c>
      <c r="O37" s="24">
        <f>SUMIFS('3_stopień'!$I$8:$I$726,'3_stopień'!$H$8:$H$726,D37,'3_stopień'!$P$8:$P$726,"CKZ Kłodzko")</f>
        <v>0</v>
      </c>
      <c r="P37" s="349">
        <f>SUMIFS('3_stopień'!$J$8:$J$726,'3_stopień'!$H$8:$H$726,D37,'3_stopień'!$P$8:$P$726,"CKZ Kłodzko")</f>
        <v>0</v>
      </c>
      <c r="Q37" s="24">
        <f>SUMIFS('3_stopień'!$I$8:$I$726,'3_stopień'!$H$8:$H$726,D37,'3_stopień'!$P$8:$P$726,"CKZ Legnica")</f>
        <v>0</v>
      </c>
      <c r="R37" s="349">
        <f>SUMIFS('3_stopień'!$J$8:$J$726,'3_stopień'!$H$8:$H$726,D37,'3_stopień'!$P$8:$P$726,"CKZ Legnica")</f>
        <v>0</v>
      </c>
      <c r="S37" s="24">
        <f>SUMIFS('3_stopień'!$I$8:$I$726,'3_stopień'!$H$8:$H$726,D37,'3_stopień'!$P$8:$P$726,"CKZ Oleśnica")</f>
        <v>0</v>
      </c>
      <c r="T37" s="349">
        <f>SUMIFS('3_stopień'!$J$8:$J$726,'3_stopień'!$H$8:$H$726,D37,'3_stopień'!$P$8:$P$726,"CKZ Oleśnica")</f>
        <v>0</v>
      </c>
      <c r="U37" s="24">
        <f>SUMIFS('3_stopień'!$I$8:$I$726,'3_stopień'!$H$8:$H$726,D37,'3_stopień'!$P$8:$P$726,"CKZ Świdnica")</f>
        <v>0</v>
      </c>
      <c r="V37" s="349">
        <f>SUMIFS('3_stopień'!$J$8:$J$726,'3_stopień'!$H$8:$H$726,D37,'3_stopień'!$P$8:$P$726,"CKZ Świdnica")</f>
        <v>0</v>
      </c>
      <c r="W37" s="24">
        <f>SUMIFS('3_stopień'!$I$8:$I$726,'3_stopień'!$H$8:$H$726,D37,'3_stopień'!$P$8:$P$726,"CKZ Wołów")</f>
        <v>0</v>
      </c>
      <c r="X37" s="349">
        <f>SUMIFS('3_stopień'!$J$8:$J$726,'3_stopień'!$H$8:$H$726,D37,'3_stopień'!$P$8:$P$726,"CKZ Wołów")</f>
        <v>0</v>
      </c>
      <c r="Y37" s="24">
        <f>SUMIFS('3_stopień'!$I$8:$I$726,'3_stopień'!$H$8:$H$726,D37,'3_stopień'!$P$8:$P$726,"CKZ Ziębice")</f>
        <v>0</v>
      </c>
      <c r="Z37" s="349">
        <f>SUMIFS('3_stopień'!$J$8:$J$726,'3_stopień'!$H$8:$H$726,D37,'3_stopień'!$P$8:$P$726,"CKZ Ziębice")</f>
        <v>0</v>
      </c>
      <c r="AA37" s="24">
        <f>SUMIFS('3_stopień'!$I$8:$I$726,'3_stopień'!$H$8:$H$726,D37,'3_stopień'!$P$8:$P$726,"CKZ Dobrodzień")</f>
        <v>0</v>
      </c>
      <c r="AB37" s="349">
        <f>SUMIFS('3_stopień'!$J$8:$J$726,'3_stopień'!$H$8:$H$726,D37,'3_stopień'!$P$8:$P$726,"CKZ Dobrodzień")</f>
        <v>0</v>
      </c>
      <c r="AC37" s="24">
        <f>SUMIFS('3_stopień'!$I$8:$I$726,'3_stopień'!$H$8:$H$726,D37,'3_stopień'!$P$8:$P$726,"CKZ Głubczyce")</f>
        <v>0</v>
      </c>
      <c r="AD37" s="349">
        <f>SUMIFS('3_stopień'!$J$8:$J$726,'3_stopień'!$H$8:$H$726,D37,'3_stopień'!$P$8:$P$726,"CKZ Głubczyce")</f>
        <v>0</v>
      </c>
      <c r="AE37" s="24">
        <f>SUMIFS('3_stopień'!$I$8:$I$726,'3_stopień'!$H$8:$H$726,D37,'3_stopień'!$P$8:$P$726,"CKZ Kędzierzyn Koźle")</f>
        <v>0</v>
      </c>
      <c r="AF37" s="349">
        <f>SUMIFS('3_stopień'!$J$8:$J$726,'3_stopień'!$H$8:$H$726,D37,'3_stopień'!$P$8:$P$726,"CKZ Kędzierzyn Koźle")</f>
        <v>0</v>
      </c>
      <c r="AG37" s="24">
        <f>SUMIFS('3_stopień'!$I$8:$I$726,'3_stopień'!$H$8:$H$726,D37,'3_stopień'!$P$8:$P$726,"CKZ Kluczbork")</f>
        <v>0</v>
      </c>
      <c r="AH37" s="349">
        <f>SUMIFS('3_stopień'!$J$8:$J$726,'3_stopień'!$H$8:$H$726,D37,'3_stopień'!$P$8:$P$726,"CKZ Kluczbork")</f>
        <v>0</v>
      </c>
      <c r="AI37" s="24">
        <f>SUMIFS('3_stopień'!$I$8:$I$726,'3_stopień'!$H$8:$H$726,D37,'3_stopień'!$P$8:$P$726,"CKZ Krotoszyn")</f>
        <v>0</v>
      </c>
      <c r="AJ37" s="349">
        <f>SUMIFS('3_stopień'!$J$8:$J$726,'3_stopień'!$H$8:$H$726,D37,'3_stopień'!$P$8:$P$726,"CKZ Krotoszyn")</f>
        <v>0</v>
      </c>
      <c r="AK37" s="24">
        <f>SUMIFS('3_stopień'!$I$8:$I$726,'3_stopień'!$H$8:$H$726,D37,'3_stopień'!$P$8:$P$726,"CKZ Olkusz")</f>
        <v>0</v>
      </c>
      <c r="AL37" s="349">
        <f>SUMIFS('3_stopień'!$J$8:$J$726,'3_stopień'!$H$8:$H$726,D37,'3_stopień'!$P$8:$P$726,"CKZ Olkusz")</f>
        <v>0</v>
      </c>
      <c r="AM37" s="24">
        <f>SUMIFS('3_stopień'!$I$8:$I$726,'3_stopień'!$H$8:$H$726,D37,'3_stopień'!$P$8:$P$726,"CKZ Wschowa")</f>
        <v>0</v>
      </c>
      <c r="AN37" s="337">
        <f>SUMIFS('3_stopień'!$J$8:$J$726,'3_stopień'!$H$8:$H$726,D37,'3_stopień'!$P$8:$P$726,"CKZ Wschowa")</f>
        <v>0</v>
      </c>
      <c r="AO37" s="24">
        <f>SUMIFS('3_stopień'!$I$8:$I$726,'3_stopień'!$H$8:$H$726,D37,'3_stopień'!$P$8:$P$726,"CKZ Zielona Góra")</f>
        <v>0</v>
      </c>
      <c r="AP37" s="349">
        <f>SUMIFS('3_stopień'!$J$8:$J$726,'3_stopień'!$H$8:$H$726,D37,'3_stopień'!$P$8:$P$726,"CKZ Zielona Góra")</f>
        <v>0</v>
      </c>
      <c r="AQ37" s="24">
        <f>SUMIFS('3_stopień'!$I$8:$I$726,'3_stopień'!$H$8:$H$726,D37,'3_stopień'!$P$8:$P$726,"Rzemieślnicza Wałbrzych")</f>
        <v>0</v>
      </c>
      <c r="AR37" s="349">
        <f>SUMIFS('3_stopień'!$J$8:$J$726,'3_stopień'!$H$8:$H$726,D37,'3_stopień'!$P$8:$P$726,"Rzemieślnicza Wałbrzych")</f>
        <v>0</v>
      </c>
      <c r="AS37" s="24">
        <f>SUMIFS('3_stopień'!$I$8:$I$726,'3_stopień'!$H$8:$H$726,D37,'3_stopień'!$P$8:$P$726,"CKZ Mosina")</f>
        <v>0</v>
      </c>
      <c r="AT37" s="349">
        <f>SUMIFS('3_stopień'!$J$8:$J$726,'3_stopień'!$H$8:$H$726,D37,'3_stopień'!$P$8:$P$726,"CKZ Mosina")</f>
        <v>0</v>
      </c>
      <c r="AU37" s="24">
        <f>SUMIFS('3_stopień'!$I$8:$I$726,'3_stopień'!$H$8:$H$726,D37,'3_stopień'!$P$8:$P$726,"CKZ Słupsk")</f>
        <v>0</v>
      </c>
      <c r="AV37" s="349">
        <f>SUMIFS('3_stopień'!$J$8:$J$726,'3_stopień'!$H$8:$H$726,D37,'3_stopień'!$P$8:$P$726,"CKZ Słupsk")</f>
        <v>0</v>
      </c>
      <c r="AW37" s="24">
        <f>SUMIFS('3_stopień'!$I$8:$I$726,'3_stopień'!$H$8:$H$726,D37,'3_stopień'!$P$8:$P$726,"CKZ Opole")</f>
        <v>0</v>
      </c>
      <c r="AX37" s="349">
        <f>SUMIFS('3_stopień'!$J$8:$J$726,'3_stopień'!$H$8:$H$726,D37,'3_stopień'!$P$8:$P$726,"CKZ Opole")</f>
        <v>0</v>
      </c>
      <c r="AY37" s="24">
        <f>SUMIFS('3_stopień'!$I$8:$I$726,'3_stopień'!$H$8:$H$726,D37,'3_stopień'!$P$8:$P$726,"CKZ Wrocław")</f>
        <v>0</v>
      </c>
      <c r="AZ37" s="349">
        <f>SUMIFS('3_stopień'!$J$8:$J$726,'3_stopień'!$H$8:$H$726,D37,'3_stopień'!$P$8:$P$726,"CKZ Wrocław")</f>
        <v>0</v>
      </c>
      <c r="BA37" s="24">
        <f>SUMIFS('3_stopień'!$I$8:$I$726,'3_stopień'!$H$8:$H$726,D37,'3_stopień'!$P$8:$P$726,"Brzeg Dolny")</f>
        <v>0</v>
      </c>
      <c r="BB37" s="349">
        <f>SUMIFS('3_stopień'!$J$8:$J$726,'3_stopień'!$H$8:$H$726,D37,'3_stopień'!$P$8:$P$726,"Brzeg Dolny")</f>
        <v>0</v>
      </c>
      <c r="BC37" s="24">
        <f>SUMIFS('3_stopień'!$I$8:$I$726,'3_stopień'!$H$8:$H$726,D37,'3_stopień'!$P$8:$P$726,"CKZ Gniezno")</f>
        <v>0</v>
      </c>
      <c r="BD37" s="349">
        <f>SUMIFS('3_stopień'!$J$8:$J$726,'3_stopień'!$H$8:$H$726,D37,'3_stopień'!$P$8:$P$726,"CKZ Gniezno")</f>
        <v>0</v>
      </c>
      <c r="BE37" s="24">
        <f>SUMIFS('3_stopień'!$I$8:$I$726,'3_stopień'!$H$8:$H$726,D37,'3_stopień'!$P$8:$P$726,"CKZ Dębica")</f>
        <v>0</v>
      </c>
      <c r="BF37" s="349">
        <f>SUMIFS('3_stopień'!$J$8:$J$726,'3_stopień'!$H$8:$H$726,D37,'3_stopień'!$P$8:$P$726,"CKZ Dębica")</f>
        <v>0</v>
      </c>
      <c r="BG37" s="24">
        <f>SUMIFS('3_stopień'!$I$8:$I$726,'3_stopień'!$H$8:$H$726,D37,'3_stopień'!$P$8:$P$726,"CKZ Gliwice")</f>
        <v>0</v>
      </c>
      <c r="BH37" s="349">
        <f>SUMIFS('3_stopień'!$J$8:$J$726,'3_stopień'!$H$8:$H$726,D37,'3_stopień'!$P$8:$P$726,"CKZ Gliwice")</f>
        <v>0</v>
      </c>
      <c r="BI37" s="24">
        <f>SUMIFS('3_stopień'!$I$8:$I$726,'3_stopień'!$H$8:$H$726,D37,'3_stopień'!$P$8:$P$726,"konsultacje szkoła")</f>
        <v>0</v>
      </c>
      <c r="BJ37" s="338">
        <f t="shared" si="0"/>
        <v>0</v>
      </c>
      <c r="BK37" s="333">
        <f t="shared" si="1"/>
        <v>0</v>
      </c>
    </row>
    <row r="38" spans="2:63" hidden="1">
      <c r="B38" s="25" t="s">
        <v>504</v>
      </c>
      <c r="C38" s="26">
        <v>811301</v>
      </c>
      <c r="D38" s="26" t="s">
        <v>1012</v>
      </c>
      <c r="E38" s="25" t="s">
        <v>602</v>
      </c>
      <c r="F38" s="23">
        <f>SUMIF('3_stopień'!H$8:H$726,D38,'3_stopień'!I$8:I$726)</f>
        <v>0</v>
      </c>
      <c r="G38" s="24">
        <f>SUMIFS('3_stopień'!$I$8:$I$726,'3_stopień'!$H$8:$H$726,D38,'3_stopień'!$P$8:$P$726,"CKZ Bielawa")</f>
        <v>0</v>
      </c>
      <c r="H38" s="349">
        <f>SUMIFS('3_stopień'!$J$8:$J$726,'3_stopień'!$H$8:$H$726,D38,'3_stopień'!$P$8:$P$726,"CKZ Bielawa")</f>
        <v>0</v>
      </c>
      <c r="I38" s="24">
        <f>SUMIFS('3_stopień'!$I$8:$I$726,'3_stopień'!$H$8:$H$726,D38,'3_stopień'!$P$8:$P$726,"GCKZ Głogów")</f>
        <v>0</v>
      </c>
      <c r="J38" s="349">
        <f>SUMIFS('3_stopień'!$J$8:$J$726,'3_stopień'!$H$8:$H$726,D38,'3_stopień'!$P$8:$P$726,"GCKZ Głogów")</f>
        <v>0</v>
      </c>
      <c r="K38" s="24">
        <f>SUMIFS('3_stopień'!$I$8:$I$726,'3_stopień'!$H$8:$H$726,D38,'3_stopień'!$P$8:$P$726,"CKZ Jawor")</f>
        <v>0</v>
      </c>
      <c r="L38" s="349">
        <f>SUMIFS('3_stopień'!$J$8:$J$726,'3_stopień'!$H$8:$H$726,D38,'3_stopień'!$P$8:$P$726,"CKZ Jawor")</f>
        <v>0</v>
      </c>
      <c r="M38" s="24">
        <f>SUMIFS('3_stopień'!$I$8:$I$726,'3_stopień'!$H$8:$H$726,D38,'3_stopień'!$P$8:$P$726,"JCKZ Jelenia Góra")</f>
        <v>0</v>
      </c>
      <c r="N38" s="349">
        <f>SUMIFS('3_stopień'!$J$8:$J$726,'3_stopień'!$H$8:$H$726,D38,'3_stopień'!$P$8:$P$726,"JCKZ Jelenia Góra")</f>
        <v>0</v>
      </c>
      <c r="O38" s="24">
        <f>SUMIFS('3_stopień'!$I$8:$I$726,'3_stopień'!$H$8:$H$726,D38,'3_stopień'!$P$8:$P$726,"CKZ Kłodzko")</f>
        <v>0</v>
      </c>
      <c r="P38" s="349">
        <f>SUMIFS('3_stopień'!$J$8:$J$726,'3_stopień'!$H$8:$H$726,D38,'3_stopień'!$P$8:$P$726,"CKZ Kłodzko")</f>
        <v>0</v>
      </c>
      <c r="Q38" s="24">
        <f>SUMIFS('3_stopień'!$I$8:$I$726,'3_stopień'!$H$8:$H$726,D38,'3_stopień'!$P$8:$P$726,"CKZ Legnica")</f>
        <v>0</v>
      </c>
      <c r="R38" s="349">
        <f>SUMIFS('3_stopień'!$J$8:$J$726,'3_stopień'!$H$8:$H$726,D38,'3_stopień'!$P$8:$P$726,"CKZ Legnica")</f>
        <v>0</v>
      </c>
      <c r="S38" s="24">
        <f>SUMIFS('3_stopień'!$I$8:$I$726,'3_stopień'!$H$8:$H$726,D38,'3_stopień'!$P$8:$P$726,"CKZ Oleśnica")</f>
        <v>0</v>
      </c>
      <c r="T38" s="349">
        <f>SUMIFS('3_stopień'!$J$8:$J$726,'3_stopień'!$H$8:$H$726,D38,'3_stopień'!$P$8:$P$726,"CKZ Oleśnica")</f>
        <v>0</v>
      </c>
      <c r="U38" s="24">
        <f>SUMIFS('3_stopień'!$I$8:$I$726,'3_stopień'!$H$8:$H$726,D38,'3_stopień'!$P$8:$P$726,"CKZ Świdnica")</f>
        <v>0</v>
      </c>
      <c r="V38" s="349">
        <f>SUMIFS('3_stopień'!$J$8:$J$726,'3_stopień'!$H$8:$H$726,D38,'3_stopień'!$P$8:$P$726,"CKZ Świdnica")</f>
        <v>0</v>
      </c>
      <c r="W38" s="24">
        <f>SUMIFS('3_stopień'!$I$8:$I$726,'3_stopień'!$H$8:$H$726,D38,'3_stopień'!$P$8:$P$726,"CKZ Wołów")</f>
        <v>0</v>
      </c>
      <c r="X38" s="349">
        <f>SUMIFS('3_stopień'!$J$8:$J$726,'3_stopień'!$H$8:$H$726,D38,'3_stopień'!$P$8:$P$726,"CKZ Wołów")</f>
        <v>0</v>
      </c>
      <c r="Y38" s="24">
        <f>SUMIFS('3_stopień'!$I$8:$I$726,'3_stopień'!$H$8:$H$726,D38,'3_stopień'!$P$8:$P$726,"CKZ Ziębice")</f>
        <v>0</v>
      </c>
      <c r="Z38" s="349">
        <f>SUMIFS('3_stopień'!$J$8:$J$726,'3_stopień'!$H$8:$H$726,D38,'3_stopień'!$P$8:$P$726,"CKZ Ziębice")</f>
        <v>0</v>
      </c>
      <c r="AA38" s="24">
        <f>SUMIFS('3_stopień'!$I$8:$I$726,'3_stopień'!$H$8:$H$726,D38,'3_stopień'!$P$8:$P$726,"CKZ Dobrodzień")</f>
        <v>0</v>
      </c>
      <c r="AB38" s="349">
        <f>SUMIFS('3_stopień'!$J$8:$J$726,'3_stopień'!$H$8:$H$726,D38,'3_stopień'!$P$8:$P$726,"CKZ Dobrodzień")</f>
        <v>0</v>
      </c>
      <c r="AC38" s="24">
        <f>SUMIFS('3_stopień'!$I$8:$I$726,'3_stopień'!$H$8:$H$726,D38,'3_stopień'!$P$8:$P$726,"CKZ Głubczyce")</f>
        <v>0</v>
      </c>
      <c r="AD38" s="349">
        <f>SUMIFS('3_stopień'!$J$8:$J$726,'3_stopień'!$H$8:$H$726,D38,'3_stopień'!$P$8:$P$726,"CKZ Głubczyce")</f>
        <v>0</v>
      </c>
      <c r="AE38" s="24">
        <f>SUMIFS('3_stopień'!$I$8:$I$726,'3_stopień'!$H$8:$H$726,D38,'3_stopień'!$P$8:$P$726,"CKZ Kędzierzyn Koźle")</f>
        <v>0</v>
      </c>
      <c r="AF38" s="349">
        <f>SUMIFS('3_stopień'!$J$8:$J$726,'3_stopień'!$H$8:$H$726,D38,'3_stopień'!$P$8:$P$726,"CKZ Kędzierzyn Koźle")</f>
        <v>0</v>
      </c>
      <c r="AG38" s="24">
        <f>SUMIFS('3_stopień'!$I$8:$I$726,'3_stopień'!$H$8:$H$726,D38,'3_stopień'!$P$8:$P$726,"CKZ Kluczbork")</f>
        <v>0</v>
      </c>
      <c r="AH38" s="349">
        <f>SUMIFS('3_stopień'!$J$8:$J$726,'3_stopień'!$H$8:$H$726,D38,'3_stopień'!$P$8:$P$726,"CKZ Kluczbork")</f>
        <v>0</v>
      </c>
      <c r="AI38" s="24">
        <f>SUMIFS('3_stopień'!$I$8:$I$726,'3_stopień'!$H$8:$H$726,D38,'3_stopień'!$P$8:$P$726,"CKZ Krotoszyn")</f>
        <v>0</v>
      </c>
      <c r="AJ38" s="349">
        <f>SUMIFS('3_stopień'!$J$8:$J$726,'3_stopień'!$H$8:$H$726,D38,'3_stopień'!$P$8:$P$726,"CKZ Krotoszyn")</f>
        <v>0</v>
      </c>
      <c r="AK38" s="24">
        <f>SUMIFS('3_stopień'!$I$8:$I$726,'3_stopień'!$H$8:$H$726,D38,'3_stopień'!$P$8:$P$726,"CKZ Olkusz")</f>
        <v>0</v>
      </c>
      <c r="AL38" s="349">
        <f>SUMIFS('3_stopień'!$J$8:$J$726,'3_stopień'!$H$8:$H$726,D38,'3_stopień'!$P$8:$P$726,"CKZ Olkusz")</f>
        <v>0</v>
      </c>
      <c r="AM38" s="24">
        <f>SUMIFS('3_stopień'!$I$8:$I$726,'3_stopień'!$H$8:$H$726,D38,'3_stopień'!$P$8:$P$726,"CKZ Wschowa")</f>
        <v>0</v>
      </c>
      <c r="AN38" s="337">
        <f>SUMIFS('3_stopień'!$J$8:$J$726,'3_stopień'!$H$8:$H$726,D38,'3_stopień'!$P$8:$P$726,"CKZ Wschowa")</f>
        <v>0</v>
      </c>
      <c r="AO38" s="24">
        <f>SUMIFS('3_stopień'!$I$8:$I$726,'3_stopień'!$H$8:$H$726,D38,'3_stopień'!$P$8:$P$726,"CKZ Zielona Góra")</f>
        <v>0</v>
      </c>
      <c r="AP38" s="349">
        <f>SUMIFS('3_stopień'!$J$8:$J$726,'3_stopień'!$H$8:$H$726,D38,'3_stopień'!$P$8:$P$726,"CKZ Zielona Góra")</f>
        <v>0</v>
      </c>
      <c r="AQ38" s="24">
        <f>SUMIFS('3_stopień'!$I$8:$I$726,'3_stopień'!$H$8:$H$726,D38,'3_stopień'!$P$8:$P$726,"Rzemieślnicza Wałbrzych")</f>
        <v>0</v>
      </c>
      <c r="AR38" s="349">
        <f>SUMIFS('3_stopień'!$J$8:$J$726,'3_stopień'!$H$8:$H$726,D38,'3_stopień'!$P$8:$P$726,"Rzemieślnicza Wałbrzych")</f>
        <v>0</v>
      </c>
      <c r="AS38" s="24">
        <f>SUMIFS('3_stopień'!$I$8:$I$726,'3_stopień'!$H$8:$H$726,D38,'3_stopień'!$P$8:$P$726,"CKZ Mosina")</f>
        <v>0</v>
      </c>
      <c r="AT38" s="349">
        <f>SUMIFS('3_stopień'!$J$8:$J$726,'3_stopień'!$H$8:$H$726,D38,'3_stopień'!$P$8:$P$726,"CKZ Mosina")</f>
        <v>0</v>
      </c>
      <c r="AU38" s="24">
        <f>SUMIFS('3_stopień'!$I$8:$I$726,'3_stopień'!$H$8:$H$726,D38,'3_stopień'!$P$8:$P$726,"CKZ Słupsk")</f>
        <v>0</v>
      </c>
      <c r="AV38" s="349">
        <f>SUMIFS('3_stopień'!$J$8:$J$726,'3_stopień'!$H$8:$H$726,D38,'3_stopień'!$P$8:$P$726,"CKZ Słupsk")</f>
        <v>0</v>
      </c>
      <c r="AW38" s="24">
        <f>SUMIFS('3_stopień'!$I$8:$I$726,'3_stopień'!$H$8:$H$726,D38,'3_stopień'!$P$8:$P$726,"CKZ Opole")</f>
        <v>0</v>
      </c>
      <c r="AX38" s="349">
        <f>SUMIFS('3_stopień'!$J$8:$J$726,'3_stopień'!$H$8:$H$726,D38,'3_stopień'!$P$8:$P$726,"CKZ Opole")</f>
        <v>0</v>
      </c>
      <c r="AY38" s="24">
        <f>SUMIFS('3_stopień'!$I$8:$I$726,'3_stopień'!$H$8:$H$726,D38,'3_stopień'!$P$8:$P$726,"CKZ Wrocław")</f>
        <v>0</v>
      </c>
      <c r="AZ38" s="349">
        <f>SUMIFS('3_stopień'!$J$8:$J$726,'3_stopień'!$H$8:$H$726,D38,'3_stopień'!$P$8:$P$726,"CKZ Wrocław")</f>
        <v>0</v>
      </c>
      <c r="BA38" s="24">
        <f>SUMIFS('3_stopień'!$I$8:$I$726,'3_stopień'!$H$8:$H$726,D38,'3_stopień'!$P$8:$P$726,"Brzeg Dolny")</f>
        <v>0</v>
      </c>
      <c r="BB38" s="349">
        <f>SUMIFS('3_stopień'!$J$8:$J$726,'3_stopień'!$H$8:$H$726,D38,'3_stopień'!$P$8:$P$726,"Brzeg Dolny")</f>
        <v>0</v>
      </c>
      <c r="BC38" s="24">
        <f>SUMIFS('3_stopień'!$I$8:$I$726,'3_stopień'!$H$8:$H$726,D38,'3_stopień'!$P$8:$P$726,"CKZ Gniezno")</f>
        <v>0</v>
      </c>
      <c r="BD38" s="349">
        <f>SUMIFS('3_stopień'!$J$8:$J$726,'3_stopień'!$H$8:$H$726,D38,'3_stopień'!$P$8:$P$726,"CKZ Gniezno")</f>
        <v>0</v>
      </c>
      <c r="BE38" s="24">
        <f>SUMIFS('3_stopień'!$I$8:$I$726,'3_stopień'!$H$8:$H$726,D38,'3_stopień'!$P$8:$P$726,"CKZ Dębica")</f>
        <v>0</v>
      </c>
      <c r="BF38" s="349">
        <f>SUMIFS('3_stopień'!$J$8:$J$726,'3_stopień'!$H$8:$H$726,D38,'3_stopień'!$P$8:$P$726,"CKZ Dębica")</f>
        <v>0</v>
      </c>
      <c r="BG38" s="24">
        <f>SUMIFS('3_stopień'!$I$8:$I$726,'3_stopień'!$H$8:$H$726,D38,'3_stopień'!$P$8:$P$726,"CKZ Gliwice")</f>
        <v>0</v>
      </c>
      <c r="BH38" s="349">
        <f>SUMIFS('3_stopień'!$J$8:$J$726,'3_stopień'!$H$8:$H$726,D38,'3_stopień'!$P$8:$P$726,"CKZ Gliwice")</f>
        <v>0</v>
      </c>
      <c r="BI38" s="24">
        <f>SUMIFS('3_stopień'!$I$8:$I$726,'3_stopień'!$H$8:$H$726,D38,'3_stopień'!$P$8:$P$726,"konsultacje szkoła")</f>
        <v>0</v>
      </c>
      <c r="BJ38" s="338">
        <f t="shared" ref="BJ38:BJ69" si="2">SUM(G38:BI38)-BK38</f>
        <v>0</v>
      </c>
      <c r="BK38" s="333">
        <f t="shared" ref="BK38:BK69" si="3">SUM(H38,J38,L38,N38,P38,R38,T38,V38,X38,Z38,AB38,AD38,AF38,AH38,AJ38,AL38,AN38,AP38,AR38,AT38,AV38,AX38,AZ38,BB38,BD38)</f>
        <v>0</v>
      </c>
    </row>
    <row r="39" spans="2:63" hidden="1">
      <c r="B39" s="25" t="s">
        <v>505</v>
      </c>
      <c r="C39" s="26">
        <v>811101</v>
      </c>
      <c r="D39" s="26" t="s">
        <v>604</v>
      </c>
      <c r="E39" s="25" t="s">
        <v>603</v>
      </c>
      <c r="F39" s="23">
        <f>SUMIF('3_stopień'!H$8:H$726,D39,'3_stopień'!I$8:I$726)</f>
        <v>0</v>
      </c>
      <c r="G39" s="24">
        <f>SUMIFS('3_stopień'!$I$8:$I$726,'3_stopień'!$H$8:$H$726,D39,'3_stopień'!$P$8:$P$726,"CKZ Bielawa")</f>
        <v>0</v>
      </c>
      <c r="H39" s="349">
        <f>SUMIFS('3_stopień'!$J$8:$J$726,'3_stopień'!$H$8:$H$726,D39,'3_stopień'!$P$8:$P$726,"CKZ Bielawa")</f>
        <v>0</v>
      </c>
      <c r="I39" s="24">
        <f>SUMIFS('3_stopień'!$I$8:$I$726,'3_stopień'!$H$8:$H$726,D39,'3_stopień'!$P$8:$P$726,"GCKZ Głogów")</f>
        <v>0</v>
      </c>
      <c r="J39" s="349">
        <f>SUMIFS('3_stopień'!$J$8:$J$726,'3_stopień'!$H$8:$H$726,D39,'3_stopień'!$P$8:$P$726,"GCKZ Głogów")</f>
        <v>0</v>
      </c>
      <c r="K39" s="24">
        <f>SUMIFS('3_stopień'!$I$8:$I$726,'3_stopień'!$H$8:$H$726,D39,'3_stopień'!$P$8:$P$726,"CKZ Jawor")</f>
        <v>0</v>
      </c>
      <c r="L39" s="349">
        <f>SUMIFS('3_stopień'!$J$8:$J$726,'3_stopień'!$H$8:$H$726,D39,'3_stopień'!$P$8:$P$726,"CKZ Jawor")</f>
        <v>0</v>
      </c>
      <c r="M39" s="24">
        <f>SUMIFS('3_stopień'!$I$8:$I$726,'3_stopień'!$H$8:$H$726,D39,'3_stopień'!$P$8:$P$726,"JCKZ Jelenia Góra")</f>
        <v>0</v>
      </c>
      <c r="N39" s="349">
        <f>SUMIFS('3_stopień'!$J$8:$J$726,'3_stopień'!$H$8:$H$726,D39,'3_stopień'!$P$8:$P$726,"JCKZ Jelenia Góra")</f>
        <v>0</v>
      </c>
      <c r="O39" s="24">
        <f>SUMIFS('3_stopień'!$I$8:$I$726,'3_stopień'!$H$8:$H$726,D39,'3_stopień'!$P$8:$P$726,"CKZ Kłodzko")</f>
        <v>0</v>
      </c>
      <c r="P39" s="349">
        <f>SUMIFS('3_stopień'!$J$8:$J$726,'3_stopień'!$H$8:$H$726,D39,'3_stopień'!$P$8:$P$726,"CKZ Kłodzko")</f>
        <v>0</v>
      </c>
      <c r="Q39" s="24">
        <f>SUMIFS('3_stopień'!$I$8:$I$726,'3_stopień'!$H$8:$H$726,D39,'3_stopień'!$P$8:$P$726,"CKZ Legnica")</f>
        <v>0</v>
      </c>
      <c r="R39" s="349">
        <f>SUMIFS('3_stopień'!$J$8:$J$726,'3_stopień'!$H$8:$H$726,D39,'3_stopień'!$P$8:$P$726,"CKZ Legnica")</f>
        <v>0</v>
      </c>
      <c r="S39" s="24">
        <f>SUMIFS('3_stopień'!$I$8:$I$726,'3_stopień'!$H$8:$H$726,D39,'3_stopień'!$P$8:$P$726,"CKZ Oleśnica")</f>
        <v>0</v>
      </c>
      <c r="T39" s="349">
        <f>SUMIFS('3_stopień'!$J$8:$J$726,'3_stopień'!$H$8:$H$726,D39,'3_stopień'!$P$8:$P$726,"CKZ Oleśnica")</f>
        <v>0</v>
      </c>
      <c r="U39" s="24">
        <f>SUMIFS('3_stopień'!$I$8:$I$726,'3_stopień'!$H$8:$H$726,D39,'3_stopień'!$P$8:$P$726,"CKZ Świdnica")</f>
        <v>0</v>
      </c>
      <c r="V39" s="349">
        <f>SUMIFS('3_stopień'!$J$8:$J$726,'3_stopień'!$H$8:$H$726,D39,'3_stopień'!$P$8:$P$726,"CKZ Świdnica")</f>
        <v>0</v>
      </c>
      <c r="W39" s="24">
        <f>SUMIFS('3_stopień'!$I$8:$I$726,'3_stopień'!$H$8:$H$726,D39,'3_stopień'!$P$8:$P$726,"CKZ Wołów")</f>
        <v>0</v>
      </c>
      <c r="X39" s="349">
        <f>SUMIFS('3_stopień'!$J$8:$J$726,'3_stopień'!$H$8:$H$726,D39,'3_stopień'!$P$8:$P$726,"CKZ Wołów")</f>
        <v>0</v>
      </c>
      <c r="Y39" s="24">
        <f>SUMIFS('3_stopień'!$I$8:$I$726,'3_stopień'!$H$8:$H$726,D39,'3_stopień'!$P$8:$P$726,"CKZ Ziębice")</f>
        <v>0</v>
      </c>
      <c r="Z39" s="349">
        <f>SUMIFS('3_stopień'!$J$8:$J$726,'3_stopień'!$H$8:$H$726,D39,'3_stopień'!$P$8:$P$726,"CKZ Ziębice")</f>
        <v>0</v>
      </c>
      <c r="AA39" s="24">
        <f>SUMIFS('3_stopień'!$I$8:$I$726,'3_stopień'!$H$8:$H$726,D39,'3_stopień'!$P$8:$P$726,"CKZ Dobrodzień")</f>
        <v>0</v>
      </c>
      <c r="AB39" s="349">
        <f>SUMIFS('3_stopień'!$J$8:$J$726,'3_stopień'!$H$8:$H$726,D39,'3_stopień'!$P$8:$P$726,"CKZ Dobrodzień")</f>
        <v>0</v>
      </c>
      <c r="AC39" s="24">
        <f>SUMIFS('3_stopień'!$I$8:$I$726,'3_stopień'!$H$8:$H$726,D39,'3_stopień'!$P$8:$P$726,"CKZ Głubczyce")</f>
        <v>0</v>
      </c>
      <c r="AD39" s="349">
        <f>SUMIFS('3_stopień'!$J$8:$J$726,'3_stopień'!$H$8:$H$726,D39,'3_stopień'!$P$8:$P$726,"CKZ Głubczyce")</f>
        <v>0</v>
      </c>
      <c r="AE39" s="24">
        <f>SUMIFS('3_stopień'!$I$8:$I$726,'3_stopień'!$H$8:$H$726,D39,'3_stopień'!$P$8:$P$726,"CKZ Kędzierzyn Koźle")</f>
        <v>0</v>
      </c>
      <c r="AF39" s="349">
        <f>SUMIFS('3_stopień'!$J$8:$J$726,'3_stopień'!$H$8:$H$726,D39,'3_stopień'!$P$8:$P$726,"CKZ Kędzierzyn Koźle")</f>
        <v>0</v>
      </c>
      <c r="AG39" s="24">
        <f>SUMIFS('3_stopień'!$I$8:$I$726,'3_stopień'!$H$8:$H$726,D39,'3_stopień'!$P$8:$P$726,"CKZ Kluczbork")</f>
        <v>0</v>
      </c>
      <c r="AH39" s="349">
        <f>SUMIFS('3_stopień'!$J$8:$J$726,'3_stopień'!$H$8:$H$726,D39,'3_stopień'!$P$8:$P$726,"CKZ Kluczbork")</f>
        <v>0</v>
      </c>
      <c r="AI39" s="24">
        <f>SUMIFS('3_stopień'!$I$8:$I$726,'3_stopień'!$H$8:$H$726,D39,'3_stopień'!$P$8:$P$726,"CKZ Krotoszyn")</f>
        <v>0</v>
      </c>
      <c r="AJ39" s="349">
        <f>SUMIFS('3_stopień'!$J$8:$J$726,'3_stopień'!$H$8:$H$726,D39,'3_stopień'!$P$8:$P$726,"CKZ Krotoszyn")</f>
        <v>0</v>
      </c>
      <c r="AK39" s="24">
        <f>SUMIFS('3_stopień'!$I$8:$I$726,'3_stopień'!$H$8:$H$726,D39,'3_stopień'!$P$8:$P$726,"CKZ Olkusz")</f>
        <v>0</v>
      </c>
      <c r="AL39" s="349">
        <f>SUMIFS('3_stopień'!$J$8:$J$726,'3_stopień'!$H$8:$H$726,D39,'3_stopień'!$P$8:$P$726,"CKZ Olkusz")</f>
        <v>0</v>
      </c>
      <c r="AM39" s="24">
        <f>SUMIFS('3_stopień'!$I$8:$I$726,'3_stopień'!$H$8:$H$726,D39,'3_stopień'!$P$8:$P$726,"CKZ Wschowa")</f>
        <v>0</v>
      </c>
      <c r="AN39" s="337">
        <f>SUMIFS('3_stopień'!$J$8:$J$726,'3_stopień'!$H$8:$H$726,D39,'3_stopień'!$P$8:$P$726,"CKZ Wschowa")</f>
        <v>0</v>
      </c>
      <c r="AO39" s="24">
        <f>SUMIFS('3_stopień'!$I$8:$I$726,'3_stopień'!$H$8:$H$726,D39,'3_stopień'!$P$8:$P$726,"CKZ Zielona Góra")</f>
        <v>0</v>
      </c>
      <c r="AP39" s="349">
        <f>SUMIFS('3_stopień'!$J$8:$J$726,'3_stopień'!$H$8:$H$726,D39,'3_stopień'!$P$8:$P$726,"CKZ Zielona Góra")</f>
        <v>0</v>
      </c>
      <c r="AQ39" s="24">
        <f>SUMIFS('3_stopień'!$I$8:$I$726,'3_stopień'!$H$8:$H$726,D39,'3_stopień'!$P$8:$P$726,"Rzemieślnicza Wałbrzych")</f>
        <v>0</v>
      </c>
      <c r="AR39" s="349">
        <f>SUMIFS('3_stopień'!$J$8:$J$726,'3_stopień'!$H$8:$H$726,D39,'3_stopień'!$P$8:$P$726,"Rzemieślnicza Wałbrzych")</f>
        <v>0</v>
      </c>
      <c r="AS39" s="24">
        <f>SUMIFS('3_stopień'!$I$8:$I$726,'3_stopień'!$H$8:$H$726,D39,'3_stopień'!$P$8:$P$726,"CKZ Mosina")</f>
        <v>0</v>
      </c>
      <c r="AT39" s="349">
        <f>SUMIFS('3_stopień'!$J$8:$J$726,'3_stopień'!$H$8:$H$726,D39,'3_stopień'!$P$8:$P$726,"CKZ Mosina")</f>
        <v>0</v>
      </c>
      <c r="AU39" s="24">
        <f>SUMIFS('3_stopień'!$I$8:$I$726,'3_stopień'!$H$8:$H$726,D39,'3_stopień'!$P$8:$P$726,"CKZ Słupsk")</f>
        <v>0</v>
      </c>
      <c r="AV39" s="349">
        <f>SUMIFS('3_stopień'!$J$8:$J$726,'3_stopień'!$H$8:$H$726,D39,'3_stopień'!$P$8:$P$726,"CKZ Słupsk")</f>
        <v>0</v>
      </c>
      <c r="AW39" s="24">
        <f>SUMIFS('3_stopień'!$I$8:$I$726,'3_stopień'!$H$8:$H$726,D39,'3_stopień'!$P$8:$P$726,"CKZ Opole")</f>
        <v>0</v>
      </c>
      <c r="AX39" s="349">
        <f>SUMIFS('3_stopień'!$J$8:$J$726,'3_stopień'!$H$8:$H$726,D39,'3_stopień'!$P$8:$P$726,"CKZ Opole")</f>
        <v>0</v>
      </c>
      <c r="AY39" s="24">
        <f>SUMIFS('3_stopień'!$I$8:$I$726,'3_stopień'!$H$8:$H$726,D39,'3_stopień'!$P$8:$P$726,"CKZ Wrocław")</f>
        <v>0</v>
      </c>
      <c r="AZ39" s="349">
        <f>SUMIFS('3_stopień'!$J$8:$J$726,'3_stopień'!$H$8:$H$726,D39,'3_stopień'!$P$8:$P$726,"CKZ Wrocław")</f>
        <v>0</v>
      </c>
      <c r="BA39" s="24">
        <f>SUMIFS('3_stopień'!$I$8:$I$726,'3_stopień'!$H$8:$H$726,D39,'3_stopień'!$P$8:$P$726,"Brzeg Dolny")</f>
        <v>0</v>
      </c>
      <c r="BB39" s="349">
        <f>SUMIFS('3_stopień'!$J$8:$J$726,'3_stopień'!$H$8:$H$726,D39,'3_stopień'!$P$8:$P$726,"Brzeg Dolny")</f>
        <v>0</v>
      </c>
      <c r="BC39" s="24">
        <f>SUMIFS('3_stopień'!$I$8:$I$726,'3_stopień'!$H$8:$H$726,D39,'3_stopień'!$P$8:$P$726,"CKZ Gniezno")</f>
        <v>0</v>
      </c>
      <c r="BD39" s="349">
        <f>SUMIFS('3_stopień'!$J$8:$J$726,'3_stopień'!$H$8:$H$726,D39,'3_stopień'!$P$8:$P$726,"CKZ Gniezno")</f>
        <v>0</v>
      </c>
      <c r="BE39" s="24">
        <f>SUMIFS('3_stopień'!$I$8:$I$726,'3_stopień'!$H$8:$H$726,D39,'3_stopień'!$P$8:$P$726,"CKZ Dębica")</f>
        <v>0</v>
      </c>
      <c r="BF39" s="349">
        <f>SUMIFS('3_stopień'!$J$8:$J$726,'3_stopień'!$H$8:$H$726,D39,'3_stopień'!$P$8:$P$726,"CKZ Dębica")</f>
        <v>0</v>
      </c>
      <c r="BG39" s="24">
        <f>SUMIFS('3_stopień'!$I$8:$I$726,'3_stopień'!$H$8:$H$726,D39,'3_stopień'!$P$8:$P$726,"CKZ Gliwice")</f>
        <v>0</v>
      </c>
      <c r="BH39" s="349">
        <f>SUMIFS('3_stopień'!$J$8:$J$726,'3_stopień'!$H$8:$H$726,D39,'3_stopień'!$P$8:$P$726,"CKZ Gliwice")</f>
        <v>0</v>
      </c>
      <c r="BI39" s="24">
        <f>SUMIFS('3_stopień'!$I$8:$I$726,'3_stopień'!$H$8:$H$726,D39,'3_stopień'!$P$8:$P$726,"konsultacje szkoła")</f>
        <v>0</v>
      </c>
      <c r="BJ39" s="338">
        <f t="shared" si="2"/>
        <v>0</v>
      </c>
      <c r="BK39" s="333">
        <f t="shared" si="3"/>
        <v>0</v>
      </c>
    </row>
    <row r="40" spans="2:63" hidden="1">
      <c r="B40" s="25" t="s">
        <v>506</v>
      </c>
      <c r="C40" s="26">
        <v>811102</v>
      </c>
      <c r="D40" s="26" t="s">
        <v>606</v>
      </c>
      <c r="E40" s="25" t="s">
        <v>605</v>
      </c>
      <c r="F40" s="23">
        <f>SUMIF('3_stopień'!H$8:H$726,D40,'3_stopień'!I$8:I$726)</f>
        <v>1</v>
      </c>
      <c r="G40" s="24">
        <f>SUMIFS('3_stopień'!$I$8:$I$726,'3_stopień'!$H$8:$H$726,D40,'3_stopień'!$P$8:$P$726,"CKZ Bielawa")</f>
        <v>0</v>
      </c>
      <c r="H40" s="349">
        <f>SUMIFS('3_stopień'!$J$8:$J$726,'3_stopień'!$H$8:$H$726,D40,'3_stopień'!$P$8:$P$726,"CKZ Bielawa")</f>
        <v>0</v>
      </c>
      <c r="I40" s="24">
        <f>SUMIFS('3_stopień'!$I$8:$I$726,'3_stopień'!$H$8:$H$726,D40,'3_stopień'!$P$8:$P$726,"GCKZ Głogów")</f>
        <v>0</v>
      </c>
      <c r="J40" s="349">
        <f>SUMIFS('3_stopień'!$J$8:$J$726,'3_stopień'!$H$8:$H$726,D40,'3_stopień'!$P$8:$P$726,"GCKZ Głogów")</f>
        <v>0</v>
      </c>
      <c r="K40" s="24">
        <f>SUMIFS('3_stopień'!$I$8:$I$726,'3_stopień'!$H$8:$H$726,D40,'3_stopień'!$P$8:$P$726,"CKZ Jawor")</f>
        <v>0</v>
      </c>
      <c r="L40" s="349">
        <f>SUMIFS('3_stopień'!$J$8:$J$726,'3_stopień'!$H$8:$H$726,D40,'3_stopień'!$P$8:$P$726,"CKZ Jawor")</f>
        <v>0</v>
      </c>
      <c r="M40" s="24">
        <f>SUMIFS('3_stopień'!$I$8:$I$726,'3_stopień'!$H$8:$H$726,D40,'3_stopień'!$P$8:$P$726,"JCKZ Jelenia Góra")</f>
        <v>0</v>
      </c>
      <c r="N40" s="349">
        <f>SUMIFS('3_stopień'!$J$8:$J$726,'3_stopień'!$H$8:$H$726,D40,'3_stopień'!$P$8:$P$726,"JCKZ Jelenia Góra")</f>
        <v>0</v>
      </c>
      <c r="O40" s="24">
        <f>SUMIFS('3_stopień'!$I$8:$I$726,'3_stopień'!$H$8:$H$726,D40,'3_stopień'!$P$8:$P$726,"CKZ Kłodzko")</f>
        <v>0</v>
      </c>
      <c r="P40" s="349">
        <f>SUMIFS('3_stopień'!$J$8:$J$726,'3_stopień'!$H$8:$H$726,D40,'3_stopień'!$P$8:$P$726,"CKZ Kłodzko")</f>
        <v>0</v>
      </c>
      <c r="Q40" s="24">
        <f>SUMIFS('3_stopień'!$I$8:$I$726,'3_stopień'!$H$8:$H$726,D40,'3_stopień'!$P$8:$P$726,"CKZ Legnica")</f>
        <v>0</v>
      </c>
      <c r="R40" s="349">
        <f>SUMIFS('3_stopień'!$J$8:$J$726,'3_stopień'!$H$8:$H$726,D40,'3_stopień'!$P$8:$P$726,"CKZ Legnica")</f>
        <v>0</v>
      </c>
      <c r="S40" s="24">
        <f>SUMIFS('3_stopień'!$I$8:$I$726,'3_stopień'!$H$8:$H$726,D40,'3_stopień'!$P$8:$P$726,"CKZ Oleśnica")</f>
        <v>0</v>
      </c>
      <c r="T40" s="349">
        <f>SUMIFS('3_stopień'!$J$8:$J$726,'3_stopień'!$H$8:$H$726,D40,'3_stopień'!$P$8:$P$726,"CKZ Oleśnica")</f>
        <v>0</v>
      </c>
      <c r="U40" s="24">
        <f>SUMIFS('3_stopień'!$I$8:$I$726,'3_stopień'!$H$8:$H$726,D40,'3_stopień'!$P$8:$P$726,"CKZ Świdnica")</f>
        <v>0</v>
      </c>
      <c r="V40" s="349">
        <f>SUMIFS('3_stopień'!$J$8:$J$726,'3_stopień'!$H$8:$H$726,D40,'3_stopień'!$P$8:$P$726,"CKZ Świdnica")</f>
        <v>0</v>
      </c>
      <c r="W40" s="24">
        <f>SUMIFS('3_stopień'!$I$8:$I$726,'3_stopień'!$H$8:$H$726,D40,'3_stopień'!$P$8:$P$726,"CKZ Wołów")</f>
        <v>0</v>
      </c>
      <c r="X40" s="349">
        <f>SUMIFS('3_stopień'!$J$8:$J$726,'3_stopień'!$H$8:$H$726,D40,'3_stopień'!$P$8:$P$726,"CKZ Wołów")</f>
        <v>0</v>
      </c>
      <c r="Y40" s="24">
        <f>SUMIFS('3_stopień'!$I$8:$I$726,'3_stopień'!$H$8:$H$726,D40,'3_stopień'!$P$8:$P$726,"CKZ Ziębice")</f>
        <v>0</v>
      </c>
      <c r="Z40" s="349">
        <f>SUMIFS('3_stopień'!$J$8:$J$726,'3_stopień'!$H$8:$H$726,D40,'3_stopień'!$P$8:$P$726,"CKZ Ziębice")</f>
        <v>0</v>
      </c>
      <c r="AA40" s="24">
        <f>SUMIFS('3_stopień'!$I$8:$I$726,'3_stopień'!$H$8:$H$726,D40,'3_stopień'!$P$8:$P$726,"CKZ Dobrodzień")</f>
        <v>0</v>
      </c>
      <c r="AB40" s="349">
        <f>SUMIFS('3_stopień'!$J$8:$J$726,'3_stopień'!$H$8:$H$726,D40,'3_stopień'!$P$8:$P$726,"CKZ Dobrodzień")</f>
        <v>0</v>
      </c>
      <c r="AC40" s="24">
        <f>SUMIFS('3_stopień'!$I$8:$I$726,'3_stopień'!$H$8:$H$726,D40,'3_stopień'!$P$8:$P$726,"CKZ Głubczyce")</f>
        <v>0</v>
      </c>
      <c r="AD40" s="349">
        <f>SUMIFS('3_stopień'!$J$8:$J$726,'3_stopień'!$H$8:$H$726,D40,'3_stopień'!$P$8:$P$726,"CKZ Głubczyce")</f>
        <v>0</v>
      </c>
      <c r="AE40" s="24">
        <f>SUMIFS('3_stopień'!$I$8:$I$726,'3_stopień'!$H$8:$H$726,D40,'3_stopień'!$P$8:$P$726,"CKZ Kędzierzyn Koźle")</f>
        <v>0</v>
      </c>
      <c r="AF40" s="349">
        <f>SUMIFS('3_stopień'!$J$8:$J$726,'3_stopień'!$H$8:$H$726,D40,'3_stopień'!$P$8:$P$726,"CKZ Kędzierzyn Koźle")</f>
        <v>0</v>
      </c>
      <c r="AG40" s="24">
        <f>SUMIFS('3_stopień'!$I$8:$I$726,'3_stopień'!$H$8:$H$726,D40,'3_stopień'!$P$8:$P$726,"CKZ Kluczbork")</f>
        <v>0</v>
      </c>
      <c r="AH40" s="349">
        <f>SUMIFS('3_stopień'!$J$8:$J$726,'3_stopień'!$H$8:$H$726,D40,'3_stopień'!$P$8:$P$726,"CKZ Kluczbork")</f>
        <v>0</v>
      </c>
      <c r="AI40" s="24">
        <f>SUMIFS('3_stopień'!$I$8:$I$726,'3_stopień'!$H$8:$H$726,D40,'3_stopień'!$P$8:$P$726,"CKZ Krotoszyn")</f>
        <v>0</v>
      </c>
      <c r="AJ40" s="349">
        <f>SUMIFS('3_stopień'!$J$8:$J$726,'3_stopień'!$H$8:$H$726,D40,'3_stopień'!$P$8:$P$726,"CKZ Krotoszyn")</f>
        <v>0</v>
      </c>
      <c r="AK40" s="24">
        <f>SUMIFS('3_stopień'!$I$8:$I$726,'3_stopień'!$H$8:$H$726,D40,'3_stopień'!$P$8:$P$726,"CKZ Olkusz")</f>
        <v>0</v>
      </c>
      <c r="AL40" s="349">
        <f>SUMIFS('3_stopień'!$J$8:$J$726,'3_stopień'!$H$8:$H$726,D40,'3_stopień'!$P$8:$P$726,"CKZ Olkusz")</f>
        <v>0</v>
      </c>
      <c r="AM40" s="24">
        <f>SUMIFS('3_stopień'!$I$8:$I$726,'3_stopień'!$H$8:$H$726,D40,'3_stopień'!$P$8:$P$726,"CKZ Wschowa")</f>
        <v>0</v>
      </c>
      <c r="AN40" s="337">
        <f>SUMIFS('3_stopień'!$J$8:$J$726,'3_stopień'!$H$8:$H$726,D40,'3_stopień'!$P$8:$P$726,"CKZ Wschowa")</f>
        <v>0</v>
      </c>
      <c r="AO40" s="24">
        <f>SUMIFS('3_stopień'!$I$8:$I$726,'3_stopień'!$H$8:$H$726,D40,'3_stopień'!$P$8:$P$726,"CKZ Zielona Góra")</f>
        <v>0</v>
      </c>
      <c r="AP40" s="349">
        <f>SUMIFS('3_stopień'!$J$8:$J$726,'3_stopień'!$H$8:$H$726,D40,'3_stopień'!$P$8:$P$726,"CKZ Zielona Góra")</f>
        <v>0</v>
      </c>
      <c r="AQ40" s="24">
        <f>SUMIFS('3_stopień'!$I$8:$I$726,'3_stopień'!$H$8:$H$726,D40,'3_stopień'!$P$8:$P$726,"Rzemieślnicza Wałbrzych")</f>
        <v>0</v>
      </c>
      <c r="AR40" s="349">
        <f>SUMIFS('3_stopień'!$J$8:$J$726,'3_stopień'!$H$8:$H$726,D40,'3_stopień'!$P$8:$P$726,"Rzemieślnicza Wałbrzych")</f>
        <v>0</v>
      </c>
      <c r="AS40" s="24">
        <f>SUMIFS('3_stopień'!$I$8:$I$726,'3_stopień'!$H$8:$H$726,D40,'3_stopień'!$P$8:$P$726,"CKZ Mosina")</f>
        <v>0</v>
      </c>
      <c r="AT40" s="349">
        <f>SUMIFS('3_stopień'!$J$8:$J$726,'3_stopień'!$H$8:$H$726,D40,'3_stopień'!$P$8:$P$726,"CKZ Mosina")</f>
        <v>0</v>
      </c>
      <c r="AU40" s="24">
        <f>SUMIFS('3_stopień'!$I$8:$I$726,'3_stopień'!$H$8:$H$726,D40,'3_stopień'!$P$8:$P$726,"CKZ Słupsk")</f>
        <v>0</v>
      </c>
      <c r="AV40" s="349">
        <f>SUMIFS('3_stopień'!$J$8:$J$726,'3_stopień'!$H$8:$H$726,D40,'3_stopień'!$P$8:$P$726,"CKZ Słupsk")</f>
        <v>0</v>
      </c>
      <c r="AW40" s="24">
        <f>SUMIFS('3_stopień'!$I$8:$I$726,'3_stopień'!$H$8:$H$726,D40,'3_stopień'!$P$8:$P$726,"CKZ Opole")</f>
        <v>0</v>
      </c>
      <c r="AX40" s="349">
        <f>SUMIFS('3_stopień'!$J$8:$J$726,'3_stopień'!$H$8:$H$726,D40,'3_stopień'!$P$8:$P$726,"CKZ Opole")</f>
        <v>0</v>
      </c>
      <c r="AY40" s="24">
        <f>SUMIFS('3_stopień'!$I$8:$I$726,'3_stopień'!$H$8:$H$726,D40,'3_stopień'!$P$8:$P$726,"CKZ Wrocław")</f>
        <v>0</v>
      </c>
      <c r="AZ40" s="349">
        <f>SUMIFS('3_stopień'!$J$8:$J$726,'3_stopień'!$H$8:$H$726,D40,'3_stopień'!$P$8:$P$726,"CKZ Wrocław")</f>
        <v>0</v>
      </c>
      <c r="BA40" s="24">
        <f>SUMIFS('3_stopień'!$I$8:$I$726,'3_stopień'!$H$8:$H$726,D40,'3_stopień'!$P$8:$P$726,"Brzeg Dolny")</f>
        <v>0</v>
      </c>
      <c r="BB40" s="349">
        <f>SUMIFS('3_stopień'!$J$8:$J$726,'3_stopień'!$H$8:$H$726,D40,'3_stopień'!$P$8:$P$726,"Brzeg Dolny")</f>
        <v>0</v>
      </c>
      <c r="BC40" s="24">
        <f>SUMIFS('3_stopień'!$I$8:$I$726,'3_stopień'!$H$8:$H$726,D40,'3_stopień'!$P$8:$P$726,"CKZ Gniezno")</f>
        <v>0</v>
      </c>
      <c r="BD40" s="349">
        <f>SUMIFS('3_stopień'!$J$8:$J$726,'3_stopień'!$H$8:$H$726,D40,'3_stopień'!$P$8:$P$726,"CKZ Gniezno")</f>
        <v>0</v>
      </c>
      <c r="BE40" s="24">
        <f>SUMIFS('3_stopień'!$I$8:$I$726,'3_stopień'!$H$8:$H$726,D40,'3_stopień'!$P$8:$P$726,"CKZ Dębica")</f>
        <v>0</v>
      </c>
      <c r="BF40" s="349">
        <f>SUMIFS('3_stopień'!$J$8:$J$726,'3_stopień'!$H$8:$H$726,D40,'3_stopień'!$P$8:$P$726,"CKZ Dębica")</f>
        <v>0</v>
      </c>
      <c r="BG40" s="24">
        <f>SUMIFS('3_stopień'!$I$8:$I$726,'3_stopień'!$H$8:$H$726,D40,'3_stopień'!$P$8:$P$726,"CKZ Gliwice")</f>
        <v>0</v>
      </c>
      <c r="BH40" s="349">
        <f>SUMIFS('3_stopień'!$J$8:$J$726,'3_stopień'!$H$8:$H$726,D40,'3_stopień'!$P$8:$P$726,"CKZ Gliwice")</f>
        <v>0</v>
      </c>
      <c r="BI40" s="24">
        <f>SUMIFS('3_stopień'!$I$8:$I$726,'3_stopień'!$H$8:$H$726,D40,'3_stopień'!$P$8:$P$726,"konsultacje szkoła")</f>
        <v>1</v>
      </c>
      <c r="BJ40" s="338">
        <f t="shared" si="2"/>
        <v>1</v>
      </c>
      <c r="BK40" s="333">
        <f t="shared" si="3"/>
        <v>0</v>
      </c>
    </row>
    <row r="41" spans="2:63" ht="15.75" hidden="1" customHeight="1">
      <c r="B41" s="25" t="s">
        <v>507</v>
      </c>
      <c r="C41" s="26">
        <v>811112</v>
      </c>
      <c r="D41" s="26" t="s">
        <v>1013</v>
      </c>
      <c r="E41" s="25" t="s">
        <v>607</v>
      </c>
      <c r="F41" s="23">
        <f>SUMIF('3_stopień'!H$8:H$726,D41,'3_stopień'!I$8:I$726)</f>
        <v>0</v>
      </c>
      <c r="G41" s="24">
        <f>SUMIFS('3_stopień'!$I$8:$I$726,'3_stopień'!$H$8:$H$726,D41,'3_stopień'!$P$8:$P$726,"CKZ Bielawa")</f>
        <v>0</v>
      </c>
      <c r="H41" s="349">
        <f>SUMIFS('3_stopień'!$J$8:$J$726,'3_stopień'!$H$8:$H$726,D41,'3_stopień'!$P$8:$P$726,"CKZ Bielawa")</f>
        <v>0</v>
      </c>
      <c r="I41" s="24">
        <f>SUMIFS('3_stopień'!$I$8:$I$726,'3_stopień'!$H$8:$H$726,D41,'3_stopień'!$P$8:$P$726,"GCKZ Głogów")</f>
        <v>0</v>
      </c>
      <c r="J41" s="349">
        <f>SUMIFS('3_stopień'!$J$8:$J$726,'3_stopień'!$H$8:$H$726,D41,'3_stopień'!$P$8:$P$726,"GCKZ Głogów")</f>
        <v>0</v>
      </c>
      <c r="K41" s="24">
        <f>SUMIFS('3_stopień'!$I$8:$I$726,'3_stopień'!$H$8:$H$726,D41,'3_stopień'!$P$8:$P$726,"CKZ Jawor")</f>
        <v>0</v>
      </c>
      <c r="L41" s="349">
        <f>SUMIFS('3_stopień'!$J$8:$J$726,'3_stopień'!$H$8:$H$726,D41,'3_stopień'!$P$8:$P$726,"CKZ Jawor")</f>
        <v>0</v>
      </c>
      <c r="M41" s="24">
        <f>SUMIFS('3_stopień'!$I$8:$I$726,'3_stopień'!$H$8:$H$726,D41,'3_stopień'!$P$8:$P$726,"JCKZ Jelenia Góra")</f>
        <v>0</v>
      </c>
      <c r="N41" s="349">
        <f>SUMIFS('3_stopień'!$J$8:$J$726,'3_stopień'!$H$8:$H$726,D41,'3_stopień'!$P$8:$P$726,"JCKZ Jelenia Góra")</f>
        <v>0</v>
      </c>
      <c r="O41" s="24">
        <f>SUMIFS('3_stopień'!$I$8:$I$726,'3_stopień'!$H$8:$H$726,D41,'3_stopień'!$P$8:$P$726,"CKZ Kłodzko")</f>
        <v>0</v>
      </c>
      <c r="P41" s="349">
        <f>SUMIFS('3_stopień'!$J$8:$J$726,'3_stopień'!$H$8:$H$726,D41,'3_stopień'!$P$8:$P$726,"CKZ Kłodzko")</f>
        <v>0</v>
      </c>
      <c r="Q41" s="24">
        <f>SUMIFS('3_stopień'!$I$8:$I$726,'3_stopień'!$H$8:$H$726,D41,'3_stopień'!$P$8:$P$726,"CKZ Legnica")</f>
        <v>0</v>
      </c>
      <c r="R41" s="349">
        <f>SUMIFS('3_stopień'!$J$8:$J$726,'3_stopień'!$H$8:$H$726,D41,'3_stopień'!$P$8:$P$726,"CKZ Legnica")</f>
        <v>0</v>
      </c>
      <c r="S41" s="24">
        <f>SUMIFS('3_stopień'!$I$8:$I$726,'3_stopień'!$H$8:$H$726,D41,'3_stopień'!$P$8:$P$726,"CKZ Oleśnica")</f>
        <v>0</v>
      </c>
      <c r="T41" s="349">
        <f>SUMIFS('3_stopień'!$J$8:$J$726,'3_stopień'!$H$8:$H$726,D41,'3_stopień'!$P$8:$P$726,"CKZ Oleśnica")</f>
        <v>0</v>
      </c>
      <c r="U41" s="24">
        <f>SUMIFS('3_stopień'!$I$8:$I$726,'3_stopień'!$H$8:$H$726,D41,'3_stopień'!$P$8:$P$726,"CKZ Świdnica")</f>
        <v>0</v>
      </c>
      <c r="V41" s="349">
        <f>SUMIFS('3_stopień'!$J$8:$J$726,'3_stopień'!$H$8:$H$726,D41,'3_stopień'!$P$8:$P$726,"CKZ Świdnica")</f>
        <v>0</v>
      </c>
      <c r="W41" s="24">
        <f>SUMIFS('3_stopień'!$I$8:$I$726,'3_stopień'!$H$8:$H$726,D41,'3_stopień'!$P$8:$P$726,"CKZ Wołów")</f>
        <v>0</v>
      </c>
      <c r="X41" s="349">
        <f>SUMIFS('3_stopień'!$J$8:$J$726,'3_stopień'!$H$8:$H$726,D41,'3_stopień'!$P$8:$P$726,"CKZ Wołów")</f>
        <v>0</v>
      </c>
      <c r="Y41" s="24">
        <f>SUMIFS('3_stopień'!$I$8:$I$726,'3_stopień'!$H$8:$H$726,D41,'3_stopień'!$P$8:$P$726,"CKZ Ziębice")</f>
        <v>0</v>
      </c>
      <c r="Z41" s="349">
        <f>SUMIFS('3_stopień'!$J$8:$J$726,'3_stopień'!$H$8:$H$726,D41,'3_stopień'!$P$8:$P$726,"CKZ Ziębice")</f>
        <v>0</v>
      </c>
      <c r="AA41" s="24">
        <f>SUMIFS('3_stopień'!$I$8:$I$726,'3_stopień'!$H$8:$H$726,D41,'3_stopień'!$P$8:$P$726,"CKZ Dobrodzień")</f>
        <v>0</v>
      </c>
      <c r="AB41" s="349">
        <f>SUMIFS('3_stopień'!$J$8:$J$726,'3_stopień'!$H$8:$H$726,D41,'3_stopień'!$P$8:$P$726,"CKZ Dobrodzień")</f>
        <v>0</v>
      </c>
      <c r="AC41" s="24">
        <f>SUMIFS('3_stopień'!$I$8:$I$726,'3_stopień'!$H$8:$H$726,D41,'3_stopień'!$P$8:$P$726,"CKZ Głubczyce")</f>
        <v>0</v>
      </c>
      <c r="AD41" s="349">
        <f>SUMIFS('3_stopień'!$J$8:$J$726,'3_stopień'!$H$8:$H$726,D41,'3_stopień'!$P$8:$P$726,"CKZ Głubczyce")</f>
        <v>0</v>
      </c>
      <c r="AE41" s="24">
        <f>SUMIFS('3_stopień'!$I$8:$I$726,'3_stopień'!$H$8:$H$726,D41,'3_stopień'!$P$8:$P$726,"CKZ Kędzierzyn Koźle")</f>
        <v>0</v>
      </c>
      <c r="AF41" s="349">
        <f>SUMIFS('3_stopień'!$J$8:$J$726,'3_stopień'!$H$8:$H$726,D41,'3_stopień'!$P$8:$P$726,"CKZ Kędzierzyn Koźle")</f>
        <v>0</v>
      </c>
      <c r="AG41" s="24">
        <f>SUMIFS('3_stopień'!$I$8:$I$726,'3_stopień'!$H$8:$H$726,D41,'3_stopień'!$P$8:$P$726,"CKZ Kluczbork")</f>
        <v>0</v>
      </c>
      <c r="AH41" s="349">
        <f>SUMIFS('3_stopień'!$J$8:$J$726,'3_stopień'!$H$8:$H$726,D41,'3_stopień'!$P$8:$P$726,"CKZ Kluczbork")</f>
        <v>0</v>
      </c>
      <c r="AI41" s="24">
        <f>SUMIFS('3_stopień'!$I$8:$I$726,'3_stopień'!$H$8:$H$726,D41,'3_stopień'!$P$8:$P$726,"CKZ Krotoszyn")</f>
        <v>0</v>
      </c>
      <c r="AJ41" s="349">
        <f>SUMIFS('3_stopień'!$J$8:$J$726,'3_stopień'!$H$8:$H$726,D41,'3_stopień'!$P$8:$P$726,"CKZ Krotoszyn")</f>
        <v>0</v>
      </c>
      <c r="AK41" s="24">
        <f>SUMIFS('3_stopień'!$I$8:$I$726,'3_stopień'!$H$8:$H$726,D41,'3_stopień'!$P$8:$P$726,"CKZ Olkusz")</f>
        <v>0</v>
      </c>
      <c r="AL41" s="349">
        <f>SUMIFS('3_stopień'!$J$8:$J$726,'3_stopień'!$H$8:$H$726,D41,'3_stopień'!$P$8:$P$726,"CKZ Olkusz")</f>
        <v>0</v>
      </c>
      <c r="AM41" s="24">
        <f>SUMIFS('3_stopień'!$I$8:$I$726,'3_stopień'!$H$8:$H$726,D41,'3_stopień'!$P$8:$P$726,"CKZ Wschowa")</f>
        <v>0</v>
      </c>
      <c r="AN41" s="337">
        <f>SUMIFS('3_stopień'!$J$8:$J$726,'3_stopień'!$H$8:$H$726,D41,'3_stopień'!$P$8:$P$726,"CKZ Wschowa")</f>
        <v>0</v>
      </c>
      <c r="AO41" s="24">
        <f>SUMIFS('3_stopień'!$I$8:$I$726,'3_stopień'!$H$8:$H$726,D41,'3_stopień'!$P$8:$P$726,"CKZ Zielona Góra")</f>
        <v>0</v>
      </c>
      <c r="AP41" s="349">
        <f>SUMIFS('3_stopień'!$J$8:$J$726,'3_stopień'!$H$8:$H$726,D41,'3_stopień'!$P$8:$P$726,"CKZ Zielona Góra")</f>
        <v>0</v>
      </c>
      <c r="AQ41" s="24">
        <f>SUMIFS('3_stopień'!$I$8:$I$726,'3_stopień'!$H$8:$H$726,D41,'3_stopień'!$P$8:$P$726,"Rzemieślnicza Wałbrzych")</f>
        <v>0</v>
      </c>
      <c r="AR41" s="349">
        <f>SUMIFS('3_stopień'!$J$8:$J$726,'3_stopień'!$H$8:$H$726,D41,'3_stopień'!$P$8:$P$726,"Rzemieślnicza Wałbrzych")</f>
        <v>0</v>
      </c>
      <c r="AS41" s="24">
        <f>SUMIFS('3_stopień'!$I$8:$I$726,'3_stopień'!$H$8:$H$726,D41,'3_stopień'!$P$8:$P$726,"CKZ Mosina")</f>
        <v>0</v>
      </c>
      <c r="AT41" s="349">
        <f>SUMIFS('3_stopień'!$J$8:$J$726,'3_stopień'!$H$8:$H$726,D41,'3_stopień'!$P$8:$P$726,"CKZ Mosina")</f>
        <v>0</v>
      </c>
      <c r="AU41" s="24">
        <f>SUMIFS('3_stopień'!$I$8:$I$726,'3_stopień'!$H$8:$H$726,D41,'3_stopień'!$P$8:$P$726,"CKZ Słupsk")</f>
        <v>0</v>
      </c>
      <c r="AV41" s="349">
        <f>SUMIFS('3_stopień'!$J$8:$J$726,'3_stopień'!$H$8:$H$726,D41,'3_stopień'!$P$8:$P$726,"CKZ Słupsk")</f>
        <v>0</v>
      </c>
      <c r="AW41" s="24">
        <f>SUMIFS('3_stopień'!$I$8:$I$726,'3_stopień'!$H$8:$H$726,D41,'3_stopień'!$P$8:$P$726,"CKZ Opole")</f>
        <v>0</v>
      </c>
      <c r="AX41" s="349">
        <f>SUMIFS('3_stopień'!$J$8:$J$726,'3_stopień'!$H$8:$H$726,D41,'3_stopień'!$P$8:$P$726,"CKZ Opole")</f>
        <v>0</v>
      </c>
      <c r="AY41" s="24">
        <f>SUMIFS('3_stopień'!$I$8:$I$726,'3_stopień'!$H$8:$H$726,D41,'3_stopień'!$P$8:$P$726,"CKZ Wrocław")</f>
        <v>0</v>
      </c>
      <c r="AZ41" s="349">
        <f>SUMIFS('3_stopień'!$J$8:$J$726,'3_stopień'!$H$8:$H$726,D41,'3_stopień'!$P$8:$P$726,"CKZ Wrocław")</f>
        <v>0</v>
      </c>
      <c r="BA41" s="24">
        <f>SUMIFS('3_stopień'!$I$8:$I$726,'3_stopień'!$H$8:$H$726,D41,'3_stopień'!$P$8:$P$726,"Brzeg Dolny")</f>
        <v>0</v>
      </c>
      <c r="BB41" s="349">
        <f>SUMIFS('3_stopień'!$J$8:$J$726,'3_stopień'!$H$8:$H$726,D41,'3_stopień'!$P$8:$P$726,"Brzeg Dolny")</f>
        <v>0</v>
      </c>
      <c r="BC41" s="24">
        <f>SUMIFS('3_stopień'!$I$8:$I$726,'3_stopień'!$H$8:$H$726,D41,'3_stopień'!$P$8:$P$726,"CKZ Gniezno")</f>
        <v>0</v>
      </c>
      <c r="BD41" s="349">
        <f>SUMIFS('3_stopień'!$J$8:$J$726,'3_stopień'!$H$8:$H$726,D41,'3_stopień'!$P$8:$P$726,"CKZ Gniezno")</f>
        <v>0</v>
      </c>
      <c r="BE41" s="24">
        <f>SUMIFS('3_stopień'!$I$8:$I$726,'3_stopień'!$H$8:$H$726,D41,'3_stopień'!$P$8:$P$726,"CKZ Dębica")</f>
        <v>0</v>
      </c>
      <c r="BF41" s="349">
        <f>SUMIFS('3_stopień'!$J$8:$J$726,'3_stopień'!$H$8:$H$726,D41,'3_stopień'!$P$8:$P$726,"CKZ Dębica")</f>
        <v>0</v>
      </c>
      <c r="BG41" s="24">
        <f>SUMIFS('3_stopień'!$I$8:$I$726,'3_stopień'!$H$8:$H$726,D41,'3_stopień'!$P$8:$P$726,"CKZ Gliwice")</f>
        <v>0</v>
      </c>
      <c r="BH41" s="349">
        <f>SUMIFS('3_stopień'!$J$8:$J$726,'3_stopień'!$H$8:$H$726,D41,'3_stopień'!$P$8:$P$726,"CKZ Gliwice")</f>
        <v>0</v>
      </c>
      <c r="BI41" s="24">
        <f>SUMIFS('3_stopień'!$I$8:$I$726,'3_stopień'!$H$8:$H$726,D41,'3_stopień'!$P$8:$P$726,"konsultacje szkoła")</f>
        <v>0</v>
      </c>
      <c r="BJ41" s="338">
        <f t="shared" si="2"/>
        <v>0</v>
      </c>
      <c r="BK41" s="333">
        <f t="shared" si="3"/>
        <v>0</v>
      </c>
    </row>
    <row r="42" spans="2:63" hidden="1">
      <c r="B42" s="25" t="s">
        <v>508</v>
      </c>
      <c r="C42" s="26">
        <v>811205</v>
      </c>
      <c r="D42" s="26" t="s">
        <v>1014</v>
      </c>
      <c r="E42" s="25" t="s">
        <v>608</v>
      </c>
      <c r="F42" s="23">
        <f>SUMIF('3_stopień'!H$8:H$726,D42,'3_stopień'!I$8:I$726)</f>
        <v>0</v>
      </c>
      <c r="G42" s="24">
        <f>SUMIFS('3_stopień'!$I$8:$I$726,'3_stopień'!$H$8:$H$726,D42,'3_stopień'!$P$8:$P$726,"CKZ Bielawa")</f>
        <v>0</v>
      </c>
      <c r="H42" s="349">
        <f>SUMIFS('3_stopień'!$J$8:$J$726,'3_stopień'!$H$8:$H$726,D42,'3_stopień'!$P$8:$P$726,"CKZ Bielawa")</f>
        <v>0</v>
      </c>
      <c r="I42" s="24">
        <f>SUMIFS('3_stopień'!$I$8:$I$726,'3_stopień'!$H$8:$H$726,D42,'3_stopień'!$P$8:$P$726,"GCKZ Głogów")</f>
        <v>0</v>
      </c>
      <c r="J42" s="349">
        <f>SUMIFS('3_stopień'!$J$8:$J$726,'3_stopień'!$H$8:$H$726,D42,'3_stopień'!$P$8:$P$726,"GCKZ Głogów")</f>
        <v>0</v>
      </c>
      <c r="K42" s="24">
        <f>SUMIFS('3_stopień'!$I$8:$I$726,'3_stopień'!$H$8:$H$726,D42,'3_stopień'!$P$8:$P$726,"CKZ Jawor")</f>
        <v>0</v>
      </c>
      <c r="L42" s="349">
        <f>SUMIFS('3_stopień'!$J$8:$J$726,'3_stopień'!$H$8:$H$726,D42,'3_stopień'!$P$8:$P$726,"CKZ Jawor")</f>
        <v>0</v>
      </c>
      <c r="M42" s="24">
        <f>SUMIFS('3_stopień'!$I$8:$I$726,'3_stopień'!$H$8:$H$726,D42,'3_stopień'!$P$8:$P$726,"JCKZ Jelenia Góra")</f>
        <v>0</v>
      </c>
      <c r="N42" s="349">
        <f>SUMIFS('3_stopień'!$J$8:$J$726,'3_stopień'!$H$8:$H$726,D42,'3_stopień'!$P$8:$P$726,"JCKZ Jelenia Góra")</f>
        <v>0</v>
      </c>
      <c r="O42" s="24">
        <f>SUMIFS('3_stopień'!$I$8:$I$726,'3_stopień'!$H$8:$H$726,D42,'3_stopień'!$P$8:$P$726,"CKZ Kłodzko")</f>
        <v>0</v>
      </c>
      <c r="P42" s="349">
        <f>SUMIFS('3_stopień'!$J$8:$J$726,'3_stopień'!$H$8:$H$726,D42,'3_stopień'!$P$8:$P$726,"CKZ Kłodzko")</f>
        <v>0</v>
      </c>
      <c r="Q42" s="24">
        <f>SUMIFS('3_stopień'!$I$8:$I$726,'3_stopień'!$H$8:$H$726,D42,'3_stopień'!$P$8:$P$726,"CKZ Legnica")</f>
        <v>0</v>
      </c>
      <c r="R42" s="349">
        <f>SUMIFS('3_stopień'!$J$8:$J$726,'3_stopień'!$H$8:$H$726,D42,'3_stopień'!$P$8:$P$726,"CKZ Legnica")</f>
        <v>0</v>
      </c>
      <c r="S42" s="24">
        <f>SUMIFS('3_stopień'!$I$8:$I$726,'3_stopień'!$H$8:$H$726,D42,'3_stopień'!$P$8:$P$726,"CKZ Oleśnica")</f>
        <v>0</v>
      </c>
      <c r="T42" s="349">
        <f>SUMIFS('3_stopień'!$J$8:$J$726,'3_stopień'!$H$8:$H$726,D42,'3_stopień'!$P$8:$P$726,"CKZ Oleśnica")</f>
        <v>0</v>
      </c>
      <c r="U42" s="24">
        <f>SUMIFS('3_stopień'!$I$8:$I$726,'3_stopień'!$H$8:$H$726,D42,'3_stopień'!$P$8:$P$726,"CKZ Świdnica")</f>
        <v>0</v>
      </c>
      <c r="V42" s="349">
        <f>SUMIFS('3_stopień'!$J$8:$J$726,'3_stopień'!$H$8:$H$726,D42,'3_stopień'!$P$8:$P$726,"CKZ Świdnica")</f>
        <v>0</v>
      </c>
      <c r="W42" s="24">
        <f>SUMIFS('3_stopień'!$I$8:$I$726,'3_stopień'!$H$8:$H$726,D42,'3_stopień'!$P$8:$P$726,"CKZ Wołów")</f>
        <v>0</v>
      </c>
      <c r="X42" s="349">
        <f>SUMIFS('3_stopień'!$J$8:$J$726,'3_stopień'!$H$8:$H$726,D42,'3_stopień'!$P$8:$P$726,"CKZ Wołów")</f>
        <v>0</v>
      </c>
      <c r="Y42" s="24">
        <f>SUMIFS('3_stopień'!$I$8:$I$726,'3_stopień'!$H$8:$H$726,D42,'3_stopień'!$P$8:$P$726,"CKZ Ziębice")</f>
        <v>0</v>
      </c>
      <c r="Z42" s="349">
        <f>SUMIFS('3_stopień'!$J$8:$J$726,'3_stopień'!$H$8:$H$726,D42,'3_stopień'!$P$8:$P$726,"CKZ Ziębice")</f>
        <v>0</v>
      </c>
      <c r="AA42" s="24">
        <f>SUMIFS('3_stopień'!$I$8:$I$726,'3_stopień'!$H$8:$H$726,D42,'3_stopień'!$P$8:$P$726,"CKZ Dobrodzień")</f>
        <v>0</v>
      </c>
      <c r="AB42" s="349">
        <f>SUMIFS('3_stopień'!$J$8:$J$726,'3_stopień'!$H$8:$H$726,D42,'3_stopień'!$P$8:$P$726,"CKZ Dobrodzień")</f>
        <v>0</v>
      </c>
      <c r="AC42" s="24">
        <f>SUMIFS('3_stopień'!$I$8:$I$726,'3_stopień'!$H$8:$H$726,D42,'3_stopień'!$P$8:$P$726,"CKZ Głubczyce")</f>
        <v>0</v>
      </c>
      <c r="AD42" s="349">
        <f>SUMIFS('3_stopień'!$J$8:$J$726,'3_stopień'!$H$8:$H$726,D42,'3_stopień'!$P$8:$P$726,"CKZ Głubczyce")</f>
        <v>0</v>
      </c>
      <c r="AE42" s="24">
        <f>SUMIFS('3_stopień'!$I$8:$I$726,'3_stopień'!$H$8:$H$726,D42,'3_stopień'!$P$8:$P$726,"CKZ Kędzierzyn Koźle")</f>
        <v>0</v>
      </c>
      <c r="AF42" s="349">
        <f>SUMIFS('3_stopień'!$J$8:$J$726,'3_stopień'!$H$8:$H$726,D42,'3_stopień'!$P$8:$P$726,"CKZ Kędzierzyn Koźle")</f>
        <v>0</v>
      </c>
      <c r="AG42" s="24">
        <f>SUMIFS('3_stopień'!$I$8:$I$726,'3_stopień'!$H$8:$H$726,D42,'3_stopień'!$P$8:$P$726,"CKZ Kluczbork")</f>
        <v>0</v>
      </c>
      <c r="AH42" s="349">
        <f>SUMIFS('3_stopień'!$J$8:$J$726,'3_stopień'!$H$8:$H$726,D42,'3_stopień'!$P$8:$P$726,"CKZ Kluczbork")</f>
        <v>0</v>
      </c>
      <c r="AI42" s="24">
        <f>SUMIFS('3_stopień'!$I$8:$I$726,'3_stopień'!$H$8:$H$726,D42,'3_stopień'!$P$8:$P$726,"CKZ Krotoszyn")</f>
        <v>0</v>
      </c>
      <c r="AJ42" s="349">
        <f>SUMIFS('3_stopień'!$J$8:$J$726,'3_stopień'!$H$8:$H$726,D42,'3_stopień'!$P$8:$P$726,"CKZ Krotoszyn")</f>
        <v>0</v>
      </c>
      <c r="AK42" s="24">
        <f>SUMIFS('3_stopień'!$I$8:$I$726,'3_stopień'!$H$8:$H$726,D42,'3_stopień'!$P$8:$P$726,"CKZ Olkusz")</f>
        <v>0</v>
      </c>
      <c r="AL42" s="349">
        <f>SUMIFS('3_stopień'!$J$8:$J$726,'3_stopień'!$H$8:$H$726,D42,'3_stopień'!$P$8:$P$726,"CKZ Olkusz")</f>
        <v>0</v>
      </c>
      <c r="AM42" s="24">
        <f>SUMIFS('3_stopień'!$I$8:$I$726,'3_stopień'!$H$8:$H$726,D42,'3_stopień'!$P$8:$P$726,"CKZ Wschowa")</f>
        <v>0</v>
      </c>
      <c r="AN42" s="337">
        <f>SUMIFS('3_stopień'!$J$8:$J$726,'3_stopień'!$H$8:$H$726,D42,'3_stopień'!$P$8:$P$726,"CKZ Wschowa")</f>
        <v>0</v>
      </c>
      <c r="AO42" s="24">
        <f>SUMIFS('3_stopień'!$I$8:$I$726,'3_stopień'!$H$8:$H$726,D42,'3_stopień'!$P$8:$P$726,"CKZ Zielona Góra")</f>
        <v>0</v>
      </c>
      <c r="AP42" s="349">
        <f>SUMIFS('3_stopień'!$J$8:$J$726,'3_stopień'!$H$8:$H$726,D42,'3_stopień'!$P$8:$P$726,"CKZ Zielona Góra")</f>
        <v>0</v>
      </c>
      <c r="AQ42" s="24">
        <f>SUMIFS('3_stopień'!$I$8:$I$726,'3_stopień'!$H$8:$H$726,D42,'3_stopień'!$P$8:$P$726,"Rzemieślnicza Wałbrzych")</f>
        <v>0</v>
      </c>
      <c r="AR42" s="349">
        <f>SUMIFS('3_stopień'!$J$8:$J$726,'3_stopień'!$H$8:$H$726,D42,'3_stopień'!$P$8:$P$726,"Rzemieślnicza Wałbrzych")</f>
        <v>0</v>
      </c>
      <c r="AS42" s="24">
        <f>SUMIFS('3_stopień'!$I$8:$I$726,'3_stopień'!$H$8:$H$726,D42,'3_stopień'!$P$8:$P$726,"CKZ Mosina")</f>
        <v>0</v>
      </c>
      <c r="AT42" s="349">
        <f>SUMIFS('3_stopień'!$J$8:$J$726,'3_stopień'!$H$8:$H$726,D42,'3_stopień'!$P$8:$P$726,"CKZ Mosina")</f>
        <v>0</v>
      </c>
      <c r="AU42" s="24">
        <f>SUMIFS('3_stopień'!$I$8:$I$726,'3_stopień'!$H$8:$H$726,D42,'3_stopień'!$P$8:$P$726,"CKZ Słupsk")</f>
        <v>0</v>
      </c>
      <c r="AV42" s="349">
        <f>SUMIFS('3_stopień'!$J$8:$J$726,'3_stopień'!$H$8:$H$726,D42,'3_stopień'!$P$8:$P$726,"CKZ Słupsk")</f>
        <v>0</v>
      </c>
      <c r="AW42" s="24">
        <f>SUMIFS('3_stopień'!$I$8:$I$726,'3_stopień'!$H$8:$H$726,D42,'3_stopień'!$P$8:$P$726,"CKZ Opole")</f>
        <v>0</v>
      </c>
      <c r="AX42" s="349">
        <f>SUMIFS('3_stopień'!$J$8:$J$726,'3_stopień'!$H$8:$H$726,D42,'3_stopień'!$P$8:$P$726,"CKZ Opole")</f>
        <v>0</v>
      </c>
      <c r="AY42" s="24">
        <f>SUMIFS('3_stopień'!$I$8:$I$726,'3_stopień'!$H$8:$H$726,D42,'3_stopień'!$P$8:$P$726,"CKZ Wrocław")</f>
        <v>0</v>
      </c>
      <c r="AZ42" s="349">
        <f>SUMIFS('3_stopień'!$J$8:$J$726,'3_stopień'!$H$8:$H$726,D42,'3_stopień'!$P$8:$P$726,"CKZ Wrocław")</f>
        <v>0</v>
      </c>
      <c r="BA42" s="24">
        <f>SUMIFS('3_stopień'!$I$8:$I$726,'3_stopień'!$H$8:$H$726,D42,'3_stopień'!$P$8:$P$726,"Brzeg Dolny")</f>
        <v>0</v>
      </c>
      <c r="BB42" s="349">
        <f>SUMIFS('3_stopień'!$J$8:$J$726,'3_stopień'!$H$8:$H$726,D42,'3_stopień'!$P$8:$P$726,"Brzeg Dolny")</f>
        <v>0</v>
      </c>
      <c r="BC42" s="24">
        <f>SUMIFS('3_stopień'!$I$8:$I$726,'3_stopień'!$H$8:$H$726,D42,'3_stopień'!$P$8:$P$726,"CKZ Gniezno")</f>
        <v>0</v>
      </c>
      <c r="BD42" s="349">
        <f>SUMIFS('3_stopień'!$J$8:$J$726,'3_stopień'!$H$8:$H$726,D42,'3_stopień'!$P$8:$P$726,"CKZ Gniezno")</f>
        <v>0</v>
      </c>
      <c r="BE42" s="24">
        <f>SUMIFS('3_stopień'!$I$8:$I$726,'3_stopień'!$H$8:$H$726,D42,'3_stopień'!$P$8:$P$726,"CKZ Dębica")</f>
        <v>0</v>
      </c>
      <c r="BF42" s="349">
        <f>SUMIFS('3_stopień'!$J$8:$J$726,'3_stopień'!$H$8:$H$726,D42,'3_stopień'!$P$8:$P$726,"CKZ Dębica")</f>
        <v>0</v>
      </c>
      <c r="BG42" s="24">
        <f>SUMIFS('3_stopień'!$I$8:$I$726,'3_stopień'!$H$8:$H$726,D42,'3_stopień'!$P$8:$P$726,"CKZ Gliwice")</f>
        <v>0</v>
      </c>
      <c r="BH42" s="349">
        <f>SUMIFS('3_stopień'!$J$8:$J$726,'3_stopień'!$H$8:$H$726,D42,'3_stopień'!$P$8:$P$726,"CKZ Gliwice")</f>
        <v>0</v>
      </c>
      <c r="BI42" s="24">
        <f>SUMIFS('3_stopień'!$I$8:$I$726,'3_stopień'!$H$8:$H$726,D42,'3_stopień'!$P$8:$P$726,"konsultacje szkoła")</f>
        <v>0</v>
      </c>
      <c r="BJ42" s="338">
        <f t="shared" si="2"/>
        <v>0</v>
      </c>
      <c r="BK42" s="333">
        <f t="shared" si="3"/>
        <v>0</v>
      </c>
    </row>
    <row r="43" spans="2:63" hidden="1">
      <c r="B43" s="25" t="s">
        <v>509</v>
      </c>
      <c r="C43" s="26">
        <v>811305</v>
      </c>
      <c r="D43" s="26" t="s">
        <v>610</v>
      </c>
      <c r="E43" s="25" t="s">
        <v>609</v>
      </c>
      <c r="F43" s="23">
        <f>SUMIF('3_stopień'!H$8:H$726,D43,'3_stopień'!I$8:I$726)</f>
        <v>0</v>
      </c>
      <c r="G43" s="24">
        <f>SUMIFS('3_stopień'!$I$8:$I$726,'3_stopień'!$H$8:$H$726,D43,'3_stopień'!$P$8:$P$726,"CKZ Bielawa")</f>
        <v>0</v>
      </c>
      <c r="H43" s="349">
        <f>SUMIFS('3_stopień'!$J$8:$J$726,'3_stopień'!$H$8:$H$726,D43,'3_stopień'!$P$8:$P$726,"CKZ Bielawa")</f>
        <v>0</v>
      </c>
      <c r="I43" s="24">
        <f>SUMIFS('3_stopień'!$I$8:$I$726,'3_stopień'!$H$8:$H$726,D43,'3_stopień'!$P$8:$P$726,"GCKZ Głogów")</f>
        <v>0</v>
      </c>
      <c r="J43" s="349">
        <f>SUMIFS('3_stopień'!$J$8:$J$726,'3_stopień'!$H$8:$H$726,D43,'3_stopień'!$P$8:$P$726,"GCKZ Głogów")</f>
        <v>0</v>
      </c>
      <c r="K43" s="24">
        <f>SUMIFS('3_stopień'!$I$8:$I$726,'3_stopień'!$H$8:$H$726,D43,'3_stopień'!$P$8:$P$726,"CKZ Jawor")</f>
        <v>0</v>
      </c>
      <c r="L43" s="349">
        <f>SUMIFS('3_stopień'!$J$8:$J$726,'3_stopień'!$H$8:$H$726,D43,'3_stopień'!$P$8:$P$726,"CKZ Jawor")</f>
        <v>0</v>
      </c>
      <c r="M43" s="24">
        <f>SUMIFS('3_stopień'!$I$8:$I$726,'3_stopień'!$H$8:$H$726,D43,'3_stopień'!$P$8:$P$726,"JCKZ Jelenia Góra")</f>
        <v>0</v>
      </c>
      <c r="N43" s="349">
        <f>SUMIFS('3_stopień'!$J$8:$J$726,'3_stopień'!$H$8:$H$726,D43,'3_stopień'!$P$8:$P$726,"JCKZ Jelenia Góra")</f>
        <v>0</v>
      </c>
      <c r="O43" s="24">
        <f>SUMIFS('3_stopień'!$I$8:$I$726,'3_stopień'!$H$8:$H$726,D43,'3_stopień'!$P$8:$P$726,"CKZ Kłodzko")</f>
        <v>0</v>
      </c>
      <c r="P43" s="349">
        <f>SUMIFS('3_stopień'!$J$8:$J$726,'3_stopień'!$H$8:$H$726,D43,'3_stopień'!$P$8:$P$726,"CKZ Kłodzko")</f>
        <v>0</v>
      </c>
      <c r="Q43" s="24">
        <f>SUMIFS('3_stopień'!$I$8:$I$726,'3_stopień'!$H$8:$H$726,D43,'3_stopień'!$P$8:$P$726,"CKZ Legnica")</f>
        <v>0</v>
      </c>
      <c r="R43" s="349">
        <f>SUMIFS('3_stopień'!$J$8:$J$726,'3_stopień'!$H$8:$H$726,D43,'3_stopień'!$P$8:$P$726,"CKZ Legnica")</f>
        <v>0</v>
      </c>
      <c r="S43" s="24">
        <f>SUMIFS('3_stopień'!$I$8:$I$726,'3_stopień'!$H$8:$H$726,D43,'3_stopień'!$P$8:$P$726,"CKZ Oleśnica")</f>
        <v>0</v>
      </c>
      <c r="T43" s="349">
        <f>SUMIFS('3_stopień'!$J$8:$J$726,'3_stopień'!$H$8:$H$726,D43,'3_stopień'!$P$8:$P$726,"CKZ Oleśnica")</f>
        <v>0</v>
      </c>
      <c r="U43" s="24">
        <f>SUMIFS('3_stopień'!$I$8:$I$726,'3_stopień'!$H$8:$H$726,D43,'3_stopień'!$P$8:$P$726,"CKZ Świdnica")</f>
        <v>0</v>
      </c>
      <c r="V43" s="349">
        <f>SUMIFS('3_stopień'!$J$8:$J$726,'3_stopień'!$H$8:$H$726,D43,'3_stopień'!$P$8:$P$726,"CKZ Świdnica")</f>
        <v>0</v>
      </c>
      <c r="W43" s="24">
        <f>SUMIFS('3_stopień'!$I$8:$I$726,'3_stopień'!$H$8:$H$726,D43,'3_stopień'!$P$8:$P$726,"CKZ Wołów")</f>
        <v>0</v>
      </c>
      <c r="X43" s="349">
        <f>SUMIFS('3_stopień'!$J$8:$J$726,'3_stopień'!$H$8:$H$726,D43,'3_stopień'!$P$8:$P$726,"CKZ Wołów")</f>
        <v>0</v>
      </c>
      <c r="Y43" s="24">
        <f>SUMIFS('3_stopień'!$I$8:$I$726,'3_stopień'!$H$8:$H$726,D43,'3_stopień'!$P$8:$P$726,"CKZ Ziębice")</f>
        <v>0</v>
      </c>
      <c r="Z43" s="349">
        <f>SUMIFS('3_stopień'!$J$8:$J$726,'3_stopień'!$H$8:$H$726,D43,'3_stopień'!$P$8:$P$726,"CKZ Ziębice")</f>
        <v>0</v>
      </c>
      <c r="AA43" s="24">
        <f>SUMIFS('3_stopień'!$I$8:$I$726,'3_stopień'!$H$8:$H$726,D43,'3_stopień'!$P$8:$P$726,"CKZ Dobrodzień")</f>
        <v>0</v>
      </c>
      <c r="AB43" s="349">
        <f>SUMIFS('3_stopień'!$J$8:$J$726,'3_stopień'!$H$8:$H$726,D43,'3_stopień'!$P$8:$P$726,"CKZ Dobrodzień")</f>
        <v>0</v>
      </c>
      <c r="AC43" s="24">
        <f>SUMIFS('3_stopień'!$I$8:$I$726,'3_stopień'!$H$8:$H$726,D43,'3_stopień'!$P$8:$P$726,"CKZ Głubczyce")</f>
        <v>0</v>
      </c>
      <c r="AD43" s="349">
        <f>SUMIFS('3_stopień'!$J$8:$J$726,'3_stopień'!$H$8:$H$726,D43,'3_stopień'!$P$8:$P$726,"CKZ Głubczyce")</f>
        <v>0</v>
      </c>
      <c r="AE43" s="24">
        <f>SUMIFS('3_stopień'!$I$8:$I$726,'3_stopień'!$H$8:$H$726,D43,'3_stopień'!$P$8:$P$726,"CKZ Kędzierzyn Koźle")</f>
        <v>0</v>
      </c>
      <c r="AF43" s="349">
        <f>SUMIFS('3_stopień'!$J$8:$J$726,'3_stopień'!$H$8:$H$726,D43,'3_stopień'!$P$8:$P$726,"CKZ Kędzierzyn Koźle")</f>
        <v>0</v>
      </c>
      <c r="AG43" s="24">
        <f>SUMIFS('3_stopień'!$I$8:$I$726,'3_stopień'!$H$8:$H$726,D43,'3_stopień'!$P$8:$P$726,"CKZ Kluczbork")</f>
        <v>0</v>
      </c>
      <c r="AH43" s="349">
        <f>SUMIFS('3_stopień'!$J$8:$J$726,'3_stopień'!$H$8:$H$726,D43,'3_stopień'!$P$8:$P$726,"CKZ Kluczbork")</f>
        <v>0</v>
      </c>
      <c r="AI43" s="24">
        <f>SUMIFS('3_stopień'!$I$8:$I$726,'3_stopień'!$H$8:$H$726,D43,'3_stopień'!$P$8:$P$726,"CKZ Krotoszyn")</f>
        <v>0</v>
      </c>
      <c r="AJ43" s="349">
        <f>SUMIFS('3_stopień'!$J$8:$J$726,'3_stopień'!$H$8:$H$726,D43,'3_stopień'!$P$8:$P$726,"CKZ Krotoszyn")</f>
        <v>0</v>
      </c>
      <c r="AK43" s="24">
        <f>SUMIFS('3_stopień'!$I$8:$I$726,'3_stopień'!$H$8:$H$726,D43,'3_stopień'!$P$8:$P$726,"CKZ Olkusz")</f>
        <v>0</v>
      </c>
      <c r="AL43" s="349">
        <f>SUMIFS('3_stopień'!$J$8:$J$726,'3_stopień'!$H$8:$H$726,D43,'3_stopień'!$P$8:$P$726,"CKZ Olkusz")</f>
        <v>0</v>
      </c>
      <c r="AM43" s="24">
        <f>SUMIFS('3_stopień'!$I$8:$I$726,'3_stopień'!$H$8:$H$726,D43,'3_stopień'!$P$8:$P$726,"CKZ Wschowa")</f>
        <v>0</v>
      </c>
      <c r="AN43" s="337">
        <f>SUMIFS('3_stopień'!$J$8:$J$726,'3_stopień'!$H$8:$H$726,D43,'3_stopień'!$P$8:$P$726,"CKZ Wschowa")</f>
        <v>0</v>
      </c>
      <c r="AO43" s="24">
        <f>SUMIFS('3_stopień'!$I$8:$I$726,'3_stopień'!$H$8:$H$726,D43,'3_stopień'!$P$8:$P$726,"CKZ Zielona Góra")</f>
        <v>0</v>
      </c>
      <c r="AP43" s="349">
        <f>SUMIFS('3_stopień'!$J$8:$J$726,'3_stopień'!$H$8:$H$726,D43,'3_stopień'!$P$8:$P$726,"CKZ Zielona Góra")</f>
        <v>0</v>
      </c>
      <c r="AQ43" s="24">
        <f>SUMIFS('3_stopień'!$I$8:$I$726,'3_stopień'!$H$8:$H$726,D43,'3_stopień'!$P$8:$P$726,"Rzemieślnicza Wałbrzych")</f>
        <v>0</v>
      </c>
      <c r="AR43" s="349">
        <f>SUMIFS('3_stopień'!$J$8:$J$726,'3_stopień'!$H$8:$H$726,D43,'3_stopień'!$P$8:$P$726,"Rzemieślnicza Wałbrzych")</f>
        <v>0</v>
      </c>
      <c r="AS43" s="24">
        <f>SUMIFS('3_stopień'!$I$8:$I$726,'3_stopień'!$H$8:$H$726,D43,'3_stopień'!$P$8:$P$726,"CKZ Mosina")</f>
        <v>0</v>
      </c>
      <c r="AT43" s="349">
        <f>SUMIFS('3_stopień'!$J$8:$J$726,'3_stopień'!$H$8:$H$726,D43,'3_stopień'!$P$8:$P$726,"CKZ Mosina")</f>
        <v>0</v>
      </c>
      <c r="AU43" s="24">
        <f>SUMIFS('3_stopień'!$I$8:$I$726,'3_stopień'!$H$8:$H$726,D43,'3_stopień'!$P$8:$P$726,"CKZ Słupsk")</f>
        <v>0</v>
      </c>
      <c r="AV43" s="349">
        <f>SUMIFS('3_stopień'!$J$8:$J$726,'3_stopień'!$H$8:$H$726,D43,'3_stopień'!$P$8:$P$726,"CKZ Słupsk")</f>
        <v>0</v>
      </c>
      <c r="AW43" s="24">
        <f>SUMIFS('3_stopień'!$I$8:$I$726,'3_stopień'!$H$8:$H$726,D43,'3_stopień'!$P$8:$P$726,"CKZ Opole")</f>
        <v>0</v>
      </c>
      <c r="AX43" s="349">
        <f>SUMIFS('3_stopień'!$J$8:$J$726,'3_stopień'!$H$8:$H$726,D43,'3_stopień'!$P$8:$P$726,"CKZ Opole")</f>
        <v>0</v>
      </c>
      <c r="AY43" s="24">
        <f>SUMIFS('3_stopień'!$I$8:$I$726,'3_stopień'!$H$8:$H$726,D43,'3_stopień'!$P$8:$P$726,"CKZ Wrocław")</f>
        <v>0</v>
      </c>
      <c r="AZ43" s="349">
        <f>SUMIFS('3_stopień'!$J$8:$J$726,'3_stopień'!$H$8:$H$726,D43,'3_stopień'!$P$8:$P$726,"CKZ Wrocław")</f>
        <v>0</v>
      </c>
      <c r="BA43" s="24">
        <f>SUMIFS('3_stopień'!$I$8:$I$726,'3_stopień'!$H$8:$H$726,D43,'3_stopień'!$P$8:$P$726,"Brzeg Dolny")</f>
        <v>0</v>
      </c>
      <c r="BB43" s="349">
        <f>SUMIFS('3_stopień'!$J$8:$J$726,'3_stopień'!$H$8:$H$726,D43,'3_stopień'!$P$8:$P$726,"Brzeg Dolny")</f>
        <v>0</v>
      </c>
      <c r="BC43" s="24">
        <f>SUMIFS('3_stopień'!$I$8:$I$726,'3_stopień'!$H$8:$H$726,D43,'3_stopień'!$P$8:$P$726,"CKZ Gniezno")</f>
        <v>0</v>
      </c>
      <c r="BD43" s="349">
        <f>SUMIFS('3_stopień'!$J$8:$J$726,'3_stopień'!$H$8:$H$726,D43,'3_stopień'!$P$8:$P$726,"CKZ Gniezno")</f>
        <v>0</v>
      </c>
      <c r="BE43" s="24">
        <f>SUMIFS('3_stopień'!$I$8:$I$726,'3_stopień'!$H$8:$H$726,D43,'3_stopień'!$P$8:$P$726,"CKZ Dębica")</f>
        <v>0</v>
      </c>
      <c r="BF43" s="349">
        <f>SUMIFS('3_stopień'!$J$8:$J$726,'3_stopień'!$H$8:$H$726,D43,'3_stopień'!$P$8:$P$726,"CKZ Dębica")</f>
        <v>0</v>
      </c>
      <c r="BG43" s="24">
        <f>SUMIFS('3_stopień'!$I$8:$I$726,'3_stopień'!$H$8:$H$726,D43,'3_stopień'!$P$8:$P$726,"CKZ Gliwice")</f>
        <v>0</v>
      </c>
      <c r="BH43" s="349">
        <f>SUMIFS('3_stopień'!$J$8:$J$726,'3_stopień'!$H$8:$H$726,D43,'3_stopień'!$P$8:$P$726,"CKZ Gliwice")</f>
        <v>0</v>
      </c>
      <c r="BI43" s="24">
        <f>SUMIFS('3_stopień'!$I$8:$I$726,'3_stopień'!$H$8:$H$726,D43,'3_stopień'!$P$8:$P$726,"konsultacje szkoła")</f>
        <v>0</v>
      </c>
      <c r="BJ43" s="338">
        <f t="shared" si="2"/>
        <v>0</v>
      </c>
      <c r="BK43" s="333">
        <f t="shared" si="3"/>
        <v>0</v>
      </c>
    </row>
    <row r="44" spans="2:63" ht="15.75" hidden="1" customHeight="1">
      <c r="B44" s="25" t="s">
        <v>70</v>
      </c>
      <c r="C44" s="26">
        <v>522301</v>
      </c>
      <c r="D44" s="26" t="s">
        <v>39</v>
      </c>
      <c r="E44" s="25" t="s">
        <v>612</v>
      </c>
      <c r="F44" s="23">
        <f>SUMIF('3_stopień'!H$8:H$726,D44,'3_stopień'!I$8:I$726)</f>
        <v>242</v>
      </c>
      <c r="G44" s="24">
        <f>SUMIFS('3_stopień'!$I$8:$I$726,'3_stopień'!$H$8:$H$726,D44,'3_stopień'!$P$8:$P$726,"CKZ Bielawa")</f>
        <v>0</v>
      </c>
      <c r="H44" s="349">
        <f>SUMIFS('3_stopień'!$J$8:$J$726,'3_stopień'!$H$8:$H$726,D44,'3_stopień'!$P$8:$P$726,"CKZ Bielawa")</f>
        <v>0</v>
      </c>
      <c r="I44" s="24">
        <f>SUMIFS('3_stopień'!$I$8:$I$726,'3_stopień'!$H$8:$H$726,D44,'3_stopień'!$P$8:$P$726,"GCKZ Głogów")</f>
        <v>0</v>
      </c>
      <c r="J44" s="349">
        <f>SUMIFS('3_stopień'!$J$8:$J$726,'3_stopień'!$H$8:$H$726,D44,'3_stopień'!$P$8:$P$726,"GCKZ Głogów")</f>
        <v>0</v>
      </c>
      <c r="K44" s="24">
        <f>SUMIFS('3_stopień'!$I$8:$I$726,'3_stopień'!$H$8:$H$726,D44,'3_stopień'!$P$8:$P$726,"CKZ Jawor")</f>
        <v>0</v>
      </c>
      <c r="L44" s="349">
        <f>SUMIFS('3_stopień'!$J$8:$J$726,'3_stopień'!$H$8:$H$726,D44,'3_stopień'!$P$8:$P$726,"CKZ Jawor")</f>
        <v>0</v>
      </c>
      <c r="M44" s="24">
        <f>SUMIFS('3_stopień'!$I$8:$I$726,'3_stopień'!$H$8:$H$726,D44,'3_stopień'!$P$8:$P$726,"JCKZ Jelenia Góra")</f>
        <v>0</v>
      </c>
      <c r="N44" s="349">
        <f>SUMIFS('3_stopień'!$J$8:$J$726,'3_stopień'!$H$8:$H$726,D44,'3_stopień'!$P$8:$P$726,"JCKZ Jelenia Góra")</f>
        <v>0</v>
      </c>
      <c r="O44" s="24">
        <f>SUMIFS('3_stopień'!$I$8:$I$726,'3_stopień'!$H$8:$H$726,D44,'3_stopień'!$P$8:$P$726,"CKZ Kłodzko")</f>
        <v>21</v>
      </c>
      <c r="P44" s="349">
        <f>SUMIFS('3_stopień'!$J$8:$J$726,'3_stopień'!$H$8:$H$726,D44,'3_stopień'!$P$8:$P$726,"CKZ Kłodzko")</f>
        <v>14</v>
      </c>
      <c r="Q44" s="24">
        <f>SUMIFS('3_stopień'!$I$8:$I$726,'3_stopień'!$H$8:$H$726,D44,'3_stopień'!$P$8:$P$726,"CKZ Legnica")</f>
        <v>58</v>
      </c>
      <c r="R44" s="349">
        <f>SUMIFS('3_stopień'!$J$8:$J$726,'3_stopień'!$H$8:$H$726,D44,'3_stopień'!$P$8:$P$726,"CKZ Legnica")</f>
        <v>39</v>
      </c>
      <c r="S44" s="24">
        <f>SUMIFS('3_stopień'!$I$8:$I$726,'3_stopień'!$H$8:$H$726,D44,'3_stopień'!$P$8:$P$726,"CKZ Oleśnica")</f>
        <v>27</v>
      </c>
      <c r="T44" s="349">
        <f>SUMIFS('3_stopień'!$J$8:$J$726,'3_stopień'!$H$8:$H$726,D44,'3_stopień'!$P$8:$P$726,"CKZ Oleśnica")</f>
        <v>23</v>
      </c>
      <c r="U44" s="24">
        <f>SUMIFS('3_stopień'!$I$8:$I$726,'3_stopień'!$H$8:$H$726,D44,'3_stopień'!$P$8:$P$726,"CKZ Świdnica")</f>
        <v>39</v>
      </c>
      <c r="V44" s="349">
        <f>SUMIFS('3_stopień'!$J$8:$J$726,'3_stopień'!$H$8:$H$726,D44,'3_stopień'!$P$8:$P$726,"CKZ Świdnica")</f>
        <v>28</v>
      </c>
      <c r="W44" s="24">
        <f>SUMIFS('3_stopień'!$I$8:$I$726,'3_stopień'!$H$8:$H$726,D44,'3_stopień'!$P$8:$P$726,"CKZ Wołów")</f>
        <v>25</v>
      </c>
      <c r="X44" s="349">
        <f>SUMIFS('3_stopień'!$J$8:$J$726,'3_stopień'!$H$8:$H$726,D44,'3_stopień'!$P$8:$P$726,"CKZ Wołów")</f>
        <v>20</v>
      </c>
      <c r="Y44" s="24">
        <f>SUMIFS('3_stopień'!$I$8:$I$726,'3_stopień'!$H$8:$H$726,D44,'3_stopień'!$P$8:$P$726,"CKZ Ziębice")</f>
        <v>36</v>
      </c>
      <c r="Z44" s="349">
        <f>SUMIFS('3_stopień'!$J$8:$J$726,'3_stopień'!$H$8:$H$726,D44,'3_stopień'!$P$8:$P$726,"CKZ Ziębice")</f>
        <v>27</v>
      </c>
      <c r="AA44" s="24">
        <f>SUMIFS('3_stopień'!$I$8:$I$726,'3_stopień'!$H$8:$H$726,D44,'3_stopień'!$P$8:$P$726,"CKZ Dobrodzień")</f>
        <v>0</v>
      </c>
      <c r="AB44" s="349">
        <f>SUMIFS('3_stopień'!$J$8:$J$726,'3_stopień'!$H$8:$H$726,D44,'3_stopień'!$P$8:$P$726,"CKZ Dobrodzień")</f>
        <v>0</v>
      </c>
      <c r="AC44" s="24">
        <f>SUMIFS('3_stopień'!$I$8:$I$726,'3_stopień'!$H$8:$H$726,D44,'3_stopień'!$P$8:$P$726,"CKZ Głubczyce")</f>
        <v>0</v>
      </c>
      <c r="AD44" s="349">
        <f>SUMIFS('3_stopień'!$J$8:$J$726,'3_stopień'!$H$8:$H$726,D44,'3_stopień'!$P$8:$P$726,"CKZ Głubczyce")</f>
        <v>0</v>
      </c>
      <c r="AE44" s="24">
        <f>SUMIFS('3_stopień'!$I$8:$I$726,'3_stopień'!$H$8:$H$726,D44,'3_stopień'!$P$8:$P$726,"CKZ Kędzierzyn Koźle")</f>
        <v>0</v>
      </c>
      <c r="AF44" s="349">
        <f>SUMIFS('3_stopień'!$J$8:$J$726,'3_stopień'!$H$8:$H$726,D44,'3_stopień'!$P$8:$P$726,"CKZ Kędzierzyn Koźle")</f>
        <v>0</v>
      </c>
      <c r="AG44" s="24">
        <f>SUMIFS('3_stopień'!$I$8:$I$726,'3_stopień'!$H$8:$H$726,D44,'3_stopień'!$P$8:$P$726,"CKZ Kluczbork")</f>
        <v>0</v>
      </c>
      <c r="AH44" s="349">
        <f>SUMIFS('3_stopień'!$J$8:$J$726,'3_stopień'!$H$8:$H$726,D44,'3_stopień'!$P$8:$P$726,"CKZ Kluczbork")</f>
        <v>0</v>
      </c>
      <c r="AI44" s="24">
        <f>SUMIFS('3_stopień'!$I$8:$I$726,'3_stopień'!$H$8:$H$726,D44,'3_stopień'!$P$8:$P$726,"CKZ Krotoszyn")</f>
        <v>21</v>
      </c>
      <c r="AJ44" s="349">
        <f>SUMIFS('3_stopień'!$J$8:$J$726,'3_stopień'!$H$8:$H$726,D44,'3_stopień'!$P$8:$P$726,"CKZ Krotoszyn")</f>
        <v>18</v>
      </c>
      <c r="AK44" s="24">
        <f>SUMIFS('3_stopień'!$I$8:$I$726,'3_stopień'!$H$8:$H$726,D44,'3_stopień'!$P$8:$P$726,"CKZ Olkusz")</f>
        <v>0</v>
      </c>
      <c r="AL44" s="349">
        <f>SUMIFS('3_stopień'!$J$8:$J$726,'3_stopień'!$H$8:$H$726,D44,'3_stopień'!$P$8:$P$726,"CKZ Olkusz")</f>
        <v>0</v>
      </c>
      <c r="AM44" s="24">
        <f>SUMIFS('3_stopień'!$I$8:$I$726,'3_stopień'!$H$8:$H$726,D44,'3_stopień'!$P$8:$P$726,"CKZ Wschowa")</f>
        <v>1</v>
      </c>
      <c r="AN44" s="337">
        <f>SUMIFS('3_stopień'!$J$8:$J$726,'3_stopień'!$H$8:$H$726,D44,'3_stopień'!$P$8:$P$726,"CKZ Wschowa")</f>
        <v>1</v>
      </c>
      <c r="AO44" s="24">
        <f>SUMIFS('3_stopień'!$I$8:$I$726,'3_stopień'!$H$8:$H$726,D44,'3_stopień'!$P$8:$P$726,"CKZ Zielona Góra")</f>
        <v>0</v>
      </c>
      <c r="AP44" s="349">
        <f>SUMIFS('3_stopień'!$J$8:$J$726,'3_stopień'!$H$8:$H$726,D44,'3_stopień'!$P$8:$P$726,"CKZ Zielona Góra")</f>
        <v>0</v>
      </c>
      <c r="AQ44" s="24">
        <f>SUMIFS('3_stopień'!$I$8:$I$726,'3_stopień'!$H$8:$H$726,D44,'3_stopień'!$P$8:$P$726,"Rzemieślnicza Wałbrzych")</f>
        <v>14</v>
      </c>
      <c r="AR44" s="349">
        <f>SUMIFS('3_stopień'!$J$8:$J$726,'3_stopień'!$H$8:$H$726,D44,'3_stopień'!$P$8:$P$726,"Rzemieślnicza Wałbrzych")</f>
        <v>8</v>
      </c>
      <c r="AS44" s="24">
        <f>SUMIFS('3_stopień'!$I$8:$I$726,'3_stopień'!$H$8:$H$726,D44,'3_stopień'!$P$8:$P$726,"CKZ Mosina")</f>
        <v>0</v>
      </c>
      <c r="AT44" s="349">
        <f>SUMIFS('3_stopień'!$J$8:$J$726,'3_stopień'!$H$8:$H$726,D44,'3_stopień'!$P$8:$P$726,"CKZ Mosina")</f>
        <v>0</v>
      </c>
      <c r="AU44" s="24">
        <f>SUMIFS('3_stopień'!$I$8:$I$726,'3_stopień'!$H$8:$H$726,D44,'3_stopień'!$P$8:$P$726,"CKZ Słupsk")</f>
        <v>0</v>
      </c>
      <c r="AV44" s="349">
        <f>SUMIFS('3_stopień'!$J$8:$J$726,'3_stopień'!$H$8:$H$726,D44,'3_stopień'!$P$8:$P$726,"CKZ Słupsk")</f>
        <v>0</v>
      </c>
      <c r="AW44" s="24">
        <f>SUMIFS('3_stopień'!$I$8:$I$726,'3_stopień'!$H$8:$H$726,D44,'3_stopień'!$P$8:$P$726,"CKZ Opole")</f>
        <v>0</v>
      </c>
      <c r="AX44" s="349">
        <f>SUMIFS('3_stopień'!$J$8:$J$726,'3_stopień'!$H$8:$H$726,D44,'3_stopień'!$P$8:$P$726,"CKZ Opole")</f>
        <v>0</v>
      </c>
      <c r="AY44" s="24">
        <f>SUMIFS('3_stopień'!$I$8:$I$726,'3_stopień'!$H$8:$H$726,D44,'3_stopień'!$P$8:$P$726,"CKZ Wrocław")</f>
        <v>0</v>
      </c>
      <c r="AZ44" s="349">
        <f>SUMIFS('3_stopień'!$J$8:$J$726,'3_stopień'!$H$8:$H$726,D44,'3_stopień'!$P$8:$P$726,"CKZ Wrocław")</f>
        <v>0</v>
      </c>
      <c r="BA44" s="24">
        <f>SUMIFS('3_stopień'!$I$8:$I$726,'3_stopień'!$H$8:$H$726,D44,'3_stopień'!$P$8:$P$726,"Brzeg Dolny")</f>
        <v>0</v>
      </c>
      <c r="BB44" s="349">
        <f>SUMIFS('3_stopień'!$J$8:$J$726,'3_stopień'!$H$8:$H$726,D44,'3_stopień'!$P$8:$P$726,"Brzeg Dolny")</f>
        <v>0</v>
      </c>
      <c r="BC44" s="24">
        <f>SUMIFS('3_stopień'!$I$8:$I$726,'3_stopień'!$H$8:$H$726,D44,'3_stopień'!$P$8:$P$726,"CKZ Gniezno")</f>
        <v>0</v>
      </c>
      <c r="BD44" s="349">
        <f>SUMIFS('3_stopień'!$J$8:$J$726,'3_stopień'!$H$8:$H$726,D44,'3_stopień'!$P$8:$P$726,"CKZ Gniezno")</f>
        <v>0</v>
      </c>
      <c r="BE44" s="24">
        <f>SUMIFS('3_stopień'!$I$8:$I$726,'3_stopień'!$H$8:$H$726,D44,'3_stopień'!$P$8:$P$726,"CKZ Dębica")</f>
        <v>0</v>
      </c>
      <c r="BF44" s="349">
        <f>SUMIFS('3_stopień'!$J$8:$J$726,'3_stopień'!$H$8:$H$726,D44,'3_stopień'!$P$8:$P$726,"CKZ Dębica")</f>
        <v>0</v>
      </c>
      <c r="BG44" s="24">
        <f>SUMIFS('3_stopień'!$I$8:$I$726,'3_stopień'!$H$8:$H$726,D44,'3_stopień'!$P$8:$P$726,"CKZ Gliwice")</f>
        <v>0</v>
      </c>
      <c r="BH44" s="349">
        <f>SUMIFS('3_stopień'!$J$8:$J$726,'3_stopień'!$H$8:$H$726,D44,'3_stopień'!$P$8:$P$726,"CKZ Gliwice")</f>
        <v>0</v>
      </c>
      <c r="BI44" s="24">
        <f>SUMIFS('3_stopień'!$I$8:$I$726,'3_stopień'!$H$8:$H$726,D44,'3_stopień'!$P$8:$P$726,"konsultacje szkoła")</f>
        <v>0</v>
      </c>
      <c r="BJ44" s="338">
        <f t="shared" si="2"/>
        <v>242</v>
      </c>
      <c r="BK44" s="333">
        <f t="shared" si="3"/>
        <v>178</v>
      </c>
    </row>
    <row r="45" spans="2:63">
      <c r="B45" s="25" t="s">
        <v>510</v>
      </c>
      <c r="C45" s="26">
        <v>513101</v>
      </c>
      <c r="D45" s="26" t="s">
        <v>185</v>
      </c>
      <c r="E45" s="25" t="s">
        <v>611</v>
      </c>
      <c r="F45" s="23">
        <f>SUMIF('3_stopień'!H$8:H$726,D45,'3_stopień'!I$8:I$726)</f>
        <v>5</v>
      </c>
      <c r="G45" s="24">
        <f>SUMIFS('3_stopień'!$I$8:$I$726,'3_stopień'!$H$8:$H$726,D45,'3_stopień'!$P$8:$P$726,"CKZ Bielawa")</f>
        <v>0</v>
      </c>
      <c r="H45" s="349">
        <f>SUMIFS('3_stopień'!$J$8:$J$726,'3_stopień'!$H$8:$H$726,D45,'3_stopień'!$P$8:$P$726,"CKZ Bielawa")</f>
        <v>0</v>
      </c>
      <c r="I45" s="24">
        <f>SUMIFS('3_stopień'!$I$8:$I$726,'3_stopień'!$H$8:$H$726,D45,'3_stopień'!$P$8:$P$726,"GCKZ Głogów")</f>
        <v>0</v>
      </c>
      <c r="J45" s="349">
        <f>SUMIFS('3_stopień'!$J$8:$J$726,'3_stopień'!$H$8:$H$726,D45,'3_stopień'!$P$8:$P$726,"GCKZ Głogów")</f>
        <v>0</v>
      </c>
      <c r="K45" s="24">
        <f>SUMIFS('3_stopień'!$I$8:$I$726,'3_stopień'!$H$8:$H$726,D45,'3_stopień'!$P$8:$P$726,"CKZ Jawor")</f>
        <v>0</v>
      </c>
      <c r="L45" s="349">
        <f>SUMIFS('3_stopień'!$J$8:$J$726,'3_stopień'!$H$8:$H$726,D45,'3_stopień'!$P$8:$P$726,"CKZ Jawor")</f>
        <v>0</v>
      </c>
      <c r="M45" s="24">
        <f>SUMIFS('3_stopień'!$I$8:$I$726,'3_stopień'!$H$8:$H$726,D45,'3_stopień'!$P$8:$P$726,"JCKZ Jelenia Góra")</f>
        <v>0</v>
      </c>
      <c r="N45" s="349">
        <f>SUMIFS('3_stopień'!$J$8:$J$726,'3_stopień'!$H$8:$H$726,D45,'3_stopień'!$P$8:$P$726,"JCKZ Jelenia Góra")</f>
        <v>0</v>
      </c>
      <c r="O45" s="24">
        <f>SUMIFS('3_stopień'!$I$8:$I$726,'3_stopień'!$H$8:$H$726,D45,'3_stopień'!$P$8:$P$726,"CKZ Kłodzko")</f>
        <v>0</v>
      </c>
      <c r="P45" s="349">
        <f>SUMIFS('3_stopień'!$J$8:$J$726,'3_stopień'!$H$8:$H$726,D45,'3_stopień'!$P$8:$P$726,"CKZ Kłodzko")</f>
        <v>0</v>
      </c>
      <c r="Q45" s="24">
        <f>SUMIFS('3_stopień'!$I$8:$I$726,'3_stopień'!$H$8:$H$726,D45,'3_stopień'!$P$8:$P$726,"CKZ Legnica")</f>
        <v>0</v>
      </c>
      <c r="R45" s="349">
        <f>SUMIFS('3_stopień'!$J$8:$J$726,'3_stopień'!$H$8:$H$726,D45,'3_stopień'!$P$8:$P$726,"CKZ Legnica")</f>
        <v>0</v>
      </c>
      <c r="S45" s="24">
        <f>SUMIFS('3_stopień'!$I$8:$I$726,'3_stopień'!$H$8:$H$726,D45,'3_stopień'!$P$8:$P$726,"CKZ Oleśnica")</f>
        <v>0</v>
      </c>
      <c r="T45" s="349">
        <f>SUMIFS('3_stopień'!$J$8:$J$726,'3_stopień'!$H$8:$H$726,D45,'3_stopień'!$P$8:$P$726,"CKZ Oleśnica")</f>
        <v>0</v>
      </c>
      <c r="U45" s="24">
        <f>SUMIFS('3_stopień'!$I$8:$I$726,'3_stopień'!$H$8:$H$726,D45,'3_stopień'!$P$8:$P$726,"CKZ Świdnica")</f>
        <v>0</v>
      </c>
      <c r="V45" s="349">
        <f>SUMIFS('3_stopień'!$J$8:$J$726,'3_stopień'!$H$8:$H$726,D45,'3_stopień'!$P$8:$P$726,"CKZ Świdnica")</f>
        <v>0</v>
      </c>
      <c r="W45" s="24">
        <f>SUMIFS('3_stopień'!$I$8:$I$726,'3_stopień'!$H$8:$H$726,D45,'3_stopień'!$P$8:$P$726,"CKZ Wołów")</f>
        <v>0</v>
      </c>
      <c r="X45" s="349">
        <f>SUMIFS('3_stopień'!$J$8:$J$726,'3_stopień'!$H$8:$H$726,D45,'3_stopień'!$P$8:$P$726,"CKZ Wołów")</f>
        <v>0</v>
      </c>
      <c r="Y45" s="24">
        <f>SUMIFS('3_stopień'!$I$8:$I$726,'3_stopień'!$H$8:$H$726,D45,'3_stopień'!$P$8:$P$726,"CKZ Ziębice")</f>
        <v>0</v>
      </c>
      <c r="Z45" s="349">
        <f>SUMIFS('3_stopień'!$J$8:$J$726,'3_stopień'!$H$8:$H$726,D45,'3_stopień'!$P$8:$P$726,"CKZ Ziębice")</f>
        <v>0</v>
      </c>
      <c r="AA45" s="24">
        <f>SUMIFS('3_stopień'!$I$8:$I$726,'3_stopień'!$H$8:$H$726,D45,'3_stopień'!$P$8:$P$726,"CKZ Dobrodzień")</f>
        <v>0</v>
      </c>
      <c r="AB45" s="349">
        <f>SUMIFS('3_stopień'!$J$8:$J$726,'3_stopień'!$H$8:$H$726,D45,'3_stopień'!$P$8:$P$726,"CKZ Dobrodzień")</f>
        <v>0</v>
      </c>
      <c r="AC45" s="24">
        <f>SUMIFS('3_stopień'!$I$8:$I$726,'3_stopień'!$H$8:$H$726,D45,'3_stopień'!$P$8:$P$726,"CKZ Głubczyce")</f>
        <v>0</v>
      </c>
      <c r="AD45" s="349">
        <f>SUMIFS('3_stopień'!$J$8:$J$726,'3_stopień'!$H$8:$H$726,D45,'3_stopień'!$P$8:$P$726,"CKZ Głubczyce")</f>
        <v>0</v>
      </c>
      <c r="AE45" s="24">
        <f>SUMIFS('3_stopień'!$I$8:$I$726,'3_stopień'!$H$8:$H$726,D45,'3_stopień'!$P$8:$P$726,"CKZ Kędzierzyn Koźle")</f>
        <v>0</v>
      </c>
      <c r="AF45" s="349">
        <f>SUMIFS('3_stopień'!$J$8:$J$726,'3_stopień'!$H$8:$H$726,D45,'3_stopień'!$P$8:$P$726,"CKZ Kędzierzyn Koźle")</f>
        <v>0</v>
      </c>
      <c r="AG45" s="24">
        <f>SUMIFS('3_stopień'!$I$8:$I$726,'3_stopień'!$H$8:$H$726,D45,'3_stopień'!$P$8:$P$726,"CKZ Kluczbork")</f>
        <v>0</v>
      </c>
      <c r="AH45" s="349">
        <f>SUMIFS('3_stopień'!$J$8:$J$726,'3_stopień'!$H$8:$H$726,D45,'3_stopień'!$P$8:$P$726,"CKZ Kluczbork")</f>
        <v>0</v>
      </c>
      <c r="AI45" s="24">
        <f>SUMIFS('3_stopień'!$I$8:$I$726,'3_stopień'!$H$8:$H$726,D45,'3_stopień'!$P$8:$P$726,"CKZ Krotoszyn")</f>
        <v>0</v>
      </c>
      <c r="AJ45" s="349">
        <f>SUMIFS('3_stopień'!$J$8:$J$726,'3_stopień'!$H$8:$H$726,D45,'3_stopień'!$P$8:$P$726,"CKZ Krotoszyn")</f>
        <v>0</v>
      </c>
      <c r="AK45" s="24">
        <f>SUMIFS('3_stopień'!$I$8:$I$726,'3_stopień'!$H$8:$H$726,D45,'3_stopień'!$P$8:$P$726,"CKZ Olkusz")</f>
        <v>0</v>
      </c>
      <c r="AL45" s="349">
        <f>SUMIFS('3_stopień'!$J$8:$J$726,'3_stopień'!$H$8:$H$726,D45,'3_stopień'!$P$8:$P$726,"CKZ Olkusz")</f>
        <v>0</v>
      </c>
      <c r="AM45" s="24">
        <f>SUMIFS('3_stopień'!$I$8:$I$726,'3_stopień'!$H$8:$H$726,D45,'3_stopień'!$P$8:$P$726,"CKZ Wschowa")</f>
        <v>0</v>
      </c>
      <c r="AN45" s="337">
        <f>SUMIFS('3_stopień'!$J$8:$J$726,'3_stopień'!$H$8:$H$726,D45,'3_stopień'!$P$8:$P$726,"CKZ Wschowa")</f>
        <v>0</v>
      </c>
      <c r="AO45" s="24">
        <f>SUMIFS('3_stopień'!$I$8:$I$726,'3_stopień'!$H$8:$H$726,D45,'3_stopień'!$P$8:$P$726,"CKZ Zielona Góra")</f>
        <v>5</v>
      </c>
      <c r="AP45" s="349">
        <f>SUMIFS('3_stopień'!$J$8:$J$726,'3_stopień'!$H$8:$H$726,D45,'3_stopień'!$P$8:$P$726,"CKZ Zielona Góra")</f>
        <v>3</v>
      </c>
      <c r="AQ45" s="24">
        <f>SUMIFS('3_stopień'!$I$8:$I$726,'3_stopień'!$H$8:$H$726,D45,'3_stopień'!$P$8:$P$726,"Rzemieślnicza Wałbrzych")</f>
        <v>0</v>
      </c>
      <c r="AR45" s="349">
        <f>SUMIFS('3_stopień'!$J$8:$J$726,'3_stopień'!$H$8:$H$726,D45,'3_stopień'!$P$8:$P$726,"Rzemieślnicza Wałbrzych")</f>
        <v>0</v>
      </c>
      <c r="AS45" s="24">
        <f>SUMIFS('3_stopień'!$I$8:$I$726,'3_stopień'!$H$8:$H$726,D45,'3_stopień'!$P$8:$P$726,"CKZ Mosina")</f>
        <v>0</v>
      </c>
      <c r="AT45" s="349">
        <f>SUMIFS('3_stopień'!$J$8:$J$726,'3_stopień'!$H$8:$H$726,D45,'3_stopień'!$P$8:$P$726,"CKZ Mosina")</f>
        <v>0</v>
      </c>
      <c r="AU45" s="24">
        <f>SUMIFS('3_stopień'!$I$8:$I$726,'3_stopień'!$H$8:$H$726,D45,'3_stopień'!$P$8:$P$726,"CKZ Słupsk")</f>
        <v>0</v>
      </c>
      <c r="AV45" s="349">
        <f>SUMIFS('3_stopień'!$J$8:$J$726,'3_stopień'!$H$8:$H$726,D45,'3_stopień'!$P$8:$P$726,"CKZ Słupsk")</f>
        <v>0</v>
      </c>
      <c r="AW45" s="24">
        <f>SUMIFS('3_stopień'!$I$8:$I$726,'3_stopień'!$H$8:$H$726,D45,'3_stopień'!$P$8:$P$726,"CKZ Opole")</f>
        <v>0</v>
      </c>
      <c r="AX45" s="349">
        <f>SUMIFS('3_stopień'!$J$8:$J$726,'3_stopień'!$H$8:$H$726,D45,'3_stopień'!$P$8:$P$726,"CKZ Opole")</f>
        <v>0</v>
      </c>
      <c r="AY45" s="24">
        <f>SUMIFS('3_stopień'!$I$8:$I$726,'3_stopień'!$H$8:$H$726,D45,'3_stopień'!$P$8:$P$726,"CKZ Wrocław")</f>
        <v>0</v>
      </c>
      <c r="AZ45" s="349">
        <f>SUMIFS('3_stopień'!$J$8:$J$726,'3_stopień'!$H$8:$H$726,D45,'3_stopień'!$P$8:$P$726,"CKZ Wrocław")</f>
        <v>0</v>
      </c>
      <c r="BA45" s="24">
        <f>SUMIFS('3_stopień'!$I$8:$I$726,'3_stopień'!$H$8:$H$726,D45,'3_stopień'!$P$8:$P$726,"Brzeg Dolny")</f>
        <v>0</v>
      </c>
      <c r="BB45" s="349">
        <f>SUMIFS('3_stopień'!$J$8:$J$726,'3_stopień'!$H$8:$H$726,D45,'3_stopień'!$P$8:$P$726,"Brzeg Dolny")</f>
        <v>0</v>
      </c>
      <c r="BC45" s="24">
        <f>SUMIFS('3_stopień'!$I$8:$I$726,'3_stopień'!$H$8:$H$726,D45,'3_stopień'!$P$8:$P$726,"CKZ Gniezno")</f>
        <v>0</v>
      </c>
      <c r="BD45" s="349">
        <f>SUMIFS('3_stopień'!$J$8:$J$726,'3_stopień'!$H$8:$H$726,D45,'3_stopień'!$P$8:$P$726,"CKZ Gniezno")</f>
        <v>0</v>
      </c>
      <c r="BE45" s="24">
        <f>SUMIFS('3_stopień'!$I$8:$I$726,'3_stopień'!$H$8:$H$726,D45,'3_stopień'!$P$8:$P$726,"CKZ Dębica")</f>
        <v>0</v>
      </c>
      <c r="BF45" s="349">
        <f>SUMIFS('3_stopień'!$J$8:$J$726,'3_stopień'!$H$8:$H$726,D45,'3_stopień'!$P$8:$P$726,"CKZ Dębica")</f>
        <v>0</v>
      </c>
      <c r="BG45" s="24">
        <f>SUMIFS('3_stopień'!$I$8:$I$726,'3_stopień'!$H$8:$H$726,D45,'3_stopień'!$P$8:$P$726,"CKZ Gliwice")</f>
        <v>0</v>
      </c>
      <c r="BH45" s="349">
        <f>SUMIFS('3_stopień'!$J$8:$J$726,'3_stopień'!$H$8:$H$726,D45,'3_stopień'!$P$8:$P$726,"CKZ Gliwice")</f>
        <v>0</v>
      </c>
      <c r="BI45" s="24">
        <f>SUMIFS('3_stopień'!$I$8:$I$726,'3_stopień'!$H$8:$H$726,D45,'3_stopień'!$P$8:$P$726,"konsultacje szkoła")</f>
        <v>0</v>
      </c>
      <c r="BJ45" s="338">
        <f t="shared" si="2"/>
        <v>5</v>
      </c>
      <c r="BK45" s="333">
        <f t="shared" si="3"/>
        <v>3</v>
      </c>
    </row>
    <row r="46" spans="2:63" hidden="1">
      <c r="B46" s="25" t="s">
        <v>71</v>
      </c>
      <c r="C46" s="26">
        <v>512001</v>
      </c>
      <c r="D46" s="26" t="s">
        <v>72</v>
      </c>
      <c r="E46" s="25" t="s">
        <v>613</v>
      </c>
      <c r="F46" s="23">
        <f>SUMIF('3_stopień'!H$8:H$726,D46,'3_stopień'!I$8:I$726)</f>
        <v>175</v>
      </c>
      <c r="G46" s="24">
        <f>SUMIFS('3_stopień'!$I$8:$I$726,'3_stopień'!$H$8:$H$726,D46,'3_stopień'!$P$8:$P$726,"CKZ Bielawa")</f>
        <v>0</v>
      </c>
      <c r="H46" s="349">
        <f>SUMIFS('3_stopień'!$J$8:$J$726,'3_stopień'!$H$8:$H$726,D46,'3_stopień'!$P$8:$P$726,"CKZ Bielawa")</f>
        <v>0</v>
      </c>
      <c r="I46" s="24">
        <f>SUMIFS('3_stopień'!$I$8:$I$726,'3_stopień'!$H$8:$H$726,D46,'3_stopień'!$P$8:$P$726,"GCKZ Głogów")</f>
        <v>0</v>
      </c>
      <c r="J46" s="349">
        <f>SUMIFS('3_stopień'!$J$8:$J$726,'3_stopień'!$H$8:$H$726,D46,'3_stopień'!$P$8:$P$726,"GCKZ Głogów")</f>
        <v>0</v>
      </c>
      <c r="K46" s="24">
        <f>SUMIFS('3_stopień'!$I$8:$I$726,'3_stopień'!$H$8:$H$726,D46,'3_stopień'!$P$8:$P$726,"CKZ Jawor")</f>
        <v>0</v>
      </c>
      <c r="L46" s="349">
        <f>SUMIFS('3_stopień'!$J$8:$J$726,'3_stopień'!$H$8:$H$726,D46,'3_stopień'!$P$8:$P$726,"CKZ Jawor")</f>
        <v>0</v>
      </c>
      <c r="M46" s="24">
        <f>SUMIFS('3_stopień'!$I$8:$I$726,'3_stopień'!$H$8:$H$726,D46,'3_stopień'!$P$8:$P$726,"JCKZ Jelenia Góra")</f>
        <v>0</v>
      </c>
      <c r="N46" s="349">
        <f>SUMIFS('3_stopień'!$J$8:$J$726,'3_stopień'!$H$8:$H$726,D46,'3_stopień'!$P$8:$P$726,"JCKZ Jelenia Góra")</f>
        <v>0</v>
      </c>
      <c r="O46" s="24">
        <f>SUMIFS('3_stopień'!$I$8:$I$726,'3_stopień'!$H$8:$H$726,D46,'3_stopień'!$P$8:$P$726,"CKZ Kłodzko")</f>
        <v>38</v>
      </c>
      <c r="P46" s="349">
        <f>SUMIFS('3_stopień'!$J$8:$J$726,'3_stopień'!$H$8:$H$726,D46,'3_stopień'!$P$8:$P$726,"CKZ Kłodzko")</f>
        <v>23</v>
      </c>
      <c r="Q46" s="24">
        <f>SUMIFS('3_stopień'!$I$8:$I$726,'3_stopień'!$H$8:$H$726,D46,'3_stopień'!$P$8:$P$726,"CKZ Legnica")</f>
        <v>31</v>
      </c>
      <c r="R46" s="349">
        <f>SUMIFS('3_stopień'!$J$8:$J$726,'3_stopień'!$H$8:$H$726,D46,'3_stopień'!$P$8:$P$726,"CKZ Legnica")</f>
        <v>17</v>
      </c>
      <c r="S46" s="24">
        <f>SUMIFS('3_stopień'!$I$8:$I$726,'3_stopień'!$H$8:$H$726,D46,'3_stopień'!$P$8:$P$726,"CKZ Oleśnica")</f>
        <v>27</v>
      </c>
      <c r="T46" s="349">
        <f>SUMIFS('3_stopień'!$J$8:$J$726,'3_stopień'!$H$8:$H$726,D46,'3_stopień'!$P$8:$P$726,"CKZ Oleśnica")</f>
        <v>9</v>
      </c>
      <c r="U46" s="24">
        <f>SUMIFS('3_stopień'!$I$8:$I$726,'3_stopień'!$H$8:$H$726,D46,'3_stopień'!$P$8:$P$726,"CKZ Świdnica")</f>
        <v>36</v>
      </c>
      <c r="V46" s="349">
        <f>SUMIFS('3_stopień'!$J$8:$J$726,'3_stopień'!$H$8:$H$726,D46,'3_stopień'!$P$8:$P$726,"CKZ Świdnica")</f>
        <v>24</v>
      </c>
      <c r="W46" s="24">
        <f>SUMIFS('3_stopień'!$I$8:$I$726,'3_stopień'!$H$8:$H$726,D46,'3_stopień'!$P$8:$P$726,"CKZ Wołów")</f>
        <v>14</v>
      </c>
      <c r="X46" s="349">
        <f>SUMIFS('3_stopień'!$J$8:$J$726,'3_stopień'!$H$8:$H$726,D46,'3_stopień'!$P$8:$P$726,"CKZ Wołów")</f>
        <v>8</v>
      </c>
      <c r="Y46" s="24">
        <f>SUMIFS('3_stopień'!$I$8:$I$726,'3_stopień'!$H$8:$H$726,D46,'3_stopień'!$P$8:$P$726,"CKZ Ziębice")</f>
        <v>21</v>
      </c>
      <c r="Z46" s="349">
        <f>SUMIFS('3_stopień'!$J$8:$J$726,'3_stopień'!$H$8:$H$726,D46,'3_stopień'!$P$8:$P$726,"CKZ Ziębice")</f>
        <v>13</v>
      </c>
      <c r="AA46" s="24">
        <f>SUMIFS('3_stopień'!$I$8:$I$726,'3_stopień'!$H$8:$H$726,D46,'3_stopień'!$P$8:$P$726,"CKZ Dobrodzień")</f>
        <v>0</v>
      </c>
      <c r="AB46" s="349">
        <f>SUMIFS('3_stopień'!$J$8:$J$726,'3_stopień'!$H$8:$H$726,D46,'3_stopień'!$P$8:$P$726,"CKZ Dobrodzień")</f>
        <v>0</v>
      </c>
      <c r="AC46" s="24">
        <f>SUMIFS('3_stopień'!$I$8:$I$726,'3_stopień'!$H$8:$H$726,D46,'3_stopień'!$P$8:$P$726,"CKZ Głubczyce")</f>
        <v>0</v>
      </c>
      <c r="AD46" s="349">
        <f>SUMIFS('3_stopień'!$J$8:$J$726,'3_stopień'!$H$8:$H$726,D46,'3_stopień'!$P$8:$P$726,"CKZ Głubczyce")</f>
        <v>0</v>
      </c>
      <c r="AE46" s="24">
        <f>SUMIFS('3_stopień'!$I$8:$I$726,'3_stopień'!$H$8:$H$726,D46,'3_stopień'!$P$8:$P$726,"CKZ Kędzierzyn Koźle")</f>
        <v>0</v>
      </c>
      <c r="AF46" s="349">
        <f>SUMIFS('3_stopień'!$J$8:$J$726,'3_stopień'!$H$8:$H$726,D46,'3_stopień'!$P$8:$P$726,"CKZ Kędzierzyn Koźle")</f>
        <v>0</v>
      </c>
      <c r="AG46" s="24">
        <f>SUMIFS('3_stopień'!$I$8:$I$726,'3_stopień'!$H$8:$H$726,D46,'3_stopień'!$P$8:$P$726,"CKZ Kluczbork")</f>
        <v>0</v>
      </c>
      <c r="AH46" s="349">
        <f>SUMIFS('3_stopień'!$J$8:$J$726,'3_stopień'!$H$8:$H$726,D46,'3_stopień'!$P$8:$P$726,"CKZ Kluczbork")</f>
        <v>0</v>
      </c>
      <c r="AI46" s="24">
        <f>SUMIFS('3_stopień'!$I$8:$I$726,'3_stopień'!$H$8:$H$726,D46,'3_stopień'!$P$8:$P$726,"CKZ Krotoszyn")</f>
        <v>4</v>
      </c>
      <c r="AJ46" s="349">
        <f>SUMIFS('3_stopień'!$J$8:$J$726,'3_stopień'!$H$8:$H$726,D46,'3_stopień'!$P$8:$P$726,"CKZ Krotoszyn")</f>
        <v>2</v>
      </c>
      <c r="AK46" s="24">
        <f>SUMIFS('3_stopień'!$I$8:$I$726,'3_stopień'!$H$8:$H$726,D46,'3_stopień'!$P$8:$P$726,"CKZ Olkusz")</f>
        <v>0</v>
      </c>
      <c r="AL46" s="349">
        <f>SUMIFS('3_stopień'!$J$8:$J$726,'3_stopień'!$H$8:$H$726,D46,'3_stopień'!$P$8:$P$726,"CKZ Olkusz")</f>
        <v>0</v>
      </c>
      <c r="AM46" s="24">
        <f>SUMIFS('3_stopień'!$I$8:$I$726,'3_stopień'!$H$8:$H$726,D46,'3_stopień'!$P$8:$P$726,"CKZ Wschowa")</f>
        <v>2</v>
      </c>
      <c r="AN46" s="337">
        <f>SUMIFS('3_stopień'!$J$8:$J$726,'3_stopień'!$H$8:$H$726,D46,'3_stopień'!$P$8:$P$726,"CKZ Wschowa")</f>
        <v>1</v>
      </c>
      <c r="AO46" s="24">
        <f>SUMIFS('3_stopień'!$I$8:$I$726,'3_stopień'!$H$8:$H$726,D46,'3_stopień'!$P$8:$P$726,"CKZ Zielona Góra")</f>
        <v>0</v>
      </c>
      <c r="AP46" s="349">
        <f>SUMIFS('3_stopień'!$J$8:$J$726,'3_stopień'!$H$8:$H$726,D46,'3_stopień'!$P$8:$P$726,"CKZ Zielona Góra")</f>
        <v>0</v>
      </c>
      <c r="AQ46" s="24">
        <f>SUMIFS('3_stopień'!$I$8:$I$726,'3_stopień'!$H$8:$H$726,D46,'3_stopień'!$P$8:$P$726,"Rzemieślnicza Wałbrzych")</f>
        <v>0</v>
      </c>
      <c r="AR46" s="349">
        <f>SUMIFS('3_stopień'!$J$8:$J$726,'3_stopień'!$H$8:$H$726,D46,'3_stopień'!$P$8:$P$726,"Rzemieślnicza Wałbrzych")</f>
        <v>0</v>
      </c>
      <c r="AS46" s="24">
        <f>SUMIFS('3_stopień'!$I$8:$I$726,'3_stopień'!$H$8:$H$726,D46,'3_stopień'!$P$8:$P$726,"CKZ Mosina")</f>
        <v>0</v>
      </c>
      <c r="AT46" s="349">
        <f>SUMIFS('3_stopień'!$J$8:$J$726,'3_stopień'!$H$8:$H$726,D46,'3_stopień'!$P$8:$P$726,"CKZ Mosina")</f>
        <v>0</v>
      </c>
      <c r="AU46" s="24">
        <f>SUMIFS('3_stopień'!$I$8:$I$726,'3_stopień'!$H$8:$H$726,D46,'3_stopień'!$P$8:$P$726,"CKZ Słupsk")</f>
        <v>0</v>
      </c>
      <c r="AV46" s="349">
        <f>SUMIFS('3_stopień'!$J$8:$J$726,'3_stopień'!$H$8:$H$726,D46,'3_stopień'!$P$8:$P$726,"CKZ Słupsk")</f>
        <v>0</v>
      </c>
      <c r="AW46" s="24">
        <f>SUMIFS('3_stopień'!$I$8:$I$726,'3_stopień'!$H$8:$H$726,D46,'3_stopień'!$P$8:$P$726,"CKZ Opole")</f>
        <v>2</v>
      </c>
      <c r="AX46" s="349">
        <f>SUMIFS('3_stopień'!$J$8:$J$726,'3_stopień'!$H$8:$H$726,D46,'3_stopień'!$P$8:$P$726,"CKZ Opole")</f>
        <v>1</v>
      </c>
      <c r="AY46" s="24">
        <f>SUMIFS('3_stopień'!$I$8:$I$726,'3_stopień'!$H$8:$H$726,D46,'3_stopień'!$P$8:$P$726,"CKZ Wrocław")</f>
        <v>0</v>
      </c>
      <c r="AZ46" s="349">
        <f>SUMIFS('3_stopień'!$J$8:$J$726,'3_stopień'!$H$8:$H$726,D46,'3_stopień'!$P$8:$P$726,"CKZ Wrocław")</f>
        <v>0</v>
      </c>
      <c r="BA46" s="24">
        <f>SUMIFS('3_stopień'!$I$8:$I$726,'3_stopień'!$H$8:$H$726,D46,'3_stopień'!$P$8:$P$726,"Brzeg Dolny")</f>
        <v>0</v>
      </c>
      <c r="BB46" s="349">
        <f>SUMIFS('3_stopień'!$J$8:$J$726,'3_stopień'!$H$8:$H$726,D46,'3_stopień'!$P$8:$P$726,"Brzeg Dolny")</f>
        <v>0</v>
      </c>
      <c r="BC46" s="24">
        <f>SUMIFS('3_stopień'!$I$8:$I$726,'3_stopień'!$H$8:$H$726,D46,'3_stopień'!$P$8:$P$726,"CKZ Gniezno")</f>
        <v>0</v>
      </c>
      <c r="BD46" s="349">
        <f>SUMIFS('3_stopień'!$J$8:$J$726,'3_stopień'!$H$8:$H$726,D46,'3_stopień'!$P$8:$P$726,"CKZ Gniezno")</f>
        <v>0</v>
      </c>
      <c r="BE46" s="24">
        <f>SUMIFS('3_stopień'!$I$8:$I$726,'3_stopień'!$H$8:$H$726,D46,'3_stopień'!$P$8:$P$726,"CKZ Dębica")</f>
        <v>0</v>
      </c>
      <c r="BF46" s="349">
        <f>SUMIFS('3_stopień'!$J$8:$J$726,'3_stopień'!$H$8:$H$726,D46,'3_stopień'!$P$8:$P$726,"CKZ Dębica")</f>
        <v>0</v>
      </c>
      <c r="BG46" s="24">
        <f>SUMIFS('3_stopień'!$I$8:$I$726,'3_stopień'!$H$8:$H$726,D46,'3_stopień'!$P$8:$P$726,"CKZ Gliwice")</f>
        <v>0</v>
      </c>
      <c r="BH46" s="349">
        <f>SUMIFS('3_stopień'!$J$8:$J$726,'3_stopień'!$H$8:$H$726,D46,'3_stopień'!$P$8:$P$726,"CKZ Gliwice")</f>
        <v>0</v>
      </c>
      <c r="BI46" s="24">
        <f>SUMIFS('3_stopień'!$I$8:$I$726,'3_stopień'!$H$8:$H$726,D46,'3_stopień'!$P$8:$P$726,"konsultacje szkoła")</f>
        <v>0</v>
      </c>
      <c r="BJ46" s="338">
        <f t="shared" si="2"/>
        <v>175</v>
      </c>
      <c r="BK46" s="333">
        <f t="shared" si="3"/>
        <v>98</v>
      </c>
    </row>
    <row r="47" spans="2:63" hidden="1">
      <c r="B47" s="25" t="s">
        <v>511</v>
      </c>
      <c r="C47" s="26">
        <v>962907</v>
      </c>
      <c r="D47" s="26" t="s">
        <v>170</v>
      </c>
      <c r="E47" s="25" t="s">
        <v>614</v>
      </c>
      <c r="F47" s="23">
        <f>SUMIF('3_stopień'!H$8:H$726,D47,'3_stopień'!I$8:I$726)</f>
        <v>12</v>
      </c>
      <c r="G47" s="24">
        <f>SUMIFS('3_stopień'!$I$8:$I$726,'3_stopień'!$H$8:$H$726,D47,'3_stopień'!$P$8:$P$726,"CKZ Bielawa")</f>
        <v>0</v>
      </c>
      <c r="H47" s="349">
        <f>SUMIFS('3_stopień'!$J$8:$J$726,'3_stopień'!$H$8:$H$726,D47,'3_stopień'!$P$8:$P$726,"CKZ Bielawa")</f>
        <v>0</v>
      </c>
      <c r="I47" s="24">
        <f>SUMIFS('3_stopień'!$I$8:$I$726,'3_stopień'!$H$8:$H$726,D47,'3_stopień'!$P$8:$P$726,"GCKZ Głogów")</f>
        <v>0</v>
      </c>
      <c r="J47" s="349">
        <f>SUMIFS('3_stopień'!$J$8:$J$726,'3_stopień'!$H$8:$H$726,D47,'3_stopień'!$P$8:$P$726,"GCKZ Głogów")</f>
        <v>0</v>
      </c>
      <c r="K47" s="24">
        <f>SUMIFS('3_stopień'!$I$8:$I$726,'3_stopień'!$H$8:$H$726,D47,'3_stopień'!$P$8:$P$726,"CKZ Jawor")</f>
        <v>0</v>
      </c>
      <c r="L47" s="349">
        <f>SUMIFS('3_stopień'!$J$8:$J$726,'3_stopień'!$H$8:$H$726,D47,'3_stopień'!$P$8:$P$726,"CKZ Jawor")</f>
        <v>0</v>
      </c>
      <c r="M47" s="24">
        <f>SUMIFS('3_stopień'!$I$8:$I$726,'3_stopień'!$H$8:$H$726,D47,'3_stopień'!$P$8:$P$726,"JCKZ Jelenia Góra")</f>
        <v>0</v>
      </c>
      <c r="N47" s="349">
        <f>SUMIFS('3_stopień'!$J$8:$J$726,'3_stopień'!$H$8:$H$726,D47,'3_stopień'!$P$8:$P$726,"JCKZ Jelenia Góra")</f>
        <v>0</v>
      </c>
      <c r="O47" s="24">
        <f>SUMIFS('3_stopień'!$I$8:$I$726,'3_stopień'!$H$8:$H$726,D47,'3_stopień'!$P$8:$P$726,"CKZ Kłodzko")</f>
        <v>12</v>
      </c>
      <c r="P47" s="349">
        <f>SUMIFS('3_stopień'!$J$8:$J$726,'3_stopień'!$H$8:$H$726,D47,'3_stopień'!$P$8:$P$726,"CKZ Kłodzko")</f>
        <v>12</v>
      </c>
      <c r="Q47" s="24">
        <f>SUMIFS('3_stopień'!$I$8:$I$726,'3_stopień'!$H$8:$H$726,D47,'3_stopień'!$P$8:$P$726,"CKZ Legnica")</f>
        <v>0</v>
      </c>
      <c r="R47" s="349">
        <f>SUMIFS('3_stopień'!$J$8:$J$726,'3_stopień'!$H$8:$H$726,D47,'3_stopień'!$P$8:$P$726,"CKZ Legnica")</f>
        <v>0</v>
      </c>
      <c r="S47" s="24">
        <f>SUMIFS('3_stopień'!$I$8:$I$726,'3_stopień'!$H$8:$H$726,D47,'3_stopień'!$P$8:$P$726,"CKZ Oleśnica")</f>
        <v>0</v>
      </c>
      <c r="T47" s="349">
        <f>SUMIFS('3_stopień'!$J$8:$J$726,'3_stopień'!$H$8:$H$726,D47,'3_stopień'!$P$8:$P$726,"CKZ Oleśnica")</f>
        <v>0</v>
      </c>
      <c r="U47" s="24">
        <f>SUMIFS('3_stopień'!$I$8:$I$726,'3_stopień'!$H$8:$H$726,D47,'3_stopień'!$P$8:$P$726,"CKZ Świdnica")</f>
        <v>0</v>
      </c>
      <c r="V47" s="349">
        <f>SUMIFS('3_stopień'!$J$8:$J$726,'3_stopień'!$H$8:$H$726,D47,'3_stopień'!$P$8:$P$726,"CKZ Świdnica")</f>
        <v>0</v>
      </c>
      <c r="W47" s="24">
        <f>SUMIFS('3_stopień'!$I$8:$I$726,'3_stopień'!$H$8:$H$726,D47,'3_stopień'!$P$8:$P$726,"CKZ Wołów")</f>
        <v>0</v>
      </c>
      <c r="X47" s="349">
        <f>SUMIFS('3_stopień'!$J$8:$J$726,'3_stopień'!$H$8:$H$726,D47,'3_stopień'!$P$8:$P$726,"CKZ Wołów")</f>
        <v>0</v>
      </c>
      <c r="Y47" s="24">
        <f>SUMIFS('3_stopień'!$I$8:$I$726,'3_stopień'!$H$8:$H$726,D47,'3_stopień'!$P$8:$P$726,"CKZ Ziębice")</f>
        <v>0</v>
      </c>
      <c r="Z47" s="349">
        <f>SUMIFS('3_stopień'!$J$8:$J$726,'3_stopień'!$H$8:$H$726,D47,'3_stopień'!$P$8:$P$726,"CKZ Ziębice")</f>
        <v>0</v>
      </c>
      <c r="AA47" s="24">
        <f>SUMIFS('3_stopień'!$I$8:$I$726,'3_stopień'!$H$8:$H$726,D47,'3_stopień'!$P$8:$P$726,"CKZ Dobrodzień")</f>
        <v>0</v>
      </c>
      <c r="AB47" s="349">
        <f>SUMIFS('3_stopień'!$J$8:$J$726,'3_stopień'!$H$8:$H$726,D47,'3_stopień'!$P$8:$P$726,"CKZ Dobrodzień")</f>
        <v>0</v>
      </c>
      <c r="AC47" s="24">
        <f>SUMIFS('3_stopień'!$I$8:$I$726,'3_stopień'!$H$8:$H$726,D47,'3_stopień'!$P$8:$P$726,"CKZ Głubczyce")</f>
        <v>0</v>
      </c>
      <c r="AD47" s="349">
        <f>SUMIFS('3_stopień'!$J$8:$J$726,'3_stopień'!$H$8:$H$726,D47,'3_stopień'!$P$8:$P$726,"CKZ Głubczyce")</f>
        <v>0</v>
      </c>
      <c r="AE47" s="24">
        <f>SUMIFS('3_stopień'!$I$8:$I$726,'3_stopień'!$H$8:$H$726,D47,'3_stopień'!$P$8:$P$726,"CKZ Kędzierzyn Koźle")</f>
        <v>0</v>
      </c>
      <c r="AF47" s="349">
        <f>SUMIFS('3_stopień'!$J$8:$J$726,'3_stopień'!$H$8:$H$726,D47,'3_stopień'!$P$8:$P$726,"CKZ Kędzierzyn Koźle")</f>
        <v>0</v>
      </c>
      <c r="AG47" s="24">
        <f>SUMIFS('3_stopień'!$I$8:$I$726,'3_stopień'!$H$8:$H$726,D47,'3_stopień'!$P$8:$P$726,"CKZ Kluczbork")</f>
        <v>0</v>
      </c>
      <c r="AH47" s="349">
        <f>SUMIFS('3_stopień'!$J$8:$J$726,'3_stopień'!$H$8:$H$726,D47,'3_stopień'!$P$8:$P$726,"CKZ Kluczbork")</f>
        <v>0</v>
      </c>
      <c r="AI47" s="24">
        <f>SUMIFS('3_stopień'!$I$8:$I$726,'3_stopień'!$H$8:$H$726,D47,'3_stopień'!$P$8:$P$726,"CKZ Krotoszyn")</f>
        <v>0</v>
      </c>
      <c r="AJ47" s="349">
        <f>SUMIFS('3_stopień'!$J$8:$J$726,'3_stopień'!$H$8:$H$726,D47,'3_stopień'!$P$8:$P$726,"CKZ Krotoszyn")</f>
        <v>0</v>
      </c>
      <c r="AK47" s="24">
        <f>SUMIFS('3_stopień'!$I$8:$I$726,'3_stopień'!$H$8:$H$726,D47,'3_stopień'!$P$8:$P$726,"CKZ Olkusz")</f>
        <v>0</v>
      </c>
      <c r="AL47" s="349">
        <f>SUMIFS('3_stopień'!$J$8:$J$726,'3_stopień'!$H$8:$H$726,D47,'3_stopień'!$P$8:$P$726,"CKZ Olkusz")</f>
        <v>0</v>
      </c>
      <c r="AM47" s="24">
        <f>SUMIFS('3_stopień'!$I$8:$I$726,'3_stopień'!$H$8:$H$726,D47,'3_stopień'!$P$8:$P$726,"CKZ Wschowa")</f>
        <v>0</v>
      </c>
      <c r="AN47" s="337">
        <f>SUMIFS('3_stopień'!$J$8:$J$726,'3_stopień'!$H$8:$H$726,D47,'3_stopień'!$P$8:$P$726,"CKZ Wschowa")</f>
        <v>0</v>
      </c>
      <c r="AO47" s="24">
        <f>SUMIFS('3_stopień'!$I$8:$I$726,'3_stopień'!$H$8:$H$726,D47,'3_stopień'!$P$8:$P$726,"CKZ Zielona Góra")</f>
        <v>0</v>
      </c>
      <c r="AP47" s="349">
        <f>SUMIFS('3_stopień'!$J$8:$J$726,'3_stopień'!$H$8:$H$726,D47,'3_stopień'!$P$8:$P$726,"CKZ Zielona Góra")</f>
        <v>0</v>
      </c>
      <c r="AQ47" s="24">
        <f>SUMIFS('3_stopień'!$I$8:$I$726,'3_stopień'!$H$8:$H$726,D47,'3_stopień'!$P$8:$P$726,"Rzemieślnicza Wałbrzych")</f>
        <v>0</v>
      </c>
      <c r="AR47" s="349">
        <f>SUMIFS('3_stopień'!$J$8:$J$726,'3_stopień'!$H$8:$H$726,D47,'3_stopień'!$P$8:$P$726,"Rzemieślnicza Wałbrzych")</f>
        <v>0</v>
      </c>
      <c r="AS47" s="24">
        <f>SUMIFS('3_stopień'!$I$8:$I$726,'3_stopień'!$H$8:$H$726,D47,'3_stopień'!$P$8:$P$726,"CKZ Mosina")</f>
        <v>0</v>
      </c>
      <c r="AT47" s="349">
        <f>SUMIFS('3_stopień'!$J$8:$J$726,'3_stopień'!$H$8:$H$726,D47,'3_stopień'!$P$8:$P$726,"CKZ Mosina")</f>
        <v>0</v>
      </c>
      <c r="AU47" s="24">
        <f>SUMIFS('3_stopień'!$I$8:$I$726,'3_stopień'!$H$8:$H$726,D47,'3_stopień'!$P$8:$P$726,"CKZ Słupsk")</f>
        <v>0</v>
      </c>
      <c r="AV47" s="349">
        <f>SUMIFS('3_stopień'!$J$8:$J$726,'3_stopień'!$H$8:$H$726,D47,'3_stopień'!$P$8:$P$726,"CKZ Słupsk")</f>
        <v>0</v>
      </c>
      <c r="AW47" s="24">
        <f>SUMIFS('3_stopień'!$I$8:$I$726,'3_stopień'!$H$8:$H$726,D47,'3_stopień'!$P$8:$P$726,"CKZ Opole")</f>
        <v>0</v>
      </c>
      <c r="AX47" s="349">
        <f>SUMIFS('3_stopień'!$J$8:$J$726,'3_stopień'!$H$8:$H$726,D47,'3_stopień'!$P$8:$P$726,"CKZ Opole")</f>
        <v>0</v>
      </c>
      <c r="AY47" s="24">
        <f>SUMIFS('3_stopień'!$I$8:$I$726,'3_stopień'!$H$8:$H$726,D47,'3_stopień'!$P$8:$P$726,"CKZ Wrocław")</f>
        <v>0</v>
      </c>
      <c r="AZ47" s="349">
        <f>SUMIFS('3_stopień'!$J$8:$J$726,'3_stopień'!$H$8:$H$726,D47,'3_stopień'!$P$8:$P$726,"CKZ Wrocław")</f>
        <v>0</v>
      </c>
      <c r="BA47" s="24">
        <f>SUMIFS('3_stopień'!$I$8:$I$726,'3_stopień'!$H$8:$H$726,D47,'3_stopień'!$P$8:$P$726,"Brzeg Dolny")</f>
        <v>0</v>
      </c>
      <c r="BB47" s="349">
        <f>SUMIFS('3_stopień'!$J$8:$J$726,'3_stopień'!$H$8:$H$726,D47,'3_stopień'!$P$8:$P$726,"Brzeg Dolny")</f>
        <v>0</v>
      </c>
      <c r="BC47" s="24">
        <f>SUMIFS('3_stopień'!$I$8:$I$726,'3_stopień'!$H$8:$H$726,D47,'3_stopień'!$P$8:$P$726,"CKZ Gniezno")</f>
        <v>0</v>
      </c>
      <c r="BD47" s="349">
        <f>SUMIFS('3_stopień'!$J$8:$J$726,'3_stopień'!$H$8:$H$726,D47,'3_stopień'!$P$8:$P$726,"CKZ Gniezno")</f>
        <v>0</v>
      </c>
      <c r="BE47" s="24">
        <f>SUMIFS('3_stopień'!$I$8:$I$726,'3_stopień'!$H$8:$H$726,D47,'3_stopień'!$P$8:$P$726,"CKZ Dębica")</f>
        <v>0</v>
      </c>
      <c r="BF47" s="349">
        <f>SUMIFS('3_stopień'!$J$8:$J$726,'3_stopień'!$H$8:$H$726,D47,'3_stopień'!$P$8:$P$726,"CKZ Dębica")</f>
        <v>0</v>
      </c>
      <c r="BG47" s="24">
        <f>SUMIFS('3_stopień'!$I$8:$I$726,'3_stopień'!$H$8:$H$726,D47,'3_stopień'!$P$8:$P$726,"CKZ Gliwice")</f>
        <v>0</v>
      </c>
      <c r="BH47" s="349">
        <f>SUMIFS('3_stopień'!$J$8:$J$726,'3_stopień'!$H$8:$H$726,D47,'3_stopień'!$P$8:$P$726,"CKZ Gliwice")</f>
        <v>0</v>
      </c>
      <c r="BI47" s="24">
        <f>SUMIFS('3_stopień'!$I$8:$I$726,'3_stopień'!$H$8:$H$726,D47,'3_stopień'!$P$8:$P$726,"konsultacje szkoła")</f>
        <v>0</v>
      </c>
      <c r="BJ47" s="338">
        <f t="shared" si="2"/>
        <v>12</v>
      </c>
      <c r="BK47" s="333">
        <f t="shared" si="3"/>
        <v>12</v>
      </c>
    </row>
    <row r="48" spans="2:63" hidden="1">
      <c r="B48" s="25" t="s">
        <v>512</v>
      </c>
      <c r="C48" s="26">
        <v>941203</v>
      </c>
      <c r="D48" s="26" t="s">
        <v>616</v>
      </c>
      <c r="E48" s="25" t="s">
        <v>615</v>
      </c>
      <c r="F48" s="23">
        <f>SUMIF('3_stopień'!H$8:H$726,D48,'3_stopień'!I$8:I$726)</f>
        <v>0</v>
      </c>
      <c r="G48" s="24">
        <f>SUMIFS('3_stopień'!$I$8:$I$726,'3_stopień'!$H$8:$H$726,D48,'3_stopień'!$P$8:$P$726,"CKZ Bielawa")</f>
        <v>0</v>
      </c>
      <c r="H48" s="349">
        <f>SUMIFS('3_stopień'!$J$8:$J$726,'3_stopień'!$H$8:$H$726,D48,'3_stopień'!$P$8:$P$726,"CKZ Bielawa")</f>
        <v>0</v>
      </c>
      <c r="I48" s="24">
        <f>SUMIFS('3_stopień'!$I$8:$I$726,'3_stopień'!$H$8:$H$726,D48,'3_stopień'!$P$8:$P$726,"GCKZ Głogów")</f>
        <v>0</v>
      </c>
      <c r="J48" s="349">
        <f>SUMIFS('3_stopień'!$J$8:$J$726,'3_stopień'!$H$8:$H$726,D48,'3_stopień'!$P$8:$P$726,"GCKZ Głogów")</f>
        <v>0</v>
      </c>
      <c r="K48" s="24">
        <f>SUMIFS('3_stopień'!$I$8:$I$726,'3_stopień'!$H$8:$H$726,D48,'3_stopień'!$P$8:$P$726,"CKZ Jawor")</f>
        <v>0</v>
      </c>
      <c r="L48" s="349">
        <f>SUMIFS('3_stopień'!$J$8:$J$726,'3_stopień'!$H$8:$H$726,D48,'3_stopień'!$P$8:$P$726,"CKZ Jawor")</f>
        <v>0</v>
      </c>
      <c r="M48" s="24">
        <f>SUMIFS('3_stopień'!$I$8:$I$726,'3_stopień'!$H$8:$H$726,D48,'3_stopień'!$P$8:$P$726,"JCKZ Jelenia Góra")</f>
        <v>0</v>
      </c>
      <c r="N48" s="349">
        <f>SUMIFS('3_stopień'!$J$8:$J$726,'3_stopień'!$H$8:$H$726,D48,'3_stopień'!$P$8:$P$726,"JCKZ Jelenia Góra")</f>
        <v>0</v>
      </c>
      <c r="O48" s="24">
        <f>SUMIFS('3_stopień'!$I$8:$I$726,'3_stopień'!$H$8:$H$726,D48,'3_stopień'!$P$8:$P$726,"CKZ Kłodzko")</f>
        <v>0</v>
      </c>
      <c r="P48" s="349">
        <f>SUMIFS('3_stopień'!$J$8:$J$726,'3_stopień'!$H$8:$H$726,D48,'3_stopień'!$P$8:$P$726,"CKZ Kłodzko")</f>
        <v>0</v>
      </c>
      <c r="Q48" s="24">
        <f>SUMIFS('3_stopień'!$I$8:$I$726,'3_stopień'!$H$8:$H$726,D48,'3_stopień'!$P$8:$P$726,"CKZ Legnica")</f>
        <v>0</v>
      </c>
      <c r="R48" s="349">
        <f>SUMIFS('3_stopień'!$J$8:$J$726,'3_stopień'!$H$8:$H$726,D48,'3_stopień'!$P$8:$P$726,"CKZ Legnica")</f>
        <v>0</v>
      </c>
      <c r="S48" s="24">
        <f>SUMIFS('3_stopień'!$I$8:$I$726,'3_stopień'!$H$8:$H$726,D48,'3_stopień'!$P$8:$P$726,"CKZ Oleśnica")</f>
        <v>0</v>
      </c>
      <c r="T48" s="349">
        <f>SUMIFS('3_stopień'!$J$8:$J$726,'3_stopień'!$H$8:$H$726,D48,'3_stopień'!$P$8:$P$726,"CKZ Oleśnica")</f>
        <v>0</v>
      </c>
      <c r="U48" s="24">
        <f>SUMIFS('3_stopień'!$I$8:$I$726,'3_stopień'!$H$8:$H$726,D48,'3_stopień'!$P$8:$P$726,"CKZ Świdnica")</f>
        <v>0</v>
      </c>
      <c r="V48" s="349">
        <f>SUMIFS('3_stopień'!$J$8:$J$726,'3_stopień'!$H$8:$H$726,D48,'3_stopień'!$P$8:$P$726,"CKZ Świdnica")</f>
        <v>0</v>
      </c>
      <c r="W48" s="24">
        <f>SUMIFS('3_stopień'!$I$8:$I$726,'3_stopień'!$H$8:$H$726,D48,'3_stopień'!$P$8:$P$726,"CKZ Wołów")</f>
        <v>0</v>
      </c>
      <c r="X48" s="349">
        <f>SUMIFS('3_stopień'!$J$8:$J$726,'3_stopień'!$H$8:$H$726,D48,'3_stopień'!$P$8:$P$726,"CKZ Wołów")</f>
        <v>0</v>
      </c>
      <c r="Y48" s="24">
        <f>SUMIFS('3_stopień'!$I$8:$I$726,'3_stopień'!$H$8:$H$726,D48,'3_stopień'!$P$8:$P$726,"CKZ Ziębice")</f>
        <v>0</v>
      </c>
      <c r="Z48" s="349">
        <f>SUMIFS('3_stopień'!$J$8:$J$726,'3_stopień'!$H$8:$H$726,D48,'3_stopień'!$P$8:$P$726,"CKZ Ziębice")</f>
        <v>0</v>
      </c>
      <c r="AA48" s="24">
        <f>SUMIFS('3_stopień'!$I$8:$I$726,'3_stopień'!$H$8:$H$726,D48,'3_stopień'!$P$8:$P$726,"CKZ Dobrodzień")</f>
        <v>0</v>
      </c>
      <c r="AB48" s="349">
        <f>SUMIFS('3_stopień'!$J$8:$J$726,'3_stopień'!$H$8:$H$726,D48,'3_stopień'!$P$8:$P$726,"CKZ Dobrodzień")</f>
        <v>0</v>
      </c>
      <c r="AC48" s="24">
        <f>SUMIFS('3_stopień'!$I$8:$I$726,'3_stopień'!$H$8:$H$726,D48,'3_stopień'!$P$8:$P$726,"CKZ Głubczyce")</f>
        <v>0</v>
      </c>
      <c r="AD48" s="349">
        <f>SUMIFS('3_stopień'!$J$8:$J$726,'3_stopień'!$H$8:$H$726,D48,'3_stopień'!$P$8:$P$726,"CKZ Głubczyce")</f>
        <v>0</v>
      </c>
      <c r="AE48" s="24">
        <f>SUMIFS('3_stopień'!$I$8:$I$726,'3_stopień'!$H$8:$H$726,D48,'3_stopień'!$P$8:$P$726,"CKZ Kędzierzyn Koźle")</f>
        <v>0</v>
      </c>
      <c r="AF48" s="349">
        <f>SUMIFS('3_stopień'!$J$8:$J$726,'3_stopień'!$H$8:$H$726,D48,'3_stopień'!$P$8:$P$726,"CKZ Kędzierzyn Koźle")</f>
        <v>0</v>
      </c>
      <c r="AG48" s="24">
        <f>SUMIFS('3_stopień'!$I$8:$I$726,'3_stopień'!$H$8:$H$726,D48,'3_stopień'!$P$8:$P$726,"CKZ Kluczbork")</f>
        <v>0</v>
      </c>
      <c r="AH48" s="349">
        <f>SUMIFS('3_stopień'!$J$8:$J$726,'3_stopień'!$H$8:$H$726,D48,'3_stopień'!$P$8:$P$726,"CKZ Kluczbork")</f>
        <v>0</v>
      </c>
      <c r="AI48" s="24">
        <f>SUMIFS('3_stopień'!$I$8:$I$726,'3_stopień'!$H$8:$H$726,D48,'3_stopień'!$P$8:$P$726,"CKZ Krotoszyn")</f>
        <v>0</v>
      </c>
      <c r="AJ48" s="349">
        <f>SUMIFS('3_stopień'!$J$8:$J$726,'3_stopień'!$H$8:$H$726,D48,'3_stopień'!$P$8:$P$726,"CKZ Krotoszyn")</f>
        <v>0</v>
      </c>
      <c r="AK48" s="24">
        <f>SUMIFS('3_stopień'!$I$8:$I$726,'3_stopień'!$H$8:$H$726,D48,'3_stopień'!$P$8:$P$726,"CKZ Olkusz")</f>
        <v>0</v>
      </c>
      <c r="AL48" s="349">
        <f>SUMIFS('3_stopień'!$J$8:$J$726,'3_stopień'!$H$8:$H$726,D48,'3_stopień'!$P$8:$P$726,"CKZ Olkusz")</f>
        <v>0</v>
      </c>
      <c r="AM48" s="24">
        <f>SUMIFS('3_stopień'!$I$8:$I$726,'3_stopień'!$H$8:$H$726,D48,'3_stopień'!$P$8:$P$726,"CKZ Wschowa")</f>
        <v>0</v>
      </c>
      <c r="AN48" s="337">
        <f>SUMIFS('3_stopień'!$J$8:$J$726,'3_stopień'!$H$8:$H$726,D48,'3_stopień'!$P$8:$P$726,"CKZ Wschowa")</f>
        <v>0</v>
      </c>
      <c r="AO48" s="24">
        <f>SUMIFS('3_stopień'!$I$8:$I$726,'3_stopień'!$H$8:$H$726,D48,'3_stopień'!$P$8:$P$726,"CKZ Zielona Góra")</f>
        <v>0</v>
      </c>
      <c r="AP48" s="349">
        <f>SUMIFS('3_stopień'!$J$8:$J$726,'3_stopień'!$H$8:$H$726,D48,'3_stopień'!$P$8:$P$726,"CKZ Zielona Góra")</f>
        <v>0</v>
      </c>
      <c r="AQ48" s="24">
        <f>SUMIFS('3_stopień'!$I$8:$I$726,'3_stopień'!$H$8:$H$726,D48,'3_stopień'!$P$8:$P$726,"Rzemieślnicza Wałbrzych")</f>
        <v>0</v>
      </c>
      <c r="AR48" s="349">
        <f>SUMIFS('3_stopień'!$J$8:$J$726,'3_stopień'!$H$8:$H$726,D48,'3_stopień'!$P$8:$P$726,"Rzemieślnicza Wałbrzych")</f>
        <v>0</v>
      </c>
      <c r="AS48" s="24">
        <f>SUMIFS('3_stopień'!$I$8:$I$726,'3_stopień'!$H$8:$H$726,D48,'3_stopień'!$P$8:$P$726,"CKZ Mosina")</f>
        <v>0</v>
      </c>
      <c r="AT48" s="349">
        <f>SUMIFS('3_stopień'!$J$8:$J$726,'3_stopień'!$H$8:$H$726,D48,'3_stopień'!$P$8:$P$726,"CKZ Mosina")</f>
        <v>0</v>
      </c>
      <c r="AU48" s="24">
        <f>SUMIFS('3_stopień'!$I$8:$I$726,'3_stopień'!$H$8:$H$726,D48,'3_stopień'!$P$8:$P$726,"CKZ Słupsk")</f>
        <v>0</v>
      </c>
      <c r="AV48" s="349">
        <f>SUMIFS('3_stopień'!$J$8:$J$726,'3_stopień'!$H$8:$H$726,D48,'3_stopień'!$P$8:$P$726,"CKZ Słupsk")</f>
        <v>0</v>
      </c>
      <c r="AW48" s="24">
        <f>SUMIFS('3_stopień'!$I$8:$I$726,'3_stopień'!$H$8:$H$726,D48,'3_stopień'!$P$8:$P$726,"CKZ Opole")</f>
        <v>0</v>
      </c>
      <c r="AX48" s="349">
        <f>SUMIFS('3_stopień'!$J$8:$J$726,'3_stopień'!$H$8:$H$726,D48,'3_stopień'!$P$8:$P$726,"CKZ Opole")</f>
        <v>0</v>
      </c>
      <c r="AY48" s="24">
        <f>SUMIFS('3_stopień'!$I$8:$I$726,'3_stopień'!$H$8:$H$726,D48,'3_stopień'!$P$8:$P$726,"CKZ Wrocław")</f>
        <v>0</v>
      </c>
      <c r="AZ48" s="349">
        <f>SUMIFS('3_stopień'!$J$8:$J$726,'3_stopień'!$H$8:$H$726,D48,'3_stopień'!$P$8:$P$726,"CKZ Wrocław")</f>
        <v>0</v>
      </c>
      <c r="BA48" s="24">
        <f>SUMIFS('3_stopień'!$I$8:$I$726,'3_stopień'!$H$8:$H$726,D48,'3_stopień'!$P$8:$P$726,"Brzeg Dolny")</f>
        <v>0</v>
      </c>
      <c r="BB48" s="349">
        <f>SUMIFS('3_stopień'!$J$8:$J$726,'3_stopień'!$H$8:$H$726,D48,'3_stopień'!$P$8:$P$726,"Brzeg Dolny")</f>
        <v>0</v>
      </c>
      <c r="BC48" s="24">
        <f>SUMIFS('3_stopień'!$I$8:$I$726,'3_stopień'!$H$8:$H$726,D48,'3_stopień'!$P$8:$P$726,"CKZ Gniezno")</f>
        <v>0</v>
      </c>
      <c r="BD48" s="349">
        <f>SUMIFS('3_stopień'!$J$8:$J$726,'3_stopień'!$H$8:$H$726,D48,'3_stopień'!$P$8:$P$726,"CKZ Gniezno")</f>
        <v>0</v>
      </c>
      <c r="BE48" s="24">
        <f>SUMIFS('3_stopień'!$I$8:$I$726,'3_stopień'!$H$8:$H$726,D48,'3_stopień'!$P$8:$P$726,"CKZ Dębica")</f>
        <v>0</v>
      </c>
      <c r="BF48" s="349">
        <f>SUMIFS('3_stopień'!$J$8:$J$726,'3_stopień'!$H$8:$H$726,D48,'3_stopień'!$P$8:$P$726,"CKZ Dębica")</f>
        <v>0</v>
      </c>
      <c r="BG48" s="24">
        <f>SUMIFS('3_stopień'!$I$8:$I$726,'3_stopień'!$H$8:$H$726,D48,'3_stopień'!$P$8:$P$726,"CKZ Gliwice")</f>
        <v>0</v>
      </c>
      <c r="BH48" s="349">
        <f>SUMIFS('3_stopień'!$J$8:$J$726,'3_stopień'!$H$8:$H$726,D48,'3_stopień'!$P$8:$P$726,"CKZ Gliwice")</f>
        <v>0</v>
      </c>
      <c r="BI48" s="24">
        <f>SUMIFS('3_stopień'!$I$8:$I$726,'3_stopień'!$H$8:$H$726,D48,'3_stopień'!$P$8:$P$726,"konsultacje szkoła")</f>
        <v>0</v>
      </c>
      <c r="BJ48" s="338">
        <f t="shared" si="2"/>
        <v>0</v>
      </c>
      <c r="BK48" s="333">
        <f t="shared" si="3"/>
        <v>0</v>
      </c>
    </row>
    <row r="49" spans="2:63" hidden="1">
      <c r="B49" s="25" t="s">
        <v>195</v>
      </c>
      <c r="C49" s="26">
        <v>911205</v>
      </c>
      <c r="D49" s="26" t="s">
        <v>198</v>
      </c>
      <c r="E49" s="25" t="s">
        <v>617</v>
      </c>
      <c r="F49" s="23">
        <f>SUMIF('3_stopień'!H$8:H$726,D49,'3_stopień'!I$8:I$726)</f>
        <v>0</v>
      </c>
      <c r="G49" s="24">
        <f>SUMIFS('3_stopień'!$I$8:$I$726,'3_stopień'!$H$8:$H$726,D49,'3_stopień'!$P$8:$P$726,"CKZ Bielawa")</f>
        <v>0</v>
      </c>
      <c r="H49" s="349">
        <f>SUMIFS('3_stopień'!$J$8:$J$726,'3_stopień'!$H$8:$H$726,D49,'3_stopień'!$P$8:$P$726,"CKZ Bielawa")</f>
        <v>0</v>
      </c>
      <c r="I49" s="24">
        <f>SUMIFS('3_stopień'!$I$8:$I$726,'3_stopień'!$H$8:$H$726,D49,'3_stopień'!$P$8:$P$726,"GCKZ Głogów")</f>
        <v>0</v>
      </c>
      <c r="J49" s="349">
        <f>SUMIFS('3_stopień'!$J$8:$J$726,'3_stopień'!$H$8:$H$726,D49,'3_stopień'!$P$8:$P$726,"GCKZ Głogów")</f>
        <v>0</v>
      </c>
      <c r="K49" s="24">
        <f>SUMIFS('3_stopień'!$I$8:$I$726,'3_stopień'!$H$8:$H$726,D49,'3_stopień'!$P$8:$P$726,"CKZ Jawor")</f>
        <v>0</v>
      </c>
      <c r="L49" s="349">
        <f>SUMIFS('3_stopień'!$J$8:$J$726,'3_stopień'!$H$8:$H$726,D49,'3_stopień'!$P$8:$P$726,"CKZ Jawor")</f>
        <v>0</v>
      </c>
      <c r="M49" s="24">
        <f>SUMIFS('3_stopień'!$I$8:$I$726,'3_stopień'!$H$8:$H$726,D49,'3_stopień'!$P$8:$P$726,"JCKZ Jelenia Góra")</f>
        <v>0</v>
      </c>
      <c r="N49" s="349">
        <f>SUMIFS('3_stopień'!$J$8:$J$726,'3_stopień'!$H$8:$H$726,D49,'3_stopień'!$P$8:$P$726,"JCKZ Jelenia Góra")</f>
        <v>0</v>
      </c>
      <c r="O49" s="24">
        <f>SUMIFS('3_stopień'!$I$8:$I$726,'3_stopień'!$H$8:$H$726,D49,'3_stopień'!$P$8:$P$726,"CKZ Kłodzko")</f>
        <v>0</v>
      </c>
      <c r="P49" s="349">
        <f>SUMIFS('3_stopień'!$J$8:$J$726,'3_stopień'!$H$8:$H$726,D49,'3_stopień'!$P$8:$P$726,"CKZ Kłodzko")</f>
        <v>0</v>
      </c>
      <c r="Q49" s="24">
        <f>SUMIFS('3_stopień'!$I$8:$I$726,'3_stopień'!$H$8:$H$726,D49,'3_stopień'!$P$8:$P$726,"CKZ Legnica")</f>
        <v>0</v>
      </c>
      <c r="R49" s="349">
        <f>SUMIFS('3_stopień'!$J$8:$J$726,'3_stopień'!$H$8:$H$726,D49,'3_stopień'!$P$8:$P$726,"CKZ Legnica")</f>
        <v>0</v>
      </c>
      <c r="S49" s="24">
        <f>SUMIFS('3_stopień'!$I$8:$I$726,'3_stopień'!$H$8:$H$726,D49,'3_stopień'!$P$8:$P$726,"CKZ Oleśnica")</f>
        <v>0</v>
      </c>
      <c r="T49" s="349">
        <f>SUMIFS('3_stopień'!$J$8:$J$726,'3_stopień'!$H$8:$H$726,D49,'3_stopień'!$P$8:$P$726,"CKZ Oleśnica")</f>
        <v>0</v>
      </c>
      <c r="U49" s="24">
        <f>SUMIFS('3_stopień'!$I$8:$I$726,'3_stopień'!$H$8:$H$726,D49,'3_stopień'!$P$8:$P$726,"CKZ Świdnica")</f>
        <v>0</v>
      </c>
      <c r="V49" s="349">
        <f>SUMIFS('3_stopień'!$J$8:$J$726,'3_stopień'!$H$8:$H$726,D49,'3_stopień'!$P$8:$P$726,"CKZ Świdnica")</f>
        <v>0</v>
      </c>
      <c r="W49" s="24">
        <f>SUMIFS('3_stopień'!$I$8:$I$726,'3_stopień'!$H$8:$H$726,D49,'3_stopień'!$P$8:$P$726,"CKZ Wołów")</f>
        <v>0</v>
      </c>
      <c r="X49" s="349">
        <f>SUMIFS('3_stopień'!$J$8:$J$726,'3_stopień'!$H$8:$H$726,D49,'3_stopień'!$P$8:$P$726,"CKZ Wołów")</f>
        <v>0</v>
      </c>
      <c r="Y49" s="24">
        <f>SUMIFS('3_stopień'!$I$8:$I$726,'3_stopień'!$H$8:$H$726,D49,'3_stopień'!$P$8:$P$726,"CKZ Ziębice")</f>
        <v>0</v>
      </c>
      <c r="Z49" s="349">
        <f>SUMIFS('3_stopień'!$J$8:$J$726,'3_stopień'!$H$8:$H$726,D49,'3_stopień'!$P$8:$P$726,"CKZ Ziębice")</f>
        <v>0</v>
      </c>
      <c r="AA49" s="24">
        <f>SUMIFS('3_stopień'!$I$8:$I$726,'3_stopień'!$H$8:$H$726,D49,'3_stopień'!$P$8:$P$726,"CKZ Dobrodzień")</f>
        <v>0</v>
      </c>
      <c r="AB49" s="349">
        <f>SUMIFS('3_stopień'!$J$8:$J$726,'3_stopień'!$H$8:$H$726,D49,'3_stopień'!$P$8:$P$726,"CKZ Dobrodzień")</f>
        <v>0</v>
      </c>
      <c r="AC49" s="24">
        <f>SUMIFS('3_stopień'!$I$8:$I$726,'3_stopień'!$H$8:$H$726,D49,'3_stopień'!$P$8:$P$726,"CKZ Głubczyce")</f>
        <v>0</v>
      </c>
      <c r="AD49" s="349">
        <f>SUMIFS('3_stopień'!$J$8:$J$726,'3_stopień'!$H$8:$H$726,D49,'3_stopień'!$P$8:$P$726,"CKZ Głubczyce")</f>
        <v>0</v>
      </c>
      <c r="AE49" s="24">
        <f>SUMIFS('3_stopień'!$I$8:$I$726,'3_stopień'!$H$8:$H$726,D49,'3_stopień'!$P$8:$P$726,"CKZ Kędzierzyn Koźle")</f>
        <v>0</v>
      </c>
      <c r="AF49" s="349">
        <f>SUMIFS('3_stopień'!$J$8:$J$726,'3_stopień'!$H$8:$H$726,D49,'3_stopień'!$P$8:$P$726,"CKZ Kędzierzyn Koźle")</f>
        <v>0</v>
      </c>
      <c r="AG49" s="24">
        <f>SUMIFS('3_stopień'!$I$8:$I$726,'3_stopień'!$H$8:$H$726,D49,'3_stopień'!$P$8:$P$726,"CKZ Kluczbork")</f>
        <v>0</v>
      </c>
      <c r="AH49" s="349">
        <f>SUMIFS('3_stopień'!$J$8:$J$726,'3_stopień'!$H$8:$H$726,D49,'3_stopień'!$P$8:$P$726,"CKZ Kluczbork")</f>
        <v>0</v>
      </c>
      <c r="AI49" s="24">
        <f>SUMIFS('3_stopień'!$I$8:$I$726,'3_stopień'!$H$8:$H$726,D49,'3_stopień'!$P$8:$P$726,"CKZ Krotoszyn")</f>
        <v>0</v>
      </c>
      <c r="AJ49" s="349">
        <f>SUMIFS('3_stopień'!$J$8:$J$726,'3_stopień'!$H$8:$H$726,D49,'3_stopień'!$P$8:$P$726,"CKZ Krotoszyn")</f>
        <v>0</v>
      </c>
      <c r="AK49" s="24">
        <f>SUMIFS('3_stopień'!$I$8:$I$726,'3_stopień'!$H$8:$H$726,D49,'3_stopień'!$P$8:$P$726,"CKZ Olkusz")</f>
        <v>0</v>
      </c>
      <c r="AL49" s="349">
        <f>SUMIFS('3_stopień'!$J$8:$J$726,'3_stopień'!$H$8:$H$726,D49,'3_stopień'!$P$8:$P$726,"CKZ Olkusz")</f>
        <v>0</v>
      </c>
      <c r="AM49" s="24">
        <f>SUMIFS('3_stopień'!$I$8:$I$726,'3_stopień'!$H$8:$H$726,D49,'3_stopień'!$P$8:$P$726,"CKZ Wschowa")</f>
        <v>0</v>
      </c>
      <c r="AN49" s="337">
        <f>SUMIFS('3_stopień'!$J$8:$J$726,'3_stopień'!$H$8:$H$726,D49,'3_stopień'!$P$8:$P$726,"CKZ Wschowa")</f>
        <v>0</v>
      </c>
      <c r="AO49" s="24">
        <f>SUMIFS('3_stopień'!$I$8:$I$726,'3_stopień'!$H$8:$H$726,D49,'3_stopień'!$P$8:$P$726,"CKZ Zielona Góra")</f>
        <v>0</v>
      </c>
      <c r="AP49" s="349">
        <f>SUMIFS('3_stopień'!$J$8:$J$726,'3_stopień'!$H$8:$H$726,D49,'3_stopień'!$P$8:$P$726,"CKZ Zielona Góra")</f>
        <v>0</v>
      </c>
      <c r="AQ49" s="24">
        <f>SUMIFS('3_stopień'!$I$8:$I$726,'3_stopień'!$H$8:$H$726,D49,'3_stopień'!$P$8:$P$726,"Rzemieślnicza Wałbrzych")</f>
        <v>0</v>
      </c>
      <c r="AR49" s="349">
        <f>SUMIFS('3_stopień'!$J$8:$J$726,'3_stopień'!$H$8:$H$726,D49,'3_stopień'!$P$8:$P$726,"Rzemieślnicza Wałbrzych")</f>
        <v>0</v>
      </c>
      <c r="AS49" s="24">
        <f>SUMIFS('3_stopień'!$I$8:$I$726,'3_stopień'!$H$8:$H$726,D49,'3_stopień'!$P$8:$P$726,"CKZ Mosina")</f>
        <v>0</v>
      </c>
      <c r="AT49" s="349">
        <f>SUMIFS('3_stopień'!$J$8:$J$726,'3_stopień'!$H$8:$H$726,D49,'3_stopień'!$P$8:$P$726,"CKZ Mosina")</f>
        <v>0</v>
      </c>
      <c r="AU49" s="24">
        <f>SUMIFS('3_stopień'!$I$8:$I$726,'3_stopień'!$H$8:$H$726,D49,'3_stopień'!$P$8:$P$726,"CKZ Słupsk")</f>
        <v>0</v>
      </c>
      <c r="AV49" s="349">
        <f>SUMIFS('3_stopień'!$J$8:$J$726,'3_stopień'!$H$8:$H$726,D49,'3_stopień'!$P$8:$P$726,"CKZ Słupsk")</f>
        <v>0</v>
      </c>
      <c r="AW49" s="24">
        <f>SUMIFS('3_stopień'!$I$8:$I$726,'3_stopień'!$H$8:$H$726,D49,'3_stopień'!$P$8:$P$726,"CKZ Opole")</f>
        <v>0</v>
      </c>
      <c r="AX49" s="349">
        <f>SUMIFS('3_stopień'!$J$8:$J$726,'3_stopień'!$H$8:$H$726,D49,'3_stopień'!$P$8:$P$726,"CKZ Opole")</f>
        <v>0</v>
      </c>
      <c r="AY49" s="24">
        <f>SUMIFS('3_stopień'!$I$8:$I$726,'3_stopień'!$H$8:$H$726,D49,'3_stopień'!$P$8:$P$726,"CKZ Wrocław")</f>
        <v>0</v>
      </c>
      <c r="AZ49" s="349">
        <f>SUMIFS('3_stopień'!$J$8:$J$726,'3_stopień'!$H$8:$H$726,D49,'3_stopień'!$P$8:$P$726,"CKZ Wrocław")</f>
        <v>0</v>
      </c>
      <c r="BA49" s="24">
        <f>SUMIFS('3_stopień'!$I$8:$I$726,'3_stopień'!$H$8:$H$726,D49,'3_stopień'!$P$8:$P$726,"Brzeg Dolny")</f>
        <v>0</v>
      </c>
      <c r="BB49" s="349">
        <f>SUMIFS('3_stopień'!$J$8:$J$726,'3_stopień'!$H$8:$H$726,D49,'3_stopień'!$P$8:$P$726,"Brzeg Dolny")</f>
        <v>0</v>
      </c>
      <c r="BC49" s="24">
        <f>SUMIFS('3_stopień'!$I$8:$I$726,'3_stopień'!$H$8:$H$726,D49,'3_stopień'!$P$8:$P$726,"CKZ Gniezno")</f>
        <v>0</v>
      </c>
      <c r="BD49" s="349">
        <f>SUMIFS('3_stopień'!$J$8:$J$726,'3_stopień'!$H$8:$H$726,D49,'3_stopień'!$P$8:$P$726,"CKZ Gniezno")</f>
        <v>0</v>
      </c>
      <c r="BE49" s="24">
        <f>SUMIFS('3_stopień'!$I$8:$I$726,'3_stopień'!$H$8:$H$726,D49,'3_stopień'!$P$8:$P$726,"CKZ Dębica")</f>
        <v>0</v>
      </c>
      <c r="BF49" s="349">
        <f>SUMIFS('3_stopień'!$J$8:$J$726,'3_stopień'!$H$8:$H$726,D49,'3_stopień'!$P$8:$P$726,"CKZ Dębica")</f>
        <v>0</v>
      </c>
      <c r="BG49" s="24">
        <f>SUMIFS('3_stopień'!$I$8:$I$726,'3_stopień'!$H$8:$H$726,D49,'3_stopień'!$P$8:$P$726,"CKZ Gliwice")</f>
        <v>0</v>
      </c>
      <c r="BH49" s="349">
        <f>SUMIFS('3_stopień'!$J$8:$J$726,'3_stopień'!$H$8:$H$726,D49,'3_stopień'!$P$8:$P$726,"CKZ Gliwice")</f>
        <v>0</v>
      </c>
      <c r="BI49" s="24">
        <f>SUMIFS('3_stopień'!$I$8:$I$726,'3_stopień'!$H$8:$H$726,D49,'3_stopień'!$P$8:$P$726,"konsultacje szkoła")</f>
        <v>0</v>
      </c>
      <c r="BJ49" s="338">
        <f t="shared" si="2"/>
        <v>0</v>
      </c>
      <c r="BK49" s="333">
        <f t="shared" si="3"/>
        <v>0</v>
      </c>
    </row>
    <row r="50" spans="2:63" hidden="1">
      <c r="B50" s="25" t="s">
        <v>513</v>
      </c>
      <c r="C50" s="26">
        <v>834105</v>
      </c>
      <c r="D50" s="26" t="s">
        <v>619</v>
      </c>
      <c r="E50" s="25" t="s">
        <v>618</v>
      </c>
      <c r="F50" s="23">
        <f>SUMIF('3_stopień'!H$8:H$726,D50,'3_stopień'!I$8:I$726)</f>
        <v>0</v>
      </c>
      <c r="G50" s="24">
        <f>SUMIFS('3_stopień'!$I$8:$I$726,'3_stopień'!$H$8:$H$726,D50,'3_stopień'!$P$8:$P$726,"CKZ Bielawa")</f>
        <v>0</v>
      </c>
      <c r="H50" s="349">
        <f>SUMIFS('3_stopień'!$J$8:$J$726,'3_stopień'!$H$8:$H$726,D50,'3_stopień'!$P$8:$P$726,"CKZ Bielawa")</f>
        <v>0</v>
      </c>
      <c r="I50" s="24">
        <f>SUMIFS('3_stopień'!$I$8:$I$726,'3_stopień'!$H$8:$H$726,D50,'3_stopień'!$P$8:$P$726,"GCKZ Głogów")</f>
        <v>0</v>
      </c>
      <c r="J50" s="349">
        <f>SUMIFS('3_stopień'!$J$8:$J$726,'3_stopień'!$H$8:$H$726,D50,'3_stopień'!$P$8:$P$726,"GCKZ Głogów")</f>
        <v>0</v>
      </c>
      <c r="K50" s="24">
        <f>SUMIFS('3_stopień'!$I$8:$I$726,'3_stopień'!$H$8:$H$726,D50,'3_stopień'!$P$8:$P$726,"CKZ Jawor")</f>
        <v>0</v>
      </c>
      <c r="L50" s="349">
        <f>SUMIFS('3_stopień'!$J$8:$J$726,'3_stopień'!$H$8:$H$726,D50,'3_stopień'!$P$8:$P$726,"CKZ Jawor")</f>
        <v>0</v>
      </c>
      <c r="M50" s="24">
        <f>SUMIFS('3_stopień'!$I$8:$I$726,'3_stopień'!$H$8:$H$726,D50,'3_stopień'!$P$8:$P$726,"JCKZ Jelenia Góra")</f>
        <v>0</v>
      </c>
      <c r="N50" s="349">
        <f>SUMIFS('3_stopień'!$J$8:$J$726,'3_stopień'!$H$8:$H$726,D50,'3_stopień'!$P$8:$P$726,"JCKZ Jelenia Góra")</f>
        <v>0</v>
      </c>
      <c r="O50" s="24">
        <f>SUMIFS('3_stopień'!$I$8:$I$726,'3_stopień'!$H$8:$H$726,D50,'3_stopień'!$P$8:$P$726,"CKZ Kłodzko")</f>
        <v>0</v>
      </c>
      <c r="P50" s="349">
        <f>SUMIFS('3_stopień'!$J$8:$J$726,'3_stopień'!$H$8:$H$726,D50,'3_stopień'!$P$8:$P$726,"CKZ Kłodzko")</f>
        <v>0</v>
      </c>
      <c r="Q50" s="24">
        <f>SUMIFS('3_stopień'!$I$8:$I$726,'3_stopień'!$H$8:$H$726,D50,'3_stopień'!$P$8:$P$726,"CKZ Legnica")</f>
        <v>0</v>
      </c>
      <c r="R50" s="349">
        <f>SUMIFS('3_stopień'!$J$8:$J$726,'3_stopień'!$H$8:$H$726,D50,'3_stopień'!$P$8:$P$726,"CKZ Legnica")</f>
        <v>0</v>
      </c>
      <c r="S50" s="24">
        <f>SUMIFS('3_stopień'!$I$8:$I$726,'3_stopień'!$H$8:$H$726,D50,'3_stopień'!$P$8:$P$726,"CKZ Oleśnica")</f>
        <v>0</v>
      </c>
      <c r="T50" s="349">
        <f>SUMIFS('3_stopień'!$J$8:$J$726,'3_stopień'!$H$8:$H$726,D50,'3_stopień'!$P$8:$P$726,"CKZ Oleśnica")</f>
        <v>0</v>
      </c>
      <c r="U50" s="24">
        <f>SUMIFS('3_stopień'!$I$8:$I$726,'3_stopień'!$H$8:$H$726,D50,'3_stopień'!$P$8:$P$726,"CKZ Świdnica")</f>
        <v>0</v>
      </c>
      <c r="V50" s="349">
        <f>SUMIFS('3_stopień'!$J$8:$J$726,'3_stopień'!$H$8:$H$726,D50,'3_stopień'!$P$8:$P$726,"CKZ Świdnica")</f>
        <v>0</v>
      </c>
      <c r="W50" s="24">
        <f>SUMIFS('3_stopień'!$I$8:$I$726,'3_stopień'!$H$8:$H$726,D50,'3_stopień'!$P$8:$P$726,"CKZ Wołów")</f>
        <v>0</v>
      </c>
      <c r="X50" s="349">
        <f>SUMIFS('3_stopień'!$J$8:$J$726,'3_stopień'!$H$8:$H$726,D50,'3_stopień'!$P$8:$P$726,"CKZ Wołów")</f>
        <v>0</v>
      </c>
      <c r="Y50" s="24">
        <f>SUMIFS('3_stopień'!$I$8:$I$726,'3_stopień'!$H$8:$H$726,D50,'3_stopień'!$P$8:$P$726,"CKZ Ziębice")</f>
        <v>0</v>
      </c>
      <c r="Z50" s="349">
        <f>SUMIFS('3_stopień'!$J$8:$J$726,'3_stopień'!$H$8:$H$726,D50,'3_stopień'!$P$8:$P$726,"CKZ Ziębice")</f>
        <v>0</v>
      </c>
      <c r="AA50" s="24">
        <f>SUMIFS('3_stopień'!$I$8:$I$726,'3_stopień'!$H$8:$H$726,D50,'3_stopień'!$P$8:$P$726,"CKZ Dobrodzień")</f>
        <v>0</v>
      </c>
      <c r="AB50" s="349">
        <f>SUMIFS('3_stopień'!$J$8:$J$726,'3_stopień'!$H$8:$H$726,D50,'3_stopień'!$P$8:$P$726,"CKZ Dobrodzień")</f>
        <v>0</v>
      </c>
      <c r="AC50" s="24">
        <f>SUMIFS('3_stopień'!$I$8:$I$726,'3_stopień'!$H$8:$H$726,D50,'3_stopień'!$P$8:$P$726,"CKZ Głubczyce")</f>
        <v>0</v>
      </c>
      <c r="AD50" s="349">
        <f>SUMIFS('3_stopień'!$J$8:$J$726,'3_stopień'!$H$8:$H$726,D50,'3_stopień'!$P$8:$P$726,"CKZ Głubczyce")</f>
        <v>0</v>
      </c>
      <c r="AE50" s="24">
        <f>SUMIFS('3_stopień'!$I$8:$I$726,'3_stopień'!$H$8:$H$726,D50,'3_stopień'!$P$8:$P$726,"CKZ Kędzierzyn Koźle")</f>
        <v>0</v>
      </c>
      <c r="AF50" s="349">
        <f>SUMIFS('3_stopień'!$J$8:$J$726,'3_stopień'!$H$8:$H$726,D50,'3_stopień'!$P$8:$P$726,"CKZ Kędzierzyn Koźle")</f>
        <v>0</v>
      </c>
      <c r="AG50" s="24">
        <f>SUMIFS('3_stopień'!$I$8:$I$726,'3_stopień'!$H$8:$H$726,D50,'3_stopień'!$P$8:$P$726,"CKZ Kluczbork")</f>
        <v>0</v>
      </c>
      <c r="AH50" s="349">
        <f>SUMIFS('3_stopień'!$J$8:$J$726,'3_stopień'!$H$8:$H$726,D50,'3_stopień'!$P$8:$P$726,"CKZ Kluczbork")</f>
        <v>0</v>
      </c>
      <c r="AI50" s="24">
        <f>SUMIFS('3_stopień'!$I$8:$I$726,'3_stopień'!$H$8:$H$726,D50,'3_stopień'!$P$8:$P$726,"CKZ Krotoszyn")</f>
        <v>0</v>
      </c>
      <c r="AJ50" s="349">
        <f>SUMIFS('3_stopień'!$J$8:$J$726,'3_stopień'!$H$8:$H$726,D50,'3_stopień'!$P$8:$P$726,"CKZ Krotoszyn")</f>
        <v>0</v>
      </c>
      <c r="AK50" s="24">
        <f>SUMIFS('3_stopień'!$I$8:$I$726,'3_stopień'!$H$8:$H$726,D50,'3_stopień'!$P$8:$P$726,"CKZ Olkusz")</f>
        <v>0</v>
      </c>
      <c r="AL50" s="349">
        <f>SUMIFS('3_stopień'!$J$8:$J$726,'3_stopień'!$H$8:$H$726,D50,'3_stopień'!$P$8:$P$726,"CKZ Olkusz")</f>
        <v>0</v>
      </c>
      <c r="AM50" s="24">
        <f>SUMIFS('3_stopień'!$I$8:$I$726,'3_stopień'!$H$8:$H$726,D50,'3_stopień'!$P$8:$P$726,"CKZ Wschowa")</f>
        <v>0</v>
      </c>
      <c r="AN50" s="337">
        <f>SUMIFS('3_stopień'!$J$8:$J$726,'3_stopień'!$H$8:$H$726,D50,'3_stopień'!$P$8:$P$726,"CKZ Wschowa")</f>
        <v>0</v>
      </c>
      <c r="AO50" s="24">
        <f>SUMIFS('3_stopień'!$I$8:$I$726,'3_stopień'!$H$8:$H$726,D50,'3_stopień'!$P$8:$P$726,"CKZ Zielona Góra")</f>
        <v>0</v>
      </c>
      <c r="AP50" s="349">
        <f>SUMIFS('3_stopień'!$J$8:$J$726,'3_stopień'!$H$8:$H$726,D50,'3_stopień'!$P$8:$P$726,"CKZ Zielona Góra")</f>
        <v>0</v>
      </c>
      <c r="AQ50" s="24">
        <f>SUMIFS('3_stopień'!$I$8:$I$726,'3_stopień'!$H$8:$H$726,D50,'3_stopień'!$P$8:$P$726,"Rzemieślnicza Wałbrzych")</f>
        <v>0</v>
      </c>
      <c r="AR50" s="349">
        <f>SUMIFS('3_stopień'!$J$8:$J$726,'3_stopień'!$H$8:$H$726,D50,'3_stopień'!$P$8:$P$726,"Rzemieślnicza Wałbrzych")</f>
        <v>0</v>
      </c>
      <c r="AS50" s="24">
        <f>SUMIFS('3_stopień'!$I$8:$I$726,'3_stopień'!$H$8:$H$726,D50,'3_stopień'!$P$8:$P$726,"CKZ Mosina")</f>
        <v>0</v>
      </c>
      <c r="AT50" s="349">
        <f>SUMIFS('3_stopień'!$J$8:$J$726,'3_stopień'!$H$8:$H$726,D50,'3_stopień'!$P$8:$P$726,"CKZ Mosina")</f>
        <v>0</v>
      </c>
      <c r="AU50" s="24">
        <f>SUMIFS('3_stopień'!$I$8:$I$726,'3_stopień'!$H$8:$H$726,D50,'3_stopień'!$P$8:$P$726,"CKZ Słupsk")</f>
        <v>0</v>
      </c>
      <c r="AV50" s="349">
        <f>SUMIFS('3_stopień'!$J$8:$J$726,'3_stopień'!$H$8:$H$726,D50,'3_stopień'!$P$8:$P$726,"CKZ Słupsk")</f>
        <v>0</v>
      </c>
      <c r="AW50" s="24">
        <f>SUMIFS('3_stopień'!$I$8:$I$726,'3_stopień'!$H$8:$H$726,D50,'3_stopień'!$P$8:$P$726,"CKZ Opole")</f>
        <v>0</v>
      </c>
      <c r="AX50" s="349">
        <f>SUMIFS('3_stopień'!$J$8:$J$726,'3_stopień'!$H$8:$H$726,D50,'3_stopień'!$P$8:$P$726,"CKZ Opole")</f>
        <v>0</v>
      </c>
      <c r="AY50" s="24">
        <f>SUMIFS('3_stopień'!$I$8:$I$726,'3_stopień'!$H$8:$H$726,D50,'3_stopień'!$P$8:$P$726,"CKZ Wrocław")</f>
        <v>0</v>
      </c>
      <c r="AZ50" s="349">
        <f>SUMIFS('3_stopień'!$J$8:$J$726,'3_stopień'!$H$8:$H$726,D50,'3_stopień'!$P$8:$P$726,"CKZ Wrocław")</f>
        <v>0</v>
      </c>
      <c r="BA50" s="24">
        <f>SUMIFS('3_stopień'!$I$8:$I$726,'3_stopień'!$H$8:$H$726,D50,'3_stopień'!$P$8:$P$726,"Brzeg Dolny")</f>
        <v>0</v>
      </c>
      <c r="BB50" s="349">
        <f>SUMIFS('3_stopień'!$J$8:$J$726,'3_stopień'!$H$8:$H$726,D50,'3_stopień'!$P$8:$P$726,"Brzeg Dolny")</f>
        <v>0</v>
      </c>
      <c r="BC50" s="24">
        <f>SUMIFS('3_stopień'!$I$8:$I$726,'3_stopień'!$H$8:$H$726,D50,'3_stopień'!$P$8:$P$726,"CKZ Gniezno")</f>
        <v>0</v>
      </c>
      <c r="BD50" s="349">
        <f>SUMIFS('3_stopień'!$J$8:$J$726,'3_stopień'!$H$8:$H$726,D50,'3_stopień'!$P$8:$P$726,"CKZ Gniezno")</f>
        <v>0</v>
      </c>
      <c r="BE50" s="24">
        <f>SUMIFS('3_stopień'!$I$8:$I$726,'3_stopień'!$H$8:$H$726,D50,'3_stopień'!$P$8:$P$726,"CKZ Dębica")</f>
        <v>0</v>
      </c>
      <c r="BF50" s="349">
        <f>SUMIFS('3_stopień'!$J$8:$J$726,'3_stopień'!$H$8:$H$726,D50,'3_stopień'!$P$8:$P$726,"CKZ Dębica")</f>
        <v>0</v>
      </c>
      <c r="BG50" s="24">
        <f>SUMIFS('3_stopień'!$I$8:$I$726,'3_stopień'!$H$8:$H$726,D50,'3_stopień'!$P$8:$P$726,"CKZ Gliwice")</f>
        <v>0</v>
      </c>
      <c r="BH50" s="349">
        <f>SUMIFS('3_stopień'!$J$8:$J$726,'3_stopień'!$H$8:$H$726,D50,'3_stopień'!$P$8:$P$726,"CKZ Gliwice")</f>
        <v>0</v>
      </c>
      <c r="BI50" s="24">
        <f>SUMIFS('3_stopień'!$I$8:$I$726,'3_stopień'!$H$8:$H$726,D50,'3_stopień'!$P$8:$P$726,"konsultacje szkoła")</f>
        <v>0</v>
      </c>
      <c r="BJ50" s="338">
        <f t="shared" si="2"/>
        <v>0</v>
      </c>
      <c r="BK50" s="333">
        <f t="shared" si="3"/>
        <v>0</v>
      </c>
    </row>
    <row r="51" spans="2:63" hidden="1">
      <c r="B51" s="25" t="s">
        <v>197</v>
      </c>
      <c r="C51" s="26">
        <v>721301</v>
      </c>
      <c r="D51" s="26" t="s">
        <v>684</v>
      </c>
      <c r="E51" s="25" t="s">
        <v>620</v>
      </c>
      <c r="F51" s="23">
        <f>SUMIF('3_stopień'!H$8:H$726,D51,'3_stopień'!I$8:I$726)</f>
        <v>0</v>
      </c>
      <c r="G51" s="24">
        <f>SUMIFS('3_stopień'!$I$8:$I$726,'3_stopień'!$H$8:$H$726,D51,'3_stopień'!$P$8:$P$726,"CKZ Bielawa")</f>
        <v>0</v>
      </c>
      <c r="H51" s="349">
        <f>SUMIFS('3_stopień'!$J$8:$J$726,'3_stopień'!$H$8:$H$726,D51,'3_stopień'!$P$8:$P$726,"CKZ Bielawa")</f>
        <v>0</v>
      </c>
      <c r="I51" s="24">
        <f>SUMIFS('3_stopień'!$I$8:$I$726,'3_stopień'!$H$8:$H$726,D51,'3_stopień'!$P$8:$P$726,"GCKZ Głogów")</f>
        <v>0</v>
      </c>
      <c r="J51" s="349">
        <f>SUMIFS('3_stopień'!$J$8:$J$726,'3_stopień'!$H$8:$H$726,D51,'3_stopień'!$P$8:$P$726,"GCKZ Głogów")</f>
        <v>0</v>
      </c>
      <c r="K51" s="24">
        <f>SUMIFS('3_stopień'!$I$8:$I$726,'3_stopień'!$H$8:$H$726,D51,'3_stopień'!$P$8:$P$726,"CKZ Jawor")</f>
        <v>0</v>
      </c>
      <c r="L51" s="349">
        <f>SUMIFS('3_stopień'!$J$8:$J$726,'3_stopień'!$H$8:$H$726,D51,'3_stopień'!$P$8:$P$726,"CKZ Jawor")</f>
        <v>0</v>
      </c>
      <c r="M51" s="24">
        <f>SUMIFS('3_stopień'!$I$8:$I$726,'3_stopień'!$H$8:$H$726,D51,'3_stopień'!$P$8:$P$726,"JCKZ Jelenia Góra")</f>
        <v>0</v>
      </c>
      <c r="N51" s="349">
        <f>SUMIFS('3_stopień'!$J$8:$J$726,'3_stopień'!$H$8:$H$726,D51,'3_stopień'!$P$8:$P$726,"JCKZ Jelenia Góra")</f>
        <v>0</v>
      </c>
      <c r="O51" s="24">
        <f>SUMIFS('3_stopień'!$I$8:$I$726,'3_stopień'!$H$8:$H$726,D51,'3_stopień'!$P$8:$P$726,"CKZ Kłodzko")</f>
        <v>0</v>
      </c>
      <c r="P51" s="349">
        <f>SUMIFS('3_stopień'!$J$8:$J$726,'3_stopień'!$H$8:$H$726,D51,'3_stopień'!$P$8:$P$726,"CKZ Kłodzko")</f>
        <v>0</v>
      </c>
      <c r="Q51" s="24">
        <f>SUMIFS('3_stopień'!$I$8:$I$726,'3_stopień'!$H$8:$H$726,D51,'3_stopień'!$P$8:$P$726,"CKZ Legnica")</f>
        <v>0</v>
      </c>
      <c r="R51" s="349">
        <f>SUMIFS('3_stopień'!$J$8:$J$726,'3_stopień'!$H$8:$H$726,D51,'3_stopień'!$P$8:$P$726,"CKZ Legnica")</f>
        <v>0</v>
      </c>
      <c r="S51" s="24">
        <f>SUMIFS('3_stopień'!$I$8:$I$726,'3_stopień'!$H$8:$H$726,D51,'3_stopień'!$P$8:$P$726,"CKZ Oleśnica")</f>
        <v>0</v>
      </c>
      <c r="T51" s="349">
        <f>SUMIFS('3_stopień'!$J$8:$J$726,'3_stopień'!$H$8:$H$726,D51,'3_stopień'!$P$8:$P$726,"CKZ Oleśnica")</f>
        <v>0</v>
      </c>
      <c r="U51" s="24">
        <f>SUMIFS('3_stopień'!$I$8:$I$726,'3_stopień'!$H$8:$H$726,D51,'3_stopień'!$P$8:$P$726,"CKZ Świdnica")</f>
        <v>0</v>
      </c>
      <c r="V51" s="349">
        <f>SUMIFS('3_stopień'!$J$8:$J$726,'3_stopień'!$H$8:$H$726,D51,'3_stopień'!$P$8:$P$726,"CKZ Świdnica")</f>
        <v>0</v>
      </c>
      <c r="W51" s="24">
        <f>SUMIFS('3_stopień'!$I$8:$I$726,'3_stopień'!$H$8:$H$726,D51,'3_stopień'!$P$8:$P$726,"CKZ Wołów")</f>
        <v>0</v>
      </c>
      <c r="X51" s="349">
        <f>SUMIFS('3_stopień'!$J$8:$J$726,'3_stopień'!$H$8:$H$726,D51,'3_stopień'!$P$8:$P$726,"CKZ Wołów")</f>
        <v>0</v>
      </c>
      <c r="Y51" s="24">
        <f>SUMIFS('3_stopień'!$I$8:$I$726,'3_stopień'!$H$8:$H$726,D51,'3_stopień'!$P$8:$P$726,"CKZ Ziębice")</f>
        <v>0</v>
      </c>
      <c r="Z51" s="349">
        <f>SUMIFS('3_stopień'!$J$8:$J$726,'3_stopień'!$H$8:$H$726,D51,'3_stopień'!$P$8:$P$726,"CKZ Ziębice")</f>
        <v>0</v>
      </c>
      <c r="AA51" s="24">
        <f>SUMIFS('3_stopień'!$I$8:$I$726,'3_stopień'!$H$8:$H$726,D51,'3_stopień'!$P$8:$P$726,"CKZ Dobrodzień")</f>
        <v>0</v>
      </c>
      <c r="AB51" s="349">
        <f>SUMIFS('3_stopień'!$J$8:$J$726,'3_stopień'!$H$8:$H$726,D51,'3_stopień'!$P$8:$P$726,"CKZ Dobrodzień")</f>
        <v>0</v>
      </c>
      <c r="AC51" s="24">
        <f>SUMIFS('3_stopień'!$I$8:$I$726,'3_stopień'!$H$8:$H$726,D51,'3_stopień'!$P$8:$P$726,"CKZ Głubczyce")</f>
        <v>0</v>
      </c>
      <c r="AD51" s="349">
        <f>SUMIFS('3_stopień'!$J$8:$J$726,'3_stopień'!$H$8:$H$726,D51,'3_stopień'!$P$8:$P$726,"CKZ Głubczyce")</f>
        <v>0</v>
      </c>
      <c r="AE51" s="24">
        <f>SUMIFS('3_stopień'!$I$8:$I$726,'3_stopień'!$H$8:$H$726,D51,'3_stopień'!$P$8:$P$726,"CKZ Kędzierzyn Koźle")</f>
        <v>0</v>
      </c>
      <c r="AF51" s="349">
        <f>SUMIFS('3_stopień'!$J$8:$J$726,'3_stopień'!$H$8:$H$726,D51,'3_stopień'!$P$8:$P$726,"CKZ Kędzierzyn Koźle")</f>
        <v>0</v>
      </c>
      <c r="AG51" s="24">
        <f>SUMIFS('3_stopień'!$I$8:$I$726,'3_stopień'!$H$8:$H$726,D51,'3_stopień'!$P$8:$P$726,"CKZ Kluczbork")</f>
        <v>0</v>
      </c>
      <c r="AH51" s="349">
        <f>SUMIFS('3_stopień'!$J$8:$J$726,'3_stopień'!$H$8:$H$726,D51,'3_stopień'!$P$8:$P$726,"CKZ Kluczbork")</f>
        <v>0</v>
      </c>
      <c r="AI51" s="24">
        <f>SUMIFS('3_stopień'!$I$8:$I$726,'3_stopień'!$H$8:$H$726,D51,'3_stopień'!$P$8:$P$726,"CKZ Krotoszyn")</f>
        <v>0</v>
      </c>
      <c r="AJ51" s="349">
        <f>SUMIFS('3_stopień'!$J$8:$J$726,'3_stopień'!$H$8:$H$726,D51,'3_stopień'!$P$8:$P$726,"CKZ Krotoszyn")</f>
        <v>0</v>
      </c>
      <c r="AK51" s="24">
        <f>SUMIFS('3_stopień'!$I$8:$I$726,'3_stopień'!$H$8:$H$726,D51,'3_stopień'!$P$8:$P$726,"CKZ Olkusz")</f>
        <v>0</v>
      </c>
      <c r="AL51" s="349">
        <f>SUMIFS('3_stopień'!$J$8:$J$726,'3_stopień'!$H$8:$H$726,D51,'3_stopień'!$P$8:$P$726,"CKZ Olkusz")</f>
        <v>0</v>
      </c>
      <c r="AM51" s="24">
        <f>SUMIFS('3_stopień'!$I$8:$I$726,'3_stopień'!$H$8:$H$726,D51,'3_stopień'!$P$8:$P$726,"CKZ Wschowa")</f>
        <v>0</v>
      </c>
      <c r="AN51" s="337">
        <f>SUMIFS('3_stopień'!$J$8:$J$726,'3_stopień'!$H$8:$H$726,D51,'3_stopień'!$P$8:$P$726,"CKZ Wschowa")</f>
        <v>0</v>
      </c>
      <c r="AO51" s="24">
        <f>SUMIFS('3_stopień'!$I$8:$I$726,'3_stopień'!$H$8:$H$726,D51,'3_stopień'!$P$8:$P$726,"CKZ Zielona Góra")</f>
        <v>0</v>
      </c>
      <c r="AP51" s="349">
        <f>SUMIFS('3_stopień'!$J$8:$J$726,'3_stopień'!$H$8:$H$726,D51,'3_stopień'!$P$8:$P$726,"CKZ Zielona Góra")</f>
        <v>0</v>
      </c>
      <c r="AQ51" s="24">
        <f>SUMIFS('3_stopień'!$I$8:$I$726,'3_stopień'!$H$8:$H$726,D51,'3_stopień'!$P$8:$P$726,"Rzemieślnicza Wałbrzych")</f>
        <v>0</v>
      </c>
      <c r="AR51" s="349">
        <f>SUMIFS('3_stopień'!$J$8:$J$726,'3_stopień'!$H$8:$H$726,D51,'3_stopień'!$P$8:$P$726,"Rzemieślnicza Wałbrzych")</f>
        <v>0</v>
      </c>
      <c r="AS51" s="24">
        <f>SUMIFS('3_stopień'!$I$8:$I$726,'3_stopień'!$H$8:$H$726,D51,'3_stopień'!$P$8:$P$726,"CKZ Mosina")</f>
        <v>0</v>
      </c>
      <c r="AT51" s="349">
        <f>SUMIFS('3_stopień'!$J$8:$J$726,'3_stopień'!$H$8:$H$726,D51,'3_stopień'!$P$8:$P$726,"CKZ Mosina")</f>
        <v>0</v>
      </c>
      <c r="AU51" s="24">
        <f>SUMIFS('3_stopień'!$I$8:$I$726,'3_stopień'!$H$8:$H$726,D51,'3_stopień'!$P$8:$P$726,"CKZ Słupsk")</f>
        <v>0</v>
      </c>
      <c r="AV51" s="349">
        <f>SUMIFS('3_stopień'!$J$8:$J$726,'3_stopień'!$H$8:$H$726,D51,'3_stopień'!$P$8:$P$726,"CKZ Słupsk")</f>
        <v>0</v>
      </c>
      <c r="AW51" s="24">
        <f>SUMIFS('3_stopień'!$I$8:$I$726,'3_stopień'!$H$8:$H$726,D51,'3_stopień'!$P$8:$P$726,"CKZ Opole")</f>
        <v>0</v>
      </c>
      <c r="AX51" s="349">
        <f>SUMIFS('3_stopień'!$J$8:$J$726,'3_stopień'!$H$8:$H$726,D51,'3_stopień'!$P$8:$P$726,"CKZ Opole")</f>
        <v>0</v>
      </c>
      <c r="AY51" s="24">
        <f>SUMIFS('3_stopień'!$I$8:$I$726,'3_stopień'!$H$8:$H$726,D51,'3_stopień'!$P$8:$P$726,"CKZ Wrocław")</f>
        <v>0</v>
      </c>
      <c r="AZ51" s="349">
        <f>SUMIFS('3_stopień'!$J$8:$J$726,'3_stopień'!$H$8:$H$726,D51,'3_stopień'!$P$8:$P$726,"CKZ Wrocław")</f>
        <v>0</v>
      </c>
      <c r="BA51" s="24">
        <f>SUMIFS('3_stopień'!$I$8:$I$726,'3_stopień'!$H$8:$H$726,D51,'3_stopień'!$P$8:$P$726,"Brzeg Dolny")</f>
        <v>0</v>
      </c>
      <c r="BB51" s="349">
        <f>SUMIFS('3_stopień'!$J$8:$J$726,'3_stopień'!$H$8:$H$726,D51,'3_stopień'!$P$8:$P$726,"Brzeg Dolny")</f>
        <v>0</v>
      </c>
      <c r="BC51" s="24">
        <f>SUMIFS('3_stopień'!$I$8:$I$726,'3_stopień'!$H$8:$H$726,D51,'3_stopień'!$P$8:$P$726,"CKZ Gniezno")</f>
        <v>0</v>
      </c>
      <c r="BD51" s="349">
        <f>SUMIFS('3_stopień'!$J$8:$J$726,'3_stopień'!$H$8:$H$726,D51,'3_stopień'!$P$8:$P$726,"CKZ Gniezno")</f>
        <v>0</v>
      </c>
      <c r="BE51" s="24">
        <f>SUMIFS('3_stopień'!$I$8:$I$726,'3_stopień'!$H$8:$H$726,D51,'3_stopień'!$P$8:$P$726,"CKZ Dębica")</f>
        <v>0</v>
      </c>
      <c r="BF51" s="349">
        <f>SUMIFS('3_stopień'!$J$8:$J$726,'3_stopień'!$H$8:$H$726,D51,'3_stopień'!$P$8:$P$726,"CKZ Dębica")</f>
        <v>0</v>
      </c>
      <c r="BG51" s="24">
        <f>SUMIFS('3_stopień'!$I$8:$I$726,'3_stopień'!$H$8:$H$726,D51,'3_stopień'!$P$8:$P$726,"CKZ Gliwice")</f>
        <v>0</v>
      </c>
      <c r="BH51" s="349">
        <f>SUMIFS('3_stopień'!$J$8:$J$726,'3_stopień'!$H$8:$H$726,D51,'3_stopień'!$P$8:$P$726,"CKZ Gliwice")</f>
        <v>0</v>
      </c>
      <c r="BI51" s="24">
        <f>SUMIFS('3_stopień'!$I$8:$I$726,'3_stopień'!$H$8:$H$726,D51,'3_stopień'!$P$8:$P$726,"konsultacje szkoła")</f>
        <v>0</v>
      </c>
      <c r="BJ51" s="338">
        <f t="shared" si="2"/>
        <v>0</v>
      </c>
      <c r="BK51" s="333">
        <f t="shared" si="3"/>
        <v>0</v>
      </c>
    </row>
    <row r="52" spans="2:63" hidden="1">
      <c r="B52" s="25" t="s">
        <v>514</v>
      </c>
      <c r="C52" s="26">
        <v>722101</v>
      </c>
      <c r="D52" s="26" t="s">
        <v>1015</v>
      </c>
      <c r="E52" s="25" t="s">
        <v>621</v>
      </c>
      <c r="F52" s="23">
        <f>SUMIF('3_stopień'!H$8:H$726,D52,'3_stopień'!I$8:I$726)</f>
        <v>0</v>
      </c>
      <c r="G52" s="24">
        <f>SUMIFS('3_stopień'!$I$8:$I$726,'3_stopień'!$H$8:$H$726,D52,'3_stopień'!$P$8:$P$726,"CKZ Bielawa")</f>
        <v>0</v>
      </c>
      <c r="H52" s="349">
        <f>SUMIFS('3_stopień'!$J$8:$J$726,'3_stopień'!$H$8:$H$726,D52,'3_stopień'!$P$8:$P$726,"CKZ Bielawa")</f>
        <v>0</v>
      </c>
      <c r="I52" s="24">
        <f>SUMIFS('3_stopień'!$I$8:$I$726,'3_stopień'!$H$8:$H$726,D52,'3_stopień'!$P$8:$P$726,"GCKZ Głogów")</f>
        <v>0</v>
      </c>
      <c r="J52" s="349">
        <f>SUMIFS('3_stopień'!$J$8:$J$726,'3_stopień'!$H$8:$H$726,D52,'3_stopień'!$P$8:$P$726,"GCKZ Głogów")</f>
        <v>0</v>
      </c>
      <c r="K52" s="24">
        <f>SUMIFS('3_stopień'!$I$8:$I$726,'3_stopień'!$H$8:$H$726,D52,'3_stopień'!$P$8:$P$726,"CKZ Jawor")</f>
        <v>0</v>
      </c>
      <c r="L52" s="349">
        <f>SUMIFS('3_stopień'!$J$8:$J$726,'3_stopień'!$H$8:$H$726,D52,'3_stopień'!$P$8:$P$726,"CKZ Jawor")</f>
        <v>0</v>
      </c>
      <c r="M52" s="24">
        <f>SUMIFS('3_stopień'!$I$8:$I$726,'3_stopień'!$H$8:$H$726,D52,'3_stopień'!$P$8:$P$726,"JCKZ Jelenia Góra")</f>
        <v>0</v>
      </c>
      <c r="N52" s="349">
        <f>SUMIFS('3_stopień'!$J$8:$J$726,'3_stopień'!$H$8:$H$726,D52,'3_stopień'!$P$8:$P$726,"JCKZ Jelenia Góra")</f>
        <v>0</v>
      </c>
      <c r="O52" s="24">
        <f>SUMIFS('3_stopień'!$I$8:$I$726,'3_stopień'!$H$8:$H$726,D52,'3_stopień'!$P$8:$P$726,"CKZ Kłodzko")</f>
        <v>0</v>
      </c>
      <c r="P52" s="349">
        <f>SUMIFS('3_stopień'!$J$8:$J$726,'3_stopień'!$H$8:$H$726,D52,'3_stopień'!$P$8:$P$726,"CKZ Kłodzko")</f>
        <v>0</v>
      </c>
      <c r="Q52" s="24">
        <f>SUMIFS('3_stopień'!$I$8:$I$726,'3_stopień'!$H$8:$H$726,D52,'3_stopień'!$P$8:$P$726,"CKZ Legnica")</f>
        <v>0</v>
      </c>
      <c r="R52" s="349">
        <f>SUMIFS('3_stopień'!$J$8:$J$726,'3_stopień'!$H$8:$H$726,D52,'3_stopień'!$P$8:$P$726,"CKZ Legnica")</f>
        <v>0</v>
      </c>
      <c r="S52" s="24">
        <f>SUMIFS('3_stopień'!$I$8:$I$726,'3_stopień'!$H$8:$H$726,D52,'3_stopień'!$P$8:$P$726,"CKZ Oleśnica")</f>
        <v>0</v>
      </c>
      <c r="T52" s="349">
        <f>SUMIFS('3_stopień'!$J$8:$J$726,'3_stopień'!$H$8:$H$726,D52,'3_stopień'!$P$8:$P$726,"CKZ Oleśnica")</f>
        <v>0</v>
      </c>
      <c r="U52" s="24">
        <f>SUMIFS('3_stopień'!$I$8:$I$726,'3_stopień'!$H$8:$H$726,D52,'3_stopień'!$P$8:$P$726,"CKZ Świdnica")</f>
        <v>0</v>
      </c>
      <c r="V52" s="349">
        <f>SUMIFS('3_stopień'!$J$8:$J$726,'3_stopień'!$H$8:$H$726,D52,'3_stopień'!$P$8:$P$726,"CKZ Świdnica")</f>
        <v>0</v>
      </c>
      <c r="W52" s="24">
        <f>SUMIFS('3_stopień'!$I$8:$I$726,'3_stopień'!$H$8:$H$726,D52,'3_stopień'!$P$8:$P$726,"CKZ Wołów")</f>
        <v>0</v>
      </c>
      <c r="X52" s="349">
        <f>SUMIFS('3_stopień'!$J$8:$J$726,'3_stopień'!$H$8:$H$726,D52,'3_stopień'!$P$8:$P$726,"CKZ Wołów")</f>
        <v>0</v>
      </c>
      <c r="Y52" s="24">
        <f>SUMIFS('3_stopień'!$I$8:$I$726,'3_stopień'!$H$8:$H$726,D52,'3_stopień'!$P$8:$P$726,"CKZ Ziębice")</f>
        <v>0</v>
      </c>
      <c r="Z52" s="349">
        <f>SUMIFS('3_stopień'!$J$8:$J$726,'3_stopień'!$H$8:$H$726,D52,'3_stopień'!$P$8:$P$726,"CKZ Ziębice")</f>
        <v>0</v>
      </c>
      <c r="AA52" s="24">
        <f>SUMIFS('3_stopień'!$I$8:$I$726,'3_stopień'!$H$8:$H$726,D52,'3_stopień'!$P$8:$P$726,"CKZ Dobrodzień")</f>
        <v>0</v>
      </c>
      <c r="AB52" s="349">
        <f>SUMIFS('3_stopień'!$J$8:$J$726,'3_stopień'!$H$8:$H$726,D52,'3_stopień'!$P$8:$P$726,"CKZ Dobrodzień")</f>
        <v>0</v>
      </c>
      <c r="AC52" s="24">
        <f>SUMIFS('3_stopień'!$I$8:$I$726,'3_stopień'!$H$8:$H$726,D52,'3_stopień'!$P$8:$P$726,"CKZ Głubczyce")</f>
        <v>0</v>
      </c>
      <c r="AD52" s="349">
        <f>SUMIFS('3_stopień'!$J$8:$J$726,'3_stopień'!$H$8:$H$726,D52,'3_stopień'!$P$8:$P$726,"CKZ Głubczyce")</f>
        <v>0</v>
      </c>
      <c r="AE52" s="24">
        <f>SUMIFS('3_stopień'!$I$8:$I$726,'3_stopień'!$H$8:$H$726,D52,'3_stopień'!$P$8:$P$726,"CKZ Kędzierzyn Koźle")</f>
        <v>0</v>
      </c>
      <c r="AF52" s="349">
        <f>SUMIFS('3_stopień'!$J$8:$J$726,'3_stopień'!$H$8:$H$726,D52,'3_stopień'!$P$8:$P$726,"CKZ Kędzierzyn Koźle")</f>
        <v>0</v>
      </c>
      <c r="AG52" s="24">
        <f>SUMIFS('3_stopień'!$I$8:$I$726,'3_stopień'!$H$8:$H$726,D52,'3_stopień'!$P$8:$P$726,"CKZ Kluczbork")</f>
        <v>0</v>
      </c>
      <c r="AH52" s="349">
        <f>SUMIFS('3_stopień'!$J$8:$J$726,'3_stopień'!$H$8:$H$726,D52,'3_stopień'!$P$8:$P$726,"CKZ Kluczbork")</f>
        <v>0</v>
      </c>
      <c r="AI52" s="24">
        <f>SUMIFS('3_stopień'!$I$8:$I$726,'3_stopień'!$H$8:$H$726,D52,'3_stopień'!$P$8:$P$726,"CKZ Krotoszyn")</f>
        <v>0</v>
      </c>
      <c r="AJ52" s="349">
        <f>SUMIFS('3_stopień'!$J$8:$J$726,'3_stopień'!$H$8:$H$726,D52,'3_stopień'!$P$8:$P$726,"CKZ Krotoszyn")</f>
        <v>0</v>
      </c>
      <c r="AK52" s="24">
        <f>SUMIFS('3_stopień'!$I$8:$I$726,'3_stopień'!$H$8:$H$726,D52,'3_stopień'!$P$8:$P$726,"CKZ Olkusz")</f>
        <v>0</v>
      </c>
      <c r="AL52" s="349">
        <f>SUMIFS('3_stopień'!$J$8:$J$726,'3_stopień'!$H$8:$H$726,D52,'3_stopień'!$P$8:$P$726,"CKZ Olkusz")</f>
        <v>0</v>
      </c>
      <c r="AM52" s="24">
        <f>SUMIFS('3_stopień'!$I$8:$I$726,'3_stopień'!$H$8:$H$726,D52,'3_stopień'!$P$8:$P$726,"CKZ Wschowa")</f>
        <v>0</v>
      </c>
      <c r="AN52" s="337">
        <f>SUMIFS('3_stopień'!$J$8:$J$726,'3_stopień'!$H$8:$H$726,D52,'3_stopień'!$P$8:$P$726,"CKZ Wschowa")</f>
        <v>0</v>
      </c>
      <c r="AO52" s="24">
        <f>SUMIFS('3_stopień'!$I$8:$I$726,'3_stopień'!$H$8:$H$726,D52,'3_stopień'!$P$8:$P$726,"CKZ Zielona Góra")</f>
        <v>0</v>
      </c>
      <c r="AP52" s="349">
        <f>SUMIFS('3_stopień'!$J$8:$J$726,'3_stopień'!$H$8:$H$726,D52,'3_stopień'!$P$8:$P$726,"CKZ Zielona Góra")</f>
        <v>0</v>
      </c>
      <c r="AQ52" s="24">
        <f>SUMIFS('3_stopień'!$I$8:$I$726,'3_stopień'!$H$8:$H$726,D52,'3_stopień'!$P$8:$P$726,"Rzemieślnicza Wałbrzych")</f>
        <v>0</v>
      </c>
      <c r="AR52" s="349">
        <f>SUMIFS('3_stopień'!$J$8:$J$726,'3_stopień'!$H$8:$H$726,D52,'3_stopień'!$P$8:$P$726,"Rzemieślnicza Wałbrzych")</f>
        <v>0</v>
      </c>
      <c r="AS52" s="24">
        <f>SUMIFS('3_stopień'!$I$8:$I$726,'3_stopień'!$H$8:$H$726,D52,'3_stopień'!$P$8:$P$726,"CKZ Mosina")</f>
        <v>0</v>
      </c>
      <c r="AT52" s="349">
        <f>SUMIFS('3_stopień'!$J$8:$J$726,'3_stopień'!$H$8:$H$726,D52,'3_stopień'!$P$8:$P$726,"CKZ Mosina")</f>
        <v>0</v>
      </c>
      <c r="AU52" s="24">
        <f>SUMIFS('3_stopień'!$I$8:$I$726,'3_stopień'!$H$8:$H$726,D52,'3_stopień'!$P$8:$P$726,"CKZ Słupsk")</f>
        <v>0</v>
      </c>
      <c r="AV52" s="349">
        <f>SUMIFS('3_stopień'!$J$8:$J$726,'3_stopień'!$H$8:$H$726,D52,'3_stopień'!$P$8:$P$726,"CKZ Słupsk")</f>
        <v>0</v>
      </c>
      <c r="AW52" s="24">
        <f>SUMIFS('3_stopień'!$I$8:$I$726,'3_stopień'!$H$8:$H$726,D52,'3_stopień'!$P$8:$P$726,"CKZ Opole")</f>
        <v>0</v>
      </c>
      <c r="AX52" s="349">
        <f>SUMIFS('3_stopień'!$J$8:$J$726,'3_stopień'!$H$8:$H$726,D52,'3_stopień'!$P$8:$P$726,"CKZ Opole")</f>
        <v>0</v>
      </c>
      <c r="AY52" s="24">
        <f>SUMIFS('3_stopień'!$I$8:$I$726,'3_stopień'!$H$8:$H$726,D52,'3_stopień'!$P$8:$P$726,"CKZ Wrocław")</f>
        <v>0</v>
      </c>
      <c r="AZ52" s="349">
        <f>SUMIFS('3_stopień'!$J$8:$J$726,'3_stopień'!$H$8:$H$726,D52,'3_stopień'!$P$8:$P$726,"CKZ Wrocław")</f>
        <v>0</v>
      </c>
      <c r="BA52" s="24">
        <f>SUMIFS('3_stopień'!$I$8:$I$726,'3_stopień'!$H$8:$H$726,D52,'3_stopień'!$P$8:$P$726,"Brzeg Dolny")</f>
        <v>0</v>
      </c>
      <c r="BB52" s="349">
        <f>SUMIFS('3_stopień'!$J$8:$J$726,'3_stopień'!$H$8:$H$726,D52,'3_stopień'!$P$8:$P$726,"Brzeg Dolny")</f>
        <v>0</v>
      </c>
      <c r="BC52" s="24">
        <f>SUMIFS('3_stopień'!$I$8:$I$726,'3_stopień'!$H$8:$H$726,D52,'3_stopień'!$P$8:$P$726,"CKZ Gniezno")</f>
        <v>0</v>
      </c>
      <c r="BD52" s="349">
        <f>SUMIFS('3_stopień'!$J$8:$J$726,'3_stopień'!$H$8:$H$726,D52,'3_stopień'!$P$8:$P$726,"CKZ Gniezno")</f>
        <v>0</v>
      </c>
      <c r="BE52" s="24">
        <f>SUMIFS('3_stopień'!$I$8:$I$726,'3_stopień'!$H$8:$H$726,D52,'3_stopień'!$P$8:$P$726,"CKZ Dębica")</f>
        <v>0</v>
      </c>
      <c r="BF52" s="349">
        <f>SUMIFS('3_stopień'!$J$8:$J$726,'3_stopień'!$H$8:$H$726,D52,'3_stopień'!$P$8:$P$726,"CKZ Dębica")</f>
        <v>0</v>
      </c>
      <c r="BG52" s="24">
        <f>SUMIFS('3_stopień'!$I$8:$I$726,'3_stopień'!$H$8:$H$726,D52,'3_stopień'!$P$8:$P$726,"CKZ Gliwice")</f>
        <v>0</v>
      </c>
      <c r="BH52" s="349">
        <f>SUMIFS('3_stopień'!$J$8:$J$726,'3_stopień'!$H$8:$H$726,D52,'3_stopień'!$P$8:$P$726,"CKZ Gliwice")</f>
        <v>0</v>
      </c>
      <c r="BI52" s="24">
        <f>SUMIFS('3_stopień'!$I$8:$I$726,'3_stopień'!$H$8:$H$726,D52,'3_stopień'!$P$8:$P$726,"konsultacje szkoła")</f>
        <v>0</v>
      </c>
      <c r="BJ52" s="338">
        <f t="shared" si="2"/>
        <v>0</v>
      </c>
      <c r="BK52" s="333">
        <f t="shared" si="3"/>
        <v>0</v>
      </c>
    </row>
    <row r="53" spans="2:63" ht="15.75" hidden="1" customHeight="1">
      <c r="B53" s="25" t="s">
        <v>515</v>
      </c>
      <c r="C53" s="26">
        <v>723310</v>
      </c>
      <c r="D53" s="26" t="s">
        <v>218</v>
      </c>
      <c r="E53" s="25" t="s">
        <v>622</v>
      </c>
      <c r="F53" s="23">
        <f>SUMIF('3_stopień'!H$8:H$726,D53,'3_stopień'!I$8:I$726)</f>
        <v>1</v>
      </c>
      <c r="G53" s="24">
        <f>SUMIFS('3_stopień'!$I$8:$I$726,'3_stopień'!$H$8:$H$726,D53,'3_stopień'!$P$8:$P$726,"CKZ Bielawa")</f>
        <v>0</v>
      </c>
      <c r="H53" s="349">
        <f>SUMIFS('3_stopień'!$J$8:$J$726,'3_stopień'!$H$8:$H$726,D53,'3_stopień'!$P$8:$P$726,"CKZ Bielawa")</f>
        <v>0</v>
      </c>
      <c r="I53" s="24">
        <f>SUMIFS('3_stopień'!$I$8:$I$726,'3_stopień'!$H$8:$H$726,D53,'3_stopień'!$P$8:$P$726,"GCKZ Głogów")</f>
        <v>0</v>
      </c>
      <c r="J53" s="349">
        <f>SUMIFS('3_stopień'!$J$8:$J$726,'3_stopień'!$H$8:$H$726,D53,'3_stopień'!$P$8:$P$726,"GCKZ Głogów")</f>
        <v>0</v>
      </c>
      <c r="K53" s="24">
        <f>SUMIFS('3_stopień'!$I$8:$I$726,'3_stopień'!$H$8:$H$726,D53,'3_stopień'!$P$8:$P$726,"CKZ Jawor")</f>
        <v>0</v>
      </c>
      <c r="L53" s="349">
        <f>SUMIFS('3_stopień'!$J$8:$J$726,'3_stopień'!$H$8:$H$726,D53,'3_stopień'!$P$8:$P$726,"CKZ Jawor")</f>
        <v>0</v>
      </c>
      <c r="M53" s="24">
        <f>SUMIFS('3_stopień'!$I$8:$I$726,'3_stopień'!$H$8:$H$726,D53,'3_stopień'!$P$8:$P$726,"JCKZ Jelenia Góra")</f>
        <v>0</v>
      </c>
      <c r="N53" s="349">
        <f>SUMIFS('3_stopień'!$J$8:$J$726,'3_stopień'!$H$8:$H$726,D53,'3_stopień'!$P$8:$P$726,"JCKZ Jelenia Góra")</f>
        <v>0</v>
      </c>
      <c r="O53" s="24">
        <f>SUMIFS('3_stopień'!$I$8:$I$726,'3_stopień'!$H$8:$H$726,D53,'3_stopień'!$P$8:$P$726,"CKZ Kłodzko")</f>
        <v>0</v>
      </c>
      <c r="P53" s="349">
        <f>SUMIFS('3_stopień'!$J$8:$J$726,'3_stopień'!$H$8:$H$726,D53,'3_stopień'!$P$8:$P$726,"CKZ Kłodzko")</f>
        <v>0</v>
      </c>
      <c r="Q53" s="24">
        <f>SUMIFS('3_stopień'!$I$8:$I$726,'3_stopień'!$H$8:$H$726,D53,'3_stopień'!$P$8:$P$726,"CKZ Legnica")</f>
        <v>0</v>
      </c>
      <c r="R53" s="349">
        <f>SUMIFS('3_stopień'!$J$8:$J$726,'3_stopień'!$H$8:$H$726,D53,'3_stopień'!$P$8:$P$726,"CKZ Legnica")</f>
        <v>0</v>
      </c>
      <c r="S53" s="24">
        <f>SUMIFS('3_stopień'!$I$8:$I$726,'3_stopień'!$H$8:$H$726,D53,'3_stopień'!$P$8:$P$726,"CKZ Oleśnica")</f>
        <v>0</v>
      </c>
      <c r="T53" s="349">
        <f>SUMIFS('3_stopień'!$J$8:$J$726,'3_stopień'!$H$8:$H$726,D53,'3_stopień'!$P$8:$P$726,"CKZ Oleśnica")</f>
        <v>0</v>
      </c>
      <c r="U53" s="24">
        <f>SUMIFS('3_stopień'!$I$8:$I$726,'3_stopień'!$H$8:$H$726,D53,'3_stopień'!$P$8:$P$726,"CKZ Świdnica")</f>
        <v>0</v>
      </c>
      <c r="V53" s="349">
        <f>SUMIFS('3_stopień'!$J$8:$J$726,'3_stopień'!$H$8:$H$726,D53,'3_stopień'!$P$8:$P$726,"CKZ Świdnica")</f>
        <v>0</v>
      </c>
      <c r="W53" s="24">
        <f>SUMIFS('3_stopień'!$I$8:$I$726,'3_stopień'!$H$8:$H$726,D53,'3_stopień'!$P$8:$P$726,"CKZ Wołów")</f>
        <v>0</v>
      </c>
      <c r="X53" s="349">
        <f>SUMIFS('3_stopień'!$J$8:$J$726,'3_stopień'!$H$8:$H$726,D53,'3_stopień'!$P$8:$P$726,"CKZ Wołów")</f>
        <v>0</v>
      </c>
      <c r="Y53" s="24">
        <f>SUMIFS('3_stopień'!$I$8:$I$726,'3_stopień'!$H$8:$H$726,D53,'3_stopień'!$P$8:$P$726,"CKZ Ziębice")</f>
        <v>0</v>
      </c>
      <c r="Z53" s="349">
        <f>SUMIFS('3_stopień'!$J$8:$J$726,'3_stopień'!$H$8:$H$726,D53,'3_stopień'!$P$8:$P$726,"CKZ Ziębice")</f>
        <v>0</v>
      </c>
      <c r="AA53" s="24">
        <f>SUMIFS('3_stopień'!$I$8:$I$726,'3_stopień'!$H$8:$H$726,D53,'3_stopień'!$P$8:$P$726,"CKZ Dobrodzień")</f>
        <v>0</v>
      </c>
      <c r="AB53" s="349">
        <f>SUMIFS('3_stopień'!$J$8:$J$726,'3_stopień'!$H$8:$H$726,D53,'3_stopień'!$P$8:$P$726,"CKZ Dobrodzień")</f>
        <v>0</v>
      </c>
      <c r="AC53" s="24">
        <f>SUMIFS('3_stopień'!$I$8:$I$726,'3_stopień'!$H$8:$H$726,D53,'3_stopień'!$P$8:$P$726,"CKZ Głubczyce")</f>
        <v>0</v>
      </c>
      <c r="AD53" s="349">
        <f>SUMIFS('3_stopień'!$J$8:$J$726,'3_stopień'!$H$8:$H$726,D53,'3_stopień'!$P$8:$P$726,"CKZ Głubczyce")</f>
        <v>0</v>
      </c>
      <c r="AE53" s="24">
        <f>SUMIFS('3_stopień'!$I$8:$I$726,'3_stopień'!$H$8:$H$726,D53,'3_stopień'!$P$8:$P$726,"CKZ Kędzierzyn Koźle")</f>
        <v>0</v>
      </c>
      <c r="AF53" s="349">
        <f>SUMIFS('3_stopień'!$J$8:$J$726,'3_stopień'!$H$8:$H$726,D53,'3_stopień'!$P$8:$P$726,"CKZ Kędzierzyn Koźle")</f>
        <v>0</v>
      </c>
      <c r="AG53" s="24">
        <f>SUMIFS('3_stopień'!$I$8:$I$726,'3_stopień'!$H$8:$H$726,D53,'3_stopień'!$P$8:$P$726,"CKZ Kluczbork")</f>
        <v>0</v>
      </c>
      <c r="AH53" s="349">
        <f>SUMIFS('3_stopień'!$J$8:$J$726,'3_stopień'!$H$8:$H$726,D53,'3_stopień'!$P$8:$P$726,"CKZ Kluczbork")</f>
        <v>0</v>
      </c>
      <c r="AI53" s="24">
        <f>SUMIFS('3_stopień'!$I$8:$I$726,'3_stopień'!$H$8:$H$726,D53,'3_stopień'!$P$8:$P$726,"CKZ Krotoszyn")</f>
        <v>0</v>
      </c>
      <c r="AJ53" s="349">
        <f>SUMIFS('3_stopień'!$J$8:$J$726,'3_stopień'!$H$8:$H$726,D53,'3_stopień'!$P$8:$P$726,"CKZ Krotoszyn")</f>
        <v>0</v>
      </c>
      <c r="AK53" s="24">
        <f>SUMIFS('3_stopień'!$I$8:$I$726,'3_stopień'!$H$8:$H$726,D53,'3_stopień'!$P$8:$P$726,"CKZ Olkusz")</f>
        <v>0</v>
      </c>
      <c r="AL53" s="349">
        <f>SUMIFS('3_stopień'!$J$8:$J$726,'3_stopień'!$H$8:$H$726,D53,'3_stopień'!$P$8:$P$726,"CKZ Olkusz")</f>
        <v>0</v>
      </c>
      <c r="AM53" s="24">
        <f>SUMIFS('3_stopień'!$I$8:$I$726,'3_stopień'!$H$8:$H$726,D53,'3_stopień'!$P$8:$P$726,"CKZ Wschowa")</f>
        <v>0</v>
      </c>
      <c r="AN53" s="337">
        <f>SUMIFS('3_stopień'!$J$8:$J$726,'3_stopień'!$H$8:$H$726,D53,'3_stopień'!$P$8:$P$726,"CKZ Wschowa")</f>
        <v>0</v>
      </c>
      <c r="AO53" s="24">
        <f>SUMIFS('3_stopień'!$I$8:$I$726,'3_stopień'!$H$8:$H$726,D53,'3_stopień'!$P$8:$P$726,"CKZ Zielona Góra")</f>
        <v>0</v>
      </c>
      <c r="AP53" s="349">
        <f>SUMIFS('3_stopień'!$J$8:$J$726,'3_stopień'!$H$8:$H$726,D53,'3_stopień'!$P$8:$P$726,"CKZ Zielona Góra")</f>
        <v>0</v>
      </c>
      <c r="AQ53" s="24">
        <f>SUMIFS('3_stopień'!$I$8:$I$726,'3_stopień'!$H$8:$H$726,D53,'3_stopień'!$P$8:$P$726,"Rzemieślnicza Wałbrzych")</f>
        <v>0</v>
      </c>
      <c r="AR53" s="349">
        <f>SUMIFS('3_stopień'!$J$8:$J$726,'3_stopień'!$H$8:$H$726,D53,'3_stopień'!$P$8:$P$726,"Rzemieślnicza Wałbrzych")</f>
        <v>0</v>
      </c>
      <c r="AS53" s="24">
        <f>SUMIFS('3_stopień'!$I$8:$I$726,'3_stopień'!$H$8:$H$726,D53,'3_stopień'!$P$8:$P$726,"CKZ Mosina")</f>
        <v>0</v>
      </c>
      <c r="AT53" s="349">
        <f>SUMIFS('3_stopień'!$J$8:$J$726,'3_stopień'!$H$8:$H$726,D53,'3_stopień'!$P$8:$P$726,"CKZ Mosina")</f>
        <v>0</v>
      </c>
      <c r="AU53" s="24">
        <f>SUMIFS('3_stopień'!$I$8:$I$726,'3_stopień'!$H$8:$H$726,D53,'3_stopień'!$P$8:$P$726,"CKZ Słupsk")</f>
        <v>0</v>
      </c>
      <c r="AV53" s="349">
        <f>SUMIFS('3_stopień'!$J$8:$J$726,'3_stopień'!$H$8:$H$726,D53,'3_stopień'!$P$8:$P$726,"CKZ Słupsk")</f>
        <v>0</v>
      </c>
      <c r="AW53" s="24">
        <f>SUMIFS('3_stopień'!$I$8:$I$726,'3_stopień'!$H$8:$H$726,D53,'3_stopień'!$P$8:$P$726,"CKZ Opole")</f>
        <v>0</v>
      </c>
      <c r="AX53" s="349">
        <f>SUMIFS('3_stopień'!$J$8:$J$726,'3_stopień'!$H$8:$H$726,D53,'3_stopień'!$P$8:$P$726,"CKZ Opole")</f>
        <v>0</v>
      </c>
      <c r="AY53" s="24">
        <f>SUMIFS('3_stopień'!$I$8:$I$726,'3_stopień'!$H$8:$H$726,D53,'3_stopień'!$P$8:$P$726,"CKZ Wrocław")</f>
        <v>0</v>
      </c>
      <c r="AZ53" s="349">
        <f>SUMIFS('3_stopień'!$J$8:$J$726,'3_stopień'!$H$8:$H$726,D53,'3_stopień'!$P$8:$P$726,"CKZ Wrocław")</f>
        <v>0</v>
      </c>
      <c r="BA53" s="24">
        <f>SUMIFS('3_stopień'!$I$8:$I$726,'3_stopień'!$H$8:$H$726,D53,'3_stopień'!$P$8:$P$726,"Brzeg Dolny")</f>
        <v>0</v>
      </c>
      <c r="BB53" s="349">
        <f>SUMIFS('3_stopień'!$J$8:$J$726,'3_stopień'!$H$8:$H$726,D53,'3_stopień'!$P$8:$P$726,"Brzeg Dolny")</f>
        <v>0</v>
      </c>
      <c r="BC53" s="24">
        <f>SUMIFS('3_stopień'!$I$8:$I$726,'3_stopień'!$H$8:$H$726,D53,'3_stopień'!$P$8:$P$726,"CKZ Gniezno")</f>
        <v>0</v>
      </c>
      <c r="BD53" s="349">
        <f>SUMIFS('3_stopień'!$J$8:$J$726,'3_stopień'!$H$8:$H$726,D53,'3_stopień'!$P$8:$P$726,"CKZ Gniezno")</f>
        <v>0</v>
      </c>
      <c r="BE53" s="24">
        <f>SUMIFS('3_stopień'!$I$8:$I$726,'3_stopień'!$H$8:$H$726,D53,'3_stopień'!$P$8:$P$726,"CKZ Dębica")</f>
        <v>0</v>
      </c>
      <c r="BF53" s="349">
        <f>SUMIFS('3_stopień'!$J$8:$J$726,'3_stopień'!$H$8:$H$726,D53,'3_stopień'!$P$8:$P$726,"CKZ Dębica")</f>
        <v>0</v>
      </c>
      <c r="BG53" s="24">
        <f>SUMIFS('3_stopień'!$I$8:$I$726,'3_stopień'!$H$8:$H$726,D53,'3_stopień'!$P$8:$P$726,"CKZ Gliwice")</f>
        <v>1</v>
      </c>
      <c r="BH53" s="349">
        <f>SUMIFS('3_stopień'!$J$8:$J$726,'3_stopień'!$H$8:$H$726,D53,'3_stopień'!$P$8:$P$726,"CKZ Gliwice")</f>
        <v>0</v>
      </c>
      <c r="BI53" s="24">
        <f>SUMIFS('3_stopień'!$I$8:$I$726,'3_stopień'!$H$8:$H$726,D53,'3_stopień'!$P$8:$P$726,"konsultacje szkoła")</f>
        <v>0</v>
      </c>
      <c r="BJ53" s="338">
        <f t="shared" si="2"/>
        <v>1</v>
      </c>
      <c r="BK53" s="333">
        <f t="shared" si="3"/>
        <v>0</v>
      </c>
    </row>
    <row r="54" spans="2:63" hidden="1">
      <c r="B54" s="25" t="s">
        <v>516</v>
      </c>
      <c r="C54" s="26">
        <v>712613</v>
      </c>
      <c r="D54" s="26" t="s">
        <v>1016</v>
      </c>
      <c r="E54" s="25" t="s">
        <v>623</v>
      </c>
      <c r="F54" s="23">
        <f>SUMIF('3_stopień'!H$8:H$726,D54,'3_stopień'!I$8:I$726)</f>
        <v>0</v>
      </c>
      <c r="G54" s="24">
        <f>SUMIFS('3_stopień'!$I$8:$I$726,'3_stopień'!$H$8:$H$726,D54,'3_stopień'!$P$8:$P$726,"CKZ Bielawa")</f>
        <v>0</v>
      </c>
      <c r="H54" s="349">
        <f>SUMIFS('3_stopień'!$J$8:$J$726,'3_stopień'!$H$8:$H$726,D54,'3_stopień'!$P$8:$P$726,"CKZ Bielawa")</f>
        <v>0</v>
      </c>
      <c r="I54" s="24">
        <f>SUMIFS('3_stopień'!$I$8:$I$726,'3_stopień'!$H$8:$H$726,D54,'3_stopień'!$P$8:$P$726,"GCKZ Głogów")</f>
        <v>0</v>
      </c>
      <c r="J54" s="349">
        <f>SUMIFS('3_stopień'!$J$8:$J$726,'3_stopień'!$H$8:$H$726,D54,'3_stopień'!$P$8:$P$726,"GCKZ Głogów")</f>
        <v>0</v>
      </c>
      <c r="K54" s="24">
        <f>SUMIFS('3_stopień'!$I$8:$I$726,'3_stopień'!$H$8:$H$726,D54,'3_stopień'!$P$8:$P$726,"CKZ Jawor")</f>
        <v>0</v>
      </c>
      <c r="L54" s="349">
        <f>SUMIFS('3_stopień'!$J$8:$J$726,'3_stopień'!$H$8:$H$726,D54,'3_stopień'!$P$8:$P$726,"CKZ Jawor")</f>
        <v>0</v>
      </c>
      <c r="M54" s="24">
        <f>SUMIFS('3_stopień'!$I$8:$I$726,'3_stopień'!$H$8:$H$726,D54,'3_stopień'!$P$8:$P$726,"JCKZ Jelenia Góra")</f>
        <v>0</v>
      </c>
      <c r="N54" s="349">
        <f>SUMIFS('3_stopień'!$J$8:$J$726,'3_stopień'!$H$8:$H$726,D54,'3_stopień'!$P$8:$P$726,"JCKZ Jelenia Góra")</f>
        <v>0</v>
      </c>
      <c r="O54" s="24">
        <f>SUMIFS('3_stopień'!$I$8:$I$726,'3_stopień'!$H$8:$H$726,D54,'3_stopień'!$P$8:$P$726,"CKZ Kłodzko")</f>
        <v>0</v>
      </c>
      <c r="P54" s="349">
        <f>SUMIFS('3_stopień'!$J$8:$J$726,'3_stopień'!$H$8:$H$726,D54,'3_stopień'!$P$8:$P$726,"CKZ Kłodzko")</f>
        <v>0</v>
      </c>
      <c r="Q54" s="24">
        <f>SUMIFS('3_stopień'!$I$8:$I$726,'3_stopień'!$H$8:$H$726,D54,'3_stopień'!$P$8:$P$726,"CKZ Legnica")</f>
        <v>0</v>
      </c>
      <c r="R54" s="349">
        <f>SUMIFS('3_stopień'!$J$8:$J$726,'3_stopień'!$H$8:$H$726,D54,'3_stopień'!$P$8:$P$726,"CKZ Legnica")</f>
        <v>0</v>
      </c>
      <c r="S54" s="24">
        <f>SUMIFS('3_stopień'!$I$8:$I$726,'3_stopień'!$H$8:$H$726,D54,'3_stopień'!$P$8:$P$726,"CKZ Oleśnica")</f>
        <v>0</v>
      </c>
      <c r="T54" s="349">
        <f>SUMIFS('3_stopień'!$J$8:$J$726,'3_stopień'!$H$8:$H$726,D54,'3_stopień'!$P$8:$P$726,"CKZ Oleśnica")</f>
        <v>0</v>
      </c>
      <c r="U54" s="24">
        <f>SUMIFS('3_stopień'!$I$8:$I$726,'3_stopień'!$H$8:$H$726,D54,'3_stopień'!$P$8:$P$726,"CKZ Świdnica")</f>
        <v>0</v>
      </c>
      <c r="V54" s="349">
        <f>SUMIFS('3_stopień'!$J$8:$J$726,'3_stopień'!$H$8:$H$726,D54,'3_stopień'!$P$8:$P$726,"CKZ Świdnica")</f>
        <v>0</v>
      </c>
      <c r="W54" s="24">
        <f>SUMIFS('3_stopień'!$I$8:$I$726,'3_stopień'!$H$8:$H$726,D54,'3_stopień'!$P$8:$P$726,"CKZ Wołów")</f>
        <v>0</v>
      </c>
      <c r="X54" s="349">
        <f>SUMIFS('3_stopień'!$J$8:$J$726,'3_stopień'!$H$8:$H$726,D54,'3_stopień'!$P$8:$P$726,"CKZ Wołów")</f>
        <v>0</v>
      </c>
      <c r="Y54" s="24">
        <f>SUMIFS('3_stopień'!$I$8:$I$726,'3_stopień'!$H$8:$H$726,D54,'3_stopień'!$P$8:$P$726,"CKZ Ziębice")</f>
        <v>0</v>
      </c>
      <c r="Z54" s="349">
        <f>SUMIFS('3_stopień'!$J$8:$J$726,'3_stopień'!$H$8:$H$726,D54,'3_stopień'!$P$8:$P$726,"CKZ Ziębice")</f>
        <v>0</v>
      </c>
      <c r="AA54" s="24">
        <f>SUMIFS('3_stopień'!$I$8:$I$726,'3_stopień'!$H$8:$H$726,D54,'3_stopień'!$P$8:$P$726,"CKZ Dobrodzień")</f>
        <v>0</v>
      </c>
      <c r="AB54" s="349">
        <f>SUMIFS('3_stopień'!$J$8:$J$726,'3_stopień'!$H$8:$H$726,D54,'3_stopień'!$P$8:$P$726,"CKZ Dobrodzień")</f>
        <v>0</v>
      </c>
      <c r="AC54" s="24">
        <f>SUMIFS('3_stopień'!$I$8:$I$726,'3_stopień'!$H$8:$H$726,D54,'3_stopień'!$P$8:$P$726,"CKZ Głubczyce")</f>
        <v>0</v>
      </c>
      <c r="AD54" s="349">
        <f>SUMIFS('3_stopień'!$J$8:$J$726,'3_stopień'!$H$8:$H$726,D54,'3_stopień'!$P$8:$P$726,"CKZ Głubczyce")</f>
        <v>0</v>
      </c>
      <c r="AE54" s="24">
        <f>SUMIFS('3_stopień'!$I$8:$I$726,'3_stopień'!$H$8:$H$726,D54,'3_stopień'!$P$8:$P$726,"CKZ Kędzierzyn Koźle")</f>
        <v>0</v>
      </c>
      <c r="AF54" s="349">
        <f>SUMIFS('3_stopień'!$J$8:$J$726,'3_stopień'!$H$8:$H$726,D54,'3_stopień'!$P$8:$P$726,"CKZ Kędzierzyn Koźle")</f>
        <v>0</v>
      </c>
      <c r="AG54" s="24">
        <f>SUMIFS('3_stopień'!$I$8:$I$726,'3_stopień'!$H$8:$H$726,D54,'3_stopień'!$P$8:$P$726,"CKZ Kluczbork")</f>
        <v>0</v>
      </c>
      <c r="AH54" s="349">
        <f>SUMIFS('3_stopień'!$J$8:$J$726,'3_stopień'!$H$8:$H$726,D54,'3_stopień'!$P$8:$P$726,"CKZ Kluczbork")</f>
        <v>0</v>
      </c>
      <c r="AI54" s="24">
        <f>SUMIFS('3_stopień'!$I$8:$I$726,'3_stopień'!$H$8:$H$726,D54,'3_stopień'!$P$8:$P$726,"CKZ Krotoszyn")</f>
        <v>0</v>
      </c>
      <c r="AJ54" s="349">
        <f>SUMIFS('3_stopień'!$J$8:$J$726,'3_stopień'!$H$8:$H$726,D54,'3_stopień'!$P$8:$P$726,"CKZ Krotoszyn")</f>
        <v>0</v>
      </c>
      <c r="AK54" s="24">
        <f>SUMIFS('3_stopień'!$I$8:$I$726,'3_stopień'!$H$8:$H$726,D54,'3_stopień'!$P$8:$P$726,"CKZ Olkusz")</f>
        <v>0</v>
      </c>
      <c r="AL54" s="349">
        <f>SUMIFS('3_stopień'!$J$8:$J$726,'3_stopień'!$H$8:$H$726,D54,'3_stopień'!$P$8:$P$726,"CKZ Olkusz")</f>
        <v>0</v>
      </c>
      <c r="AM54" s="24">
        <f>SUMIFS('3_stopień'!$I$8:$I$726,'3_stopień'!$H$8:$H$726,D54,'3_stopień'!$P$8:$P$726,"CKZ Wschowa")</f>
        <v>0</v>
      </c>
      <c r="AN54" s="337">
        <f>SUMIFS('3_stopień'!$J$8:$J$726,'3_stopień'!$H$8:$H$726,D54,'3_stopień'!$P$8:$P$726,"CKZ Wschowa")</f>
        <v>0</v>
      </c>
      <c r="AO54" s="24">
        <f>SUMIFS('3_stopień'!$I$8:$I$726,'3_stopień'!$H$8:$H$726,D54,'3_stopień'!$P$8:$P$726,"CKZ Zielona Góra")</f>
        <v>0</v>
      </c>
      <c r="AP54" s="349">
        <f>SUMIFS('3_stopień'!$J$8:$J$726,'3_stopień'!$H$8:$H$726,D54,'3_stopień'!$P$8:$P$726,"CKZ Zielona Góra")</f>
        <v>0</v>
      </c>
      <c r="AQ54" s="24">
        <f>SUMIFS('3_stopień'!$I$8:$I$726,'3_stopień'!$H$8:$H$726,D54,'3_stopień'!$P$8:$P$726,"Rzemieślnicza Wałbrzych")</f>
        <v>0</v>
      </c>
      <c r="AR54" s="349">
        <f>SUMIFS('3_stopień'!$J$8:$J$726,'3_stopień'!$H$8:$H$726,D54,'3_stopień'!$P$8:$P$726,"Rzemieślnicza Wałbrzych")</f>
        <v>0</v>
      </c>
      <c r="AS54" s="24">
        <f>SUMIFS('3_stopień'!$I$8:$I$726,'3_stopień'!$H$8:$H$726,D54,'3_stopień'!$P$8:$P$726,"CKZ Mosina")</f>
        <v>0</v>
      </c>
      <c r="AT54" s="349">
        <f>SUMIFS('3_stopień'!$J$8:$J$726,'3_stopień'!$H$8:$H$726,D54,'3_stopień'!$P$8:$P$726,"CKZ Mosina")</f>
        <v>0</v>
      </c>
      <c r="AU54" s="24">
        <f>SUMIFS('3_stopień'!$I$8:$I$726,'3_stopień'!$H$8:$H$726,D54,'3_stopień'!$P$8:$P$726,"CKZ Słupsk")</f>
        <v>0</v>
      </c>
      <c r="AV54" s="349">
        <f>SUMIFS('3_stopień'!$J$8:$J$726,'3_stopień'!$H$8:$H$726,D54,'3_stopień'!$P$8:$P$726,"CKZ Słupsk")</f>
        <v>0</v>
      </c>
      <c r="AW54" s="24">
        <f>SUMIFS('3_stopień'!$I$8:$I$726,'3_stopień'!$H$8:$H$726,D54,'3_stopień'!$P$8:$P$726,"CKZ Opole")</f>
        <v>0</v>
      </c>
      <c r="AX54" s="349">
        <f>SUMIFS('3_stopień'!$J$8:$J$726,'3_stopień'!$H$8:$H$726,D54,'3_stopień'!$P$8:$P$726,"CKZ Opole")</f>
        <v>0</v>
      </c>
      <c r="AY54" s="24">
        <f>SUMIFS('3_stopień'!$I$8:$I$726,'3_stopień'!$H$8:$H$726,D54,'3_stopień'!$P$8:$P$726,"CKZ Wrocław")</f>
        <v>0</v>
      </c>
      <c r="AZ54" s="349">
        <f>SUMIFS('3_stopień'!$J$8:$J$726,'3_stopień'!$H$8:$H$726,D54,'3_stopień'!$P$8:$P$726,"CKZ Wrocław")</f>
        <v>0</v>
      </c>
      <c r="BA54" s="24">
        <f>SUMIFS('3_stopień'!$I$8:$I$726,'3_stopień'!$H$8:$H$726,D54,'3_stopień'!$P$8:$P$726,"Brzeg Dolny")</f>
        <v>0</v>
      </c>
      <c r="BB54" s="349">
        <f>SUMIFS('3_stopień'!$J$8:$J$726,'3_stopień'!$H$8:$H$726,D54,'3_stopień'!$P$8:$P$726,"Brzeg Dolny")</f>
        <v>0</v>
      </c>
      <c r="BC54" s="24">
        <f>SUMIFS('3_stopień'!$I$8:$I$726,'3_stopień'!$H$8:$H$726,D54,'3_stopień'!$P$8:$P$726,"CKZ Gniezno")</f>
        <v>0</v>
      </c>
      <c r="BD54" s="349">
        <f>SUMIFS('3_stopień'!$J$8:$J$726,'3_stopień'!$H$8:$H$726,D54,'3_stopień'!$P$8:$P$726,"CKZ Gniezno")</f>
        <v>0</v>
      </c>
      <c r="BE54" s="24">
        <f>SUMIFS('3_stopień'!$I$8:$I$726,'3_stopień'!$H$8:$H$726,D54,'3_stopień'!$P$8:$P$726,"CKZ Dębica")</f>
        <v>0</v>
      </c>
      <c r="BF54" s="349">
        <f>SUMIFS('3_stopień'!$J$8:$J$726,'3_stopień'!$H$8:$H$726,D54,'3_stopień'!$P$8:$P$726,"CKZ Dębica")</f>
        <v>0</v>
      </c>
      <c r="BG54" s="24">
        <f>SUMIFS('3_stopień'!$I$8:$I$726,'3_stopień'!$H$8:$H$726,D54,'3_stopień'!$P$8:$P$726,"CKZ Gliwice")</f>
        <v>0</v>
      </c>
      <c r="BH54" s="349">
        <f>SUMIFS('3_stopień'!$J$8:$J$726,'3_stopień'!$H$8:$H$726,D54,'3_stopień'!$P$8:$P$726,"CKZ Gliwice")</f>
        <v>0</v>
      </c>
      <c r="BI54" s="24">
        <f>SUMIFS('3_stopień'!$I$8:$I$726,'3_stopień'!$H$8:$H$726,D54,'3_stopień'!$P$8:$P$726,"konsultacje szkoła")</f>
        <v>0</v>
      </c>
      <c r="BJ54" s="338">
        <f t="shared" si="2"/>
        <v>0</v>
      </c>
      <c r="BK54" s="333">
        <f t="shared" si="3"/>
        <v>0</v>
      </c>
    </row>
    <row r="55" spans="2:63" hidden="1">
      <c r="B55" s="25" t="s">
        <v>73</v>
      </c>
      <c r="C55" s="26">
        <v>722307</v>
      </c>
      <c r="D55" s="26" t="s">
        <v>74</v>
      </c>
      <c r="E55" s="25" t="s">
        <v>624</v>
      </c>
      <c r="F55" s="23">
        <f>SUMIF('3_stopień'!H$8:H$726,D55,'3_stopień'!I$8:I$726)</f>
        <v>58</v>
      </c>
      <c r="G55" s="24">
        <f>SUMIFS('3_stopień'!$I$8:$I$726,'3_stopień'!$H$8:$H$726,D55,'3_stopień'!$P$8:$P$726,"CKZ Bielawa")</f>
        <v>0</v>
      </c>
      <c r="H55" s="349">
        <f>SUMIFS('3_stopień'!$J$8:$J$726,'3_stopień'!$H$8:$H$726,D55,'3_stopień'!$P$8:$P$726,"CKZ Bielawa")</f>
        <v>0</v>
      </c>
      <c r="I55" s="24">
        <f>SUMIFS('3_stopień'!$I$8:$I$726,'3_stopień'!$H$8:$H$726,D55,'3_stopień'!$P$8:$P$726,"GCKZ Głogów")</f>
        <v>0</v>
      </c>
      <c r="J55" s="349">
        <f>SUMIFS('3_stopień'!$J$8:$J$726,'3_stopień'!$H$8:$H$726,D55,'3_stopień'!$P$8:$P$726,"GCKZ Głogów")</f>
        <v>0</v>
      </c>
      <c r="K55" s="24">
        <f>SUMIFS('3_stopień'!$I$8:$I$726,'3_stopień'!$H$8:$H$726,D55,'3_stopień'!$P$8:$P$726,"CKZ Jawor")</f>
        <v>0</v>
      </c>
      <c r="L55" s="349">
        <f>SUMIFS('3_stopień'!$J$8:$J$726,'3_stopień'!$H$8:$H$726,D55,'3_stopień'!$P$8:$P$726,"CKZ Jawor")</f>
        <v>0</v>
      </c>
      <c r="M55" s="24">
        <f>SUMIFS('3_stopień'!$I$8:$I$726,'3_stopień'!$H$8:$H$726,D55,'3_stopień'!$P$8:$P$726,"JCKZ Jelenia Góra")</f>
        <v>0</v>
      </c>
      <c r="N55" s="349">
        <f>SUMIFS('3_stopień'!$J$8:$J$726,'3_stopień'!$H$8:$H$726,D55,'3_stopień'!$P$8:$P$726,"JCKZ Jelenia Góra")</f>
        <v>0</v>
      </c>
      <c r="O55" s="24">
        <f>SUMIFS('3_stopień'!$I$8:$I$726,'3_stopień'!$H$8:$H$726,D55,'3_stopień'!$P$8:$P$726,"CKZ Kłodzko")</f>
        <v>0</v>
      </c>
      <c r="P55" s="349">
        <f>SUMIFS('3_stopień'!$J$8:$J$726,'3_stopień'!$H$8:$H$726,D55,'3_stopień'!$P$8:$P$726,"CKZ Kłodzko")</f>
        <v>0</v>
      </c>
      <c r="Q55" s="24">
        <f>SUMIFS('3_stopień'!$I$8:$I$726,'3_stopień'!$H$8:$H$726,D55,'3_stopień'!$P$8:$P$726,"CKZ Legnica")</f>
        <v>0</v>
      </c>
      <c r="R55" s="349">
        <f>SUMIFS('3_stopień'!$J$8:$J$726,'3_stopień'!$H$8:$H$726,D55,'3_stopień'!$P$8:$P$726,"CKZ Legnica")</f>
        <v>0</v>
      </c>
      <c r="S55" s="24">
        <f>SUMIFS('3_stopień'!$I$8:$I$726,'3_stopień'!$H$8:$H$726,D55,'3_stopień'!$P$8:$P$726,"CKZ Oleśnica")</f>
        <v>0</v>
      </c>
      <c r="T55" s="349">
        <f>SUMIFS('3_stopień'!$J$8:$J$726,'3_stopień'!$H$8:$H$726,D55,'3_stopień'!$P$8:$P$726,"CKZ Oleśnica")</f>
        <v>0</v>
      </c>
      <c r="U55" s="24">
        <f>SUMIFS('3_stopień'!$I$8:$I$726,'3_stopień'!$H$8:$H$726,D55,'3_stopień'!$P$8:$P$726,"CKZ Świdnica")</f>
        <v>53</v>
      </c>
      <c r="V55" s="349">
        <f>SUMIFS('3_stopień'!$J$8:$J$726,'3_stopień'!$H$8:$H$726,D55,'3_stopień'!$P$8:$P$726,"CKZ Świdnica")</f>
        <v>1</v>
      </c>
      <c r="W55" s="24">
        <f>SUMIFS('3_stopień'!$I$8:$I$726,'3_stopień'!$H$8:$H$726,D55,'3_stopień'!$P$8:$P$726,"CKZ Wołów")</f>
        <v>0</v>
      </c>
      <c r="X55" s="349">
        <f>SUMIFS('3_stopień'!$J$8:$J$726,'3_stopień'!$H$8:$H$726,D55,'3_stopień'!$P$8:$P$726,"CKZ Wołów")</f>
        <v>0</v>
      </c>
      <c r="Y55" s="24">
        <f>SUMIFS('3_stopień'!$I$8:$I$726,'3_stopień'!$H$8:$H$726,D55,'3_stopień'!$P$8:$P$726,"CKZ Ziębice")</f>
        <v>0</v>
      </c>
      <c r="Z55" s="349">
        <f>SUMIFS('3_stopień'!$J$8:$J$726,'3_stopień'!$H$8:$H$726,D55,'3_stopień'!$P$8:$P$726,"CKZ Ziębice")</f>
        <v>0</v>
      </c>
      <c r="AA55" s="24">
        <f>SUMIFS('3_stopień'!$I$8:$I$726,'3_stopień'!$H$8:$H$726,D55,'3_stopień'!$P$8:$P$726,"CKZ Dobrodzień")</f>
        <v>0</v>
      </c>
      <c r="AB55" s="349">
        <f>SUMIFS('3_stopień'!$J$8:$J$726,'3_stopień'!$H$8:$H$726,D55,'3_stopień'!$P$8:$P$726,"CKZ Dobrodzień")</f>
        <v>0</v>
      </c>
      <c r="AC55" s="24">
        <f>SUMIFS('3_stopień'!$I$8:$I$726,'3_stopień'!$H$8:$H$726,D55,'3_stopień'!$P$8:$P$726,"CKZ Głubczyce")</f>
        <v>0</v>
      </c>
      <c r="AD55" s="349">
        <f>SUMIFS('3_stopień'!$J$8:$J$726,'3_stopień'!$H$8:$H$726,D55,'3_stopień'!$P$8:$P$726,"CKZ Głubczyce")</f>
        <v>0</v>
      </c>
      <c r="AE55" s="24">
        <f>SUMIFS('3_stopień'!$I$8:$I$726,'3_stopień'!$H$8:$H$726,D55,'3_stopień'!$P$8:$P$726,"CKZ Kędzierzyn Koźle")</f>
        <v>0</v>
      </c>
      <c r="AF55" s="349">
        <f>SUMIFS('3_stopień'!$J$8:$J$726,'3_stopień'!$H$8:$H$726,D55,'3_stopień'!$P$8:$P$726,"CKZ Kędzierzyn Koźle")</f>
        <v>0</v>
      </c>
      <c r="AG55" s="24">
        <f>SUMIFS('3_stopień'!$I$8:$I$726,'3_stopień'!$H$8:$H$726,D55,'3_stopień'!$P$8:$P$726,"CKZ Kluczbork")</f>
        <v>0</v>
      </c>
      <c r="AH55" s="349">
        <f>SUMIFS('3_stopień'!$J$8:$J$726,'3_stopień'!$H$8:$H$726,D55,'3_stopień'!$P$8:$P$726,"CKZ Kluczbork")</f>
        <v>0</v>
      </c>
      <c r="AI55" s="24">
        <f>SUMIFS('3_stopień'!$I$8:$I$726,'3_stopień'!$H$8:$H$726,D55,'3_stopień'!$P$8:$P$726,"CKZ Krotoszyn")</f>
        <v>0</v>
      </c>
      <c r="AJ55" s="349">
        <f>SUMIFS('3_stopień'!$J$8:$J$726,'3_stopień'!$H$8:$H$726,D55,'3_stopień'!$P$8:$P$726,"CKZ Krotoszyn")</f>
        <v>0</v>
      </c>
      <c r="AK55" s="24">
        <f>SUMIFS('3_stopień'!$I$8:$I$726,'3_stopień'!$H$8:$H$726,D55,'3_stopień'!$P$8:$P$726,"CKZ Olkusz")</f>
        <v>0</v>
      </c>
      <c r="AL55" s="349">
        <f>SUMIFS('3_stopień'!$J$8:$J$726,'3_stopień'!$H$8:$H$726,D55,'3_stopień'!$P$8:$P$726,"CKZ Olkusz")</f>
        <v>0</v>
      </c>
      <c r="AM55" s="24">
        <f>SUMIFS('3_stopień'!$I$8:$I$726,'3_stopień'!$H$8:$H$726,D55,'3_stopień'!$P$8:$P$726,"CKZ Wschowa")</f>
        <v>5</v>
      </c>
      <c r="AN55" s="337">
        <f>SUMIFS('3_stopień'!$J$8:$J$726,'3_stopień'!$H$8:$H$726,D55,'3_stopień'!$P$8:$P$726,"CKZ Wschowa")</f>
        <v>0</v>
      </c>
      <c r="AO55" s="24">
        <f>SUMIFS('3_stopień'!$I$8:$I$726,'3_stopień'!$H$8:$H$726,D55,'3_stopień'!$P$8:$P$726,"CKZ Zielona Góra")</f>
        <v>0</v>
      </c>
      <c r="AP55" s="349">
        <f>SUMIFS('3_stopień'!$J$8:$J$726,'3_stopień'!$H$8:$H$726,D55,'3_stopień'!$P$8:$P$726,"CKZ Zielona Góra")</f>
        <v>0</v>
      </c>
      <c r="AQ55" s="24">
        <f>SUMIFS('3_stopień'!$I$8:$I$726,'3_stopień'!$H$8:$H$726,D55,'3_stopień'!$P$8:$P$726,"Rzemieślnicza Wałbrzych")</f>
        <v>0</v>
      </c>
      <c r="AR55" s="349">
        <f>SUMIFS('3_stopień'!$J$8:$J$726,'3_stopień'!$H$8:$H$726,D55,'3_stopień'!$P$8:$P$726,"Rzemieślnicza Wałbrzych")</f>
        <v>0</v>
      </c>
      <c r="AS55" s="24">
        <f>SUMIFS('3_stopień'!$I$8:$I$726,'3_stopień'!$H$8:$H$726,D55,'3_stopień'!$P$8:$P$726,"CKZ Mosina")</f>
        <v>0</v>
      </c>
      <c r="AT55" s="349">
        <f>SUMIFS('3_stopień'!$J$8:$J$726,'3_stopień'!$H$8:$H$726,D55,'3_stopień'!$P$8:$P$726,"CKZ Mosina")</f>
        <v>0</v>
      </c>
      <c r="AU55" s="24">
        <f>SUMIFS('3_stopień'!$I$8:$I$726,'3_stopień'!$H$8:$H$726,D55,'3_stopień'!$P$8:$P$726,"CKZ Słupsk")</f>
        <v>0</v>
      </c>
      <c r="AV55" s="349">
        <f>SUMIFS('3_stopień'!$J$8:$J$726,'3_stopień'!$H$8:$H$726,D55,'3_stopień'!$P$8:$P$726,"CKZ Słupsk")</f>
        <v>0</v>
      </c>
      <c r="AW55" s="24">
        <f>SUMIFS('3_stopień'!$I$8:$I$726,'3_stopień'!$H$8:$H$726,D55,'3_stopień'!$P$8:$P$726,"CKZ Opole")</f>
        <v>0</v>
      </c>
      <c r="AX55" s="349">
        <f>SUMIFS('3_stopień'!$J$8:$J$726,'3_stopień'!$H$8:$H$726,D55,'3_stopień'!$P$8:$P$726,"CKZ Opole")</f>
        <v>0</v>
      </c>
      <c r="AY55" s="24">
        <f>SUMIFS('3_stopień'!$I$8:$I$726,'3_stopień'!$H$8:$H$726,D55,'3_stopień'!$P$8:$P$726,"CKZ Wrocław")</f>
        <v>0</v>
      </c>
      <c r="AZ55" s="349">
        <f>SUMIFS('3_stopień'!$J$8:$J$726,'3_stopień'!$H$8:$H$726,D55,'3_stopień'!$P$8:$P$726,"CKZ Wrocław")</f>
        <v>0</v>
      </c>
      <c r="BA55" s="24">
        <f>SUMIFS('3_stopień'!$I$8:$I$726,'3_stopień'!$H$8:$H$726,D55,'3_stopień'!$P$8:$P$726,"Brzeg Dolny")</f>
        <v>0</v>
      </c>
      <c r="BB55" s="349">
        <f>SUMIFS('3_stopień'!$J$8:$J$726,'3_stopień'!$H$8:$H$726,D55,'3_stopień'!$P$8:$P$726,"Brzeg Dolny")</f>
        <v>0</v>
      </c>
      <c r="BC55" s="24">
        <f>SUMIFS('3_stopień'!$I$8:$I$726,'3_stopień'!$H$8:$H$726,D55,'3_stopień'!$P$8:$P$726,"CKZ Gniezno")</f>
        <v>0</v>
      </c>
      <c r="BD55" s="349">
        <f>SUMIFS('3_stopień'!$J$8:$J$726,'3_stopień'!$H$8:$H$726,D55,'3_stopień'!$P$8:$P$726,"CKZ Gniezno")</f>
        <v>0</v>
      </c>
      <c r="BE55" s="24">
        <f>SUMIFS('3_stopień'!$I$8:$I$726,'3_stopień'!$H$8:$H$726,D55,'3_stopień'!$P$8:$P$726,"CKZ Dębica")</f>
        <v>0</v>
      </c>
      <c r="BF55" s="349">
        <f>SUMIFS('3_stopień'!$J$8:$J$726,'3_stopień'!$H$8:$H$726,D55,'3_stopień'!$P$8:$P$726,"CKZ Dębica")</f>
        <v>0</v>
      </c>
      <c r="BG55" s="24">
        <f>SUMIFS('3_stopień'!$I$8:$I$726,'3_stopień'!$H$8:$H$726,D55,'3_stopień'!$P$8:$P$726,"CKZ Gliwice")</f>
        <v>0</v>
      </c>
      <c r="BH55" s="349">
        <f>SUMIFS('3_stopień'!$J$8:$J$726,'3_stopień'!$H$8:$H$726,D55,'3_stopień'!$P$8:$P$726,"CKZ Gliwice")</f>
        <v>0</v>
      </c>
      <c r="BI55" s="24">
        <f>SUMIFS('3_stopień'!$I$8:$I$726,'3_stopień'!$H$8:$H$726,D55,'3_stopień'!$P$8:$P$726,"konsultacje szkoła")</f>
        <v>0</v>
      </c>
      <c r="BJ55" s="338">
        <f t="shared" si="2"/>
        <v>58</v>
      </c>
      <c r="BK55" s="333">
        <f t="shared" si="3"/>
        <v>1</v>
      </c>
    </row>
    <row r="56" spans="2:63" hidden="1">
      <c r="B56" s="25" t="s">
        <v>517</v>
      </c>
      <c r="C56" s="26">
        <v>932916</v>
      </c>
      <c r="D56" s="26" t="s">
        <v>626</v>
      </c>
      <c r="E56" s="25" t="s">
        <v>625</v>
      </c>
      <c r="F56" s="23">
        <f>SUMIF('3_stopień'!H$8:H$726,D56,'3_stopień'!I$8:I$726)</f>
        <v>0</v>
      </c>
      <c r="G56" s="24">
        <f>SUMIFS('3_stopień'!$I$8:$I$726,'3_stopień'!$H$8:$H$726,D56,'3_stopień'!$P$8:$P$726,"CKZ Bielawa")</f>
        <v>0</v>
      </c>
      <c r="H56" s="349">
        <f>SUMIFS('3_stopień'!$J$8:$J$726,'3_stopień'!$H$8:$H$726,D56,'3_stopień'!$P$8:$P$726,"CKZ Bielawa")</f>
        <v>0</v>
      </c>
      <c r="I56" s="24">
        <f>SUMIFS('3_stopień'!$I$8:$I$726,'3_stopień'!$H$8:$H$726,D56,'3_stopień'!$P$8:$P$726,"GCKZ Głogów")</f>
        <v>0</v>
      </c>
      <c r="J56" s="349">
        <f>SUMIFS('3_stopień'!$J$8:$J$726,'3_stopień'!$H$8:$H$726,D56,'3_stopień'!$P$8:$P$726,"GCKZ Głogów")</f>
        <v>0</v>
      </c>
      <c r="K56" s="24">
        <f>SUMIFS('3_stopień'!$I$8:$I$726,'3_stopień'!$H$8:$H$726,D56,'3_stopień'!$P$8:$P$726,"CKZ Jawor")</f>
        <v>0</v>
      </c>
      <c r="L56" s="349">
        <f>SUMIFS('3_stopień'!$J$8:$J$726,'3_stopień'!$H$8:$H$726,D56,'3_stopień'!$P$8:$P$726,"CKZ Jawor")</f>
        <v>0</v>
      </c>
      <c r="M56" s="24">
        <f>SUMIFS('3_stopień'!$I$8:$I$726,'3_stopień'!$H$8:$H$726,D56,'3_stopień'!$P$8:$P$726,"JCKZ Jelenia Góra")</f>
        <v>0</v>
      </c>
      <c r="N56" s="349">
        <f>SUMIFS('3_stopień'!$J$8:$J$726,'3_stopień'!$H$8:$H$726,D56,'3_stopień'!$P$8:$P$726,"JCKZ Jelenia Góra")</f>
        <v>0</v>
      </c>
      <c r="O56" s="24">
        <f>SUMIFS('3_stopień'!$I$8:$I$726,'3_stopień'!$H$8:$H$726,D56,'3_stopień'!$P$8:$P$726,"CKZ Kłodzko")</f>
        <v>0</v>
      </c>
      <c r="P56" s="349">
        <f>SUMIFS('3_stopień'!$J$8:$J$726,'3_stopień'!$H$8:$H$726,D56,'3_stopień'!$P$8:$P$726,"CKZ Kłodzko")</f>
        <v>0</v>
      </c>
      <c r="Q56" s="24">
        <f>SUMIFS('3_stopień'!$I$8:$I$726,'3_stopień'!$H$8:$H$726,D56,'3_stopień'!$P$8:$P$726,"CKZ Legnica")</f>
        <v>0</v>
      </c>
      <c r="R56" s="349">
        <f>SUMIFS('3_stopień'!$J$8:$J$726,'3_stopień'!$H$8:$H$726,D56,'3_stopień'!$P$8:$P$726,"CKZ Legnica")</f>
        <v>0</v>
      </c>
      <c r="S56" s="24">
        <f>SUMIFS('3_stopień'!$I$8:$I$726,'3_stopień'!$H$8:$H$726,D56,'3_stopień'!$P$8:$P$726,"CKZ Oleśnica")</f>
        <v>0</v>
      </c>
      <c r="T56" s="349">
        <f>SUMIFS('3_stopień'!$J$8:$J$726,'3_stopień'!$H$8:$H$726,D56,'3_stopień'!$P$8:$P$726,"CKZ Oleśnica")</f>
        <v>0</v>
      </c>
      <c r="U56" s="24">
        <f>SUMIFS('3_stopień'!$I$8:$I$726,'3_stopień'!$H$8:$H$726,D56,'3_stopień'!$P$8:$P$726,"CKZ Świdnica")</f>
        <v>0</v>
      </c>
      <c r="V56" s="349">
        <f>SUMIFS('3_stopień'!$J$8:$J$726,'3_stopień'!$H$8:$H$726,D56,'3_stopień'!$P$8:$P$726,"CKZ Świdnica")</f>
        <v>0</v>
      </c>
      <c r="W56" s="24">
        <f>SUMIFS('3_stopień'!$I$8:$I$726,'3_stopień'!$H$8:$H$726,D56,'3_stopień'!$P$8:$P$726,"CKZ Wołów")</f>
        <v>0</v>
      </c>
      <c r="X56" s="349">
        <f>SUMIFS('3_stopień'!$J$8:$J$726,'3_stopień'!$H$8:$H$726,D56,'3_stopień'!$P$8:$P$726,"CKZ Wołów")</f>
        <v>0</v>
      </c>
      <c r="Y56" s="24">
        <f>SUMIFS('3_stopień'!$I$8:$I$726,'3_stopień'!$H$8:$H$726,D56,'3_stopień'!$P$8:$P$726,"CKZ Ziębice")</f>
        <v>0</v>
      </c>
      <c r="Z56" s="349">
        <f>SUMIFS('3_stopień'!$J$8:$J$726,'3_stopień'!$H$8:$H$726,D56,'3_stopień'!$P$8:$P$726,"CKZ Ziębice")</f>
        <v>0</v>
      </c>
      <c r="AA56" s="24">
        <f>SUMIFS('3_stopień'!$I$8:$I$726,'3_stopień'!$H$8:$H$726,D56,'3_stopień'!$P$8:$P$726,"CKZ Dobrodzień")</f>
        <v>0</v>
      </c>
      <c r="AB56" s="349">
        <f>SUMIFS('3_stopień'!$J$8:$J$726,'3_stopień'!$H$8:$H$726,D56,'3_stopień'!$P$8:$P$726,"CKZ Dobrodzień")</f>
        <v>0</v>
      </c>
      <c r="AC56" s="24">
        <f>SUMIFS('3_stopień'!$I$8:$I$726,'3_stopień'!$H$8:$H$726,D56,'3_stopień'!$P$8:$P$726,"CKZ Głubczyce")</f>
        <v>0</v>
      </c>
      <c r="AD56" s="349">
        <f>SUMIFS('3_stopień'!$J$8:$J$726,'3_stopień'!$H$8:$H$726,D56,'3_stopień'!$P$8:$P$726,"CKZ Głubczyce")</f>
        <v>0</v>
      </c>
      <c r="AE56" s="24">
        <f>SUMIFS('3_stopień'!$I$8:$I$726,'3_stopień'!$H$8:$H$726,D56,'3_stopień'!$P$8:$P$726,"CKZ Kędzierzyn Koźle")</f>
        <v>0</v>
      </c>
      <c r="AF56" s="349">
        <f>SUMIFS('3_stopień'!$J$8:$J$726,'3_stopień'!$H$8:$H$726,D56,'3_stopień'!$P$8:$P$726,"CKZ Kędzierzyn Koźle")</f>
        <v>0</v>
      </c>
      <c r="AG56" s="24">
        <f>SUMIFS('3_stopień'!$I$8:$I$726,'3_stopień'!$H$8:$H$726,D56,'3_stopień'!$P$8:$P$726,"CKZ Kluczbork")</f>
        <v>0</v>
      </c>
      <c r="AH56" s="349">
        <f>SUMIFS('3_stopień'!$J$8:$J$726,'3_stopień'!$H$8:$H$726,D56,'3_stopień'!$P$8:$P$726,"CKZ Kluczbork")</f>
        <v>0</v>
      </c>
      <c r="AI56" s="24">
        <f>SUMIFS('3_stopień'!$I$8:$I$726,'3_stopień'!$H$8:$H$726,D56,'3_stopień'!$P$8:$P$726,"CKZ Krotoszyn")</f>
        <v>0</v>
      </c>
      <c r="AJ56" s="349">
        <f>SUMIFS('3_stopień'!$J$8:$J$726,'3_stopień'!$H$8:$H$726,D56,'3_stopień'!$P$8:$P$726,"CKZ Krotoszyn")</f>
        <v>0</v>
      </c>
      <c r="AK56" s="24">
        <f>SUMIFS('3_stopień'!$I$8:$I$726,'3_stopień'!$H$8:$H$726,D56,'3_stopień'!$P$8:$P$726,"CKZ Olkusz")</f>
        <v>0</v>
      </c>
      <c r="AL56" s="349">
        <f>SUMIFS('3_stopień'!$J$8:$J$726,'3_stopień'!$H$8:$H$726,D56,'3_stopień'!$P$8:$P$726,"CKZ Olkusz")</f>
        <v>0</v>
      </c>
      <c r="AM56" s="24">
        <f>SUMIFS('3_stopień'!$I$8:$I$726,'3_stopień'!$H$8:$H$726,D56,'3_stopień'!$P$8:$P$726,"CKZ Wschowa")</f>
        <v>0</v>
      </c>
      <c r="AN56" s="337">
        <f>SUMIFS('3_stopień'!$J$8:$J$726,'3_stopień'!$H$8:$H$726,D56,'3_stopień'!$P$8:$P$726,"CKZ Wschowa")</f>
        <v>0</v>
      </c>
      <c r="AO56" s="24">
        <f>SUMIFS('3_stopień'!$I$8:$I$726,'3_stopień'!$H$8:$H$726,D56,'3_stopień'!$P$8:$P$726,"CKZ Zielona Góra")</f>
        <v>0</v>
      </c>
      <c r="AP56" s="349">
        <f>SUMIFS('3_stopień'!$J$8:$J$726,'3_stopień'!$H$8:$H$726,D56,'3_stopień'!$P$8:$P$726,"CKZ Zielona Góra")</f>
        <v>0</v>
      </c>
      <c r="AQ56" s="24">
        <f>SUMIFS('3_stopień'!$I$8:$I$726,'3_stopień'!$H$8:$H$726,D56,'3_stopień'!$P$8:$P$726,"Rzemieślnicza Wałbrzych")</f>
        <v>0</v>
      </c>
      <c r="AR56" s="349">
        <f>SUMIFS('3_stopień'!$J$8:$J$726,'3_stopień'!$H$8:$H$726,D56,'3_stopień'!$P$8:$P$726,"Rzemieślnicza Wałbrzych")</f>
        <v>0</v>
      </c>
      <c r="AS56" s="24">
        <f>SUMIFS('3_stopień'!$I$8:$I$726,'3_stopień'!$H$8:$H$726,D56,'3_stopień'!$P$8:$P$726,"CKZ Mosina")</f>
        <v>0</v>
      </c>
      <c r="AT56" s="349">
        <f>SUMIFS('3_stopień'!$J$8:$J$726,'3_stopień'!$H$8:$H$726,D56,'3_stopień'!$P$8:$P$726,"CKZ Mosina")</f>
        <v>0</v>
      </c>
      <c r="AU56" s="24">
        <f>SUMIFS('3_stopień'!$I$8:$I$726,'3_stopień'!$H$8:$H$726,D56,'3_stopień'!$P$8:$P$726,"CKZ Słupsk")</f>
        <v>0</v>
      </c>
      <c r="AV56" s="349">
        <f>SUMIFS('3_stopień'!$J$8:$J$726,'3_stopień'!$H$8:$H$726,D56,'3_stopień'!$P$8:$P$726,"CKZ Słupsk")</f>
        <v>0</v>
      </c>
      <c r="AW56" s="24">
        <f>SUMIFS('3_stopień'!$I$8:$I$726,'3_stopień'!$H$8:$H$726,D56,'3_stopień'!$P$8:$P$726,"CKZ Opole")</f>
        <v>0</v>
      </c>
      <c r="AX56" s="349">
        <f>SUMIFS('3_stopień'!$J$8:$J$726,'3_stopień'!$H$8:$H$726,D56,'3_stopień'!$P$8:$P$726,"CKZ Opole")</f>
        <v>0</v>
      </c>
      <c r="AY56" s="24">
        <f>SUMIFS('3_stopień'!$I$8:$I$726,'3_stopień'!$H$8:$H$726,D56,'3_stopień'!$P$8:$P$726,"CKZ Wrocław")</f>
        <v>0</v>
      </c>
      <c r="AZ56" s="349">
        <f>SUMIFS('3_stopień'!$J$8:$J$726,'3_stopień'!$H$8:$H$726,D56,'3_stopień'!$P$8:$P$726,"CKZ Wrocław")</f>
        <v>0</v>
      </c>
      <c r="BA56" s="24">
        <f>SUMIFS('3_stopień'!$I$8:$I$726,'3_stopień'!$H$8:$H$726,D56,'3_stopień'!$P$8:$P$726,"Brzeg Dolny")</f>
        <v>0</v>
      </c>
      <c r="BB56" s="349">
        <f>SUMIFS('3_stopień'!$J$8:$J$726,'3_stopień'!$H$8:$H$726,D56,'3_stopień'!$P$8:$P$726,"Brzeg Dolny")</f>
        <v>0</v>
      </c>
      <c r="BC56" s="24">
        <f>SUMIFS('3_stopień'!$I$8:$I$726,'3_stopień'!$H$8:$H$726,D56,'3_stopień'!$P$8:$P$726,"CKZ Gniezno")</f>
        <v>0</v>
      </c>
      <c r="BD56" s="349">
        <f>SUMIFS('3_stopień'!$J$8:$J$726,'3_stopień'!$H$8:$H$726,D56,'3_stopień'!$P$8:$P$726,"CKZ Gniezno")</f>
        <v>0</v>
      </c>
      <c r="BE56" s="24">
        <f>SUMIFS('3_stopień'!$I$8:$I$726,'3_stopień'!$H$8:$H$726,D56,'3_stopień'!$P$8:$P$726,"CKZ Dębica")</f>
        <v>0</v>
      </c>
      <c r="BF56" s="349">
        <f>SUMIFS('3_stopień'!$J$8:$J$726,'3_stopień'!$H$8:$H$726,D56,'3_stopień'!$P$8:$P$726,"CKZ Dębica")</f>
        <v>0</v>
      </c>
      <c r="BG56" s="24">
        <f>SUMIFS('3_stopień'!$I$8:$I$726,'3_stopień'!$H$8:$H$726,D56,'3_stopień'!$P$8:$P$726,"CKZ Gliwice")</f>
        <v>0</v>
      </c>
      <c r="BH56" s="349">
        <f>SUMIFS('3_stopień'!$J$8:$J$726,'3_stopień'!$H$8:$H$726,D56,'3_stopień'!$P$8:$P$726,"CKZ Gliwice")</f>
        <v>0</v>
      </c>
      <c r="BI56" s="24">
        <f>SUMIFS('3_stopień'!$I$8:$I$726,'3_stopień'!$H$8:$H$726,D56,'3_stopień'!$P$8:$P$726,"konsultacje szkoła")</f>
        <v>0</v>
      </c>
      <c r="BJ56" s="338">
        <f t="shared" si="2"/>
        <v>0</v>
      </c>
      <c r="BK56" s="333">
        <f t="shared" si="3"/>
        <v>0</v>
      </c>
    </row>
    <row r="57" spans="2:63" ht="16.5" hidden="1" customHeight="1">
      <c r="B57" s="25" t="s">
        <v>518</v>
      </c>
      <c r="C57" s="26">
        <v>932917</v>
      </c>
      <c r="D57" s="26" t="s">
        <v>628</v>
      </c>
      <c r="E57" s="25" t="s">
        <v>627</v>
      </c>
      <c r="F57" s="23">
        <f>SUMIF('3_stopień'!H$8:H$726,D57,'3_stopień'!I$8:I$726)</f>
        <v>0</v>
      </c>
      <c r="G57" s="24">
        <f>SUMIFS('3_stopień'!$I$8:$I$726,'3_stopień'!$H$8:$H$726,D57,'3_stopień'!$P$8:$P$726,"CKZ Bielawa")</f>
        <v>0</v>
      </c>
      <c r="H57" s="349">
        <f>SUMIFS('3_stopień'!$J$8:$J$726,'3_stopień'!$H$8:$H$726,D57,'3_stopień'!$P$8:$P$726,"CKZ Bielawa")</f>
        <v>0</v>
      </c>
      <c r="I57" s="24">
        <f>SUMIFS('3_stopień'!$I$8:$I$726,'3_stopień'!$H$8:$H$726,D57,'3_stopień'!$P$8:$P$726,"GCKZ Głogów")</f>
        <v>0</v>
      </c>
      <c r="J57" s="349">
        <f>SUMIFS('3_stopień'!$J$8:$J$726,'3_stopień'!$H$8:$H$726,D57,'3_stopień'!$P$8:$P$726,"GCKZ Głogów")</f>
        <v>0</v>
      </c>
      <c r="K57" s="24">
        <f>SUMIFS('3_stopień'!$I$8:$I$726,'3_stopień'!$H$8:$H$726,D57,'3_stopień'!$P$8:$P$726,"CKZ Jawor")</f>
        <v>0</v>
      </c>
      <c r="L57" s="349">
        <f>SUMIFS('3_stopień'!$J$8:$J$726,'3_stopień'!$H$8:$H$726,D57,'3_stopień'!$P$8:$P$726,"CKZ Jawor")</f>
        <v>0</v>
      </c>
      <c r="M57" s="24">
        <f>SUMIFS('3_stopień'!$I$8:$I$726,'3_stopień'!$H$8:$H$726,D57,'3_stopień'!$P$8:$P$726,"JCKZ Jelenia Góra")</f>
        <v>0</v>
      </c>
      <c r="N57" s="349">
        <f>SUMIFS('3_stopień'!$J$8:$J$726,'3_stopień'!$H$8:$H$726,D57,'3_stopień'!$P$8:$P$726,"JCKZ Jelenia Góra")</f>
        <v>0</v>
      </c>
      <c r="O57" s="24">
        <f>SUMIFS('3_stopień'!$I$8:$I$726,'3_stopień'!$H$8:$H$726,D57,'3_stopień'!$P$8:$P$726,"CKZ Kłodzko")</f>
        <v>0</v>
      </c>
      <c r="P57" s="349">
        <f>SUMIFS('3_stopień'!$J$8:$J$726,'3_stopień'!$H$8:$H$726,D57,'3_stopień'!$P$8:$P$726,"CKZ Kłodzko")</f>
        <v>0</v>
      </c>
      <c r="Q57" s="24">
        <f>SUMIFS('3_stopień'!$I$8:$I$726,'3_stopień'!$H$8:$H$726,D57,'3_stopień'!$P$8:$P$726,"CKZ Legnica")</f>
        <v>0</v>
      </c>
      <c r="R57" s="349">
        <f>SUMIFS('3_stopień'!$J$8:$J$726,'3_stopień'!$H$8:$H$726,D57,'3_stopień'!$P$8:$P$726,"CKZ Legnica")</f>
        <v>0</v>
      </c>
      <c r="S57" s="24">
        <f>SUMIFS('3_stopień'!$I$8:$I$726,'3_stopień'!$H$8:$H$726,D57,'3_stopień'!$P$8:$P$726,"CKZ Oleśnica")</f>
        <v>0</v>
      </c>
      <c r="T57" s="349">
        <f>SUMIFS('3_stopień'!$J$8:$J$726,'3_stopień'!$H$8:$H$726,D57,'3_stopień'!$P$8:$P$726,"CKZ Oleśnica")</f>
        <v>0</v>
      </c>
      <c r="U57" s="24">
        <f>SUMIFS('3_stopień'!$I$8:$I$726,'3_stopień'!$H$8:$H$726,D57,'3_stopień'!$P$8:$P$726,"CKZ Świdnica")</f>
        <v>0</v>
      </c>
      <c r="V57" s="349">
        <f>SUMIFS('3_stopień'!$J$8:$J$726,'3_stopień'!$H$8:$H$726,D57,'3_stopień'!$P$8:$P$726,"CKZ Świdnica")</f>
        <v>0</v>
      </c>
      <c r="W57" s="24">
        <f>SUMIFS('3_stopień'!$I$8:$I$726,'3_stopień'!$H$8:$H$726,D57,'3_stopień'!$P$8:$P$726,"CKZ Wołów")</f>
        <v>0</v>
      </c>
      <c r="X57" s="349">
        <f>SUMIFS('3_stopień'!$J$8:$J$726,'3_stopień'!$H$8:$H$726,D57,'3_stopień'!$P$8:$P$726,"CKZ Wołów")</f>
        <v>0</v>
      </c>
      <c r="Y57" s="24">
        <f>SUMIFS('3_stopień'!$I$8:$I$726,'3_stopień'!$H$8:$H$726,D57,'3_stopień'!$P$8:$P$726,"CKZ Ziębice")</f>
        <v>0</v>
      </c>
      <c r="Z57" s="349">
        <f>SUMIFS('3_stopień'!$J$8:$J$726,'3_stopień'!$H$8:$H$726,D57,'3_stopień'!$P$8:$P$726,"CKZ Ziębice")</f>
        <v>0</v>
      </c>
      <c r="AA57" s="24">
        <f>SUMIFS('3_stopień'!$I$8:$I$726,'3_stopień'!$H$8:$H$726,D57,'3_stopień'!$P$8:$P$726,"CKZ Dobrodzień")</f>
        <v>0</v>
      </c>
      <c r="AB57" s="349">
        <f>SUMIFS('3_stopień'!$J$8:$J$726,'3_stopień'!$H$8:$H$726,D57,'3_stopień'!$P$8:$P$726,"CKZ Dobrodzień")</f>
        <v>0</v>
      </c>
      <c r="AC57" s="24">
        <f>SUMIFS('3_stopień'!$I$8:$I$726,'3_stopień'!$H$8:$H$726,D57,'3_stopień'!$P$8:$P$726,"CKZ Głubczyce")</f>
        <v>0</v>
      </c>
      <c r="AD57" s="349">
        <f>SUMIFS('3_stopień'!$J$8:$J$726,'3_stopień'!$H$8:$H$726,D57,'3_stopień'!$P$8:$P$726,"CKZ Głubczyce")</f>
        <v>0</v>
      </c>
      <c r="AE57" s="24">
        <f>SUMIFS('3_stopień'!$I$8:$I$726,'3_stopień'!$H$8:$H$726,D57,'3_stopień'!$P$8:$P$726,"CKZ Kędzierzyn Koźle")</f>
        <v>0</v>
      </c>
      <c r="AF57" s="349">
        <f>SUMIFS('3_stopień'!$J$8:$J$726,'3_stopień'!$H$8:$H$726,D57,'3_stopień'!$P$8:$P$726,"CKZ Kędzierzyn Koźle")</f>
        <v>0</v>
      </c>
      <c r="AG57" s="24">
        <f>SUMIFS('3_stopień'!$I$8:$I$726,'3_stopień'!$H$8:$H$726,D57,'3_stopień'!$P$8:$P$726,"CKZ Kluczbork")</f>
        <v>0</v>
      </c>
      <c r="AH57" s="349">
        <f>SUMIFS('3_stopień'!$J$8:$J$726,'3_stopień'!$H$8:$H$726,D57,'3_stopień'!$P$8:$P$726,"CKZ Kluczbork")</f>
        <v>0</v>
      </c>
      <c r="AI57" s="24">
        <f>SUMIFS('3_stopień'!$I$8:$I$726,'3_stopień'!$H$8:$H$726,D57,'3_stopień'!$P$8:$P$726,"CKZ Krotoszyn")</f>
        <v>0</v>
      </c>
      <c r="AJ57" s="349">
        <f>SUMIFS('3_stopień'!$J$8:$J$726,'3_stopień'!$H$8:$H$726,D57,'3_stopień'!$P$8:$P$726,"CKZ Krotoszyn")</f>
        <v>0</v>
      </c>
      <c r="AK57" s="24">
        <f>SUMIFS('3_stopień'!$I$8:$I$726,'3_stopień'!$H$8:$H$726,D57,'3_stopień'!$P$8:$P$726,"CKZ Olkusz")</f>
        <v>0</v>
      </c>
      <c r="AL57" s="349">
        <f>SUMIFS('3_stopień'!$J$8:$J$726,'3_stopień'!$H$8:$H$726,D57,'3_stopień'!$P$8:$P$726,"CKZ Olkusz")</f>
        <v>0</v>
      </c>
      <c r="AM57" s="24">
        <f>SUMIFS('3_stopień'!$I$8:$I$726,'3_stopień'!$H$8:$H$726,D57,'3_stopień'!$P$8:$P$726,"CKZ Wschowa")</f>
        <v>0</v>
      </c>
      <c r="AN57" s="337">
        <f>SUMIFS('3_stopień'!$J$8:$J$726,'3_stopień'!$H$8:$H$726,D57,'3_stopień'!$P$8:$P$726,"CKZ Wschowa")</f>
        <v>0</v>
      </c>
      <c r="AO57" s="24">
        <f>SUMIFS('3_stopień'!$I$8:$I$726,'3_stopień'!$H$8:$H$726,D57,'3_stopień'!$P$8:$P$726,"CKZ Zielona Góra")</f>
        <v>0</v>
      </c>
      <c r="AP57" s="349">
        <f>SUMIFS('3_stopień'!$J$8:$J$726,'3_stopień'!$H$8:$H$726,D57,'3_stopień'!$P$8:$P$726,"CKZ Zielona Góra")</f>
        <v>0</v>
      </c>
      <c r="AQ57" s="24">
        <f>SUMIFS('3_stopień'!$I$8:$I$726,'3_stopień'!$H$8:$H$726,D57,'3_stopień'!$P$8:$P$726,"Rzemieślnicza Wałbrzych")</f>
        <v>0</v>
      </c>
      <c r="AR57" s="349">
        <f>SUMIFS('3_stopień'!$J$8:$J$726,'3_stopień'!$H$8:$H$726,D57,'3_stopień'!$P$8:$P$726,"Rzemieślnicza Wałbrzych")</f>
        <v>0</v>
      </c>
      <c r="AS57" s="24">
        <f>SUMIFS('3_stopień'!$I$8:$I$726,'3_stopień'!$H$8:$H$726,D57,'3_stopień'!$P$8:$P$726,"CKZ Mosina")</f>
        <v>0</v>
      </c>
      <c r="AT57" s="349">
        <f>SUMIFS('3_stopień'!$J$8:$J$726,'3_stopień'!$H$8:$H$726,D57,'3_stopień'!$P$8:$P$726,"CKZ Mosina")</f>
        <v>0</v>
      </c>
      <c r="AU57" s="24">
        <f>SUMIFS('3_stopień'!$I$8:$I$726,'3_stopień'!$H$8:$H$726,D57,'3_stopień'!$P$8:$P$726,"CKZ Słupsk")</f>
        <v>0</v>
      </c>
      <c r="AV57" s="349">
        <f>SUMIFS('3_stopień'!$J$8:$J$726,'3_stopień'!$H$8:$H$726,D57,'3_stopień'!$P$8:$P$726,"CKZ Słupsk")</f>
        <v>0</v>
      </c>
      <c r="AW57" s="24">
        <f>SUMIFS('3_stopień'!$I$8:$I$726,'3_stopień'!$H$8:$H$726,D57,'3_stopień'!$P$8:$P$726,"CKZ Opole")</f>
        <v>0</v>
      </c>
      <c r="AX57" s="349">
        <f>SUMIFS('3_stopień'!$J$8:$J$726,'3_stopień'!$H$8:$H$726,D57,'3_stopień'!$P$8:$P$726,"CKZ Opole")</f>
        <v>0</v>
      </c>
      <c r="AY57" s="24">
        <f>SUMIFS('3_stopień'!$I$8:$I$726,'3_stopień'!$H$8:$H$726,D57,'3_stopień'!$P$8:$P$726,"CKZ Wrocław")</f>
        <v>0</v>
      </c>
      <c r="AZ57" s="349">
        <f>SUMIFS('3_stopień'!$J$8:$J$726,'3_stopień'!$H$8:$H$726,D57,'3_stopień'!$P$8:$P$726,"CKZ Wrocław")</f>
        <v>0</v>
      </c>
      <c r="BA57" s="24">
        <f>SUMIFS('3_stopień'!$I$8:$I$726,'3_stopień'!$H$8:$H$726,D57,'3_stopień'!$P$8:$P$726,"Brzeg Dolny")</f>
        <v>0</v>
      </c>
      <c r="BB57" s="349">
        <f>SUMIFS('3_stopień'!$J$8:$J$726,'3_stopień'!$H$8:$H$726,D57,'3_stopień'!$P$8:$P$726,"Brzeg Dolny")</f>
        <v>0</v>
      </c>
      <c r="BC57" s="24">
        <f>SUMIFS('3_stopień'!$I$8:$I$726,'3_stopień'!$H$8:$H$726,D57,'3_stopień'!$P$8:$P$726,"CKZ Gniezno")</f>
        <v>0</v>
      </c>
      <c r="BD57" s="349">
        <f>SUMIFS('3_stopień'!$J$8:$J$726,'3_stopień'!$H$8:$H$726,D57,'3_stopień'!$P$8:$P$726,"CKZ Gniezno")</f>
        <v>0</v>
      </c>
      <c r="BE57" s="24">
        <f>SUMIFS('3_stopień'!$I$8:$I$726,'3_stopień'!$H$8:$H$726,D57,'3_stopień'!$P$8:$P$726,"CKZ Dębica")</f>
        <v>0</v>
      </c>
      <c r="BF57" s="349">
        <f>SUMIFS('3_stopień'!$J$8:$J$726,'3_stopień'!$H$8:$H$726,D57,'3_stopień'!$P$8:$P$726,"CKZ Dębica")</f>
        <v>0</v>
      </c>
      <c r="BG57" s="24">
        <f>SUMIFS('3_stopień'!$I$8:$I$726,'3_stopień'!$H$8:$H$726,D57,'3_stopień'!$P$8:$P$726,"CKZ Gliwice")</f>
        <v>0</v>
      </c>
      <c r="BH57" s="349">
        <f>SUMIFS('3_stopień'!$J$8:$J$726,'3_stopień'!$H$8:$H$726,D57,'3_stopień'!$P$8:$P$726,"CKZ Gliwice")</f>
        <v>0</v>
      </c>
      <c r="BI57" s="24">
        <f>SUMIFS('3_stopień'!$I$8:$I$726,'3_stopień'!$H$8:$H$726,D57,'3_stopień'!$P$8:$P$726,"konsultacje szkoła")</f>
        <v>0</v>
      </c>
      <c r="BJ57" s="338">
        <f t="shared" si="2"/>
        <v>0</v>
      </c>
      <c r="BK57" s="333">
        <f t="shared" si="3"/>
        <v>0</v>
      </c>
    </row>
    <row r="58" spans="2:63" hidden="1">
      <c r="B58" s="25" t="s">
        <v>177</v>
      </c>
      <c r="C58" s="26">
        <v>722204</v>
      </c>
      <c r="D58" s="26" t="s">
        <v>164</v>
      </c>
      <c r="E58" s="25" t="s">
        <v>676</v>
      </c>
      <c r="F58" s="23">
        <f>SUMIF('3_stopień'!H$8:H$726,D58,'3_stopień'!I$8:I$726)</f>
        <v>69</v>
      </c>
      <c r="G58" s="24">
        <f>SUMIFS('3_stopień'!$I$8:$I$726,'3_stopień'!$H$8:$H$726,D58,'3_stopień'!$P$8:$P$726,"CKZ Bielawa")</f>
        <v>0</v>
      </c>
      <c r="H58" s="349">
        <f>SUMIFS('3_stopień'!$J$8:$J$726,'3_stopień'!$H$8:$H$726,D58,'3_stopień'!$P$8:$P$726,"CKZ Bielawa")</f>
        <v>0</v>
      </c>
      <c r="I58" s="24">
        <f>SUMIFS('3_stopień'!$I$8:$I$726,'3_stopień'!$H$8:$H$726,D58,'3_stopień'!$P$8:$P$726,"GCKZ Głogów")</f>
        <v>0</v>
      </c>
      <c r="J58" s="349">
        <f>SUMIFS('3_stopień'!$J$8:$J$726,'3_stopień'!$H$8:$H$726,D58,'3_stopień'!$P$8:$P$726,"GCKZ Głogów")</f>
        <v>0</v>
      </c>
      <c r="K58" s="24">
        <f>SUMIFS('3_stopień'!$I$8:$I$726,'3_stopień'!$H$8:$H$726,D58,'3_stopień'!$P$8:$P$726,"CKZ Jawor")</f>
        <v>0</v>
      </c>
      <c r="L58" s="349">
        <f>SUMIFS('3_stopień'!$J$8:$J$726,'3_stopień'!$H$8:$H$726,D58,'3_stopień'!$P$8:$P$726,"CKZ Jawor")</f>
        <v>0</v>
      </c>
      <c r="M58" s="24">
        <f>SUMIFS('3_stopień'!$I$8:$I$726,'3_stopień'!$H$8:$H$726,D58,'3_stopień'!$P$8:$P$726,"JCKZ Jelenia Góra")</f>
        <v>0</v>
      </c>
      <c r="N58" s="349">
        <f>SUMIFS('3_stopień'!$J$8:$J$726,'3_stopień'!$H$8:$H$726,D58,'3_stopień'!$P$8:$P$726,"JCKZ Jelenia Góra")</f>
        <v>0</v>
      </c>
      <c r="O58" s="24">
        <f>SUMIFS('3_stopień'!$I$8:$I$726,'3_stopień'!$H$8:$H$726,D58,'3_stopień'!$P$8:$P$726,"CKZ Kłodzko")</f>
        <v>0</v>
      </c>
      <c r="P58" s="349">
        <f>SUMIFS('3_stopień'!$J$8:$J$726,'3_stopień'!$H$8:$H$726,D58,'3_stopień'!$P$8:$P$726,"CKZ Kłodzko")</f>
        <v>0</v>
      </c>
      <c r="Q58" s="24">
        <f>SUMIFS('3_stopień'!$I$8:$I$726,'3_stopień'!$H$8:$H$726,D58,'3_stopień'!$P$8:$P$726,"CKZ Legnica")</f>
        <v>0</v>
      </c>
      <c r="R58" s="349">
        <f>SUMIFS('3_stopień'!$J$8:$J$726,'3_stopień'!$H$8:$H$726,D58,'3_stopień'!$P$8:$P$726,"CKZ Legnica")</f>
        <v>0</v>
      </c>
      <c r="S58" s="24">
        <f>SUMIFS('3_stopień'!$I$8:$I$726,'3_stopień'!$H$8:$H$726,D58,'3_stopień'!$P$8:$P$726,"CKZ Oleśnica")</f>
        <v>0</v>
      </c>
      <c r="T58" s="349">
        <f>SUMIFS('3_stopień'!$J$8:$J$726,'3_stopień'!$H$8:$H$726,D58,'3_stopień'!$P$8:$P$726,"CKZ Oleśnica")</f>
        <v>0</v>
      </c>
      <c r="U58" s="24">
        <f>SUMIFS('3_stopień'!$I$8:$I$726,'3_stopień'!$H$8:$H$726,D58,'3_stopień'!$P$8:$P$726,"CKZ Świdnica")</f>
        <v>37</v>
      </c>
      <c r="V58" s="349">
        <f>SUMIFS('3_stopień'!$J$8:$J$726,'3_stopień'!$H$8:$H$726,D58,'3_stopień'!$P$8:$P$726,"CKZ Świdnica")</f>
        <v>0</v>
      </c>
      <c r="W58" s="24">
        <f>SUMIFS('3_stopień'!$I$8:$I$726,'3_stopień'!$H$8:$H$726,D58,'3_stopień'!$P$8:$P$726,"CKZ Wołów")</f>
        <v>20</v>
      </c>
      <c r="X58" s="349">
        <f>SUMIFS('3_stopień'!$J$8:$J$726,'3_stopień'!$H$8:$H$726,D58,'3_stopień'!$P$8:$P$726,"CKZ Wołów")</f>
        <v>0</v>
      </c>
      <c r="Y58" s="24">
        <f>SUMIFS('3_stopień'!$I$8:$I$726,'3_stopień'!$H$8:$H$726,D58,'3_stopień'!$P$8:$P$726,"CKZ Ziębice")</f>
        <v>0</v>
      </c>
      <c r="Z58" s="349">
        <f>SUMIFS('3_stopień'!$J$8:$J$726,'3_stopień'!$H$8:$H$726,D58,'3_stopień'!$P$8:$P$726,"CKZ Ziębice")</f>
        <v>0</v>
      </c>
      <c r="AA58" s="24">
        <f>SUMIFS('3_stopień'!$I$8:$I$726,'3_stopień'!$H$8:$H$726,D58,'3_stopień'!$P$8:$P$726,"CKZ Dobrodzień")</f>
        <v>0</v>
      </c>
      <c r="AB58" s="349">
        <f>SUMIFS('3_stopień'!$J$8:$J$726,'3_stopień'!$H$8:$H$726,D58,'3_stopień'!$P$8:$P$726,"CKZ Dobrodzień")</f>
        <v>0</v>
      </c>
      <c r="AC58" s="24">
        <f>SUMIFS('3_stopień'!$I$8:$I$726,'3_stopień'!$H$8:$H$726,D58,'3_stopień'!$P$8:$P$726,"CKZ Głubczyce")</f>
        <v>0</v>
      </c>
      <c r="AD58" s="349">
        <f>SUMIFS('3_stopień'!$J$8:$J$726,'3_stopień'!$H$8:$H$726,D58,'3_stopień'!$P$8:$P$726,"CKZ Głubczyce")</f>
        <v>0</v>
      </c>
      <c r="AE58" s="24">
        <f>SUMIFS('3_stopień'!$I$8:$I$726,'3_stopień'!$H$8:$H$726,D58,'3_stopień'!$P$8:$P$726,"CKZ Kędzierzyn Koźle")</f>
        <v>0</v>
      </c>
      <c r="AF58" s="349">
        <f>SUMIFS('3_stopień'!$J$8:$J$726,'3_stopień'!$H$8:$H$726,D58,'3_stopień'!$P$8:$P$726,"CKZ Kędzierzyn Koźle")</f>
        <v>0</v>
      </c>
      <c r="AG58" s="24">
        <f>SUMIFS('3_stopień'!$I$8:$I$726,'3_stopień'!$H$8:$H$726,D58,'3_stopień'!$P$8:$P$726,"CKZ Kluczbork")</f>
        <v>0</v>
      </c>
      <c r="AH58" s="349">
        <f>SUMIFS('3_stopień'!$J$8:$J$726,'3_stopień'!$H$8:$H$726,D58,'3_stopień'!$P$8:$P$726,"CKZ Kluczbork")</f>
        <v>0</v>
      </c>
      <c r="AI58" s="24">
        <f>SUMIFS('3_stopień'!$I$8:$I$726,'3_stopień'!$H$8:$H$726,D58,'3_stopień'!$P$8:$P$726,"CKZ Krotoszyn")</f>
        <v>11</v>
      </c>
      <c r="AJ58" s="349">
        <f>SUMIFS('3_stopień'!$J$8:$J$726,'3_stopień'!$H$8:$H$726,D58,'3_stopień'!$P$8:$P$726,"CKZ Krotoszyn")</f>
        <v>0</v>
      </c>
      <c r="AK58" s="24">
        <f>SUMIFS('3_stopień'!$I$8:$I$726,'3_stopień'!$H$8:$H$726,D58,'3_stopień'!$P$8:$P$726,"CKZ Olkusz")</f>
        <v>0</v>
      </c>
      <c r="AL58" s="349">
        <f>SUMIFS('3_stopień'!$J$8:$J$726,'3_stopień'!$H$8:$H$726,D58,'3_stopień'!$P$8:$P$726,"CKZ Olkusz")</f>
        <v>0</v>
      </c>
      <c r="AM58" s="24">
        <f>SUMIFS('3_stopień'!$I$8:$I$726,'3_stopień'!$H$8:$H$726,D58,'3_stopień'!$P$8:$P$726,"CKZ Wschowa")</f>
        <v>1</v>
      </c>
      <c r="AN58" s="337">
        <f>SUMIFS('3_stopień'!$J$8:$J$726,'3_stopień'!$H$8:$H$726,D58,'3_stopień'!$P$8:$P$726,"CKZ Wschowa")</f>
        <v>0</v>
      </c>
      <c r="AO58" s="24">
        <f>SUMIFS('3_stopień'!$I$8:$I$726,'3_stopień'!$H$8:$H$726,D58,'3_stopień'!$P$8:$P$726,"CKZ Zielona Góra")</f>
        <v>0</v>
      </c>
      <c r="AP58" s="349">
        <f>SUMIFS('3_stopień'!$J$8:$J$726,'3_stopień'!$H$8:$H$726,D58,'3_stopień'!$P$8:$P$726,"CKZ Zielona Góra")</f>
        <v>0</v>
      </c>
      <c r="AQ58" s="24">
        <f>SUMIFS('3_stopień'!$I$8:$I$726,'3_stopień'!$H$8:$H$726,D58,'3_stopień'!$P$8:$P$726,"Rzemieślnicza Wałbrzych")</f>
        <v>0</v>
      </c>
      <c r="AR58" s="349">
        <f>SUMIFS('3_stopień'!$J$8:$J$726,'3_stopień'!$H$8:$H$726,D58,'3_stopień'!$P$8:$P$726,"Rzemieślnicza Wałbrzych")</f>
        <v>0</v>
      </c>
      <c r="AS58" s="24">
        <f>SUMIFS('3_stopień'!$I$8:$I$726,'3_stopień'!$H$8:$H$726,D58,'3_stopień'!$P$8:$P$726,"CKZ Mosina")</f>
        <v>0</v>
      </c>
      <c r="AT58" s="349">
        <f>SUMIFS('3_stopień'!$J$8:$J$726,'3_stopień'!$H$8:$H$726,D58,'3_stopień'!$P$8:$P$726,"CKZ Mosina")</f>
        <v>0</v>
      </c>
      <c r="AU58" s="24">
        <f>SUMIFS('3_stopień'!$I$8:$I$726,'3_stopień'!$H$8:$H$726,D58,'3_stopień'!$P$8:$P$726,"CKZ Słupsk")</f>
        <v>0</v>
      </c>
      <c r="AV58" s="349">
        <f>SUMIFS('3_stopień'!$J$8:$J$726,'3_stopień'!$H$8:$H$726,D58,'3_stopień'!$P$8:$P$726,"CKZ Słupsk")</f>
        <v>0</v>
      </c>
      <c r="AW58" s="24">
        <f>SUMIFS('3_stopień'!$I$8:$I$726,'3_stopień'!$H$8:$H$726,D58,'3_stopień'!$P$8:$P$726,"CKZ Opole")</f>
        <v>0</v>
      </c>
      <c r="AX58" s="349">
        <f>SUMIFS('3_stopień'!$J$8:$J$726,'3_stopień'!$H$8:$H$726,D58,'3_stopień'!$P$8:$P$726,"CKZ Opole")</f>
        <v>0</v>
      </c>
      <c r="AY58" s="24">
        <f>SUMIFS('3_stopień'!$I$8:$I$726,'3_stopień'!$H$8:$H$726,D58,'3_stopień'!$P$8:$P$726,"CKZ Wrocław")</f>
        <v>0</v>
      </c>
      <c r="AZ58" s="349">
        <f>SUMIFS('3_stopień'!$J$8:$J$726,'3_stopień'!$H$8:$H$726,D58,'3_stopień'!$P$8:$P$726,"CKZ Wrocław")</f>
        <v>0</v>
      </c>
      <c r="BA58" s="24">
        <f>SUMIFS('3_stopień'!$I$8:$I$726,'3_stopień'!$H$8:$H$726,D58,'3_stopień'!$P$8:$P$726,"Brzeg Dolny")</f>
        <v>0</v>
      </c>
      <c r="BB58" s="349">
        <f>SUMIFS('3_stopień'!$J$8:$J$726,'3_stopień'!$H$8:$H$726,D58,'3_stopień'!$P$8:$P$726,"Brzeg Dolny")</f>
        <v>0</v>
      </c>
      <c r="BC58" s="24">
        <f>SUMIFS('3_stopień'!$I$8:$I$726,'3_stopień'!$H$8:$H$726,D58,'3_stopień'!$P$8:$P$726,"CKZ Gniezno")</f>
        <v>0</v>
      </c>
      <c r="BD58" s="349">
        <f>SUMIFS('3_stopień'!$J$8:$J$726,'3_stopień'!$H$8:$H$726,D58,'3_stopień'!$P$8:$P$726,"CKZ Gniezno")</f>
        <v>0</v>
      </c>
      <c r="BE58" s="24">
        <f>SUMIFS('3_stopień'!$I$8:$I$726,'3_stopień'!$H$8:$H$726,D58,'3_stopień'!$P$8:$P$726,"CKZ Dębica")</f>
        <v>0</v>
      </c>
      <c r="BF58" s="349">
        <f>SUMIFS('3_stopień'!$J$8:$J$726,'3_stopień'!$H$8:$H$726,D58,'3_stopień'!$P$8:$P$726,"CKZ Dębica")</f>
        <v>0</v>
      </c>
      <c r="BG58" s="24">
        <f>SUMIFS('3_stopień'!$I$8:$I$726,'3_stopień'!$H$8:$H$726,D58,'3_stopień'!$P$8:$P$726,"CKZ Gliwice")</f>
        <v>0</v>
      </c>
      <c r="BH58" s="349">
        <f>SUMIFS('3_stopień'!$J$8:$J$726,'3_stopień'!$H$8:$H$726,D58,'3_stopień'!$P$8:$P$726,"CKZ Gliwice")</f>
        <v>0</v>
      </c>
      <c r="BI58" s="24">
        <f>SUMIFS('3_stopień'!$I$8:$I$726,'3_stopień'!$H$8:$H$726,D58,'3_stopień'!$P$8:$P$726,"konsultacje szkoła")</f>
        <v>0</v>
      </c>
      <c r="BJ58" s="338">
        <f t="shared" si="2"/>
        <v>69</v>
      </c>
      <c r="BK58" s="333">
        <f t="shared" si="3"/>
        <v>0</v>
      </c>
    </row>
    <row r="59" spans="2:63" hidden="1">
      <c r="B59" s="25" t="s">
        <v>519</v>
      </c>
      <c r="C59" s="26">
        <v>731103</v>
      </c>
      <c r="D59" s="26" t="s">
        <v>1017</v>
      </c>
      <c r="E59" s="25" t="s">
        <v>675</v>
      </c>
      <c r="F59" s="23">
        <f>SUMIF('3_stopień'!H$8:H$726,D59,'3_stopień'!I$8:I$726)</f>
        <v>0</v>
      </c>
      <c r="G59" s="24">
        <f>SUMIFS('3_stopień'!$I$8:$I$726,'3_stopień'!$H$8:$H$726,D59,'3_stopień'!$P$8:$P$726,"CKZ Bielawa")</f>
        <v>0</v>
      </c>
      <c r="H59" s="349">
        <f>SUMIFS('3_stopień'!$J$8:$J$726,'3_stopień'!$H$8:$H$726,D59,'3_stopień'!$P$8:$P$726,"CKZ Bielawa")</f>
        <v>0</v>
      </c>
      <c r="I59" s="24">
        <f>SUMIFS('3_stopień'!$I$8:$I$726,'3_stopień'!$H$8:$H$726,D59,'3_stopień'!$P$8:$P$726,"GCKZ Głogów")</f>
        <v>0</v>
      </c>
      <c r="J59" s="349">
        <f>SUMIFS('3_stopień'!$J$8:$J$726,'3_stopień'!$H$8:$H$726,D59,'3_stopień'!$P$8:$P$726,"GCKZ Głogów")</f>
        <v>0</v>
      </c>
      <c r="K59" s="24">
        <f>SUMIFS('3_stopień'!$I$8:$I$726,'3_stopień'!$H$8:$H$726,D59,'3_stopień'!$P$8:$P$726,"CKZ Jawor")</f>
        <v>0</v>
      </c>
      <c r="L59" s="349">
        <f>SUMIFS('3_stopień'!$J$8:$J$726,'3_stopień'!$H$8:$H$726,D59,'3_stopień'!$P$8:$P$726,"CKZ Jawor")</f>
        <v>0</v>
      </c>
      <c r="M59" s="24">
        <f>SUMIFS('3_stopień'!$I$8:$I$726,'3_stopień'!$H$8:$H$726,D59,'3_stopień'!$P$8:$P$726,"JCKZ Jelenia Góra")</f>
        <v>0</v>
      </c>
      <c r="N59" s="349">
        <f>SUMIFS('3_stopień'!$J$8:$J$726,'3_stopień'!$H$8:$H$726,D59,'3_stopień'!$P$8:$P$726,"JCKZ Jelenia Góra")</f>
        <v>0</v>
      </c>
      <c r="O59" s="24">
        <f>SUMIFS('3_stopień'!$I$8:$I$726,'3_stopień'!$H$8:$H$726,D59,'3_stopień'!$P$8:$P$726,"CKZ Kłodzko")</f>
        <v>0</v>
      </c>
      <c r="P59" s="349">
        <f>SUMIFS('3_stopień'!$J$8:$J$726,'3_stopień'!$H$8:$H$726,D59,'3_stopień'!$P$8:$P$726,"CKZ Kłodzko")</f>
        <v>0</v>
      </c>
      <c r="Q59" s="24">
        <f>SUMIFS('3_stopień'!$I$8:$I$726,'3_stopień'!$H$8:$H$726,D59,'3_stopień'!$P$8:$P$726,"CKZ Legnica")</f>
        <v>0</v>
      </c>
      <c r="R59" s="349">
        <f>SUMIFS('3_stopień'!$J$8:$J$726,'3_stopień'!$H$8:$H$726,D59,'3_stopień'!$P$8:$P$726,"CKZ Legnica")</f>
        <v>0</v>
      </c>
      <c r="S59" s="24">
        <f>SUMIFS('3_stopień'!$I$8:$I$726,'3_stopień'!$H$8:$H$726,D59,'3_stopień'!$P$8:$P$726,"CKZ Oleśnica")</f>
        <v>0</v>
      </c>
      <c r="T59" s="349">
        <f>SUMIFS('3_stopień'!$J$8:$J$726,'3_stopień'!$H$8:$H$726,D59,'3_stopień'!$P$8:$P$726,"CKZ Oleśnica")</f>
        <v>0</v>
      </c>
      <c r="U59" s="24">
        <f>SUMIFS('3_stopień'!$I$8:$I$726,'3_stopień'!$H$8:$H$726,D59,'3_stopień'!$P$8:$P$726,"CKZ Świdnica")</f>
        <v>0</v>
      </c>
      <c r="V59" s="349">
        <f>SUMIFS('3_stopień'!$J$8:$J$726,'3_stopień'!$H$8:$H$726,D59,'3_stopień'!$P$8:$P$726,"CKZ Świdnica")</f>
        <v>0</v>
      </c>
      <c r="W59" s="24">
        <f>SUMIFS('3_stopień'!$I$8:$I$726,'3_stopień'!$H$8:$H$726,D59,'3_stopień'!$P$8:$P$726,"CKZ Wołów")</f>
        <v>0</v>
      </c>
      <c r="X59" s="349">
        <f>SUMIFS('3_stopień'!$J$8:$J$726,'3_stopień'!$H$8:$H$726,D59,'3_stopień'!$P$8:$P$726,"CKZ Wołów")</f>
        <v>0</v>
      </c>
      <c r="Y59" s="24">
        <f>SUMIFS('3_stopień'!$I$8:$I$726,'3_stopień'!$H$8:$H$726,D59,'3_stopień'!$P$8:$P$726,"CKZ Ziębice")</f>
        <v>0</v>
      </c>
      <c r="Z59" s="349">
        <f>SUMIFS('3_stopień'!$J$8:$J$726,'3_stopień'!$H$8:$H$726,D59,'3_stopień'!$P$8:$P$726,"CKZ Ziębice")</f>
        <v>0</v>
      </c>
      <c r="AA59" s="24">
        <f>SUMIFS('3_stopień'!$I$8:$I$726,'3_stopień'!$H$8:$H$726,D59,'3_stopień'!$P$8:$P$726,"CKZ Dobrodzień")</f>
        <v>0</v>
      </c>
      <c r="AB59" s="349">
        <f>SUMIFS('3_stopień'!$J$8:$J$726,'3_stopień'!$H$8:$H$726,D59,'3_stopień'!$P$8:$P$726,"CKZ Dobrodzień")</f>
        <v>0</v>
      </c>
      <c r="AC59" s="24">
        <f>SUMIFS('3_stopień'!$I$8:$I$726,'3_stopień'!$H$8:$H$726,D59,'3_stopień'!$P$8:$P$726,"CKZ Głubczyce")</f>
        <v>0</v>
      </c>
      <c r="AD59" s="349">
        <f>SUMIFS('3_stopień'!$J$8:$J$726,'3_stopień'!$H$8:$H$726,D59,'3_stopień'!$P$8:$P$726,"CKZ Głubczyce")</f>
        <v>0</v>
      </c>
      <c r="AE59" s="24">
        <f>SUMIFS('3_stopień'!$I$8:$I$726,'3_stopień'!$H$8:$H$726,D59,'3_stopień'!$P$8:$P$726,"CKZ Kędzierzyn Koźle")</f>
        <v>0</v>
      </c>
      <c r="AF59" s="349">
        <f>SUMIFS('3_stopień'!$J$8:$J$726,'3_stopień'!$H$8:$H$726,D59,'3_stopień'!$P$8:$P$726,"CKZ Kędzierzyn Koźle")</f>
        <v>0</v>
      </c>
      <c r="AG59" s="24">
        <f>SUMIFS('3_stopień'!$I$8:$I$726,'3_stopień'!$H$8:$H$726,D59,'3_stopień'!$P$8:$P$726,"CKZ Kluczbork")</f>
        <v>0</v>
      </c>
      <c r="AH59" s="349">
        <f>SUMIFS('3_stopień'!$J$8:$J$726,'3_stopień'!$H$8:$H$726,D59,'3_stopień'!$P$8:$P$726,"CKZ Kluczbork")</f>
        <v>0</v>
      </c>
      <c r="AI59" s="24">
        <f>SUMIFS('3_stopień'!$I$8:$I$726,'3_stopień'!$H$8:$H$726,D59,'3_stopień'!$P$8:$P$726,"CKZ Krotoszyn")</f>
        <v>0</v>
      </c>
      <c r="AJ59" s="349">
        <f>SUMIFS('3_stopień'!$J$8:$J$726,'3_stopień'!$H$8:$H$726,D59,'3_stopień'!$P$8:$P$726,"CKZ Krotoszyn")</f>
        <v>0</v>
      </c>
      <c r="AK59" s="24">
        <f>SUMIFS('3_stopień'!$I$8:$I$726,'3_stopień'!$H$8:$H$726,D59,'3_stopień'!$P$8:$P$726,"CKZ Olkusz")</f>
        <v>0</v>
      </c>
      <c r="AL59" s="349">
        <f>SUMIFS('3_stopień'!$J$8:$J$726,'3_stopień'!$H$8:$H$726,D59,'3_stopień'!$P$8:$P$726,"CKZ Olkusz")</f>
        <v>0</v>
      </c>
      <c r="AM59" s="24">
        <f>SUMIFS('3_stopień'!$I$8:$I$726,'3_stopień'!$H$8:$H$726,D59,'3_stopień'!$P$8:$P$726,"CKZ Wschowa")</f>
        <v>0</v>
      </c>
      <c r="AN59" s="337">
        <f>SUMIFS('3_stopień'!$J$8:$J$726,'3_stopień'!$H$8:$H$726,D59,'3_stopień'!$P$8:$P$726,"CKZ Wschowa")</f>
        <v>0</v>
      </c>
      <c r="AO59" s="24">
        <f>SUMIFS('3_stopień'!$I$8:$I$726,'3_stopień'!$H$8:$H$726,D59,'3_stopień'!$P$8:$P$726,"CKZ Zielona Góra")</f>
        <v>0</v>
      </c>
      <c r="AP59" s="349">
        <f>SUMIFS('3_stopień'!$J$8:$J$726,'3_stopień'!$H$8:$H$726,D59,'3_stopień'!$P$8:$P$726,"CKZ Zielona Góra")</f>
        <v>0</v>
      </c>
      <c r="AQ59" s="24">
        <f>SUMIFS('3_stopień'!$I$8:$I$726,'3_stopień'!$H$8:$H$726,D59,'3_stopień'!$P$8:$P$726,"Rzemieślnicza Wałbrzych")</f>
        <v>0</v>
      </c>
      <c r="AR59" s="349">
        <f>SUMIFS('3_stopień'!$J$8:$J$726,'3_stopień'!$H$8:$H$726,D59,'3_stopień'!$P$8:$P$726,"Rzemieślnicza Wałbrzych")</f>
        <v>0</v>
      </c>
      <c r="AS59" s="24">
        <f>SUMIFS('3_stopień'!$I$8:$I$726,'3_stopień'!$H$8:$H$726,D59,'3_stopień'!$P$8:$P$726,"CKZ Mosina")</f>
        <v>0</v>
      </c>
      <c r="AT59" s="349">
        <f>SUMIFS('3_stopień'!$J$8:$J$726,'3_stopień'!$H$8:$H$726,D59,'3_stopień'!$P$8:$P$726,"CKZ Mosina")</f>
        <v>0</v>
      </c>
      <c r="AU59" s="24">
        <f>SUMIFS('3_stopień'!$I$8:$I$726,'3_stopień'!$H$8:$H$726,D59,'3_stopień'!$P$8:$P$726,"CKZ Słupsk")</f>
        <v>0</v>
      </c>
      <c r="AV59" s="349">
        <f>SUMIFS('3_stopień'!$J$8:$J$726,'3_stopień'!$H$8:$H$726,D59,'3_stopień'!$P$8:$P$726,"CKZ Słupsk")</f>
        <v>0</v>
      </c>
      <c r="AW59" s="24">
        <f>SUMIFS('3_stopień'!$I$8:$I$726,'3_stopień'!$H$8:$H$726,D59,'3_stopień'!$P$8:$P$726,"CKZ Opole")</f>
        <v>0</v>
      </c>
      <c r="AX59" s="349">
        <f>SUMIFS('3_stopień'!$J$8:$J$726,'3_stopień'!$H$8:$H$726,D59,'3_stopień'!$P$8:$P$726,"CKZ Opole")</f>
        <v>0</v>
      </c>
      <c r="AY59" s="24">
        <f>SUMIFS('3_stopień'!$I$8:$I$726,'3_stopień'!$H$8:$H$726,D59,'3_stopień'!$P$8:$P$726,"CKZ Wrocław")</f>
        <v>0</v>
      </c>
      <c r="AZ59" s="349">
        <f>SUMIFS('3_stopień'!$J$8:$J$726,'3_stopień'!$H$8:$H$726,D59,'3_stopień'!$P$8:$P$726,"CKZ Wrocław")</f>
        <v>0</v>
      </c>
      <c r="BA59" s="24">
        <f>SUMIFS('3_stopień'!$I$8:$I$726,'3_stopień'!$H$8:$H$726,D59,'3_stopień'!$P$8:$P$726,"Brzeg Dolny")</f>
        <v>0</v>
      </c>
      <c r="BB59" s="349">
        <f>SUMIFS('3_stopień'!$J$8:$J$726,'3_stopień'!$H$8:$H$726,D59,'3_stopień'!$P$8:$P$726,"Brzeg Dolny")</f>
        <v>0</v>
      </c>
      <c r="BC59" s="24">
        <f>SUMIFS('3_stopień'!$I$8:$I$726,'3_stopień'!$H$8:$H$726,D59,'3_stopień'!$P$8:$P$726,"CKZ Gniezno")</f>
        <v>0</v>
      </c>
      <c r="BD59" s="349">
        <f>SUMIFS('3_stopień'!$J$8:$J$726,'3_stopień'!$H$8:$H$726,D59,'3_stopień'!$P$8:$P$726,"CKZ Gniezno")</f>
        <v>0</v>
      </c>
      <c r="BE59" s="24">
        <f>SUMIFS('3_stopień'!$I$8:$I$726,'3_stopień'!$H$8:$H$726,D59,'3_stopień'!$P$8:$P$726,"CKZ Dębica")</f>
        <v>0</v>
      </c>
      <c r="BF59" s="349">
        <f>SUMIFS('3_stopień'!$J$8:$J$726,'3_stopień'!$H$8:$H$726,D59,'3_stopień'!$P$8:$P$726,"CKZ Dębica")</f>
        <v>0</v>
      </c>
      <c r="BG59" s="24">
        <f>SUMIFS('3_stopień'!$I$8:$I$726,'3_stopień'!$H$8:$H$726,D59,'3_stopień'!$P$8:$P$726,"CKZ Gliwice")</f>
        <v>0</v>
      </c>
      <c r="BH59" s="349">
        <f>SUMIFS('3_stopień'!$J$8:$J$726,'3_stopień'!$H$8:$H$726,D59,'3_stopień'!$P$8:$P$726,"CKZ Gliwice")</f>
        <v>0</v>
      </c>
      <c r="BI59" s="24">
        <f>SUMIFS('3_stopień'!$I$8:$I$726,'3_stopień'!$H$8:$H$726,D59,'3_stopień'!$P$8:$P$726,"konsultacje szkoła")</f>
        <v>0</v>
      </c>
      <c r="BJ59" s="338">
        <f t="shared" si="2"/>
        <v>0</v>
      </c>
      <c r="BK59" s="333">
        <f t="shared" si="3"/>
        <v>0</v>
      </c>
    </row>
    <row r="60" spans="2:63" hidden="1">
      <c r="B60" s="25" t="s">
        <v>520</v>
      </c>
      <c r="C60" s="26">
        <v>731104</v>
      </c>
      <c r="D60" s="26" t="s">
        <v>674</v>
      </c>
      <c r="E60" s="25" t="s">
        <v>673</v>
      </c>
      <c r="F60" s="23">
        <f>SUMIF('3_stopień'!H$8:H$726,D60,'3_stopień'!I$8:I$726)</f>
        <v>0</v>
      </c>
      <c r="G60" s="24">
        <f>SUMIFS('3_stopień'!$I$8:$I$726,'3_stopień'!$H$8:$H$726,D60,'3_stopień'!$P$8:$P$726,"CKZ Bielawa")</f>
        <v>0</v>
      </c>
      <c r="H60" s="349">
        <f>SUMIFS('3_stopień'!$J$8:$J$726,'3_stopień'!$H$8:$H$726,D60,'3_stopień'!$P$8:$P$726,"CKZ Bielawa")</f>
        <v>0</v>
      </c>
      <c r="I60" s="24">
        <f>SUMIFS('3_stopień'!$I$8:$I$726,'3_stopień'!$H$8:$H$726,D60,'3_stopień'!$P$8:$P$726,"GCKZ Głogów")</f>
        <v>0</v>
      </c>
      <c r="J60" s="349">
        <f>SUMIFS('3_stopień'!$J$8:$J$726,'3_stopień'!$H$8:$H$726,D60,'3_stopień'!$P$8:$P$726,"GCKZ Głogów")</f>
        <v>0</v>
      </c>
      <c r="K60" s="24">
        <f>SUMIFS('3_stopień'!$I$8:$I$726,'3_stopień'!$H$8:$H$726,D60,'3_stopień'!$P$8:$P$726,"CKZ Jawor")</f>
        <v>0</v>
      </c>
      <c r="L60" s="349">
        <f>SUMIFS('3_stopień'!$J$8:$J$726,'3_stopień'!$H$8:$H$726,D60,'3_stopień'!$P$8:$P$726,"CKZ Jawor")</f>
        <v>0</v>
      </c>
      <c r="M60" s="24">
        <f>SUMIFS('3_stopień'!$I$8:$I$726,'3_stopień'!$H$8:$H$726,D60,'3_stopień'!$P$8:$P$726,"JCKZ Jelenia Góra")</f>
        <v>0</v>
      </c>
      <c r="N60" s="349">
        <f>SUMIFS('3_stopień'!$J$8:$J$726,'3_stopień'!$H$8:$H$726,D60,'3_stopień'!$P$8:$P$726,"JCKZ Jelenia Góra")</f>
        <v>0</v>
      </c>
      <c r="O60" s="24">
        <f>SUMIFS('3_stopień'!$I$8:$I$726,'3_stopień'!$H$8:$H$726,D60,'3_stopień'!$P$8:$P$726,"CKZ Kłodzko")</f>
        <v>0</v>
      </c>
      <c r="P60" s="349">
        <f>SUMIFS('3_stopień'!$J$8:$J$726,'3_stopień'!$H$8:$H$726,D60,'3_stopień'!$P$8:$P$726,"CKZ Kłodzko")</f>
        <v>0</v>
      </c>
      <c r="Q60" s="24">
        <f>SUMIFS('3_stopień'!$I$8:$I$726,'3_stopień'!$H$8:$H$726,D60,'3_stopień'!$P$8:$P$726,"CKZ Legnica")</f>
        <v>0</v>
      </c>
      <c r="R60" s="349">
        <f>SUMIFS('3_stopień'!$J$8:$J$726,'3_stopień'!$H$8:$H$726,D60,'3_stopień'!$P$8:$P$726,"CKZ Legnica")</f>
        <v>0</v>
      </c>
      <c r="S60" s="24">
        <f>SUMIFS('3_stopień'!$I$8:$I$726,'3_stopień'!$H$8:$H$726,D60,'3_stopień'!$P$8:$P$726,"CKZ Oleśnica")</f>
        <v>0</v>
      </c>
      <c r="T60" s="349">
        <f>SUMIFS('3_stopień'!$J$8:$J$726,'3_stopień'!$H$8:$H$726,D60,'3_stopień'!$P$8:$P$726,"CKZ Oleśnica")</f>
        <v>0</v>
      </c>
      <c r="U60" s="24">
        <f>SUMIFS('3_stopień'!$I$8:$I$726,'3_stopień'!$H$8:$H$726,D60,'3_stopień'!$P$8:$P$726,"CKZ Świdnica")</f>
        <v>0</v>
      </c>
      <c r="V60" s="349">
        <f>SUMIFS('3_stopień'!$J$8:$J$726,'3_stopień'!$H$8:$H$726,D60,'3_stopień'!$P$8:$P$726,"CKZ Świdnica")</f>
        <v>0</v>
      </c>
      <c r="W60" s="24">
        <f>SUMIFS('3_stopień'!$I$8:$I$726,'3_stopień'!$H$8:$H$726,D60,'3_stopień'!$P$8:$P$726,"CKZ Wołów")</f>
        <v>0</v>
      </c>
      <c r="X60" s="349">
        <f>SUMIFS('3_stopień'!$J$8:$J$726,'3_stopień'!$H$8:$H$726,D60,'3_stopień'!$P$8:$P$726,"CKZ Wołów")</f>
        <v>0</v>
      </c>
      <c r="Y60" s="24">
        <f>SUMIFS('3_stopień'!$I$8:$I$726,'3_stopień'!$H$8:$H$726,D60,'3_stopień'!$P$8:$P$726,"CKZ Ziębice")</f>
        <v>0</v>
      </c>
      <c r="Z60" s="349">
        <f>SUMIFS('3_stopień'!$J$8:$J$726,'3_stopień'!$H$8:$H$726,D60,'3_stopień'!$P$8:$P$726,"CKZ Ziębice")</f>
        <v>0</v>
      </c>
      <c r="AA60" s="24">
        <f>SUMIFS('3_stopień'!$I$8:$I$726,'3_stopień'!$H$8:$H$726,D60,'3_stopień'!$P$8:$P$726,"CKZ Dobrodzień")</f>
        <v>0</v>
      </c>
      <c r="AB60" s="349">
        <f>SUMIFS('3_stopień'!$J$8:$J$726,'3_stopień'!$H$8:$H$726,D60,'3_stopień'!$P$8:$P$726,"CKZ Dobrodzień")</f>
        <v>0</v>
      </c>
      <c r="AC60" s="24">
        <f>SUMIFS('3_stopień'!$I$8:$I$726,'3_stopień'!$H$8:$H$726,D60,'3_stopień'!$P$8:$P$726,"CKZ Głubczyce")</f>
        <v>0</v>
      </c>
      <c r="AD60" s="349">
        <f>SUMIFS('3_stopień'!$J$8:$J$726,'3_stopień'!$H$8:$H$726,D60,'3_stopień'!$P$8:$P$726,"CKZ Głubczyce")</f>
        <v>0</v>
      </c>
      <c r="AE60" s="24">
        <f>SUMIFS('3_stopień'!$I$8:$I$726,'3_stopień'!$H$8:$H$726,D60,'3_stopień'!$P$8:$P$726,"CKZ Kędzierzyn Koźle")</f>
        <v>0</v>
      </c>
      <c r="AF60" s="349">
        <f>SUMIFS('3_stopień'!$J$8:$J$726,'3_stopień'!$H$8:$H$726,D60,'3_stopień'!$P$8:$P$726,"CKZ Kędzierzyn Koźle")</f>
        <v>0</v>
      </c>
      <c r="AG60" s="24">
        <f>SUMIFS('3_stopień'!$I$8:$I$726,'3_stopień'!$H$8:$H$726,D60,'3_stopień'!$P$8:$P$726,"CKZ Kluczbork")</f>
        <v>0</v>
      </c>
      <c r="AH60" s="349">
        <f>SUMIFS('3_stopień'!$J$8:$J$726,'3_stopień'!$H$8:$H$726,D60,'3_stopień'!$P$8:$P$726,"CKZ Kluczbork")</f>
        <v>0</v>
      </c>
      <c r="AI60" s="24">
        <f>SUMIFS('3_stopień'!$I$8:$I$726,'3_stopień'!$H$8:$H$726,D60,'3_stopień'!$P$8:$P$726,"CKZ Krotoszyn")</f>
        <v>0</v>
      </c>
      <c r="AJ60" s="349">
        <f>SUMIFS('3_stopień'!$J$8:$J$726,'3_stopień'!$H$8:$H$726,D60,'3_stopień'!$P$8:$P$726,"CKZ Krotoszyn")</f>
        <v>0</v>
      </c>
      <c r="AK60" s="24">
        <f>SUMIFS('3_stopień'!$I$8:$I$726,'3_stopień'!$H$8:$H$726,D60,'3_stopień'!$P$8:$P$726,"CKZ Olkusz")</f>
        <v>0</v>
      </c>
      <c r="AL60" s="349">
        <f>SUMIFS('3_stopień'!$J$8:$J$726,'3_stopień'!$H$8:$H$726,D60,'3_stopień'!$P$8:$P$726,"CKZ Olkusz")</f>
        <v>0</v>
      </c>
      <c r="AM60" s="24">
        <f>SUMIFS('3_stopień'!$I$8:$I$726,'3_stopień'!$H$8:$H$726,D60,'3_stopień'!$P$8:$P$726,"CKZ Wschowa")</f>
        <v>0</v>
      </c>
      <c r="AN60" s="337">
        <f>SUMIFS('3_stopień'!$J$8:$J$726,'3_stopień'!$H$8:$H$726,D60,'3_stopień'!$P$8:$P$726,"CKZ Wschowa")</f>
        <v>0</v>
      </c>
      <c r="AO60" s="24">
        <f>SUMIFS('3_stopień'!$I$8:$I$726,'3_stopień'!$H$8:$H$726,D60,'3_stopień'!$P$8:$P$726,"CKZ Zielona Góra")</f>
        <v>0</v>
      </c>
      <c r="AP60" s="349">
        <f>SUMIFS('3_stopień'!$J$8:$J$726,'3_stopień'!$H$8:$H$726,D60,'3_stopień'!$P$8:$P$726,"CKZ Zielona Góra")</f>
        <v>0</v>
      </c>
      <c r="AQ60" s="24">
        <f>SUMIFS('3_stopień'!$I$8:$I$726,'3_stopień'!$H$8:$H$726,D60,'3_stopień'!$P$8:$P$726,"Rzemieślnicza Wałbrzych")</f>
        <v>0</v>
      </c>
      <c r="AR60" s="349">
        <f>SUMIFS('3_stopień'!$J$8:$J$726,'3_stopień'!$H$8:$H$726,D60,'3_stopień'!$P$8:$P$726,"Rzemieślnicza Wałbrzych")</f>
        <v>0</v>
      </c>
      <c r="AS60" s="24">
        <f>SUMIFS('3_stopień'!$I$8:$I$726,'3_stopień'!$H$8:$H$726,D60,'3_stopień'!$P$8:$P$726,"CKZ Mosina")</f>
        <v>0</v>
      </c>
      <c r="AT60" s="349">
        <f>SUMIFS('3_stopień'!$J$8:$J$726,'3_stopień'!$H$8:$H$726,D60,'3_stopień'!$P$8:$P$726,"CKZ Mosina")</f>
        <v>0</v>
      </c>
      <c r="AU60" s="24">
        <f>SUMIFS('3_stopień'!$I$8:$I$726,'3_stopień'!$H$8:$H$726,D60,'3_stopień'!$P$8:$P$726,"CKZ Słupsk")</f>
        <v>0</v>
      </c>
      <c r="AV60" s="349">
        <f>SUMIFS('3_stopień'!$J$8:$J$726,'3_stopień'!$H$8:$H$726,D60,'3_stopień'!$P$8:$P$726,"CKZ Słupsk")</f>
        <v>0</v>
      </c>
      <c r="AW60" s="24">
        <f>SUMIFS('3_stopień'!$I$8:$I$726,'3_stopień'!$H$8:$H$726,D60,'3_stopień'!$P$8:$P$726,"CKZ Opole")</f>
        <v>0</v>
      </c>
      <c r="AX60" s="349">
        <f>SUMIFS('3_stopień'!$J$8:$J$726,'3_stopień'!$H$8:$H$726,D60,'3_stopień'!$P$8:$P$726,"CKZ Opole")</f>
        <v>0</v>
      </c>
      <c r="AY60" s="24">
        <f>SUMIFS('3_stopień'!$I$8:$I$726,'3_stopień'!$H$8:$H$726,D60,'3_stopień'!$P$8:$P$726,"CKZ Wrocław")</f>
        <v>0</v>
      </c>
      <c r="AZ60" s="349">
        <f>SUMIFS('3_stopień'!$J$8:$J$726,'3_stopień'!$H$8:$H$726,D60,'3_stopień'!$P$8:$P$726,"CKZ Wrocław")</f>
        <v>0</v>
      </c>
      <c r="BA60" s="24">
        <f>SUMIFS('3_stopień'!$I$8:$I$726,'3_stopień'!$H$8:$H$726,D60,'3_stopień'!$P$8:$P$726,"Brzeg Dolny")</f>
        <v>0</v>
      </c>
      <c r="BB60" s="349">
        <f>SUMIFS('3_stopień'!$J$8:$J$726,'3_stopień'!$H$8:$H$726,D60,'3_stopień'!$P$8:$P$726,"Brzeg Dolny")</f>
        <v>0</v>
      </c>
      <c r="BC60" s="24">
        <f>SUMIFS('3_stopień'!$I$8:$I$726,'3_stopień'!$H$8:$H$726,D60,'3_stopień'!$P$8:$P$726,"CKZ Gniezno")</f>
        <v>0</v>
      </c>
      <c r="BD60" s="349">
        <f>SUMIFS('3_stopień'!$J$8:$J$726,'3_stopień'!$H$8:$H$726,D60,'3_stopień'!$P$8:$P$726,"CKZ Gniezno")</f>
        <v>0</v>
      </c>
      <c r="BE60" s="24">
        <f>SUMIFS('3_stopień'!$I$8:$I$726,'3_stopień'!$H$8:$H$726,D60,'3_stopień'!$P$8:$P$726,"CKZ Dębica")</f>
        <v>0</v>
      </c>
      <c r="BF60" s="349">
        <f>SUMIFS('3_stopień'!$J$8:$J$726,'3_stopień'!$H$8:$H$726,D60,'3_stopień'!$P$8:$P$726,"CKZ Dębica")</f>
        <v>0</v>
      </c>
      <c r="BG60" s="24">
        <f>SUMIFS('3_stopień'!$I$8:$I$726,'3_stopień'!$H$8:$H$726,D60,'3_stopień'!$P$8:$P$726,"CKZ Gliwice")</f>
        <v>0</v>
      </c>
      <c r="BH60" s="349">
        <f>SUMIFS('3_stopień'!$J$8:$J$726,'3_stopień'!$H$8:$H$726,D60,'3_stopień'!$P$8:$P$726,"CKZ Gliwice")</f>
        <v>0</v>
      </c>
      <c r="BI60" s="24">
        <f>SUMIFS('3_stopień'!$I$8:$I$726,'3_stopień'!$H$8:$H$726,D60,'3_stopień'!$P$8:$P$726,"konsultacje szkoła")</f>
        <v>0</v>
      </c>
      <c r="BJ60" s="338">
        <f t="shared" si="2"/>
        <v>0</v>
      </c>
      <c r="BK60" s="333">
        <f t="shared" si="3"/>
        <v>0</v>
      </c>
    </row>
    <row r="61" spans="2:63" hidden="1">
      <c r="B61" s="25" t="s">
        <v>521</v>
      </c>
      <c r="C61" s="26">
        <v>731106</v>
      </c>
      <c r="D61" s="26" t="s">
        <v>1018</v>
      </c>
      <c r="E61" s="25" t="s">
        <v>672</v>
      </c>
      <c r="F61" s="23">
        <f>SUMIF('3_stopień'!H$8:H$726,D61,'3_stopień'!I$8:I$726)</f>
        <v>0</v>
      </c>
      <c r="G61" s="24">
        <f>SUMIFS('3_stopień'!$I$8:$I$726,'3_stopień'!$H$8:$H$726,D61,'3_stopień'!$P$8:$P$726,"CKZ Bielawa")</f>
        <v>0</v>
      </c>
      <c r="H61" s="349">
        <f>SUMIFS('3_stopień'!$J$8:$J$726,'3_stopień'!$H$8:$H$726,D61,'3_stopień'!$P$8:$P$726,"CKZ Bielawa")</f>
        <v>0</v>
      </c>
      <c r="I61" s="24">
        <f>SUMIFS('3_stopień'!$I$8:$I$726,'3_stopień'!$H$8:$H$726,D61,'3_stopień'!$P$8:$P$726,"GCKZ Głogów")</f>
        <v>0</v>
      </c>
      <c r="J61" s="349">
        <f>SUMIFS('3_stopień'!$J$8:$J$726,'3_stopień'!$H$8:$H$726,D61,'3_stopień'!$P$8:$P$726,"GCKZ Głogów")</f>
        <v>0</v>
      </c>
      <c r="K61" s="24">
        <f>SUMIFS('3_stopień'!$I$8:$I$726,'3_stopień'!$H$8:$H$726,D61,'3_stopień'!$P$8:$P$726,"CKZ Jawor")</f>
        <v>0</v>
      </c>
      <c r="L61" s="349">
        <f>SUMIFS('3_stopień'!$J$8:$J$726,'3_stopień'!$H$8:$H$726,D61,'3_stopień'!$P$8:$P$726,"CKZ Jawor")</f>
        <v>0</v>
      </c>
      <c r="M61" s="24">
        <f>SUMIFS('3_stopień'!$I$8:$I$726,'3_stopień'!$H$8:$H$726,D61,'3_stopień'!$P$8:$P$726,"JCKZ Jelenia Góra")</f>
        <v>0</v>
      </c>
      <c r="N61" s="349">
        <f>SUMIFS('3_stopień'!$J$8:$J$726,'3_stopień'!$H$8:$H$726,D61,'3_stopień'!$P$8:$P$726,"JCKZ Jelenia Góra")</f>
        <v>0</v>
      </c>
      <c r="O61" s="24">
        <f>SUMIFS('3_stopień'!$I$8:$I$726,'3_stopień'!$H$8:$H$726,D61,'3_stopień'!$P$8:$P$726,"CKZ Kłodzko")</f>
        <v>0</v>
      </c>
      <c r="P61" s="349">
        <f>SUMIFS('3_stopień'!$J$8:$J$726,'3_stopień'!$H$8:$H$726,D61,'3_stopień'!$P$8:$P$726,"CKZ Kłodzko")</f>
        <v>0</v>
      </c>
      <c r="Q61" s="24">
        <f>SUMIFS('3_stopień'!$I$8:$I$726,'3_stopień'!$H$8:$H$726,D61,'3_stopień'!$P$8:$P$726,"CKZ Legnica")</f>
        <v>0</v>
      </c>
      <c r="R61" s="349">
        <f>SUMIFS('3_stopień'!$J$8:$J$726,'3_stopień'!$H$8:$H$726,D61,'3_stopień'!$P$8:$P$726,"CKZ Legnica")</f>
        <v>0</v>
      </c>
      <c r="S61" s="24">
        <f>SUMIFS('3_stopień'!$I$8:$I$726,'3_stopień'!$H$8:$H$726,D61,'3_stopień'!$P$8:$P$726,"CKZ Oleśnica")</f>
        <v>0</v>
      </c>
      <c r="T61" s="349">
        <f>SUMIFS('3_stopień'!$J$8:$J$726,'3_stopień'!$H$8:$H$726,D61,'3_stopień'!$P$8:$P$726,"CKZ Oleśnica")</f>
        <v>0</v>
      </c>
      <c r="U61" s="24">
        <f>SUMIFS('3_stopień'!$I$8:$I$726,'3_stopień'!$H$8:$H$726,D61,'3_stopień'!$P$8:$P$726,"CKZ Świdnica")</f>
        <v>0</v>
      </c>
      <c r="V61" s="349">
        <f>SUMIFS('3_stopień'!$J$8:$J$726,'3_stopień'!$H$8:$H$726,D61,'3_stopień'!$P$8:$P$726,"CKZ Świdnica")</f>
        <v>0</v>
      </c>
      <c r="W61" s="24">
        <f>SUMIFS('3_stopień'!$I$8:$I$726,'3_stopień'!$H$8:$H$726,D61,'3_stopień'!$P$8:$P$726,"CKZ Wołów")</f>
        <v>0</v>
      </c>
      <c r="X61" s="349">
        <f>SUMIFS('3_stopień'!$J$8:$J$726,'3_stopień'!$H$8:$H$726,D61,'3_stopień'!$P$8:$P$726,"CKZ Wołów")</f>
        <v>0</v>
      </c>
      <c r="Y61" s="24">
        <f>SUMIFS('3_stopień'!$I$8:$I$726,'3_stopień'!$H$8:$H$726,D61,'3_stopień'!$P$8:$P$726,"CKZ Ziębice")</f>
        <v>0</v>
      </c>
      <c r="Z61" s="349">
        <f>SUMIFS('3_stopień'!$J$8:$J$726,'3_stopień'!$H$8:$H$726,D61,'3_stopień'!$P$8:$P$726,"CKZ Ziębice")</f>
        <v>0</v>
      </c>
      <c r="AA61" s="24">
        <f>SUMIFS('3_stopień'!$I$8:$I$726,'3_stopień'!$H$8:$H$726,D61,'3_stopień'!$P$8:$P$726,"CKZ Dobrodzień")</f>
        <v>0</v>
      </c>
      <c r="AB61" s="349">
        <f>SUMIFS('3_stopień'!$J$8:$J$726,'3_stopień'!$H$8:$H$726,D61,'3_stopień'!$P$8:$P$726,"CKZ Dobrodzień")</f>
        <v>0</v>
      </c>
      <c r="AC61" s="24">
        <f>SUMIFS('3_stopień'!$I$8:$I$726,'3_stopień'!$H$8:$H$726,D61,'3_stopień'!$P$8:$P$726,"CKZ Głubczyce")</f>
        <v>0</v>
      </c>
      <c r="AD61" s="349">
        <f>SUMIFS('3_stopień'!$J$8:$J$726,'3_stopień'!$H$8:$H$726,D61,'3_stopień'!$P$8:$P$726,"CKZ Głubczyce")</f>
        <v>0</v>
      </c>
      <c r="AE61" s="24">
        <f>SUMIFS('3_stopień'!$I$8:$I$726,'3_stopień'!$H$8:$H$726,D61,'3_stopień'!$P$8:$P$726,"CKZ Kędzierzyn Koźle")</f>
        <v>0</v>
      </c>
      <c r="AF61" s="349">
        <f>SUMIFS('3_stopień'!$J$8:$J$726,'3_stopień'!$H$8:$H$726,D61,'3_stopień'!$P$8:$P$726,"CKZ Kędzierzyn Koźle")</f>
        <v>0</v>
      </c>
      <c r="AG61" s="24">
        <f>SUMIFS('3_stopień'!$I$8:$I$726,'3_stopień'!$H$8:$H$726,D61,'3_stopień'!$P$8:$P$726,"CKZ Kluczbork")</f>
        <v>0</v>
      </c>
      <c r="AH61" s="349">
        <f>SUMIFS('3_stopień'!$J$8:$J$726,'3_stopień'!$H$8:$H$726,D61,'3_stopień'!$P$8:$P$726,"CKZ Kluczbork")</f>
        <v>0</v>
      </c>
      <c r="AI61" s="24">
        <f>SUMIFS('3_stopień'!$I$8:$I$726,'3_stopień'!$H$8:$H$726,D61,'3_stopień'!$P$8:$P$726,"CKZ Krotoszyn")</f>
        <v>0</v>
      </c>
      <c r="AJ61" s="349">
        <f>SUMIFS('3_stopień'!$J$8:$J$726,'3_stopień'!$H$8:$H$726,D61,'3_stopień'!$P$8:$P$726,"CKZ Krotoszyn")</f>
        <v>0</v>
      </c>
      <c r="AK61" s="24">
        <f>SUMIFS('3_stopień'!$I$8:$I$726,'3_stopień'!$H$8:$H$726,D61,'3_stopień'!$P$8:$P$726,"CKZ Olkusz")</f>
        <v>0</v>
      </c>
      <c r="AL61" s="349">
        <f>SUMIFS('3_stopień'!$J$8:$J$726,'3_stopień'!$H$8:$H$726,D61,'3_stopień'!$P$8:$P$726,"CKZ Olkusz")</f>
        <v>0</v>
      </c>
      <c r="AM61" s="24">
        <f>SUMIFS('3_stopień'!$I$8:$I$726,'3_stopień'!$H$8:$H$726,D61,'3_stopień'!$P$8:$P$726,"CKZ Wschowa")</f>
        <v>0</v>
      </c>
      <c r="AN61" s="337">
        <f>SUMIFS('3_stopień'!$J$8:$J$726,'3_stopień'!$H$8:$H$726,D61,'3_stopień'!$P$8:$P$726,"CKZ Wschowa")</f>
        <v>0</v>
      </c>
      <c r="AO61" s="24">
        <f>SUMIFS('3_stopień'!$I$8:$I$726,'3_stopień'!$H$8:$H$726,D61,'3_stopień'!$P$8:$P$726,"CKZ Zielona Góra")</f>
        <v>0</v>
      </c>
      <c r="AP61" s="349">
        <f>SUMIFS('3_stopień'!$J$8:$J$726,'3_stopień'!$H$8:$H$726,D61,'3_stopień'!$P$8:$P$726,"CKZ Zielona Góra")</f>
        <v>0</v>
      </c>
      <c r="AQ61" s="24">
        <f>SUMIFS('3_stopień'!$I$8:$I$726,'3_stopień'!$H$8:$H$726,D61,'3_stopień'!$P$8:$P$726,"Rzemieślnicza Wałbrzych")</f>
        <v>0</v>
      </c>
      <c r="AR61" s="349">
        <f>SUMIFS('3_stopień'!$J$8:$J$726,'3_stopień'!$H$8:$H$726,D61,'3_stopień'!$P$8:$P$726,"Rzemieślnicza Wałbrzych")</f>
        <v>0</v>
      </c>
      <c r="AS61" s="24">
        <f>SUMIFS('3_stopień'!$I$8:$I$726,'3_stopień'!$H$8:$H$726,D61,'3_stopień'!$P$8:$P$726,"CKZ Mosina")</f>
        <v>0</v>
      </c>
      <c r="AT61" s="349">
        <f>SUMIFS('3_stopień'!$J$8:$J$726,'3_stopień'!$H$8:$H$726,D61,'3_stopień'!$P$8:$P$726,"CKZ Mosina")</f>
        <v>0</v>
      </c>
      <c r="AU61" s="24">
        <f>SUMIFS('3_stopień'!$I$8:$I$726,'3_stopień'!$H$8:$H$726,D61,'3_stopień'!$P$8:$P$726,"CKZ Słupsk")</f>
        <v>0</v>
      </c>
      <c r="AV61" s="349">
        <f>SUMIFS('3_stopień'!$J$8:$J$726,'3_stopień'!$H$8:$H$726,D61,'3_stopień'!$P$8:$P$726,"CKZ Słupsk")</f>
        <v>0</v>
      </c>
      <c r="AW61" s="24">
        <f>SUMIFS('3_stopień'!$I$8:$I$726,'3_stopień'!$H$8:$H$726,D61,'3_stopień'!$P$8:$P$726,"CKZ Opole")</f>
        <v>0</v>
      </c>
      <c r="AX61" s="349">
        <f>SUMIFS('3_stopień'!$J$8:$J$726,'3_stopień'!$H$8:$H$726,D61,'3_stopień'!$P$8:$P$726,"CKZ Opole")</f>
        <v>0</v>
      </c>
      <c r="AY61" s="24">
        <f>SUMIFS('3_stopień'!$I$8:$I$726,'3_stopień'!$H$8:$H$726,D61,'3_stopień'!$P$8:$P$726,"CKZ Wrocław")</f>
        <v>0</v>
      </c>
      <c r="AZ61" s="349">
        <f>SUMIFS('3_stopień'!$J$8:$J$726,'3_stopień'!$H$8:$H$726,D61,'3_stopień'!$P$8:$P$726,"CKZ Wrocław")</f>
        <v>0</v>
      </c>
      <c r="BA61" s="24">
        <f>SUMIFS('3_stopień'!$I$8:$I$726,'3_stopień'!$H$8:$H$726,D61,'3_stopień'!$P$8:$P$726,"Brzeg Dolny")</f>
        <v>0</v>
      </c>
      <c r="BB61" s="349">
        <f>SUMIFS('3_stopień'!$J$8:$J$726,'3_stopień'!$H$8:$H$726,D61,'3_stopień'!$P$8:$P$726,"Brzeg Dolny")</f>
        <v>0</v>
      </c>
      <c r="BC61" s="24">
        <f>SUMIFS('3_stopień'!$I$8:$I$726,'3_stopień'!$H$8:$H$726,D61,'3_stopień'!$P$8:$P$726,"CKZ Gniezno")</f>
        <v>0</v>
      </c>
      <c r="BD61" s="349">
        <f>SUMIFS('3_stopień'!$J$8:$J$726,'3_stopień'!$H$8:$H$726,D61,'3_stopień'!$P$8:$P$726,"CKZ Gniezno")</f>
        <v>0</v>
      </c>
      <c r="BE61" s="24">
        <f>SUMIFS('3_stopień'!$I$8:$I$726,'3_stopień'!$H$8:$H$726,D61,'3_stopień'!$P$8:$P$726,"CKZ Dębica")</f>
        <v>0</v>
      </c>
      <c r="BF61" s="349">
        <f>SUMIFS('3_stopień'!$J$8:$J$726,'3_stopień'!$H$8:$H$726,D61,'3_stopień'!$P$8:$P$726,"CKZ Dębica")</f>
        <v>0</v>
      </c>
      <c r="BG61" s="24">
        <f>SUMIFS('3_stopień'!$I$8:$I$726,'3_stopień'!$H$8:$H$726,D61,'3_stopień'!$P$8:$P$726,"CKZ Gliwice")</f>
        <v>0</v>
      </c>
      <c r="BH61" s="349">
        <f>SUMIFS('3_stopień'!$J$8:$J$726,'3_stopień'!$H$8:$H$726,D61,'3_stopień'!$P$8:$P$726,"CKZ Gliwice")</f>
        <v>0</v>
      </c>
      <c r="BI61" s="24">
        <f>SUMIFS('3_stopień'!$I$8:$I$726,'3_stopień'!$H$8:$H$726,D61,'3_stopień'!$P$8:$P$726,"konsultacje szkoła")</f>
        <v>0</v>
      </c>
      <c r="BJ61" s="338">
        <f t="shared" si="2"/>
        <v>0</v>
      </c>
      <c r="BK61" s="333">
        <f t="shared" si="3"/>
        <v>0</v>
      </c>
    </row>
    <row r="62" spans="2:63" hidden="1">
      <c r="B62" s="25" t="s">
        <v>522</v>
      </c>
      <c r="C62" s="26">
        <v>731305</v>
      </c>
      <c r="D62" s="26" t="s">
        <v>182</v>
      </c>
      <c r="E62" s="25" t="s">
        <v>671</v>
      </c>
      <c r="F62" s="23">
        <f>SUMIF('3_stopień'!H$8:H$726,D62,'3_stopień'!I$8:I$726)</f>
        <v>0</v>
      </c>
      <c r="G62" s="24">
        <f>SUMIFS('3_stopień'!$I$8:$I$726,'3_stopień'!$H$8:$H$726,D62,'3_stopień'!$P$8:$P$726,"CKZ Bielawa")</f>
        <v>0</v>
      </c>
      <c r="H62" s="349">
        <f>SUMIFS('3_stopień'!$J$8:$J$726,'3_stopień'!$H$8:$H$726,D62,'3_stopień'!$P$8:$P$726,"CKZ Bielawa")</f>
        <v>0</v>
      </c>
      <c r="I62" s="24">
        <f>SUMIFS('3_stopień'!$I$8:$I$726,'3_stopień'!$H$8:$H$726,D62,'3_stopień'!$P$8:$P$726,"GCKZ Głogów")</f>
        <v>0</v>
      </c>
      <c r="J62" s="349">
        <f>SUMIFS('3_stopień'!$J$8:$J$726,'3_stopień'!$H$8:$H$726,D62,'3_stopień'!$P$8:$P$726,"GCKZ Głogów")</f>
        <v>0</v>
      </c>
      <c r="K62" s="24">
        <f>SUMIFS('3_stopień'!$I$8:$I$726,'3_stopień'!$H$8:$H$726,D62,'3_stopień'!$P$8:$P$726,"CKZ Jawor")</f>
        <v>0</v>
      </c>
      <c r="L62" s="349">
        <f>SUMIFS('3_stopień'!$J$8:$J$726,'3_stopień'!$H$8:$H$726,D62,'3_stopień'!$P$8:$P$726,"CKZ Jawor")</f>
        <v>0</v>
      </c>
      <c r="M62" s="24">
        <f>SUMIFS('3_stopień'!$I$8:$I$726,'3_stopień'!$H$8:$H$726,D62,'3_stopień'!$P$8:$P$726,"JCKZ Jelenia Góra")</f>
        <v>0</v>
      </c>
      <c r="N62" s="349">
        <f>SUMIFS('3_stopień'!$J$8:$J$726,'3_stopień'!$H$8:$H$726,D62,'3_stopień'!$P$8:$P$726,"JCKZ Jelenia Góra")</f>
        <v>0</v>
      </c>
      <c r="O62" s="24">
        <f>SUMIFS('3_stopień'!$I$8:$I$726,'3_stopień'!$H$8:$H$726,D62,'3_stopień'!$P$8:$P$726,"CKZ Kłodzko")</f>
        <v>0</v>
      </c>
      <c r="P62" s="349">
        <f>SUMIFS('3_stopień'!$J$8:$J$726,'3_stopień'!$H$8:$H$726,D62,'3_stopień'!$P$8:$P$726,"CKZ Kłodzko")</f>
        <v>0</v>
      </c>
      <c r="Q62" s="24">
        <f>SUMIFS('3_stopień'!$I$8:$I$726,'3_stopień'!$H$8:$H$726,D62,'3_stopień'!$P$8:$P$726,"CKZ Legnica")</f>
        <v>0</v>
      </c>
      <c r="R62" s="349">
        <f>SUMIFS('3_stopień'!$J$8:$J$726,'3_stopień'!$H$8:$H$726,D62,'3_stopień'!$P$8:$P$726,"CKZ Legnica")</f>
        <v>0</v>
      </c>
      <c r="S62" s="24">
        <f>SUMIFS('3_stopień'!$I$8:$I$726,'3_stopień'!$H$8:$H$726,D62,'3_stopień'!$P$8:$P$726,"CKZ Oleśnica")</f>
        <v>0</v>
      </c>
      <c r="T62" s="349">
        <f>SUMIFS('3_stopień'!$J$8:$J$726,'3_stopień'!$H$8:$H$726,D62,'3_stopień'!$P$8:$P$726,"CKZ Oleśnica")</f>
        <v>0</v>
      </c>
      <c r="U62" s="24">
        <f>SUMIFS('3_stopień'!$I$8:$I$726,'3_stopień'!$H$8:$H$726,D62,'3_stopień'!$P$8:$P$726,"CKZ Świdnica")</f>
        <v>0</v>
      </c>
      <c r="V62" s="349">
        <f>SUMIFS('3_stopień'!$J$8:$J$726,'3_stopień'!$H$8:$H$726,D62,'3_stopień'!$P$8:$P$726,"CKZ Świdnica")</f>
        <v>0</v>
      </c>
      <c r="W62" s="24">
        <f>SUMIFS('3_stopień'!$I$8:$I$726,'3_stopień'!$H$8:$H$726,D62,'3_stopień'!$P$8:$P$726,"CKZ Wołów")</f>
        <v>0</v>
      </c>
      <c r="X62" s="349">
        <f>SUMIFS('3_stopień'!$J$8:$J$726,'3_stopień'!$H$8:$H$726,D62,'3_stopień'!$P$8:$P$726,"CKZ Wołów")</f>
        <v>0</v>
      </c>
      <c r="Y62" s="24">
        <f>SUMIFS('3_stopień'!$I$8:$I$726,'3_stopień'!$H$8:$H$726,D62,'3_stopień'!$P$8:$P$726,"CKZ Ziębice")</f>
        <v>0</v>
      </c>
      <c r="Z62" s="349">
        <f>SUMIFS('3_stopień'!$J$8:$J$726,'3_stopień'!$H$8:$H$726,D62,'3_stopień'!$P$8:$P$726,"CKZ Ziębice")</f>
        <v>0</v>
      </c>
      <c r="AA62" s="24">
        <f>SUMIFS('3_stopień'!$I$8:$I$726,'3_stopień'!$H$8:$H$726,D62,'3_stopień'!$P$8:$P$726,"CKZ Dobrodzień")</f>
        <v>0</v>
      </c>
      <c r="AB62" s="349">
        <f>SUMIFS('3_stopień'!$J$8:$J$726,'3_stopień'!$H$8:$H$726,D62,'3_stopień'!$P$8:$P$726,"CKZ Dobrodzień")</f>
        <v>0</v>
      </c>
      <c r="AC62" s="24">
        <f>SUMIFS('3_stopień'!$I$8:$I$726,'3_stopień'!$H$8:$H$726,D62,'3_stopień'!$P$8:$P$726,"CKZ Głubczyce")</f>
        <v>0</v>
      </c>
      <c r="AD62" s="349">
        <f>SUMIFS('3_stopień'!$J$8:$J$726,'3_stopień'!$H$8:$H$726,D62,'3_stopień'!$P$8:$P$726,"CKZ Głubczyce")</f>
        <v>0</v>
      </c>
      <c r="AE62" s="24">
        <f>SUMIFS('3_stopień'!$I$8:$I$726,'3_stopień'!$H$8:$H$726,D62,'3_stopień'!$P$8:$P$726,"CKZ Kędzierzyn Koźle")</f>
        <v>0</v>
      </c>
      <c r="AF62" s="349">
        <f>SUMIFS('3_stopień'!$J$8:$J$726,'3_stopień'!$H$8:$H$726,D62,'3_stopień'!$P$8:$P$726,"CKZ Kędzierzyn Koźle")</f>
        <v>0</v>
      </c>
      <c r="AG62" s="24">
        <f>SUMIFS('3_stopień'!$I$8:$I$726,'3_stopień'!$H$8:$H$726,D62,'3_stopień'!$P$8:$P$726,"CKZ Kluczbork")</f>
        <v>0</v>
      </c>
      <c r="AH62" s="349">
        <f>SUMIFS('3_stopień'!$J$8:$J$726,'3_stopień'!$H$8:$H$726,D62,'3_stopień'!$P$8:$P$726,"CKZ Kluczbork")</f>
        <v>0</v>
      </c>
      <c r="AI62" s="24">
        <f>SUMIFS('3_stopień'!$I$8:$I$726,'3_stopień'!$H$8:$H$726,D62,'3_stopień'!$P$8:$P$726,"CKZ Krotoszyn")</f>
        <v>0</v>
      </c>
      <c r="AJ62" s="349">
        <f>SUMIFS('3_stopień'!$J$8:$J$726,'3_stopień'!$H$8:$H$726,D62,'3_stopień'!$P$8:$P$726,"CKZ Krotoszyn")</f>
        <v>0</v>
      </c>
      <c r="AK62" s="24">
        <f>SUMIFS('3_stopień'!$I$8:$I$726,'3_stopień'!$H$8:$H$726,D62,'3_stopień'!$P$8:$P$726,"CKZ Olkusz")</f>
        <v>0</v>
      </c>
      <c r="AL62" s="349">
        <f>SUMIFS('3_stopień'!$J$8:$J$726,'3_stopień'!$H$8:$H$726,D62,'3_stopień'!$P$8:$P$726,"CKZ Olkusz")</f>
        <v>0</v>
      </c>
      <c r="AM62" s="24">
        <f>SUMIFS('3_stopień'!$I$8:$I$726,'3_stopień'!$H$8:$H$726,D62,'3_stopień'!$P$8:$P$726,"CKZ Wschowa")</f>
        <v>0</v>
      </c>
      <c r="AN62" s="337">
        <f>SUMIFS('3_stopień'!$J$8:$J$726,'3_stopień'!$H$8:$H$726,D62,'3_stopień'!$P$8:$P$726,"CKZ Wschowa")</f>
        <v>0</v>
      </c>
      <c r="AO62" s="24">
        <f>SUMIFS('3_stopień'!$I$8:$I$726,'3_stopień'!$H$8:$H$726,D62,'3_stopień'!$P$8:$P$726,"CKZ Zielona Góra")</f>
        <v>0</v>
      </c>
      <c r="AP62" s="349">
        <f>SUMIFS('3_stopień'!$J$8:$J$726,'3_stopień'!$H$8:$H$726,D62,'3_stopień'!$P$8:$P$726,"CKZ Zielona Góra")</f>
        <v>0</v>
      </c>
      <c r="AQ62" s="24">
        <f>SUMIFS('3_stopień'!$I$8:$I$726,'3_stopień'!$H$8:$H$726,D62,'3_stopień'!$P$8:$P$726,"Rzemieślnicza Wałbrzych")</f>
        <v>0</v>
      </c>
      <c r="AR62" s="349">
        <f>SUMIFS('3_stopień'!$J$8:$J$726,'3_stopień'!$H$8:$H$726,D62,'3_stopień'!$P$8:$P$726,"Rzemieślnicza Wałbrzych")</f>
        <v>0</v>
      </c>
      <c r="AS62" s="24">
        <f>SUMIFS('3_stopień'!$I$8:$I$726,'3_stopień'!$H$8:$H$726,D62,'3_stopień'!$P$8:$P$726,"CKZ Mosina")</f>
        <v>0</v>
      </c>
      <c r="AT62" s="349">
        <f>SUMIFS('3_stopień'!$J$8:$J$726,'3_stopień'!$H$8:$H$726,D62,'3_stopień'!$P$8:$P$726,"CKZ Mosina")</f>
        <v>0</v>
      </c>
      <c r="AU62" s="24">
        <f>SUMIFS('3_stopień'!$I$8:$I$726,'3_stopień'!$H$8:$H$726,D62,'3_stopień'!$P$8:$P$726,"CKZ Słupsk")</f>
        <v>0</v>
      </c>
      <c r="AV62" s="349">
        <f>SUMIFS('3_stopień'!$J$8:$J$726,'3_stopień'!$H$8:$H$726,D62,'3_stopień'!$P$8:$P$726,"CKZ Słupsk")</f>
        <v>0</v>
      </c>
      <c r="AW62" s="24">
        <f>SUMIFS('3_stopień'!$I$8:$I$726,'3_stopień'!$H$8:$H$726,D62,'3_stopień'!$P$8:$P$726,"CKZ Opole")</f>
        <v>0</v>
      </c>
      <c r="AX62" s="349">
        <f>SUMIFS('3_stopień'!$J$8:$J$726,'3_stopień'!$H$8:$H$726,D62,'3_stopień'!$P$8:$P$726,"CKZ Opole")</f>
        <v>0</v>
      </c>
      <c r="AY62" s="24">
        <f>SUMIFS('3_stopień'!$I$8:$I$726,'3_stopień'!$H$8:$H$726,D62,'3_stopień'!$P$8:$P$726,"CKZ Wrocław")</f>
        <v>0</v>
      </c>
      <c r="AZ62" s="349">
        <f>SUMIFS('3_stopień'!$J$8:$J$726,'3_stopień'!$H$8:$H$726,D62,'3_stopień'!$P$8:$P$726,"CKZ Wrocław")</f>
        <v>0</v>
      </c>
      <c r="BA62" s="24">
        <f>SUMIFS('3_stopień'!$I$8:$I$726,'3_stopień'!$H$8:$H$726,D62,'3_stopień'!$P$8:$P$726,"Brzeg Dolny")</f>
        <v>0</v>
      </c>
      <c r="BB62" s="349">
        <f>SUMIFS('3_stopień'!$J$8:$J$726,'3_stopień'!$H$8:$H$726,D62,'3_stopień'!$P$8:$P$726,"Brzeg Dolny")</f>
        <v>0</v>
      </c>
      <c r="BC62" s="24">
        <f>SUMIFS('3_stopień'!$I$8:$I$726,'3_stopień'!$H$8:$H$726,D62,'3_stopień'!$P$8:$P$726,"CKZ Gniezno")</f>
        <v>0</v>
      </c>
      <c r="BD62" s="349">
        <f>SUMIFS('3_stopień'!$J$8:$J$726,'3_stopień'!$H$8:$H$726,D62,'3_stopień'!$P$8:$P$726,"CKZ Gniezno")</f>
        <v>0</v>
      </c>
      <c r="BE62" s="24">
        <f>SUMIFS('3_stopień'!$I$8:$I$726,'3_stopień'!$H$8:$H$726,D62,'3_stopień'!$P$8:$P$726,"CKZ Dębica")</f>
        <v>0</v>
      </c>
      <c r="BF62" s="349">
        <f>SUMIFS('3_stopień'!$J$8:$J$726,'3_stopień'!$H$8:$H$726,D62,'3_stopień'!$P$8:$P$726,"CKZ Dębica")</f>
        <v>0</v>
      </c>
      <c r="BG62" s="24">
        <f>SUMIFS('3_stopień'!$I$8:$I$726,'3_stopień'!$H$8:$H$726,D62,'3_stopień'!$P$8:$P$726,"CKZ Gliwice")</f>
        <v>0</v>
      </c>
      <c r="BH62" s="349">
        <f>SUMIFS('3_stopień'!$J$8:$J$726,'3_stopień'!$H$8:$H$726,D62,'3_stopień'!$P$8:$P$726,"CKZ Gliwice")</f>
        <v>0</v>
      </c>
      <c r="BI62" s="24">
        <f>SUMIFS('3_stopień'!$I$8:$I$726,'3_stopień'!$H$8:$H$726,D62,'3_stopień'!$P$8:$P$726,"konsultacje szkoła")</f>
        <v>0</v>
      </c>
      <c r="BJ62" s="338">
        <f t="shared" si="2"/>
        <v>0</v>
      </c>
      <c r="BK62" s="333">
        <f t="shared" si="3"/>
        <v>0</v>
      </c>
    </row>
    <row r="63" spans="2:63" hidden="1">
      <c r="B63" s="25" t="s">
        <v>523</v>
      </c>
      <c r="C63" s="26">
        <v>721104</v>
      </c>
      <c r="D63" s="26" t="s">
        <v>1019</v>
      </c>
      <c r="E63" s="25" t="s">
        <v>670</v>
      </c>
      <c r="F63" s="23">
        <f>SUMIF('3_stopień'!H$8:H$726,D63,'3_stopień'!I$8:I$726)</f>
        <v>0</v>
      </c>
      <c r="G63" s="24">
        <f>SUMIFS('3_stopień'!$I$8:$I$726,'3_stopień'!$H$8:$H$726,D63,'3_stopień'!$P$8:$P$726,"CKZ Bielawa")</f>
        <v>0</v>
      </c>
      <c r="H63" s="349">
        <f>SUMIFS('3_stopień'!$J$8:$J$726,'3_stopień'!$H$8:$H$726,D63,'3_stopień'!$P$8:$P$726,"CKZ Bielawa")</f>
        <v>0</v>
      </c>
      <c r="I63" s="24">
        <f>SUMIFS('3_stopień'!$I$8:$I$726,'3_stopień'!$H$8:$H$726,D63,'3_stopień'!$P$8:$P$726,"GCKZ Głogów")</f>
        <v>0</v>
      </c>
      <c r="J63" s="349">
        <f>SUMIFS('3_stopień'!$J$8:$J$726,'3_stopień'!$H$8:$H$726,D63,'3_stopień'!$P$8:$P$726,"GCKZ Głogów")</f>
        <v>0</v>
      </c>
      <c r="K63" s="24">
        <f>SUMIFS('3_stopień'!$I$8:$I$726,'3_stopień'!$H$8:$H$726,D63,'3_stopień'!$P$8:$P$726,"CKZ Jawor")</f>
        <v>0</v>
      </c>
      <c r="L63" s="349">
        <f>SUMIFS('3_stopień'!$J$8:$J$726,'3_stopień'!$H$8:$H$726,D63,'3_stopień'!$P$8:$P$726,"CKZ Jawor")</f>
        <v>0</v>
      </c>
      <c r="M63" s="24">
        <f>SUMIFS('3_stopień'!$I$8:$I$726,'3_stopień'!$H$8:$H$726,D63,'3_stopień'!$P$8:$P$726,"JCKZ Jelenia Góra")</f>
        <v>0</v>
      </c>
      <c r="N63" s="349">
        <f>SUMIFS('3_stopień'!$J$8:$J$726,'3_stopień'!$H$8:$H$726,D63,'3_stopień'!$P$8:$P$726,"JCKZ Jelenia Góra")</f>
        <v>0</v>
      </c>
      <c r="O63" s="24">
        <f>SUMIFS('3_stopień'!$I$8:$I$726,'3_stopień'!$H$8:$H$726,D63,'3_stopień'!$P$8:$P$726,"CKZ Kłodzko")</f>
        <v>0</v>
      </c>
      <c r="P63" s="349">
        <f>SUMIFS('3_stopień'!$J$8:$J$726,'3_stopień'!$H$8:$H$726,D63,'3_stopień'!$P$8:$P$726,"CKZ Kłodzko")</f>
        <v>0</v>
      </c>
      <c r="Q63" s="24">
        <f>SUMIFS('3_stopień'!$I$8:$I$726,'3_stopień'!$H$8:$H$726,D63,'3_stopień'!$P$8:$P$726,"CKZ Legnica")</f>
        <v>0</v>
      </c>
      <c r="R63" s="349">
        <f>SUMIFS('3_stopień'!$J$8:$J$726,'3_stopień'!$H$8:$H$726,D63,'3_stopień'!$P$8:$P$726,"CKZ Legnica")</f>
        <v>0</v>
      </c>
      <c r="S63" s="24">
        <f>SUMIFS('3_stopień'!$I$8:$I$726,'3_stopień'!$H$8:$H$726,D63,'3_stopień'!$P$8:$P$726,"CKZ Oleśnica")</f>
        <v>0</v>
      </c>
      <c r="T63" s="349">
        <f>SUMIFS('3_stopień'!$J$8:$J$726,'3_stopień'!$H$8:$H$726,D63,'3_stopień'!$P$8:$P$726,"CKZ Oleśnica")</f>
        <v>0</v>
      </c>
      <c r="U63" s="24">
        <f>SUMIFS('3_stopień'!$I$8:$I$726,'3_stopień'!$H$8:$H$726,D63,'3_stopień'!$P$8:$P$726,"CKZ Świdnica")</f>
        <v>0</v>
      </c>
      <c r="V63" s="349">
        <f>SUMIFS('3_stopień'!$J$8:$J$726,'3_stopień'!$H$8:$H$726,D63,'3_stopień'!$P$8:$P$726,"CKZ Świdnica")</f>
        <v>0</v>
      </c>
      <c r="W63" s="24">
        <f>SUMIFS('3_stopień'!$I$8:$I$726,'3_stopień'!$H$8:$H$726,D63,'3_stopień'!$P$8:$P$726,"CKZ Wołów")</f>
        <v>0</v>
      </c>
      <c r="X63" s="349">
        <f>SUMIFS('3_stopień'!$J$8:$J$726,'3_stopień'!$H$8:$H$726,D63,'3_stopień'!$P$8:$P$726,"CKZ Wołów")</f>
        <v>0</v>
      </c>
      <c r="Y63" s="24">
        <f>SUMIFS('3_stopień'!$I$8:$I$726,'3_stopień'!$H$8:$H$726,D63,'3_stopień'!$P$8:$P$726,"CKZ Ziębice")</f>
        <v>0</v>
      </c>
      <c r="Z63" s="349">
        <f>SUMIFS('3_stopień'!$J$8:$J$726,'3_stopień'!$H$8:$H$726,D63,'3_stopień'!$P$8:$P$726,"CKZ Ziębice")</f>
        <v>0</v>
      </c>
      <c r="AA63" s="24">
        <f>SUMIFS('3_stopień'!$I$8:$I$726,'3_stopień'!$H$8:$H$726,D63,'3_stopień'!$P$8:$P$726,"CKZ Dobrodzień")</f>
        <v>0</v>
      </c>
      <c r="AB63" s="349">
        <f>SUMIFS('3_stopień'!$J$8:$J$726,'3_stopień'!$H$8:$H$726,D63,'3_stopień'!$P$8:$P$726,"CKZ Dobrodzień")</f>
        <v>0</v>
      </c>
      <c r="AC63" s="24">
        <f>SUMIFS('3_stopień'!$I$8:$I$726,'3_stopień'!$H$8:$H$726,D63,'3_stopień'!$P$8:$P$726,"CKZ Głubczyce")</f>
        <v>0</v>
      </c>
      <c r="AD63" s="349">
        <f>SUMIFS('3_stopień'!$J$8:$J$726,'3_stopień'!$H$8:$H$726,D63,'3_stopień'!$P$8:$P$726,"CKZ Głubczyce")</f>
        <v>0</v>
      </c>
      <c r="AE63" s="24">
        <f>SUMIFS('3_stopień'!$I$8:$I$726,'3_stopień'!$H$8:$H$726,D63,'3_stopień'!$P$8:$P$726,"CKZ Kędzierzyn Koźle")</f>
        <v>0</v>
      </c>
      <c r="AF63" s="349">
        <f>SUMIFS('3_stopień'!$J$8:$J$726,'3_stopień'!$H$8:$H$726,D63,'3_stopień'!$P$8:$P$726,"CKZ Kędzierzyn Koźle")</f>
        <v>0</v>
      </c>
      <c r="AG63" s="24">
        <f>SUMIFS('3_stopień'!$I$8:$I$726,'3_stopień'!$H$8:$H$726,D63,'3_stopień'!$P$8:$P$726,"CKZ Kluczbork")</f>
        <v>0</v>
      </c>
      <c r="AH63" s="349">
        <f>SUMIFS('3_stopień'!$J$8:$J$726,'3_stopień'!$H$8:$H$726,D63,'3_stopień'!$P$8:$P$726,"CKZ Kluczbork")</f>
        <v>0</v>
      </c>
      <c r="AI63" s="24">
        <f>SUMIFS('3_stopień'!$I$8:$I$726,'3_stopień'!$H$8:$H$726,D63,'3_stopień'!$P$8:$P$726,"CKZ Krotoszyn")</f>
        <v>0</v>
      </c>
      <c r="AJ63" s="349">
        <f>SUMIFS('3_stopień'!$J$8:$J$726,'3_stopień'!$H$8:$H$726,D63,'3_stopień'!$P$8:$P$726,"CKZ Krotoszyn")</f>
        <v>0</v>
      </c>
      <c r="AK63" s="24">
        <f>SUMIFS('3_stopień'!$I$8:$I$726,'3_stopień'!$H$8:$H$726,D63,'3_stopień'!$P$8:$P$726,"CKZ Olkusz")</f>
        <v>0</v>
      </c>
      <c r="AL63" s="349">
        <f>SUMIFS('3_stopień'!$J$8:$J$726,'3_stopień'!$H$8:$H$726,D63,'3_stopień'!$P$8:$P$726,"CKZ Olkusz")</f>
        <v>0</v>
      </c>
      <c r="AM63" s="24">
        <f>SUMIFS('3_stopień'!$I$8:$I$726,'3_stopień'!$H$8:$H$726,D63,'3_stopień'!$P$8:$P$726,"CKZ Wschowa")</f>
        <v>0</v>
      </c>
      <c r="AN63" s="337">
        <f>SUMIFS('3_stopień'!$J$8:$J$726,'3_stopień'!$H$8:$H$726,D63,'3_stopień'!$P$8:$P$726,"CKZ Wschowa")</f>
        <v>0</v>
      </c>
      <c r="AO63" s="24">
        <f>SUMIFS('3_stopień'!$I$8:$I$726,'3_stopień'!$H$8:$H$726,D63,'3_stopień'!$P$8:$P$726,"CKZ Zielona Góra")</f>
        <v>0</v>
      </c>
      <c r="AP63" s="349">
        <f>SUMIFS('3_stopień'!$J$8:$J$726,'3_stopień'!$H$8:$H$726,D63,'3_stopień'!$P$8:$P$726,"CKZ Zielona Góra")</f>
        <v>0</v>
      </c>
      <c r="AQ63" s="24">
        <f>SUMIFS('3_stopień'!$I$8:$I$726,'3_stopień'!$H$8:$H$726,D63,'3_stopień'!$P$8:$P$726,"Rzemieślnicza Wałbrzych")</f>
        <v>0</v>
      </c>
      <c r="AR63" s="349">
        <f>SUMIFS('3_stopień'!$J$8:$J$726,'3_stopień'!$H$8:$H$726,D63,'3_stopień'!$P$8:$P$726,"Rzemieślnicza Wałbrzych")</f>
        <v>0</v>
      </c>
      <c r="AS63" s="24">
        <f>SUMIFS('3_stopień'!$I$8:$I$726,'3_stopień'!$H$8:$H$726,D63,'3_stopień'!$P$8:$P$726,"CKZ Mosina")</f>
        <v>0</v>
      </c>
      <c r="AT63" s="349">
        <f>SUMIFS('3_stopień'!$J$8:$J$726,'3_stopień'!$H$8:$H$726,D63,'3_stopień'!$P$8:$P$726,"CKZ Mosina")</f>
        <v>0</v>
      </c>
      <c r="AU63" s="24">
        <f>SUMIFS('3_stopień'!$I$8:$I$726,'3_stopień'!$H$8:$H$726,D63,'3_stopień'!$P$8:$P$726,"CKZ Słupsk")</f>
        <v>0</v>
      </c>
      <c r="AV63" s="349">
        <f>SUMIFS('3_stopień'!$J$8:$J$726,'3_stopień'!$H$8:$H$726,D63,'3_stopień'!$P$8:$P$726,"CKZ Słupsk")</f>
        <v>0</v>
      </c>
      <c r="AW63" s="24">
        <f>SUMIFS('3_stopień'!$I$8:$I$726,'3_stopień'!$H$8:$H$726,D63,'3_stopień'!$P$8:$P$726,"CKZ Opole")</f>
        <v>0</v>
      </c>
      <c r="AX63" s="349">
        <f>SUMIFS('3_stopień'!$J$8:$J$726,'3_stopień'!$H$8:$H$726,D63,'3_stopień'!$P$8:$P$726,"CKZ Opole")</f>
        <v>0</v>
      </c>
      <c r="AY63" s="24">
        <f>SUMIFS('3_stopień'!$I$8:$I$726,'3_stopień'!$H$8:$H$726,D63,'3_stopień'!$P$8:$P$726,"CKZ Wrocław")</f>
        <v>0</v>
      </c>
      <c r="AZ63" s="349">
        <f>SUMIFS('3_stopień'!$J$8:$J$726,'3_stopień'!$H$8:$H$726,D63,'3_stopień'!$P$8:$P$726,"CKZ Wrocław")</f>
        <v>0</v>
      </c>
      <c r="BA63" s="24">
        <f>SUMIFS('3_stopień'!$I$8:$I$726,'3_stopień'!$H$8:$H$726,D63,'3_stopień'!$P$8:$P$726,"Brzeg Dolny")</f>
        <v>0</v>
      </c>
      <c r="BB63" s="349">
        <f>SUMIFS('3_stopień'!$J$8:$J$726,'3_stopień'!$H$8:$H$726,D63,'3_stopień'!$P$8:$P$726,"Brzeg Dolny")</f>
        <v>0</v>
      </c>
      <c r="BC63" s="24">
        <f>SUMIFS('3_stopień'!$I$8:$I$726,'3_stopień'!$H$8:$H$726,D63,'3_stopień'!$P$8:$P$726,"CKZ Gniezno")</f>
        <v>0</v>
      </c>
      <c r="BD63" s="349">
        <f>SUMIFS('3_stopień'!$J$8:$J$726,'3_stopień'!$H$8:$H$726,D63,'3_stopień'!$P$8:$P$726,"CKZ Gniezno")</f>
        <v>0</v>
      </c>
      <c r="BE63" s="24">
        <f>SUMIFS('3_stopień'!$I$8:$I$726,'3_stopień'!$H$8:$H$726,D63,'3_stopień'!$P$8:$P$726,"CKZ Dębica")</f>
        <v>0</v>
      </c>
      <c r="BF63" s="349">
        <f>SUMIFS('3_stopień'!$J$8:$J$726,'3_stopień'!$H$8:$H$726,D63,'3_stopień'!$P$8:$P$726,"CKZ Dębica")</f>
        <v>0</v>
      </c>
      <c r="BG63" s="24">
        <f>SUMIFS('3_stopień'!$I$8:$I$726,'3_stopień'!$H$8:$H$726,D63,'3_stopień'!$P$8:$P$726,"CKZ Gliwice")</f>
        <v>0</v>
      </c>
      <c r="BH63" s="349">
        <f>SUMIFS('3_stopień'!$J$8:$J$726,'3_stopień'!$H$8:$H$726,D63,'3_stopień'!$P$8:$P$726,"CKZ Gliwice")</f>
        <v>0</v>
      </c>
      <c r="BI63" s="24">
        <f>SUMIFS('3_stopień'!$I$8:$I$726,'3_stopień'!$H$8:$H$726,D63,'3_stopień'!$P$8:$P$726,"konsultacje szkoła")</f>
        <v>0</v>
      </c>
      <c r="BJ63" s="338">
        <f t="shared" si="2"/>
        <v>0</v>
      </c>
      <c r="BK63" s="333">
        <f t="shared" si="3"/>
        <v>0</v>
      </c>
    </row>
    <row r="64" spans="2:63" hidden="1">
      <c r="B64" s="25" t="s">
        <v>524</v>
      </c>
      <c r="C64" s="26">
        <v>812107</v>
      </c>
      <c r="D64" s="26" t="s">
        <v>1020</v>
      </c>
      <c r="E64" s="25" t="s">
        <v>669</v>
      </c>
      <c r="F64" s="23">
        <f>SUMIF('3_stopień'!H$8:H$726,D64,'3_stopień'!I$8:I$726)</f>
        <v>0</v>
      </c>
      <c r="G64" s="24">
        <f>SUMIFS('3_stopień'!$I$8:$I$726,'3_stopień'!$H$8:$H$726,D64,'3_stopień'!$P$8:$P$726,"CKZ Bielawa")</f>
        <v>0</v>
      </c>
      <c r="H64" s="349">
        <f>SUMIFS('3_stopień'!$J$8:$J$726,'3_stopień'!$H$8:$H$726,D64,'3_stopień'!$P$8:$P$726,"CKZ Bielawa")</f>
        <v>0</v>
      </c>
      <c r="I64" s="24">
        <f>SUMIFS('3_stopień'!$I$8:$I$726,'3_stopień'!$H$8:$H$726,D64,'3_stopień'!$P$8:$P$726,"GCKZ Głogów")</f>
        <v>0</v>
      </c>
      <c r="J64" s="349">
        <f>SUMIFS('3_stopień'!$J$8:$J$726,'3_stopień'!$H$8:$H$726,D64,'3_stopień'!$P$8:$P$726,"GCKZ Głogów")</f>
        <v>0</v>
      </c>
      <c r="K64" s="24">
        <f>SUMIFS('3_stopień'!$I$8:$I$726,'3_stopień'!$H$8:$H$726,D64,'3_stopień'!$P$8:$P$726,"CKZ Jawor")</f>
        <v>0</v>
      </c>
      <c r="L64" s="349">
        <f>SUMIFS('3_stopień'!$J$8:$J$726,'3_stopień'!$H$8:$H$726,D64,'3_stopień'!$P$8:$P$726,"CKZ Jawor")</f>
        <v>0</v>
      </c>
      <c r="M64" s="24">
        <f>SUMIFS('3_stopień'!$I$8:$I$726,'3_stopień'!$H$8:$H$726,D64,'3_stopień'!$P$8:$P$726,"JCKZ Jelenia Góra")</f>
        <v>0</v>
      </c>
      <c r="N64" s="349">
        <f>SUMIFS('3_stopień'!$J$8:$J$726,'3_stopień'!$H$8:$H$726,D64,'3_stopień'!$P$8:$P$726,"JCKZ Jelenia Góra")</f>
        <v>0</v>
      </c>
      <c r="O64" s="24">
        <f>SUMIFS('3_stopień'!$I$8:$I$726,'3_stopień'!$H$8:$H$726,D64,'3_stopień'!$P$8:$P$726,"CKZ Kłodzko")</f>
        <v>0</v>
      </c>
      <c r="P64" s="349">
        <f>SUMIFS('3_stopień'!$J$8:$J$726,'3_stopień'!$H$8:$H$726,D64,'3_stopień'!$P$8:$P$726,"CKZ Kłodzko")</f>
        <v>0</v>
      </c>
      <c r="Q64" s="24">
        <f>SUMIFS('3_stopień'!$I$8:$I$726,'3_stopień'!$H$8:$H$726,D64,'3_stopień'!$P$8:$P$726,"CKZ Legnica")</f>
        <v>0</v>
      </c>
      <c r="R64" s="349">
        <f>SUMIFS('3_stopień'!$J$8:$J$726,'3_stopień'!$H$8:$H$726,D64,'3_stopień'!$P$8:$P$726,"CKZ Legnica")</f>
        <v>0</v>
      </c>
      <c r="S64" s="24">
        <f>SUMIFS('3_stopień'!$I$8:$I$726,'3_stopień'!$H$8:$H$726,D64,'3_stopień'!$P$8:$P$726,"CKZ Oleśnica")</f>
        <v>0</v>
      </c>
      <c r="T64" s="349">
        <f>SUMIFS('3_stopień'!$J$8:$J$726,'3_stopień'!$H$8:$H$726,D64,'3_stopień'!$P$8:$P$726,"CKZ Oleśnica")</f>
        <v>0</v>
      </c>
      <c r="U64" s="24">
        <f>SUMIFS('3_stopień'!$I$8:$I$726,'3_stopień'!$H$8:$H$726,D64,'3_stopień'!$P$8:$P$726,"CKZ Świdnica")</f>
        <v>0</v>
      </c>
      <c r="V64" s="349">
        <f>SUMIFS('3_stopień'!$J$8:$J$726,'3_stopień'!$H$8:$H$726,D64,'3_stopień'!$P$8:$P$726,"CKZ Świdnica")</f>
        <v>0</v>
      </c>
      <c r="W64" s="24">
        <f>SUMIFS('3_stopień'!$I$8:$I$726,'3_stopień'!$H$8:$H$726,D64,'3_stopień'!$P$8:$P$726,"CKZ Wołów")</f>
        <v>0</v>
      </c>
      <c r="X64" s="349">
        <f>SUMIFS('3_stopień'!$J$8:$J$726,'3_stopień'!$H$8:$H$726,D64,'3_stopień'!$P$8:$P$726,"CKZ Wołów")</f>
        <v>0</v>
      </c>
      <c r="Y64" s="24">
        <f>SUMIFS('3_stopień'!$I$8:$I$726,'3_stopień'!$H$8:$H$726,D64,'3_stopień'!$P$8:$P$726,"CKZ Ziębice")</f>
        <v>0</v>
      </c>
      <c r="Z64" s="349">
        <f>SUMIFS('3_stopień'!$J$8:$J$726,'3_stopień'!$H$8:$H$726,D64,'3_stopień'!$P$8:$P$726,"CKZ Ziębice")</f>
        <v>0</v>
      </c>
      <c r="AA64" s="24">
        <f>SUMIFS('3_stopień'!$I$8:$I$726,'3_stopień'!$H$8:$H$726,D64,'3_stopień'!$P$8:$P$726,"CKZ Dobrodzień")</f>
        <v>0</v>
      </c>
      <c r="AB64" s="349">
        <f>SUMIFS('3_stopień'!$J$8:$J$726,'3_stopień'!$H$8:$H$726,D64,'3_stopień'!$P$8:$P$726,"CKZ Dobrodzień")</f>
        <v>0</v>
      </c>
      <c r="AC64" s="24">
        <f>SUMIFS('3_stopień'!$I$8:$I$726,'3_stopień'!$H$8:$H$726,D64,'3_stopień'!$P$8:$P$726,"CKZ Głubczyce")</f>
        <v>0</v>
      </c>
      <c r="AD64" s="349">
        <f>SUMIFS('3_stopień'!$J$8:$J$726,'3_stopień'!$H$8:$H$726,D64,'3_stopień'!$P$8:$P$726,"CKZ Głubczyce")</f>
        <v>0</v>
      </c>
      <c r="AE64" s="24">
        <f>SUMIFS('3_stopień'!$I$8:$I$726,'3_stopień'!$H$8:$H$726,D64,'3_stopień'!$P$8:$P$726,"CKZ Kędzierzyn Koźle")</f>
        <v>0</v>
      </c>
      <c r="AF64" s="349">
        <f>SUMIFS('3_stopień'!$J$8:$J$726,'3_stopień'!$H$8:$H$726,D64,'3_stopień'!$P$8:$P$726,"CKZ Kędzierzyn Koźle")</f>
        <v>0</v>
      </c>
      <c r="AG64" s="24">
        <f>SUMIFS('3_stopień'!$I$8:$I$726,'3_stopień'!$H$8:$H$726,D64,'3_stopień'!$P$8:$P$726,"CKZ Kluczbork")</f>
        <v>0</v>
      </c>
      <c r="AH64" s="349">
        <f>SUMIFS('3_stopień'!$J$8:$J$726,'3_stopień'!$H$8:$H$726,D64,'3_stopień'!$P$8:$P$726,"CKZ Kluczbork")</f>
        <v>0</v>
      </c>
      <c r="AI64" s="24">
        <f>SUMIFS('3_stopień'!$I$8:$I$726,'3_stopień'!$H$8:$H$726,D64,'3_stopień'!$P$8:$P$726,"CKZ Krotoszyn")</f>
        <v>0</v>
      </c>
      <c r="AJ64" s="349">
        <f>SUMIFS('3_stopień'!$J$8:$J$726,'3_stopień'!$H$8:$H$726,D64,'3_stopień'!$P$8:$P$726,"CKZ Krotoszyn")</f>
        <v>0</v>
      </c>
      <c r="AK64" s="24">
        <f>SUMIFS('3_stopień'!$I$8:$I$726,'3_stopień'!$H$8:$H$726,D64,'3_stopień'!$P$8:$P$726,"CKZ Olkusz")</f>
        <v>0</v>
      </c>
      <c r="AL64" s="349">
        <f>SUMIFS('3_stopień'!$J$8:$J$726,'3_stopień'!$H$8:$H$726,D64,'3_stopień'!$P$8:$P$726,"CKZ Olkusz")</f>
        <v>0</v>
      </c>
      <c r="AM64" s="24">
        <f>SUMIFS('3_stopień'!$I$8:$I$726,'3_stopień'!$H$8:$H$726,D64,'3_stopień'!$P$8:$P$726,"CKZ Wschowa")</f>
        <v>0</v>
      </c>
      <c r="AN64" s="337">
        <f>SUMIFS('3_stopień'!$J$8:$J$726,'3_stopień'!$H$8:$H$726,D64,'3_stopień'!$P$8:$P$726,"CKZ Wschowa")</f>
        <v>0</v>
      </c>
      <c r="AO64" s="24">
        <f>SUMIFS('3_stopień'!$I$8:$I$726,'3_stopień'!$H$8:$H$726,D64,'3_stopień'!$P$8:$P$726,"CKZ Zielona Góra")</f>
        <v>0</v>
      </c>
      <c r="AP64" s="349">
        <f>SUMIFS('3_stopień'!$J$8:$J$726,'3_stopień'!$H$8:$H$726,D64,'3_stopień'!$P$8:$P$726,"CKZ Zielona Góra")</f>
        <v>0</v>
      </c>
      <c r="AQ64" s="24">
        <f>SUMIFS('3_stopień'!$I$8:$I$726,'3_stopień'!$H$8:$H$726,D64,'3_stopień'!$P$8:$P$726,"Rzemieślnicza Wałbrzych")</f>
        <v>0</v>
      </c>
      <c r="AR64" s="349">
        <f>SUMIFS('3_stopień'!$J$8:$J$726,'3_stopień'!$H$8:$H$726,D64,'3_stopień'!$P$8:$P$726,"Rzemieślnicza Wałbrzych")</f>
        <v>0</v>
      </c>
      <c r="AS64" s="24">
        <f>SUMIFS('3_stopień'!$I$8:$I$726,'3_stopień'!$H$8:$H$726,D64,'3_stopień'!$P$8:$P$726,"CKZ Mosina")</f>
        <v>0</v>
      </c>
      <c r="AT64" s="349">
        <f>SUMIFS('3_stopień'!$J$8:$J$726,'3_stopień'!$H$8:$H$726,D64,'3_stopień'!$P$8:$P$726,"CKZ Mosina")</f>
        <v>0</v>
      </c>
      <c r="AU64" s="24">
        <f>SUMIFS('3_stopień'!$I$8:$I$726,'3_stopień'!$H$8:$H$726,D64,'3_stopień'!$P$8:$P$726,"CKZ Słupsk")</f>
        <v>0</v>
      </c>
      <c r="AV64" s="349">
        <f>SUMIFS('3_stopień'!$J$8:$J$726,'3_stopień'!$H$8:$H$726,D64,'3_stopień'!$P$8:$P$726,"CKZ Słupsk")</f>
        <v>0</v>
      </c>
      <c r="AW64" s="24">
        <f>SUMIFS('3_stopień'!$I$8:$I$726,'3_stopień'!$H$8:$H$726,D64,'3_stopień'!$P$8:$P$726,"CKZ Opole")</f>
        <v>0</v>
      </c>
      <c r="AX64" s="349">
        <f>SUMIFS('3_stopień'!$J$8:$J$726,'3_stopień'!$H$8:$H$726,D64,'3_stopień'!$P$8:$P$726,"CKZ Opole")</f>
        <v>0</v>
      </c>
      <c r="AY64" s="24">
        <f>SUMIFS('3_stopień'!$I$8:$I$726,'3_stopień'!$H$8:$H$726,D64,'3_stopień'!$P$8:$P$726,"CKZ Wrocław")</f>
        <v>0</v>
      </c>
      <c r="AZ64" s="349">
        <f>SUMIFS('3_stopień'!$J$8:$J$726,'3_stopień'!$H$8:$H$726,D64,'3_stopień'!$P$8:$P$726,"CKZ Wrocław")</f>
        <v>0</v>
      </c>
      <c r="BA64" s="24">
        <f>SUMIFS('3_stopień'!$I$8:$I$726,'3_stopień'!$H$8:$H$726,D64,'3_stopień'!$P$8:$P$726,"Brzeg Dolny")</f>
        <v>0</v>
      </c>
      <c r="BB64" s="349">
        <f>SUMIFS('3_stopień'!$J$8:$J$726,'3_stopień'!$H$8:$H$726,D64,'3_stopień'!$P$8:$P$726,"Brzeg Dolny")</f>
        <v>0</v>
      </c>
      <c r="BC64" s="24">
        <f>SUMIFS('3_stopień'!$I$8:$I$726,'3_stopień'!$H$8:$H$726,D64,'3_stopień'!$P$8:$P$726,"CKZ Gniezno")</f>
        <v>0</v>
      </c>
      <c r="BD64" s="349">
        <f>SUMIFS('3_stopień'!$J$8:$J$726,'3_stopień'!$H$8:$H$726,D64,'3_stopień'!$P$8:$P$726,"CKZ Gniezno")</f>
        <v>0</v>
      </c>
      <c r="BE64" s="24">
        <f>SUMIFS('3_stopień'!$I$8:$I$726,'3_stopień'!$H$8:$H$726,D64,'3_stopień'!$P$8:$P$726,"CKZ Dębica")</f>
        <v>0</v>
      </c>
      <c r="BF64" s="349">
        <f>SUMIFS('3_stopień'!$J$8:$J$726,'3_stopień'!$H$8:$H$726,D64,'3_stopień'!$P$8:$P$726,"CKZ Dębica")</f>
        <v>0</v>
      </c>
      <c r="BG64" s="24">
        <f>SUMIFS('3_stopień'!$I$8:$I$726,'3_stopień'!$H$8:$H$726,D64,'3_stopień'!$P$8:$P$726,"CKZ Gliwice")</f>
        <v>0</v>
      </c>
      <c r="BH64" s="349">
        <f>SUMIFS('3_stopień'!$J$8:$J$726,'3_stopień'!$H$8:$H$726,D64,'3_stopień'!$P$8:$P$726,"CKZ Gliwice")</f>
        <v>0</v>
      </c>
      <c r="BI64" s="24">
        <f>SUMIFS('3_stopień'!$I$8:$I$726,'3_stopień'!$H$8:$H$726,D64,'3_stopień'!$P$8:$P$726,"konsultacje szkoła")</f>
        <v>0</v>
      </c>
      <c r="BJ64" s="338">
        <f t="shared" si="2"/>
        <v>0</v>
      </c>
      <c r="BK64" s="333">
        <f t="shared" si="3"/>
        <v>0</v>
      </c>
    </row>
    <row r="65" spans="2:63" hidden="1">
      <c r="B65" s="25" t="s">
        <v>525</v>
      </c>
      <c r="C65" s="26">
        <v>812122</v>
      </c>
      <c r="D65" s="26" t="s">
        <v>1021</v>
      </c>
      <c r="E65" s="25" t="s">
        <v>668</v>
      </c>
      <c r="F65" s="23">
        <f>SUMIF('3_stopień'!H$8:H$726,D65,'3_stopień'!I$8:I$726)</f>
        <v>0</v>
      </c>
      <c r="G65" s="24">
        <f>SUMIFS('3_stopień'!$I$8:$I$726,'3_stopień'!$H$8:$H$726,D65,'3_stopień'!$P$8:$P$726,"CKZ Bielawa")</f>
        <v>0</v>
      </c>
      <c r="H65" s="349">
        <f>SUMIFS('3_stopień'!$J$8:$J$726,'3_stopień'!$H$8:$H$726,D65,'3_stopień'!$P$8:$P$726,"CKZ Bielawa")</f>
        <v>0</v>
      </c>
      <c r="I65" s="24">
        <f>SUMIFS('3_stopień'!$I$8:$I$726,'3_stopień'!$H$8:$H$726,D65,'3_stopień'!$P$8:$P$726,"GCKZ Głogów")</f>
        <v>0</v>
      </c>
      <c r="J65" s="349">
        <f>SUMIFS('3_stopień'!$J$8:$J$726,'3_stopień'!$H$8:$H$726,D65,'3_stopień'!$P$8:$P$726,"GCKZ Głogów")</f>
        <v>0</v>
      </c>
      <c r="K65" s="24">
        <f>SUMIFS('3_stopień'!$I$8:$I$726,'3_stopień'!$H$8:$H$726,D65,'3_stopień'!$P$8:$P$726,"CKZ Jawor")</f>
        <v>0</v>
      </c>
      <c r="L65" s="349">
        <f>SUMIFS('3_stopień'!$J$8:$J$726,'3_stopień'!$H$8:$H$726,D65,'3_stopień'!$P$8:$P$726,"CKZ Jawor")</f>
        <v>0</v>
      </c>
      <c r="M65" s="24">
        <f>SUMIFS('3_stopień'!$I$8:$I$726,'3_stopień'!$H$8:$H$726,D65,'3_stopień'!$P$8:$P$726,"JCKZ Jelenia Góra")</f>
        <v>0</v>
      </c>
      <c r="N65" s="349">
        <f>SUMIFS('3_stopień'!$J$8:$J$726,'3_stopień'!$H$8:$H$726,D65,'3_stopień'!$P$8:$P$726,"JCKZ Jelenia Góra")</f>
        <v>0</v>
      </c>
      <c r="O65" s="24">
        <f>SUMIFS('3_stopień'!$I$8:$I$726,'3_stopień'!$H$8:$H$726,D65,'3_stopień'!$P$8:$P$726,"CKZ Kłodzko")</f>
        <v>0</v>
      </c>
      <c r="P65" s="349">
        <f>SUMIFS('3_stopień'!$J$8:$J$726,'3_stopień'!$H$8:$H$726,D65,'3_stopień'!$P$8:$P$726,"CKZ Kłodzko")</f>
        <v>0</v>
      </c>
      <c r="Q65" s="24">
        <f>SUMIFS('3_stopień'!$I$8:$I$726,'3_stopień'!$H$8:$H$726,D65,'3_stopień'!$P$8:$P$726,"CKZ Legnica")</f>
        <v>0</v>
      </c>
      <c r="R65" s="349">
        <f>SUMIFS('3_stopień'!$J$8:$J$726,'3_stopień'!$H$8:$H$726,D65,'3_stopień'!$P$8:$P$726,"CKZ Legnica")</f>
        <v>0</v>
      </c>
      <c r="S65" s="24">
        <f>SUMIFS('3_stopień'!$I$8:$I$726,'3_stopień'!$H$8:$H$726,D65,'3_stopień'!$P$8:$P$726,"CKZ Oleśnica")</f>
        <v>0</v>
      </c>
      <c r="T65" s="349">
        <f>SUMIFS('3_stopień'!$J$8:$J$726,'3_stopień'!$H$8:$H$726,D65,'3_stopień'!$P$8:$P$726,"CKZ Oleśnica")</f>
        <v>0</v>
      </c>
      <c r="U65" s="24">
        <f>SUMIFS('3_stopień'!$I$8:$I$726,'3_stopień'!$H$8:$H$726,D65,'3_stopień'!$P$8:$P$726,"CKZ Świdnica")</f>
        <v>0</v>
      </c>
      <c r="V65" s="349">
        <f>SUMIFS('3_stopień'!$J$8:$J$726,'3_stopień'!$H$8:$H$726,D65,'3_stopień'!$P$8:$P$726,"CKZ Świdnica")</f>
        <v>0</v>
      </c>
      <c r="W65" s="24">
        <f>SUMIFS('3_stopień'!$I$8:$I$726,'3_stopień'!$H$8:$H$726,D65,'3_stopień'!$P$8:$P$726,"CKZ Wołów")</f>
        <v>0</v>
      </c>
      <c r="X65" s="349">
        <f>SUMIFS('3_stopień'!$J$8:$J$726,'3_stopień'!$H$8:$H$726,D65,'3_stopień'!$P$8:$P$726,"CKZ Wołów")</f>
        <v>0</v>
      </c>
      <c r="Y65" s="24">
        <f>SUMIFS('3_stopień'!$I$8:$I$726,'3_stopień'!$H$8:$H$726,D65,'3_stopień'!$P$8:$P$726,"CKZ Ziębice")</f>
        <v>0</v>
      </c>
      <c r="Z65" s="349">
        <f>SUMIFS('3_stopień'!$J$8:$J$726,'3_stopień'!$H$8:$H$726,D65,'3_stopień'!$P$8:$P$726,"CKZ Ziębice")</f>
        <v>0</v>
      </c>
      <c r="AA65" s="24">
        <f>SUMIFS('3_stopień'!$I$8:$I$726,'3_stopień'!$H$8:$H$726,D65,'3_stopień'!$P$8:$P$726,"CKZ Dobrodzień")</f>
        <v>0</v>
      </c>
      <c r="AB65" s="349">
        <f>SUMIFS('3_stopień'!$J$8:$J$726,'3_stopień'!$H$8:$H$726,D65,'3_stopień'!$P$8:$P$726,"CKZ Dobrodzień")</f>
        <v>0</v>
      </c>
      <c r="AC65" s="24">
        <f>SUMIFS('3_stopień'!$I$8:$I$726,'3_stopień'!$H$8:$H$726,D65,'3_stopień'!$P$8:$P$726,"CKZ Głubczyce")</f>
        <v>0</v>
      </c>
      <c r="AD65" s="349">
        <f>SUMIFS('3_stopień'!$J$8:$J$726,'3_stopień'!$H$8:$H$726,D65,'3_stopień'!$P$8:$P$726,"CKZ Głubczyce")</f>
        <v>0</v>
      </c>
      <c r="AE65" s="24">
        <f>SUMIFS('3_stopień'!$I$8:$I$726,'3_stopień'!$H$8:$H$726,D65,'3_stopień'!$P$8:$P$726,"CKZ Kędzierzyn Koźle")</f>
        <v>0</v>
      </c>
      <c r="AF65" s="349">
        <f>SUMIFS('3_stopień'!$J$8:$J$726,'3_stopień'!$H$8:$H$726,D65,'3_stopień'!$P$8:$P$726,"CKZ Kędzierzyn Koźle")</f>
        <v>0</v>
      </c>
      <c r="AG65" s="24">
        <f>SUMIFS('3_stopień'!$I$8:$I$726,'3_stopień'!$H$8:$H$726,D65,'3_stopień'!$P$8:$P$726,"CKZ Kluczbork")</f>
        <v>0</v>
      </c>
      <c r="AH65" s="349">
        <f>SUMIFS('3_stopień'!$J$8:$J$726,'3_stopień'!$H$8:$H$726,D65,'3_stopień'!$P$8:$P$726,"CKZ Kluczbork")</f>
        <v>0</v>
      </c>
      <c r="AI65" s="24">
        <f>SUMIFS('3_stopień'!$I$8:$I$726,'3_stopień'!$H$8:$H$726,D65,'3_stopień'!$P$8:$P$726,"CKZ Krotoszyn")</f>
        <v>0</v>
      </c>
      <c r="AJ65" s="349">
        <f>SUMIFS('3_stopień'!$J$8:$J$726,'3_stopień'!$H$8:$H$726,D65,'3_stopień'!$P$8:$P$726,"CKZ Krotoszyn")</f>
        <v>0</v>
      </c>
      <c r="AK65" s="24">
        <f>SUMIFS('3_stopień'!$I$8:$I$726,'3_stopień'!$H$8:$H$726,D65,'3_stopień'!$P$8:$P$726,"CKZ Olkusz")</f>
        <v>0</v>
      </c>
      <c r="AL65" s="349">
        <f>SUMIFS('3_stopień'!$J$8:$J$726,'3_stopień'!$H$8:$H$726,D65,'3_stopień'!$P$8:$P$726,"CKZ Olkusz")</f>
        <v>0</v>
      </c>
      <c r="AM65" s="24">
        <f>SUMIFS('3_stopień'!$I$8:$I$726,'3_stopień'!$H$8:$H$726,D65,'3_stopień'!$P$8:$P$726,"CKZ Wschowa")</f>
        <v>0</v>
      </c>
      <c r="AN65" s="337">
        <f>SUMIFS('3_stopień'!$J$8:$J$726,'3_stopień'!$H$8:$H$726,D65,'3_stopień'!$P$8:$P$726,"CKZ Wschowa")</f>
        <v>0</v>
      </c>
      <c r="AO65" s="24">
        <f>SUMIFS('3_stopień'!$I$8:$I$726,'3_stopień'!$H$8:$H$726,D65,'3_stopień'!$P$8:$P$726,"CKZ Zielona Góra")</f>
        <v>0</v>
      </c>
      <c r="AP65" s="349">
        <f>SUMIFS('3_stopień'!$J$8:$J$726,'3_stopień'!$H$8:$H$726,D65,'3_stopień'!$P$8:$P$726,"CKZ Zielona Góra")</f>
        <v>0</v>
      </c>
      <c r="AQ65" s="24">
        <f>SUMIFS('3_stopień'!$I$8:$I$726,'3_stopień'!$H$8:$H$726,D65,'3_stopień'!$P$8:$P$726,"Rzemieślnicza Wałbrzych")</f>
        <v>0</v>
      </c>
      <c r="AR65" s="349">
        <f>SUMIFS('3_stopień'!$J$8:$J$726,'3_stopień'!$H$8:$H$726,D65,'3_stopień'!$P$8:$P$726,"Rzemieślnicza Wałbrzych")</f>
        <v>0</v>
      </c>
      <c r="AS65" s="24">
        <f>SUMIFS('3_stopień'!$I$8:$I$726,'3_stopień'!$H$8:$H$726,D65,'3_stopień'!$P$8:$P$726,"CKZ Mosina")</f>
        <v>0</v>
      </c>
      <c r="AT65" s="349">
        <f>SUMIFS('3_stopień'!$J$8:$J$726,'3_stopień'!$H$8:$H$726,D65,'3_stopień'!$P$8:$P$726,"CKZ Mosina")</f>
        <v>0</v>
      </c>
      <c r="AU65" s="24">
        <f>SUMIFS('3_stopień'!$I$8:$I$726,'3_stopień'!$H$8:$H$726,D65,'3_stopień'!$P$8:$P$726,"CKZ Słupsk")</f>
        <v>0</v>
      </c>
      <c r="AV65" s="349">
        <f>SUMIFS('3_stopień'!$J$8:$J$726,'3_stopień'!$H$8:$H$726,D65,'3_stopień'!$P$8:$P$726,"CKZ Słupsk")</f>
        <v>0</v>
      </c>
      <c r="AW65" s="24">
        <f>SUMIFS('3_stopień'!$I$8:$I$726,'3_stopień'!$H$8:$H$726,D65,'3_stopień'!$P$8:$P$726,"CKZ Opole")</f>
        <v>0</v>
      </c>
      <c r="AX65" s="349">
        <f>SUMIFS('3_stopień'!$J$8:$J$726,'3_stopień'!$H$8:$H$726,D65,'3_stopień'!$P$8:$P$726,"CKZ Opole")</f>
        <v>0</v>
      </c>
      <c r="AY65" s="24">
        <f>SUMIFS('3_stopień'!$I$8:$I$726,'3_stopień'!$H$8:$H$726,D65,'3_stopień'!$P$8:$P$726,"CKZ Wrocław")</f>
        <v>0</v>
      </c>
      <c r="AZ65" s="349">
        <f>SUMIFS('3_stopień'!$J$8:$J$726,'3_stopień'!$H$8:$H$726,D65,'3_stopień'!$P$8:$P$726,"CKZ Wrocław")</f>
        <v>0</v>
      </c>
      <c r="BA65" s="24">
        <f>SUMIFS('3_stopień'!$I$8:$I$726,'3_stopień'!$H$8:$H$726,D65,'3_stopień'!$P$8:$P$726,"Brzeg Dolny")</f>
        <v>0</v>
      </c>
      <c r="BB65" s="349">
        <f>SUMIFS('3_stopień'!$J$8:$J$726,'3_stopień'!$H$8:$H$726,D65,'3_stopień'!$P$8:$P$726,"Brzeg Dolny")</f>
        <v>0</v>
      </c>
      <c r="BC65" s="24">
        <f>SUMIFS('3_stopień'!$I$8:$I$726,'3_stopień'!$H$8:$H$726,D65,'3_stopień'!$P$8:$P$726,"CKZ Gniezno")</f>
        <v>0</v>
      </c>
      <c r="BD65" s="349">
        <f>SUMIFS('3_stopień'!$J$8:$J$726,'3_stopień'!$H$8:$H$726,D65,'3_stopień'!$P$8:$P$726,"CKZ Gniezno")</f>
        <v>0</v>
      </c>
      <c r="BE65" s="24">
        <f>SUMIFS('3_stopień'!$I$8:$I$726,'3_stopień'!$H$8:$H$726,D65,'3_stopień'!$P$8:$P$726,"CKZ Dębica")</f>
        <v>0</v>
      </c>
      <c r="BF65" s="349">
        <f>SUMIFS('3_stopień'!$J$8:$J$726,'3_stopień'!$H$8:$H$726,D65,'3_stopień'!$P$8:$P$726,"CKZ Dębica")</f>
        <v>0</v>
      </c>
      <c r="BG65" s="24">
        <f>SUMIFS('3_stopień'!$I$8:$I$726,'3_stopień'!$H$8:$H$726,D65,'3_stopień'!$P$8:$P$726,"CKZ Gliwice")</f>
        <v>0</v>
      </c>
      <c r="BH65" s="349">
        <f>SUMIFS('3_stopień'!$J$8:$J$726,'3_stopień'!$H$8:$H$726,D65,'3_stopień'!$P$8:$P$726,"CKZ Gliwice")</f>
        <v>0</v>
      </c>
      <c r="BI65" s="24">
        <f>SUMIFS('3_stopień'!$I$8:$I$726,'3_stopień'!$H$8:$H$726,D65,'3_stopień'!$P$8:$P$726,"konsultacje szkoła")</f>
        <v>0</v>
      </c>
      <c r="BJ65" s="338">
        <f t="shared" si="2"/>
        <v>0</v>
      </c>
      <c r="BK65" s="333">
        <f t="shared" si="3"/>
        <v>0</v>
      </c>
    </row>
    <row r="66" spans="2:63" hidden="1">
      <c r="B66" s="25" t="s">
        <v>76</v>
      </c>
      <c r="C66" s="26">
        <v>721306</v>
      </c>
      <c r="D66" s="26" t="s">
        <v>56</v>
      </c>
      <c r="E66" s="25" t="s">
        <v>667</v>
      </c>
      <c r="F66" s="23">
        <f>SUMIF('3_stopień'!H$8:H$726,D66,'3_stopień'!I$8:I$726)</f>
        <v>24</v>
      </c>
      <c r="G66" s="24">
        <f>SUMIFS('3_stopień'!$I$8:$I$726,'3_stopień'!$H$8:$H$726,D66,'3_stopień'!$P$8:$P$726,"CKZ Bielawa")</f>
        <v>0</v>
      </c>
      <c r="H66" s="349">
        <f>SUMIFS('3_stopień'!$J$8:$J$726,'3_stopień'!$H$8:$H$726,D66,'3_stopień'!$P$8:$P$726,"CKZ Bielawa")</f>
        <v>0</v>
      </c>
      <c r="I66" s="24">
        <f>SUMIFS('3_stopień'!$I$8:$I$726,'3_stopień'!$H$8:$H$726,D66,'3_stopień'!$P$8:$P$726,"GCKZ Głogów")</f>
        <v>0</v>
      </c>
      <c r="J66" s="349">
        <f>SUMIFS('3_stopień'!$J$8:$J$726,'3_stopień'!$H$8:$H$726,D66,'3_stopień'!$P$8:$P$726,"GCKZ Głogów")</f>
        <v>0</v>
      </c>
      <c r="K66" s="24">
        <f>SUMIFS('3_stopień'!$I$8:$I$726,'3_stopień'!$H$8:$H$726,D66,'3_stopień'!$P$8:$P$726,"CKZ Jawor")</f>
        <v>0</v>
      </c>
      <c r="L66" s="349">
        <f>SUMIFS('3_stopień'!$J$8:$J$726,'3_stopień'!$H$8:$H$726,D66,'3_stopień'!$P$8:$P$726,"CKZ Jawor")</f>
        <v>0</v>
      </c>
      <c r="M66" s="24">
        <f>SUMIFS('3_stopień'!$I$8:$I$726,'3_stopień'!$H$8:$H$726,D66,'3_stopień'!$P$8:$P$726,"JCKZ Jelenia Góra")</f>
        <v>0</v>
      </c>
      <c r="N66" s="349">
        <f>SUMIFS('3_stopień'!$J$8:$J$726,'3_stopień'!$H$8:$H$726,D66,'3_stopień'!$P$8:$P$726,"JCKZ Jelenia Góra")</f>
        <v>0</v>
      </c>
      <c r="O66" s="24">
        <f>SUMIFS('3_stopień'!$I$8:$I$726,'3_stopień'!$H$8:$H$726,D66,'3_stopień'!$P$8:$P$726,"CKZ Kłodzko")</f>
        <v>0</v>
      </c>
      <c r="P66" s="349">
        <f>SUMIFS('3_stopień'!$J$8:$J$726,'3_stopień'!$H$8:$H$726,D66,'3_stopień'!$P$8:$P$726,"CKZ Kłodzko")</f>
        <v>0</v>
      </c>
      <c r="Q66" s="24">
        <f>SUMIFS('3_stopień'!$I$8:$I$726,'3_stopień'!$H$8:$H$726,D66,'3_stopień'!$P$8:$P$726,"CKZ Legnica")</f>
        <v>0</v>
      </c>
      <c r="R66" s="349">
        <f>SUMIFS('3_stopień'!$J$8:$J$726,'3_stopień'!$H$8:$H$726,D66,'3_stopień'!$P$8:$P$726,"CKZ Legnica")</f>
        <v>0</v>
      </c>
      <c r="S66" s="24">
        <f>SUMIFS('3_stopień'!$I$8:$I$726,'3_stopień'!$H$8:$H$726,D66,'3_stopień'!$P$8:$P$726,"CKZ Oleśnica")</f>
        <v>0</v>
      </c>
      <c r="T66" s="349">
        <f>SUMIFS('3_stopień'!$J$8:$J$726,'3_stopień'!$H$8:$H$726,D66,'3_stopień'!$P$8:$P$726,"CKZ Oleśnica")</f>
        <v>0</v>
      </c>
      <c r="U66" s="24">
        <f>SUMIFS('3_stopień'!$I$8:$I$726,'3_stopień'!$H$8:$H$726,D66,'3_stopień'!$P$8:$P$726,"CKZ Świdnica")</f>
        <v>18</v>
      </c>
      <c r="V66" s="349">
        <f>SUMIFS('3_stopień'!$J$8:$J$726,'3_stopień'!$H$8:$H$726,D66,'3_stopień'!$P$8:$P$726,"CKZ Świdnica")</f>
        <v>0</v>
      </c>
      <c r="W66" s="24">
        <f>SUMIFS('3_stopień'!$I$8:$I$726,'3_stopień'!$H$8:$H$726,D66,'3_stopień'!$P$8:$P$726,"CKZ Wołów")</f>
        <v>0</v>
      </c>
      <c r="X66" s="349">
        <f>SUMIFS('3_stopień'!$J$8:$J$726,'3_stopień'!$H$8:$H$726,D66,'3_stopień'!$P$8:$P$726,"CKZ Wołów")</f>
        <v>0</v>
      </c>
      <c r="Y66" s="24">
        <f>SUMIFS('3_stopień'!$I$8:$I$726,'3_stopień'!$H$8:$H$726,D66,'3_stopień'!$P$8:$P$726,"CKZ Ziębice")</f>
        <v>0</v>
      </c>
      <c r="Z66" s="349">
        <f>SUMIFS('3_stopień'!$J$8:$J$726,'3_stopień'!$H$8:$H$726,D66,'3_stopień'!$P$8:$P$726,"CKZ Ziębice")</f>
        <v>0</v>
      </c>
      <c r="AA66" s="24">
        <f>SUMIFS('3_stopień'!$I$8:$I$726,'3_stopień'!$H$8:$H$726,D66,'3_stopień'!$P$8:$P$726,"CKZ Dobrodzień")</f>
        <v>0</v>
      </c>
      <c r="AB66" s="349">
        <f>SUMIFS('3_stopień'!$J$8:$J$726,'3_stopień'!$H$8:$H$726,D66,'3_stopień'!$P$8:$P$726,"CKZ Dobrodzień")</f>
        <v>0</v>
      </c>
      <c r="AC66" s="24">
        <f>SUMIFS('3_stopień'!$I$8:$I$726,'3_stopień'!$H$8:$H$726,D66,'3_stopień'!$P$8:$P$726,"CKZ Głubczyce")</f>
        <v>0</v>
      </c>
      <c r="AD66" s="349">
        <f>SUMIFS('3_stopień'!$J$8:$J$726,'3_stopień'!$H$8:$H$726,D66,'3_stopień'!$P$8:$P$726,"CKZ Głubczyce")</f>
        <v>0</v>
      </c>
      <c r="AE66" s="24">
        <f>SUMIFS('3_stopień'!$I$8:$I$726,'3_stopień'!$H$8:$H$726,D66,'3_stopień'!$P$8:$P$726,"CKZ Kędzierzyn Koźle")</f>
        <v>0</v>
      </c>
      <c r="AF66" s="349">
        <f>SUMIFS('3_stopień'!$J$8:$J$726,'3_stopień'!$H$8:$H$726,D66,'3_stopień'!$P$8:$P$726,"CKZ Kędzierzyn Koźle")</f>
        <v>0</v>
      </c>
      <c r="AG66" s="24">
        <f>SUMIFS('3_stopień'!$I$8:$I$726,'3_stopień'!$H$8:$H$726,D66,'3_stopień'!$P$8:$P$726,"CKZ Kluczbork")</f>
        <v>0</v>
      </c>
      <c r="AH66" s="349">
        <f>SUMIFS('3_stopień'!$J$8:$J$726,'3_stopień'!$H$8:$H$726,D66,'3_stopień'!$P$8:$P$726,"CKZ Kluczbork")</f>
        <v>0</v>
      </c>
      <c r="AI66" s="24">
        <f>SUMIFS('3_stopień'!$I$8:$I$726,'3_stopień'!$H$8:$H$726,D66,'3_stopień'!$P$8:$P$726,"CKZ Krotoszyn")</f>
        <v>0</v>
      </c>
      <c r="AJ66" s="349">
        <f>SUMIFS('3_stopień'!$J$8:$J$726,'3_stopień'!$H$8:$H$726,D66,'3_stopień'!$P$8:$P$726,"CKZ Krotoszyn")</f>
        <v>0</v>
      </c>
      <c r="AK66" s="24">
        <f>SUMIFS('3_stopień'!$I$8:$I$726,'3_stopień'!$H$8:$H$726,D66,'3_stopień'!$P$8:$P$726,"CKZ Olkusz")</f>
        <v>0</v>
      </c>
      <c r="AL66" s="349">
        <f>SUMIFS('3_stopień'!$J$8:$J$726,'3_stopień'!$H$8:$H$726,D66,'3_stopień'!$P$8:$P$726,"CKZ Olkusz")</f>
        <v>0</v>
      </c>
      <c r="AM66" s="24">
        <f>SUMIFS('3_stopień'!$I$8:$I$726,'3_stopień'!$H$8:$H$726,D66,'3_stopień'!$P$8:$P$726,"CKZ Wschowa")</f>
        <v>6</v>
      </c>
      <c r="AN66" s="337">
        <f>SUMIFS('3_stopień'!$J$8:$J$726,'3_stopień'!$H$8:$H$726,D66,'3_stopień'!$P$8:$P$726,"CKZ Wschowa")</f>
        <v>0</v>
      </c>
      <c r="AO66" s="24">
        <f>SUMIFS('3_stopień'!$I$8:$I$726,'3_stopień'!$H$8:$H$726,D66,'3_stopień'!$P$8:$P$726,"CKZ Zielona Góra")</f>
        <v>0</v>
      </c>
      <c r="AP66" s="349">
        <f>SUMIFS('3_stopień'!$J$8:$J$726,'3_stopień'!$H$8:$H$726,D66,'3_stopień'!$P$8:$P$726,"CKZ Zielona Góra")</f>
        <v>0</v>
      </c>
      <c r="AQ66" s="24">
        <f>SUMIFS('3_stopień'!$I$8:$I$726,'3_stopień'!$H$8:$H$726,D66,'3_stopień'!$P$8:$P$726,"Rzemieślnicza Wałbrzych")</f>
        <v>0</v>
      </c>
      <c r="AR66" s="349">
        <f>SUMIFS('3_stopień'!$J$8:$J$726,'3_stopień'!$H$8:$H$726,D66,'3_stopień'!$P$8:$P$726,"Rzemieślnicza Wałbrzych")</f>
        <v>0</v>
      </c>
      <c r="AS66" s="24">
        <f>SUMIFS('3_stopień'!$I$8:$I$726,'3_stopień'!$H$8:$H$726,D66,'3_stopień'!$P$8:$P$726,"CKZ Mosina")</f>
        <v>0</v>
      </c>
      <c r="AT66" s="349">
        <f>SUMIFS('3_stopień'!$J$8:$J$726,'3_stopień'!$H$8:$H$726,D66,'3_stopień'!$P$8:$P$726,"CKZ Mosina")</f>
        <v>0</v>
      </c>
      <c r="AU66" s="24">
        <f>SUMIFS('3_stopień'!$I$8:$I$726,'3_stopień'!$H$8:$H$726,D66,'3_stopień'!$P$8:$P$726,"CKZ Słupsk")</f>
        <v>0</v>
      </c>
      <c r="AV66" s="349">
        <f>SUMIFS('3_stopień'!$J$8:$J$726,'3_stopień'!$H$8:$H$726,D66,'3_stopień'!$P$8:$P$726,"CKZ Słupsk")</f>
        <v>0</v>
      </c>
      <c r="AW66" s="24">
        <f>SUMIFS('3_stopień'!$I$8:$I$726,'3_stopień'!$H$8:$H$726,D66,'3_stopień'!$P$8:$P$726,"CKZ Opole")</f>
        <v>0</v>
      </c>
      <c r="AX66" s="349">
        <f>SUMIFS('3_stopień'!$J$8:$J$726,'3_stopień'!$H$8:$H$726,D66,'3_stopień'!$P$8:$P$726,"CKZ Opole")</f>
        <v>0</v>
      </c>
      <c r="AY66" s="24">
        <f>SUMIFS('3_stopień'!$I$8:$I$726,'3_stopień'!$H$8:$H$726,D66,'3_stopień'!$P$8:$P$726,"CKZ Wrocław")</f>
        <v>0</v>
      </c>
      <c r="AZ66" s="349">
        <f>SUMIFS('3_stopień'!$J$8:$J$726,'3_stopień'!$H$8:$H$726,D66,'3_stopień'!$P$8:$P$726,"CKZ Wrocław")</f>
        <v>0</v>
      </c>
      <c r="BA66" s="24">
        <f>SUMIFS('3_stopień'!$I$8:$I$726,'3_stopień'!$H$8:$H$726,D66,'3_stopień'!$P$8:$P$726,"Brzeg Dolny")</f>
        <v>0</v>
      </c>
      <c r="BB66" s="349">
        <f>SUMIFS('3_stopień'!$J$8:$J$726,'3_stopień'!$H$8:$H$726,D66,'3_stopień'!$P$8:$P$726,"Brzeg Dolny")</f>
        <v>0</v>
      </c>
      <c r="BC66" s="24">
        <f>SUMIFS('3_stopień'!$I$8:$I$726,'3_stopień'!$H$8:$H$726,D66,'3_stopień'!$P$8:$P$726,"CKZ Gniezno")</f>
        <v>0</v>
      </c>
      <c r="BD66" s="349">
        <f>SUMIFS('3_stopień'!$J$8:$J$726,'3_stopień'!$H$8:$H$726,D66,'3_stopień'!$P$8:$P$726,"CKZ Gniezno")</f>
        <v>0</v>
      </c>
      <c r="BE66" s="24">
        <f>SUMIFS('3_stopień'!$I$8:$I$726,'3_stopień'!$H$8:$H$726,D66,'3_stopień'!$P$8:$P$726,"CKZ Dębica")</f>
        <v>0</v>
      </c>
      <c r="BF66" s="349">
        <f>SUMIFS('3_stopień'!$J$8:$J$726,'3_stopień'!$H$8:$H$726,D66,'3_stopień'!$P$8:$P$726,"CKZ Dębica")</f>
        <v>0</v>
      </c>
      <c r="BG66" s="24">
        <f>SUMIFS('3_stopień'!$I$8:$I$726,'3_stopień'!$H$8:$H$726,D66,'3_stopień'!$P$8:$P$726,"CKZ Gliwice")</f>
        <v>0</v>
      </c>
      <c r="BH66" s="349">
        <f>SUMIFS('3_stopień'!$J$8:$J$726,'3_stopień'!$H$8:$H$726,D66,'3_stopień'!$P$8:$P$726,"CKZ Gliwice")</f>
        <v>0</v>
      </c>
      <c r="BI66" s="24">
        <f>SUMIFS('3_stopień'!$I$8:$I$726,'3_stopień'!$H$8:$H$726,D66,'3_stopień'!$P$8:$P$726,"konsultacje szkoła")</f>
        <v>0</v>
      </c>
      <c r="BJ66" s="338">
        <f t="shared" si="2"/>
        <v>24</v>
      </c>
      <c r="BK66" s="333">
        <f t="shared" si="3"/>
        <v>0</v>
      </c>
    </row>
    <row r="67" spans="2:63" ht="13.5" hidden="1" customHeight="1">
      <c r="B67" s="25" t="s">
        <v>69</v>
      </c>
      <c r="C67" s="26">
        <v>741203</v>
      </c>
      <c r="D67" s="26" t="s">
        <v>57</v>
      </c>
      <c r="E67" s="25" t="s">
        <v>666</v>
      </c>
      <c r="F67" s="23">
        <f>SUMIF('3_stopień'!H$8:H$726,D67,'3_stopień'!I$8:I$726)</f>
        <v>33</v>
      </c>
      <c r="G67" s="24">
        <f>SUMIFS('3_stopień'!$I$8:$I$726,'3_stopień'!$H$8:$H$726,D67,'3_stopień'!$P$8:$P$726,"CKZ Bielawa")</f>
        <v>0</v>
      </c>
      <c r="H67" s="349">
        <f>SUMIFS('3_stopień'!$J$8:$J$726,'3_stopień'!$H$8:$H$726,D67,'3_stopień'!$P$8:$P$726,"CKZ Bielawa")</f>
        <v>0</v>
      </c>
      <c r="I67" s="24">
        <f>SUMIFS('3_stopień'!$I$8:$I$726,'3_stopień'!$H$8:$H$726,D67,'3_stopień'!$P$8:$P$726,"GCKZ Głogów")</f>
        <v>0</v>
      </c>
      <c r="J67" s="349">
        <f>SUMIFS('3_stopień'!$J$8:$J$726,'3_stopień'!$H$8:$H$726,D67,'3_stopień'!$P$8:$P$726,"GCKZ Głogów")</f>
        <v>0</v>
      </c>
      <c r="K67" s="24">
        <f>SUMIFS('3_stopień'!$I$8:$I$726,'3_stopień'!$H$8:$H$726,D67,'3_stopień'!$P$8:$P$726,"CKZ Jawor")</f>
        <v>0</v>
      </c>
      <c r="L67" s="349">
        <f>SUMIFS('3_stopień'!$J$8:$J$726,'3_stopień'!$H$8:$H$726,D67,'3_stopień'!$P$8:$P$726,"CKZ Jawor")</f>
        <v>0</v>
      </c>
      <c r="M67" s="24">
        <f>SUMIFS('3_stopień'!$I$8:$I$726,'3_stopień'!$H$8:$H$726,D67,'3_stopień'!$P$8:$P$726,"JCKZ Jelenia Góra")</f>
        <v>0</v>
      </c>
      <c r="N67" s="349">
        <f>SUMIFS('3_stopień'!$J$8:$J$726,'3_stopień'!$H$8:$H$726,D67,'3_stopień'!$P$8:$P$726,"JCKZ Jelenia Góra")</f>
        <v>0</v>
      </c>
      <c r="O67" s="24">
        <f>SUMIFS('3_stopień'!$I$8:$I$726,'3_stopień'!$H$8:$H$726,D67,'3_stopień'!$P$8:$P$726,"CKZ Kłodzko")</f>
        <v>0</v>
      </c>
      <c r="P67" s="349">
        <f>SUMIFS('3_stopień'!$J$8:$J$726,'3_stopień'!$H$8:$H$726,D67,'3_stopień'!$P$8:$P$726,"CKZ Kłodzko")</f>
        <v>0</v>
      </c>
      <c r="Q67" s="24">
        <f>SUMIFS('3_stopień'!$I$8:$I$726,'3_stopień'!$H$8:$H$726,D67,'3_stopień'!$P$8:$P$726,"CKZ Legnica")</f>
        <v>0</v>
      </c>
      <c r="R67" s="349">
        <f>SUMIFS('3_stopień'!$J$8:$J$726,'3_stopień'!$H$8:$H$726,D67,'3_stopień'!$P$8:$P$726,"CKZ Legnica")</f>
        <v>0</v>
      </c>
      <c r="S67" s="24">
        <f>SUMIFS('3_stopień'!$I$8:$I$726,'3_stopień'!$H$8:$H$726,D67,'3_stopień'!$P$8:$P$726,"CKZ Oleśnica")</f>
        <v>0</v>
      </c>
      <c r="T67" s="349">
        <f>SUMIFS('3_stopień'!$J$8:$J$726,'3_stopień'!$H$8:$H$726,D67,'3_stopień'!$P$8:$P$726,"CKZ Oleśnica")</f>
        <v>0</v>
      </c>
      <c r="U67" s="24">
        <f>SUMIFS('3_stopień'!$I$8:$I$726,'3_stopień'!$H$8:$H$726,D67,'3_stopień'!$P$8:$P$726,"CKZ Świdnica")</f>
        <v>27</v>
      </c>
      <c r="V67" s="349">
        <f>SUMIFS('3_stopień'!$J$8:$J$726,'3_stopień'!$H$8:$H$726,D67,'3_stopień'!$P$8:$P$726,"CKZ Świdnica")</f>
        <v>0</v>
      </c>
      <c r="W67" s="24">
        <f>SUMIFS('3_stopień'!$I$8:$I$726,'3_stopień'!$H$8:$H$726,D67,'3_stopień'!$P$8:$P$726,"CKZ Wołów")</f>
        <v>0</v>
      </c>
      <c r="X67" s="349">
        <f>SUMIFS('3_stopień'!$J$8:$J$726,'3_stopień'!$H$8:$H$726,D67,'3_stopień'!$P$8:$P$726,"CKZ Wołów")</f>
        <v>0</v>
      </c>
      <c r="Y67" s="24">
        <f>SUMIFS('3_stopień'!$I$8:$I$726,'3_stopień'!$H$8:$H$726,D67,'3_stopień'!$P$8:$P$726,"CKZ Ziębice")</f>
        <v>0</v>
      </c>
      <c r="Z67" s="349">
        <f>SUMIFS('3_stopień'!$J$8:$J$726,'3_stopień'!$H$8:$H$726,D67,'3_stopień'!$P$8:$P$726,"CKZ Ziębice")</f>
        <v>0</v>
      </c>
      <c r="AA67" s="24">
        <f>SUMIFS('3_stopień'!$I$8:$I$726,'3_stopień'!$H$8:$H$726,D67,'3_stopień'!$P$8:$P$726,"CKZ Dobrodzień")</f>
        <v>0</v>
      </c>
      <c r="AB67" s="349">
        <f>SUMIFS('3_stopień'!$J$8:$J$726,'3_stopień'!$H$8:$H$726,D67,'3_stopień'!$P$8:$P$726,"CKZ Dobrodzień")</f>
        <v>0</v>
      </c>
      <c r="AC67" s="24">
        <f>SUMIFS('3_stopień'!$I$8:$I$726,'3_stopień'!$H$8:$H$726,D67,'3_stopień'!$P$8:$P$726,"CKZ Głubczyce")</f>
        <v>0</v>
      </c>
      <c r="AD67" s="349">
        <f>SUMIFS('3_stopień'!$J$8:$J$726,'3_stopień'!$H$8:$H$726,D67,'3_stopień'!$P$8:$P$726,"CKZ Głubczyce")</f>
        <v>0</v>
      </c>
      <c r="AE67" s="24">
        <f>SUMIFS('3_stopień'!$I$8:$I$726,'3_stopień'!$H$8:$H$726,D67,'3_stopień'!$P$8:$P$726,"CKZ Kędzierzyn Koźle")</f>
        <v>0</v>
      </c>
      <c r="AF67" s="349">
        <f>SUMIFS('3_stopień'!$J$8:$J$726,'3_stopień'!$H$8:$H$726,D67,'3_stopień'!$P$8:$P$726,"CKZ Kędzierzyn Koźle")</f>
        <v>0</v>
      </c>
      <c r="AG67" s="24">
        <f>SUMIFS('3_stopień'!$I$8:$I$726,'3_stopień'!$H$8:$H$726,D67,'3_stopień'!$P$8:$P$726,"CKZ Kluczbork")</f>
        <v>0</v>
      </c>
      <c r="AH67" s="349">
        <f>SUMIFS('3_stopień'!$J$8:$J$726,'3_stopień'!$H$8:$H$726,D67,'3_stopień'!$P$8:$P$726,"CKZ Kluczbork")</f>
        <v>0</v>
      </c>
      <c r="AI67" s="24">
        <f>SUMIFS('3_stopień'!$I$8:$I$726,'3_stopień'!$H$8:$H$726,D67,'3_stopień'!$P$8:$P$726,"CKZ Krotoszyn")</f>
        <v>0</v>
      </c>
      <c r="AJ67" s="349">
        <f>SUMIFS('3_stopień'!$J$8:$J$726,'3_stopień'!$H$8:$H$726,D67,'3_stopień'!$P$8:$P$726,"CKZ Krotoszyn")</f>
        <v>0</v>
      </c>
      <c r="AK67" s="24">
        <f>SUMIFS('3_stopień'!$I$8:$I$726,'3_stopień'!$H$8:$H$726,D67,'3_stopień'!$P$8:$P$726,"CKZ Olkusz")</f>
        <v>0</v>
      </c>
      <c r="AL67" s="349">
        <f>SUMIFS('3_stopień'!$J$8:$J$726,'3_stopień'!$H$8:$H$726,D67,'3_stopień'!$P$8:$P$726,"CKZ Olkusz")</f>
        <v>0</v>
      </c>
      <c r="AM67" s="24">
        <f>SUMIFS('3_stopień'!$I$8:$I$726,'3_stopień'!$H$8:$H$726,D67,'3_stopień'!$P$8:$P$726,"CKZ Wschowa")</f>
        <v>6</v>
      </c>
      <c r="AN67" s="337">
        <f>SUMIFS('3_stopień'!$J$8:$J$726,'3_stopień'!$H$8:$H$726,D67,'3_stopień'!$P$8:$P$726,"CKZ Wschowa")</f>
        <v>0</v>
      </c>
      <c r="AO67" s="24">
        <f>SUMIFS('3_stopień'!$I$8:$I$726,'3_stopień'!$H$8:$H$726,D67,'3_stopień'!$P$8:$P$726,"CKZ Zielona Góra")</f>
        <v>0</v>
      </c>
      <c r="AP67" s="349">
        <f>SUMIFS('3_stopień'!$J$8:$J$726,'3_stopień'!$H$8:$H$726,D67,'3_stopień'!$P$8:$P$726,"CKZ Zielona Góra")</f>
        <v>0</v>
      </c>
      <c r="AQ67" s="24">
        <f>SUMIFS('3_stopień'!$I$8:$I$726,'3_stopień'!$H$8:$H$726,D67,'3_stopień'!$P$8:$P$726,"Rzemieślnicza Wałbrzych")</f>
        <v>0</v>
      </c>
      <c r="AR67" s="349">
        <f>SUMIFS('3_stopień'!$J$8:$J$726,'3_stopień'!$H$8:$H$726,D67,'3_stopień'!$P$8:$P$726,"Rzemieślnicza Wałbrzych")</f>
        <v>0</v>
      </c>
      <c r="AS67" s="24">
        <f>SUMIFS('3_stopień'!$I$8:$I$726,'3_stopień'!$H$8:$H$726,D67,'3_stopień'!$P$8:$P$726,"CKZ Mosina")</f>
        <v>0</v>
      </c>
      <c r="AT67" s="349">
        <f>SUMIFS('3_stopień'!$J$8:$J$726,'3_stopień'!$H$8:$H$726,D67,'3_stopień'!$P$8:$P$726,"CKZ Mosina")</f>
        <v>0</v>
      </c>
      <c r="AU67" s="24">
        <f>SUMIFS('3_stopień'!$I$8:$I$726,'3_stopień'!$H$8:$H$726,D67,'3_stopień'!$P$8:$P$726,"CKZ Słupsk")</f>
        <v>0</v>
      </c>
      <c r="AV67" s="349">
        <f>SUMIFS('3_stopień'!$J$8:$J$726,'3_stopień'!$H$8:$H$726,D67,'3_stopień'!$P$8:$P$726,"CKZ Słupsk")</f>
        <v>0</v>
      </c>
      <c r="AW67" s="24">
        <f>SUMIFS('3_stopień'!$I$8:$I$726,'3_stopień'!$H$8:$H$726,D67,'3_stopień'!$P$8:$P$726,"CKZ Opole")</f>
        <v>0</v>
      </c>
      <c r="AX67" s="349">
        <f>SUMIFS('3_stopień'!$J$8:$J$726,'3_stopień'!$H$8:$H$726,D67,'3_stopień'!$P$8:$P$726,"CKZ Opole")</f>
        <v>0</v>
      </c>
      <c r="AY67" s="24">
        <f>SUMIFS('3_stopień'!$I$8:$I$726,'3_stopień'!$H$8:$H$726,D67,'3_stopień'!$P$8:$P$726,"CKZ Wrocław")</f>
        <v>0</v>
      </c>
      <c r="AZ67" s="349">
        <f>SUMIFS('3_stopień'!$J$8:$J$726,'3_stopień'!$H$8:$H$726,D67,'3_stopień'!$P$8:$P$726,"CKZ Wrocław")</f>
        <v>0</v>
      </c>
      <c r="BA67" s="24">
        <f>SUMIFS('3_stopień'!$I$8:$I$726,'3_stopień'!$H$8:$H$726,D67,'3_stopień'!$P$8:$P$726,"Brzeg Dolny")</f>
        <v>0</v>
      </c>
      <c r="BB67" s="349">
        <f>SUMIFS('3_stopień'!$J$8:$J$726,'3_stopień'!$H$8:$H$726,D67,'3_stopień'!$P$8:$P$726,"Brzeg Dolny")</f>
        <v>0</v>
      </c>
      <c r="BC67" s="24">
        <f>SUMIFS('3_stopień'!$I$8:$I$726,'3_stopień'!$H$8:$H$726,D67,'3_stopień'!$P$8:$P$726,"CKZ Gniezno")</f>
        <v>0</v>
      </c>
      <c r="BD67" s="349">
        <f>SUMIFS('3_stopień'!$J$8:$J$726,'3_stopień'!$H$8:$H$726,D67,'3_stopień'!$P$8:$P$726,"CKZ Gniezno")</f>
        <v>0</v>
      </c>
      <c r="BE67" s="24">
        <f>SUMIFS('3_stopień'!$I$8:$I$726,'3_stopień'!$H$8:$H$726,D67,'3_stopień'!$P$8:$P$726,"CKZ Dębica")</f>
        <v>0</v>
      </c>
      <c r="BF67" s="349">
        <f>SUMIFS('3_stopień'!$J$8:$J$726,'3_stopień'!$H$8:$H$726,D67,'3_stopień'!$P$8:$P$726,"CKZ Dębica")</f>
        <v>0</v>
      </c>
      <c r="BG67" s="24">
        <f>SUMIFS('3_stopień'!$I$8:$I$726,'3_stopień'!$H$8:$H$726,D67,'3_stopień'!$P$8:$P$726,"CKZ Gliwice")</f>
        <v>0</v>
      </c>
      <c r="BH67" s="349">
        <f>SUMIFS('3_stopień'!$J$8:$J$726,'3_stopień'!$H$8:$H$726,D67,'3_stopień'!$P$8:$P$726,"CKZ Gliwice")</f>
        <v>0</v>
      </c>
      <c r="BI67" s="24">
        <f>SUMIFS('3_stopień'!$I$8:$I$726,'3_stopień'!$H$8:$H$726,D67,'3_stopień'!$P$8:$P$726,"konsultacje szkoła")</f>
        <v>0</v>
      </c>
      <c r="BJ67" s="338">
        <f t="shared" si="2"/>
        <v>33</v>
      </c>
      <c r="BK67" s="333">
        <f t="shared" si="3"/>
        <v>0</v>
      </c>
    </row>
    <row r="68" spans="2:63" hidden="1">
      <c r="B68" s="25" t="s">
        <v>192</v>
      </c>
      <c r="C68" s="26">
        <v>713203</v>
      </c>
      <c r="D68" s="26" t="s">
        <v>59</v>
      </c>
      <c r="E68" s="25" t="s">
        <v>665</v>
      </c>
      <c r="F68" s="23">
        <f>SUMIF('3_stopień'!H$8:H$726,D68,'3_stopień'!I$8:I$726)</f>
        <v>24</v>
      </c>
      <c r="G68" s="24">
        <f>SUMIFS('3_stopień'!$I$8:$I$726,'3_stopień'!$H$8:$H$726,D68,'3_stopień'!$P$8:$P$726,"CKZ Bielawa")</f>
        <v>0</v>
      </c>
      <c r="H68" s="349">
        <f>SUMIFS('3_stopień'!$J$8:$J$726,'3_stopień'!$H$8:$H$726,D68,'3_stopień'!$P$8:$P$726,"CKZ Bielawa")</f>
        <v>0</v>
      </c>
      <c r="I68" s="24">
        <f>SUMIFS('3_stopień'!$I$8:$I$726,'3_stopień'!$H$8:$H$726,D68,'3_stopień'!$P$8:$P$726,"GCKZ Głogów")</f>
        <v>0</v>
      </c>
      <c r="J68" s="349">
        <f>SUMIFS('3_stopień'!$J$8:$J$726,'3_stopień'!$H$8:$H$726,D68,'3_stopień'!$P$8:$P$726,"GCKZ Głogów")</f>
        <v>0</v>
      </c>
      <c r="K68" s="24">
        <f>SUMIFS('3_stopień'!$I$8:$I$726,'3_stopień'!$H$8:$H$726,D68,'3_stopień'!$P$8:$P$726,"CKZ Jawor")</f>
        <v>0</v>
      </c>
      <c r="L68" s="349">
        <f>SUMIFS('3_stopień'!$J$8:$J$726,'3_stopień'!$H$8:$H$726,D68,'3_stopień'!$P$8:$P$726,"CKZ Jawor")</f>
        <v>0</v>
      </c>
      <c r="M68" s="24">
        <f>SUMIFS('3_stopień'!$I$8:$I$726,'3_stopień'!$H$8:$H$726,D68,'3_stopień'!$P$8:$P$726,"JCKZ Jelenia Góra")</f>
        <v>0</v>
      </c>
      <c r="N68" s="349">
        <f>SUMIFS('3_stopień'!$J$8:$J$726,'3_stopień'!$H$8:$H$726,D68,'3_stopień'!$P$8:$P$726,"JCKZ Jelenia Góra")</f>
        <v>0</v>
      </c>
      <c r="O68" s="24">
        <f>SUMIFS('3_stopień'!$I$8:$I$726,'3_stopień'!$H$8:$H$726,D68,'3_stopień'!$P$8:$P$726,"CKZ Kłodzko")</f>
        <v>0</v>
      </c>
      <c r="P68" s="349">
        <f>SUMIFS('3_stopień'!$J$8:$J$726,'3_stopień'!$H$8:$H$726,D68,'3_stopień'!$P$8:$P$726,"CKZ Kłodzko")</f>
        <v>0</v>
      </c>
      <c r="Q68" s="24">
        <f>SUMIFS('3_stopień'!$I$8:$I$726,'3_stopień'!$H$8:$H$726,D68,'3_stopień'!$P$8:$P$726,"CKZ Legnica")</f>
        <v>0</v>
      </c>
      <c r="R68" s="349">
        <f>SUMIFS('3_stopień'!$J$8:$J$726,'3_stopień'!$H$8:$H$726,D68,'3_stopień'!$P$8:$P$726,"CKZ Legnica")</f>
        <v>0</v>
      </c>
      <c r="S68" s="24">
        <f>SUMIFS('3_stopień'!$I$8:$I$726,'3_stopień'!$H$8:$H$726,D68,'3_stopień'!$P$8:$P$726,"CKZ Oleśnica")</f>
        <v>23</v>
      </c>
      <c r="T68" s="349">
        <f>SUMIFS('3_stopień'!$J$8:$J$726,'3_stopień'!$H$8:$H$726,D68,'3_stopień'!$P$8:$P$726,"CKZ Oleśnica")</f>
        <v>0</v>
      </c>
      <c r="U68" s="24">
        <f>SUMIFS('3_stopień'!$I$8:$I$726,'3_stopień'!$H$8:$H$726,D68,'3_stopień'!$P$8:$P$726,"CKZ Świdnica")</f>
        <v>0</v>
      </c>
      <c r="V68" s="349">
        <f>SUMIFS('3_stopień'!$J$8:$J$726,'3_stopień'!$H$8:$H$726,D68,'3_stopień'!$P$8:$P$726,"CKZ Świdnica")</f>
        <v>0</v>
      </c>
      <c r="W68" s="24">
        <f>SUMIFS('3_stopień'!$I$8:$I$726,'3_stopień'!$H$8:$H$726,D68,'3_stopień'!$P$8:$P$726,"CKZ Wołów")</f>
        <v>0</v>
      </c>
      <c r="X68" s="349">
        <f>SUMIFS('3_stopień'!$J$8:$J$726,'3_stopień'!$H$8:$H$726,D68,'3_stopień'!$P$8:$P$726,"CKZ Wołów")</f>
        <v>0</v>
      </c>
      <c r="Y68" s="24">
        <f>SUMIFS('3_stopień'!$I$8:$I$726,'3_stopień'!$H$8:$H$726,D68,'3_stopień'!$P$8:$P$726,"CKZ Ziębice")</f>
        <v>0</v>
      </c>
      <c r="Z68" s="349">
        <f>SUMIFS('3_stopień'!$J$8:$J$726,'3_stopień'!$H$8:$H$726,D68,'3_stopień'!$P$8:$P$726,"CKZ Ziębice")</f>
        <v>0</v>
      </c>
      <c r="AA68" s="24">
        <f>SUMIFS('3_stopień'!$I$8:$I$726,'3_stopień'!$H$8:$H$726,D68,'3_stopień'!$P$8:$P$726,"CKZ Dobrodzień")</f>
        <v>0</v>
      </c>
      <c r="AB68" s="349">
        <f>SUMIFS('3_stopień'!$J$8:$J$726,'3_stopień'!$H$8:$H$726,D68,'3_stopień'!$P$8:$P$726,"CKZ Dobrodzień")</f>
        <v>0</v>
      </c>
      <c r="AC68" s="24">
        <f>SUMIFS('3_stopień'!$I$8:$I$726,'3_stopień'!$H$8:$H$726,D68,'3_stopień'!$P$8:$P$726,"CKZ Głubczyce")</f>
        <v>0</v>
      </c>
      <c r="AD68" s="349">
        <f>SUMIFS('3_stopień'!$J$8:$J$726,'3_stopień'!$H$8:$H$726,D68,'3_stopień'!$P$8:$P$726,"CKZ Głubczyce")</f>
        <v>0</v>
      </c>
      <c r="AE68" s="24">
        <f>SUMIFS('3_stopień'!$I$8:$I$726,'3_stopień'!$H$8:$H$726,D68,'3_stopień'!$P$8:$P$726,"CKZ Kędzierzyn Koźle")</f>
        <v>0</v>
      </c>
      <c r="AF68" s="349">
        <f>SUMIFS('3_stopień'!$J$8:$J$726,'3_stopień'!$H$8:$H$726,D68,'3_stopień'!$P$8:$P$726,"CKZ Kędzierzyn Koźle")</f>
        <v>0</v>
      </c>
      <c r="AG68" s="24">
        <f>SUMIFS('3_stopień'!$I$8:$I$726,'3_stopień'!$H$8:$H$726,D68,'3_stopień'!$P$8:$P$726,"CKZ Kluczbork")</f>
        <v>0</v>
      </c>
      <c r="AH68" s="349">
        <f>SUMIFS('3_stopień'!$J$8:$J$726,'3_stopień'!$H$8:$H$726,D68,'3_stopień'!$P$8:$P$726,"CKZ Kluczbork")</f>
        <v>0</v>
      </c>
      <c r="AI68" s="24">
        <f>SUMIFS('3_stopień'!$I$8:$I$726,'3_stopień'!$H$8:$H$726,D68,'3_stopień'!$P$8:$P$726,"CKZ Krotoszyn")</f>
        <v>0</v>
      </c>
      <c r="AJ68" s="349">
        <f>SUMIFS('3_stopień'!$J$8:$J$726,'3_stopień'!$H$8:$H$726,D68,'3_stopień'!$P$8:$P$726,"CKZ Krotoszyn")</f>
        <v>0</v>
      </c>
      <c r="AK68" s="24">
        <f>SUMIFS('3_stopień'!$I$8:$I$726,'3_stopień'!$H$8:$H$726,D68,'3_stopień'!$P$8:$P$726,"CKZ Olkusz")</f>
        <v>0</v>
      </c>
      <c r="AL68" s="349">
        <f>SUMIFS('3_stopień'!$J$8:$J$726,'3_stopień'!$H$8:$H$726,D68,'3_stopień'!$P$8:$P$726,"CKZ Olkusz")</f>
        <v>0</v>
      </c>
      <c r="AM68" s="24">
        <f>SUMIFS('3_stopień'!$I$8:$I$726,'3_stopień'!$H$8:$H$726,D68,'3_stopień'!$P$8:$P$726,"CKZ Wschowa")</f>
        <v>1</v>
      </c>
      <c r="AN68" s="337">
        <f>SUMIFS('3_stopień'!$J$8:$J$726,'3_stopień'!$H$8:$H$726,D68,'3_stopień'!$P$8:$P$726,"CKZ Wschowa")</f>
        <v>0</v>
      </c>
      <c r="AO68" s="24">
        <f>SUMIFS('3_stopień'!$I$8:$I$726,'3_stopień'!$H$8:$H$726,D68,'3_stopień'!$P$8:$P$726,"CKZ Zielona Góra")</f>
        <v>0</v>
      </c>
      <c r="AP68" s="349">
        <f>SUMIFS('3_stopień'!$J$8:$J$726,'3_stopień'!$H$8:$H$726,D68,'3_stopień'!$P$8:$P$726,"CKZ Zielona Góra")</f>
        <v>0</v>
      </c>
      <c r="AQ68" s="24">
        <f>SUMIFS('3_stopień'!$I$8:$I$726,'3_stopień'!$H$8:$H$726,D68,'3_stopień'!$P$8:$P$726,"Rzemieślnicza Wałbrzych")</f>
        <v>0</v>
      </c>
      <c r="AR68" s="349">
        <f>SUMIFS('3_stopień'!$J$8:$J$726,'3_stopień'!$H$8:$H$726,D68,'3_stopień'!$P$8:$P$726,"Rzemieślnicza Wałbrzych")</f>
        <v>0</v>
      </c>
      <c r="AS68" s="24">
        <f>SUMIFS('3_stopień'!$I$8:$I$726,'3_stopień'!$H$8:$H$726,D68,'3_stopień'!$P$8:$P$726,"CKZ Mosina")</f>
        <v>0</v>
      </c>
      <c r="AT68" s="349">
        <f>SUMIFS('3_stopień'!$J$8:$J$726,'3_stopień'!$H$8:$H$726,D68,'3_stopień'!$P$8:$P$726,"CKZ Mosina")</f>
        <v>0</v>
      </c>
      <c r="AU68" s="24">
        <f>SUMIFS('3_stopień'!$I$8:$I$726,'3_stopień'!$H$8:$H$726,D68,'3_stopień'!$P$8:$P$726,"CKZ Słupsk")</f>
        <v>0</v>
      </c>
      <c r="AV68" s="349">
        <f>SUMIFS('3_stopień'!$J$8:$J$726,'3_stopień'!$H$8:$H$726,D68,'3_stopień'!$P$8:$P$726,"CKZ Słupsk")</f>
        <v>0</v>
      </c>
      <c r="AW68" s="24">
        <f>SUMIFS('3_stopień'!$I$8:$I$726,'3_stopień'!$H$8:$H$726,D68,'3_stopień'!$P$8:$P$726,"CKZ Opole")</f>
        <v>0</v>
      </c>
      <c r="AX68" s="349">
        <f>SUMIFS('3_stopień'!$J$8:$J$726,'3_stopień'!$H$8:$H$726,D68,'3_stopień'!$P$8:$P$726,"CKZ Opole")</f>
        <v>0</v>
      </c>
      <c r="AY68" s="24">
        <f>SUMIFS('3_stopień'!$I$8:$I$726,'3_stopień'!$H$8:$H$726,D68,'3_stopień'!$P$8:$P$726,"CKZ Wrocław")</f>
        <v>0</v>
      </c>
      <c r="AZ68" s="349">
        <f>SUMIFS('3_stopień'!$J$8:$J$726,'3_stopień'!$H$8:$H$726,D68,'3_stopień'!$P$8:$P$726,"CKZ Wrocław")</f>
        <v>0</v>
      </c>
      <c r="BA68" s="24">
        <f>SUMIFS('3_stopień'!$I$8:$I$726,'3_stopień'!$H$8:$H$726,D68,'3_stopień'!$P$8:$P$726,"Brzeg Dolny")</f>
        <v>0</v>
      </c>
      <c r="BB68" s="349">
        <f>SUMIFS('3_stopień'!$J$8:$J$726,'3_stopień'!$H$8:$H$726,D68,'3_stopień'!$P$8:$P$726,"Brzeg Dolny")</f>
        <v>0</v>
      </c>
      <c r="BC68" s="24">
        <f>SUMIFS('3_stopień'!$I$8:$I$726,'3_stopień'!$H$8:$H$726,D68,'3_stopień'!$P$8:$P$726,"CKZ Gniezno")</f>
        <v>0</v>
      </c>
      <c r="BD68" s="349">
        <f>SUMIFS('3_stopień'!$J$8:$J$726,'3_stopień'!$H$8:$H$726,D68,'3_stopień'!$P$8:$P$726,"CKZ Gniezno")</f>
        <v>0</v>
      </c>
      <c r="BE68" s="24">
        <f>SUMIFS('3_stopień'!$I$8:$I$726,'3_stopień'!$H$8:$H$726,D68,'3_stopień'!$P$8:$P$726,"CKZ Dębica")</f>
        <v>0</v>
      </c>
      <c r="BF68" s="349">
        <f>SUMIFS('3_stopień'!$J$8:$J$726,'3_stopień'!$H$8:$H$726,D68,'3_stopień'!$P$8:$P$726,"CKZ Dębica")</f>
        <v>0</v>
      </c>
      <c r="BG68" s="24">
        <f>SUMIFS('3_stopień'!$I$8:$I$726,'3_stopień'!$H$8:$H$726,D68,'3_stopień'!$P$8:$P$726,"CKZ Gliwice")</f>
        <v>0</v>
      </c>
      <c r="BH68" s="349">
        <f>SUMIFS('3_stopień'!$J$8:$J$726,'3_stopień'!$H$8:$H$726,D68,'3_stopień'!$P$8:$P$726,"CKZ Gliwice")</f>
        <v>0</v>
      </c>
      <c r="BI68" s="24">
        <f>SUMIFS('3_stopień'!$I$8:$I$726,'3_stopień'!$H$8:$H$726,D68,'3_stopień'!$P$8:$P$726,"konsultacje szkoła")</f>
        <v>0</v>
      </c>
      <c r="BJ68" s="338">
        <f t="shared" si="2"/>
        <v>24</v>
      </c>
      <c r="BK68" s="333">
        <f t="shared" si="3"/>
        <v>0</v>
      </c>
    </row>
    <row r="69" spans="2:63" hidden="1">
      <c r="B69" s="25" t="s">
        <v>526</v>
      </c>
      <c r="C69" s="26">
        <v>723107</v>
      </c>
      <c r="D69" s="26" t="s">
        <v>1022</v>
      </c>
      <c r="E69" s="25" t="s">
        <v>664</v>
      </c>
      <c r="F69" s="23">
        <f>SUMIF('3_stopień'!H$8:H$726,D69,'3_stopień'!I$8:I$726)</f>
        <v>0</v>
      </c>
      <c r="G69" s="24">
        <f>SUMIFS('3_stopień'!$I$8:$I$726,'3_stopień'!$H$8:$H$726,D69,'3_stopień'!$P$8:$P$726,"CKZ Bielawa")</f>
        <v>0</v>
      </c>
      <c r="H69" s="349">
        <f>SUMIFS('3_stopień'!$J$8:$J$726,'3_stopień'!$H$8:$H$726,D69,'3_stopień'!$P$8:$P$726,"CKZ Bielawa")</f>
        <v>0</v>
      </c>
      <c r="I69" s="24">
        <f>SUMIFS('3_stopień'!$I$8:$I$726,'3_stopień'!$H$8:$H$726,D69,'3_stopień'!$P$8:$P$726,"GCKZ Głogów")</f>
        <v>0</v>
      </c>
      <c r="J69" s="349">
        <f>SUMIFS('3_stopień'!$J$8:$J$726,'3_stopień'!$H$8:$H$726,D69,'3_stopień'!$P$8:$P$726,"GCKZ Głogów")</f>
        <v>0</v>
      </c>
      <c r="K69" s="24">
        <f>SUMIFS('3_stopień'!$I$8:$I$726,'3_stopień'!$H$8:$H$726,D69,'3_stopień'!$P$8:$P$726,"CKZ Jawor")</f>
        <v>0</v>
      </c>
      <c r="L69" s="349">
        <f>SUMIFS('3_stopień'!$J$8:$J$726,'3_stopień'!$H$8:$H$726,D69,'3_stopień'!$P$8:$P$726,"CKZ Jawor")</f>
        <v>0</v>
      </c>
      <c r="M69" s="24">
        <f>SUMIFS('3_stopień'!$I$8:$I$726,'3_stopień'!$H$8:$H$726,D69,'3_stopień'!$P$8:$P$726,"JCKZ Jelenia Góra")</f>
        <v>0</v>
      </c>
      <c r="N69" s="349">
        <f>SUMIFS('3_stopień'!$J$8:$J$726,'3_stopień'!$H$8:$H$726,D69,'3_stopień'!$P$8:$P$726,"JCKZ Jelenia Góra")</f>
        <v>0</v>
      </c>
      <c r="O69" s="24">
        <f>SUMIFS('3_stopień'!$I$8:$I$726,'3_stopień'!$H$8:$H$726,D69,'3_stopień'!$P$8:$P$726,"CKZ Kłodzko")</f>
        <v>0</v>
      </c>
      <c r="P69" s="349">
        <f>SUMIFS('3_stopień'!$J$8:$J$726,'3_stopień'!$H$8:$H$726,D69,'3_stopień'!$P$8:$P$726,"CKZ Kłodzko")</f>
        <v>0</v>
      </c>
      <c r="Q69" s="24">
        <f>SUMIFS('3_stopień'!$I$8:$I$726,'3_stopień'!$H$8:$H$726,D69,'3_stopień'!$P$8:$P$726,"CKZ Legnica")</f>
        <v>0</v>
      </c>
      <c r="R69" s="349">
        <f>SUMIFS('3_stopień'!$J$8:$J$726,'3_stopień'!$H$8:$H$726,D69,'3_stopień'!$P$8:$P$726,"CKZ Legnica")</f>
        <v>0</v>
      </c>
      <c r="S69" s="24">
        <f>SUMIFS('3_stopień'!$I$8:$I$726,'3_stopień'!$H$8:$H$726,D69,'3_stopień'!$P$8:$P$726,"CKZ Oleśnica")</f>
        <v>0</v>
      </c>
      <c r="T69" s="349">
        <f>SUMIFS('3_stopień'!$J$8:$J$726,'3_stopień'!$H$8:$H$726,D69,'3_stopień'!$P$8:$P$726,"CKZ Oleśnica")</f>
        <v>0</v>
      </c>
      <c r="U69" s="24">
        <f>SUMIFS('3_stopień'!$I$8:$I$726,'3_stopień'!$H$8:$H$726,D69,'3_stopień'!$P$8:$P$726,"CKZ Świdnica")</f>
        <v>0</v>
      </c>
      <c r="V69" s="349">
        <f>SUMIFS('3_stopień'!$J$8:$J$726,'3_stopień'!$H$8:$H$726,D69,'3_stopień'!$P$8:$P$726,"CKZ Świdnica")</f>
        <v>0</v>
      </c>
      <c r="W69" s="24">
        <f>SUMIFS('3_stopień'!$I$8:$I$726,'3_stopień'!$H$8:$H$726,D69,'3_stopień'!$P$8:$P$726,"CKZ Wołów")</f>
        <v>0</v>
      </c>
      <c r="X69" s="349">
        <f>SUMIFS('3_stopień'!$J$8:$J$726,'3_stopień'!$H$8:$H$726,D69,'3_stopień'!$P$8:$P$726,"CKZ Wołów")</f>
        <v>0</v>
      </c>
      <c r="Y69" s="24">
        <f>SUMIFS('3_stopień'!$I$8:$I$726,'3_stopień'!$H$8:$H$726,D69,'3_stopień'!$P$8:$P$726,"CKZ Ziębice")</f>
        <v>0</v>
      </c>
      <c r="Z69" s="349">
        <f>SUMIFS('3_stopień'!$J$8:$J$726,'3_stopień'!$H$8:$H$726,D69,'3_stopień'!$P$8:$P$726,"CKZ Ziębice")</f>
        <v>0</v>
      </c>
      <c r="AA69" s="24">
        <f>SUMIFS('3_stopień'!$I$8:$I$726,'3_stopień'!$H$8:$H$726,D69,'3_stopień'!$P$8:$P$726,"CKZ Dobrodzień")</f>
        <v>0</v>
      </c>
      <c r="AB69" s="349">
        <f>SUMIFS('3_stopień'!$J$8:$J$726,'3_stopień'!$H$8:$H$726,D69,'3_stopień'!$P$8:$P$726,"CKZ Dobrodzień")</f>
        <v>0</v>
      </c>
      <c r="AC69" s="24">
        <f>SUMIFS('3_stopień'!$I$8:$I$726,'3_stopień'!$H$8:$H$726,D69,'3_stopień'!$P$8:$P$726,"CKZ Głubczyce")</f>
        <v>0</v>
      </c>
      <c r="AD69" s="349">
        <f>SUMIFS('3_stopień'!$J$8:$J$726,'3_stopień'!$H$8:$H$726,D69,'3_stopień'!$P$8:$P$726,"CKZ Głubczyce")</f>
        <v>0</v>
      </c>
      <c r="AE69" s="24">
        <f>SUMIFS('3_stopień'!$I$8:$I$726,'3_stopień'!$H$8:$H$726,D69,'3_stopień'!$P$8:$P$726,"CKZ Kędzierzyn Koźle")</f>
        <v>0</v>
      </c>
      <c r="AF69" s="349">
        <f>SUMIFS('3_stopień'!$J$8:$J$726,'3_stopień'!$H$8:$H$726,D69,'3_stopień'!$P$8:$P$726,"CKZ Kędzierzyn Koźle")</f>
        <v>0</v>
      </c>
      <c r="AG69" s="24">
        <f>SUMIFS('3_stopień'!$I$8:$I$726,'3_stopień'!$H$8:$H$726,D69,'3_stopień'!$P$8:$P$726,"CKZ Kluczbork")</f>
        <v>0</v>
      </c>
      <c r="AH69" s="349">
        <f>SUMIFS('3_stopień'!$J$8:$J$726,'3_stopień'!$H$8:$H$726,D69,'3_stopień'!$P$8:$P$726,"CKZ Kluczbork")</f>
        <v>0</v>
      </c>
      <c r="AI69" s="24">
        <f>SUMIFS('3_stopień'!$I$8:$I$726,'3_stopień'!$H$8:$H$726,D69,'3_stopień'!$P$8:$P$726,"CKZ Krotoszyn")</f>
        <v>0</v>
      </c>
      <c r="AJ69" s="349">
        <f>SUMIFS('3_stopień'!$J$8:$J$726,'3_stopień'!$H$8:$H$726,D69,'3_stopień'!$P$8:$P$726,"CKZ Krotoszyn")</f>
        <v>0</v>
      </c>
      <c r="AK69" s="24">
        <f>SUMIFS('3_stopień'!$I$8:$I$726,'3_stopień'!$H$8:$H$726,D69,'3_stopień'!$P$8:$P$726,"CKZ Olkusz")</f>
        <v>0</v>
      </c>
      <c r="AL69" s="349">
        <f>SUMIFS('3_stopień'!$J$8:$J$726,'3_stopień'!$H$8:$H$726,D69,'3_stopień'!$P$8:$P$726,"CKZ Olkusz")</f>
        <v>0</v>
      </c>
      <c r="AM69" s="24">
        <f>SUMIFS('3_stopień'!$I$8:$I$726,'3_stopień'!$H$8:$H$726,D69,'3_stopień'!$P$8:$P$726,"CKZ Wschowa")</f>
        <v>0</v>
      </c>
      <c r="AN69" s="337">
        <f>SUMIFS('3_stopień'!$J$8:$J$726,'3_stopień'!$H$8:$H$726,D69,'3_stopień'!$P$8:$P$726,"CKZ Wschowa")</f>
        <v>0</v>
      </c>
      <c r="AO69" s="24">
        <f>SUMIFS('3_stopień'!$I$8:$I$726,'3_stopień'!$H$8:$H$726,D69,'3_stopień'!$P$8:$P$726,"CKZ Zielona Góra")</f>
        <v>0</v>
      </c>
      <c r="AP69" s="349">
        <f>SUMIFS('3_stopień'!$J$8:$J$726,'3_stopień'!$H$8:$H$726,D69,'3_stopień'!$P$8:$P$726,"CKZ Zielona Góra")</f>
        <v>0</v>
      </c>
      <c r="AQ69" s="24">
        <f>SUMIFS('3_stopień'!$I$8:$I$726,'3_stopień'!$H$8:$H$726,D69,'3_stopień'!$P$8:$P$726,"Rzemieślnicza Wałbrzych")</f>
        <v>0</v>
      </c>
      <c r="AR69" s="349">
        <f>SUMIFS('3_stopień'!$J$8:$J$726,'3_stopień'!$H$8:$H$726,D69,'3_stopień'!$P$8:$P$726,"Rzemieślnicza Wałbrzych")</f>
        <v>0</v>
      </c>
      <c r="AS69" s="24">
        <f>SUMIFS('3_stopień'!$I$8:$I$726,'3_stopień'!$H$8:$H$726,D69,'3_stopień'!$P$8:$P$726,"CKZ Mosina")</f>
        <v>0</v>
      </c>
      <c r="AT69" s="349">
        <f>SUMIFS('3_stopień'!$J$8:$J$726,'3_stopień'!$H$8:$H$726,D69,'3_stopień'!$P$8:$P$726,"CKZ Mosina")</f>
        <v>0</v>
      </c>
      <c r="AU69" s="24">
        <f>SUMIFS('3_stopień'!$I$8:$I$726,'3_stopień'!$H$8:$H$726,D69,'3_stopień'!$P$8:$P$726,"CKZ Słupsk")</f>
        <v>0</v>
      </c>
      <c r="AV69" s="349">
        <f>SUMIFS('3_stopień'!$J$8:$J$726,'3_stopień'!$H$8:$H$726,D69,'3_stopień'!$P$8:$P$726,"CKZ Słupsk")</f>
        <v>0</v>
      </c>
      <c r="AW69" s="24">
        <f>SUMIFS('3_stopień'!$I$8:$I$726,'3_stopień'!$H$8:$H$726,D69,'3_stopień'!$P$8:$P$726,"CKZ Opole")</f>
        <v>0</v>
      </c>
      <c r="AX69" s="349">
        <f>SUMIFS('3_stopień'!$J$8:$J$726,'3_stopień'!$H$8:$H$726,D69,'3_stopień'!$P$8:$P$726,"CKZ Opole")</f>
        <v>0</v>
      </c>
      <c r="AY69" s="24">
        <f>SUMIFS('3_stopień'!$I$8:$I$726,'3_stopień'!$H$8:$H$726,D69,'3_stopień'!$P$8:$P$726,"CKZ Wrocław")</f>
        <v>0</v>
      </c>
      <c r="AZ69" s="349">
        <f>SUMIFS('3_stopień'!$J$8:$J$726,'3_stopień'!$H$8:$H$726,D69,'3_stopień'!$P$8:$P$726,"CKZ Wrocław")</f>
        <v>0</v>
      </c>
      <c r="BA69" s="24">
        <f>SUMIFS('3_stopień'!$I$8:$I$726,'3_stopień'!$H$8:$H$726,D69,'3_stopień'!$P$8:$P$726,"Brzeg Dolny")</f>
        <v>0</v>
      </c>
      <c r="BB69" s="349">
        <f>SUMIFS('3_stopień'!$J$8:$J$726,'3_stopień'!$H$8:$H$726,D69,'3_stopień'!$P$8:$P$726,"Brzeg Dolny")</f>
        <v>0</v>
      </c>
      <c r="BC69" s="24">
        <f>SUMIFS('3_stopień'!$I$8:$I$726,'3_stopień'!$H$8:$H$726,D69,'3_stopień'!$P$8:$P$726,"CKZ Gniezno")</f>
        <v>0</v>
      </c>
      <c r="BD69" s="349">
        <f>SUMIFS('3_stopień'!$J$8:$J$726,'3_stopień'!$H$8:$H$726,D69,'3_stopień'!$P$8:$P$726,"CKZ Gniezno")</f>
        <v>0</v>
      </c>
      <c r="BE69" s="24">
        <f>SUMIFS('3_stopień'!$I$8:$I$726,'3_stopień'!$H$8:$H$726,D69,'3_stopień'!$P$8:$P$726,"CKZ Dębica")</f>
        <v>0</v>
      </c>
      <c r="BF69" s="349">
        <f>SUMIFS('3_stopień'!$J$8:$J$726,'3_stopień'!$H$8:$H$726,D69,'3_stopień'!$P$8:$P$726,"CKZ Dębica")</f>
        <v>0</v>
      </c>
      <c r="BG69" s="24">
        <f>SUMIFS('3_stopień'!$I$8:$I$726,'3_stopień'!$H$8:$H$726,D69,'3_stopień'!$P$8:$P$726,"CKZ Gliwice")</f>
        <v>0</v>
      </c>
      <c r="BH69" s="349">
        <f>SUMIFS('3_stopień'!$J$8:$J$726,'3_stopień'!$H$8:$H$726,D69,'3_stopień'!$P$8:$P$726,"CKZ Gliwice")</f>
        <v>0</v>
      </c>
      <c r="BI69" s="24">
        <f>SUMIFS('3_stopień'!$I$8:$I$726,'3_stopień'!$H$8:$H$726,D69,'3_stopień'!$P$8:$P$726,"konsultacje szkoła")</f>
        <v>0</v>
      </c>
      <c r="BJ69" s="338">
        <f t="shared" si="2"/>
        <v>0</v>
      </c>
      <c r="BK69" s="333">
        <f t="shared" si="3"/>
        <v>0</v>
      </c>
    </row>
    <row r="70" spans="2:63" hidden="1">
      <c r="B70" s="25" t="s">
        <v>66</v>
      </c>
      <c r="C70" s="26">
        <v>723103</v>
      </c>
      <c r="D70" s="26" t="s">
        <v>67</v>
      </c>
      <c r="E70" s="25" t="s">
        <v>663</v>
      </c>
      <c r="F70" s="23">
        <f>SUMIF('3_stopień'!H$8:H$726,D70,'3_stopień'!I$8:I$726)</f>
        <v>282</v>
      </c>
      <c r="G70" s="24">
        <f>SUMIFS('3_stopień'!$I$8:$I$726,'3_stopień'!$H$8:$H$726,D70,'3_stopień'!$P$8:$P$726,"CKZ Bielawa")</f>
        <v>29</v>
      </c>
      <c r="H70" s="349">
        <f>SUMIFS('3_stopień'!$J$8:$J$726,'3_stopień'!$H$8:$H$726,D70,'3_stopień'!$P$8:$P$726,"CKZ Bielawa")</f>
        <v>1</v>
      </c>
      <c r="I70" s="24">
        <f>SUMIFS('3_stopień'!$I$8:$I$726,'3_stopień'!$H$8:$H$726,D70,'3_stopień'!$P$8:$P$726,"GCKZ Głogów")</f>
        <v>31</v>
      </c>
      <c r="J70" s="349">
        <f>SUMIFS('3_stopień'!$J$8:$J$726,'3_stopień'!$H$8:$H$726,D70,'3_stopień'!$P$8:$P$726,"GCKZ Głogów")</f>
        <v>0</v>
      </c>
      <c r="K70" s="24">
        <f>SUMIFS('3_stopień'!$I$8:$I$726,'3_stopień'!$H$8:$H$726,D70,'3_stopień'!$P$8:$P$726,"CKZ Jawor")</f>
        <v>0</v>
      </c>
      <c r="L70" s="349">
        <f>SUMIFS('3_stopień'!$J$8:$J$726,'3_stopień'!$H$8:$H$726,D70,'3_stopień'!$P$8:$P$726,"CKZ Jawor")</f>
        <v>0</v>
      </c>
      <c r="M70" s="24">
        <f>SUMIFS('3_stopień'!$I$8:$I$726,'3_stopień'!$H$8:$H$726,D70,'3_stopień'!$P$8:$P$726,"JCKZ Jelenia Góra")</f>
        <v>0</v>
      </c>
      <c r="N70" s="349">
        <f>SUMIFS('3_stopień'!$J$8:$J$726,'3_stopień'!$H$8:$H$726,D70,'3_stopień'!$P$8:$P$726,"JCKZ Jelenia Góra")</f>
        <v>0</v>
      </c>
      <c r="O70" s="24">
        <f>SUMIFS('3_stopień'!$I$8:$I$726,'3_stopień'!$H$8:$H$726,D70,'3_stopień'!$P$8:$P$726,"CKZ Kłodzko")</f>
        <v>40</v>
      </c>
      <c r="P70" s="349">
        <f>SUMIFS('3_stopień'!$J$8:$J$726,'3_stopień'!$H$8:$H$726,D70,'3_stopień'!$P$8:$P$726,"CKZ Kłodzko")</f>
        <v>1</v>
      </c>
      <c r="Q70" s="24">
        <f>SUMIFS('3_stopień'!$I$8:$I$726,'3_stopień'!$H$8:$H$726,D70,'3_stopień'!$P$8:$P$726,"CKZ Legnica")</f>
        <v>0</v>
      </c>
      <c r="R70" s="349">
        <f>SUMIFS('3_stopień'!$J$8:$J$726,'3_stopień'!$H$8:$H$726,D70,'3_stopień'!$P$8:$P$726,"CKZ Legnica")</f>
        <v>0</v>
      </c>
      <c r="S70" s="24">
        <f>SUMIFS('3_stopień'!$I$8:$I$726,'3_stopień'!$H$8:$H$726,D70,'3_stopień'!$P$8:$P$726,"CKZ Oleśnica")</f>
        <v>22</v>
      </c>
      <c r="T70" s="349">
        <f>SUMIFS('3_stopień'!$J$8:$J$726,'3_stopień'!$H$8:$H$726,D70,'3_stopień'!$P$8:$P$726,"CKZ Oleśnica")</f>
        <v>0</v>
      </c>
      <c r="U70" s="24">
        <f>SUMIFS('3_stopień'!$I$8:$I$726,'3_stopień'!$H$8:$H$726,D70,'3_stopień'!$P$8:$P$726,"CKZ Świdnica")</f>
        <v>50</v>
      </c>
      <c r="V70" s="349">
        <f>SUMIFS('3_stopień'!$J$8:$J$726,'3_stopień'!$H$8:$H$726,D70,'3_stopień'!$P$8:$P$726,"CKZ Świdnica")</f>
        <v>0</v>
      </c>
      <c r="W70" s="24">
        <f>SUMIFS('3_stopień'!$I$8:$I$726,'3_stopień'!$H$8:$H$726,D70,'3_stopień'!$P$8:$P$726,"CKZ Wołów")</f>
        <v>41</v>
      </c>
      <c r="X70" s="349">
        <f>SUMIFS('3_stopień'!$J$8:$J$726,'3_stopień'!$H$8:$H$726,D70,'3_stopień'!$P$8:$P$726,"CKZ Wołów")</f>
        <v>0</v>
      </c>
      <c r="Y70" s="24">
        <f>SUMIFS('3_stopień'!$I$8:$I$726,'3_stopień'!$H$8:$H$726,D70,'3_stopień'!$P$8:$P$726,"CKZ Ziębice")</f>
        <v>36</v>
      </c>
      <c r="Z70" s="349">
        <f>SUMIFS('3_stopień'!$J$8:$J$726,'3_stopień'!$H$8:$H$726,D70,'3_stopień'!$P$8:$P$726,"CKZ Ziębice")</f>
        <v>1</v>
      </c>
      <c r="AA70" s="24">
        <f>SUMIFS('3_stopień'!$I$8:$I$726,'3_stopień'!$H$8:$H$726,D70,'3_stopień'!$P$8:$P$726,"CKZ Dobrodzień")</f>
        <v>0</v>
      </c>
      <c r="AB70" s="349">
        <f>SUMIFS('3_stopień'!$J$8:$J$726,'3_stopień'!$H$8:$H$726,D70,'3_stopień'!$P$8:$P$726,"CKZ Dobrodzień")</f>
        <v>0</v>
      </c>
      <c r="AC70" s="24">
        <f>SUMIFS('3_stopień'!$I$8:$I$726,'3_stopień'!$H$8:$H$726,D70,'3_stopień'!$P$8:$P$726,"CKZ Głubczyce")</f>
        <v>0</v>
      </c>
      <c r="AD70" s="349">
        <f>SUMIFS('3_stopień'!$J$8:$J$726,'3_stopień'!$H$8:$H$726,D70,'3_stopień'!$P$8:$P$726,"CKZ Głubczyce")</f>
        <v>0</v>
      </c>
      <c r="AE70" s="24">
        <f>SUMIFS('3_stopień'!$I$8:$I$726,'3_stopień'!$H$8:$H$726,D70,'3_stopień'!$P$8:$P$726,"CKZ Kędzierzyn Koźle")</f>
        <v>0</v>
      </c>
      <c r="AF70" s="349">
        <f>SUMIFS('3_stopień'!$J$8:$J$726,'3_stopień'!$H$8:$H$726,D70,'3_stopień'!$P$8:$P$726,"CKZ Kędzierzyn Koźle")</f>
        <v>0</v>
      </c>
      <c r="AG70" s="24">
        <f>SUMIFS('3_stopień'!$I$8:$I$726,'3_stopień'!$H$8:$H$726,D70,'3_stopień'!$P$8:$P$726,"CKZ Kluczbork")</f>
        <v>0</v>
      </c>
      <c r="AH70" s="349">
        <f>SUMIFS('3_stopień'!$J$8:$J$726,'3_stopień'!$H$8:$H$726,D70,'3_stopień'!$P$8:$P$726,"CKZ Kluczbork")</f>
        <v>0</v>
      </c>
      <c r="AI70" s="24">
        <f>SUMIFS('3_stopień'!$I$8:$I$726,'3_stopień'!$H$8:$H$726,D70,'3_stopień'!$P$8:$P$726,"CKZ Krotoszyn")</f>
        <v>11</v>
      </c>
      <c r="AJ70" s="349">
        <f>SUMIFS('3_stopień'!$J$8:$J$726,'3_stopień'!$H$8:$H$726,D70,'3_stopień'!$P$8:$P$726,"CKZ Krotoszyn")</f>
        <v>0</v>
      </c>
      <c r="AK70" s="24">
        <f>SUMIFS('3_stopień'!$I$8:$I$726,'3_stopień'!$H$8:$H$726,D70,'3_stopień'!$P$8:$P$726,"CKZ Olkusz")</f>
        <v>0</v>
      </c>
      <c r="AL70" s="349">
        <f>SUMIFS('3_stopień'!$J$8:$J$726,'3_stopień'!$H$8:$H$726,D70,'3_stopień'!$P$8:$P$726,"CKZ Olkusz")</f>
        <v>0</v>
      </c>
      <c r="AM70" s="24">
        <f>SUMIFS('3_stopień'!$I$8:$I$726,'3_stopień'!$H$8:$H$726,D70,'3_stopień'!$P$8:$P$726,"CKZ Wschowa")</f>
        <v>3</v>
      </c>
      <c r="AN70" s="337">
        <f>SUMIFS('3_stopień'!$J$8:$J$726,'3_stopień'!$H$8:$H$726,D70,'3_stopień'!$P$8:$P$726,"CKZ Wschowa")</f>
        <v>0</v>
      </c>
      <c r="AO70" s="24">
        <f>SUMIFS('3_stopień'!$I$8:$I$726,'3_stopień'!$H$8:$H$726,D70,'3_stopień'!$P$8:$P$726,"CKZ Zielona Góra")</f>
        <v>0</v>
      </c>
      <c r="AP70" s="349">
        <f>SUMIFS('3_stopień'!$J$8:$J$726,'3_stopień'!$H$8:$H$726,D70,'3_stopień'!$P$8:$P$726,"CKZ Zielona Góra")</f>
        <v>0</v>
      </c>
      <c r="AQ70" s="24">
        <f>SUMIFS('3_stopień'!$I$8:$I$726,'3_stopień'!$H$8:$H$726,D70,'3_stopień'!$P$8:$P$726,"Rzemieślnicza Wałbrzych")</f>
        <v>19</v>
      </c>
      <c r="AR70" s="349">
        <f>SUMIFS('3_stopień'!$J$8:$J$726,'3_stopień'!$H$8:$H$726,D70,'3_stopień'!$P$8:$P$726,"Rzemieślnicza Wałbrzych")</f>
        <v>0</v>
      </c>
      <c r="AS70" s="24">
        <f>SUMIFS('3_stopień'!$I$8:$I$726,'3_stopień'!$H$8:$H$726,D70,'3_stopień'!$P$8:$P$726,"CKZ Mosina")</f>
        <v>0</v>
      </c>
      <c r="AT70" s="349">
        <f>SUMIFS('3_stopień'!$J$8:$J$726,'3_stopień'!$H$8:$H$726,D70,'3_stopień'!$P$8:$P$726,"CKZ Mosina")</f>
        <v>0</v>
      </c>
      <c r="AU70" s="24">
        <f>SUMIFS('3_stopień'!$I$8:$I$726,'3_stopień'!$H$8:$H$726,D70,'3_stopień'!$P$8:$P$726,"CKZ Słupsk")</f>
        <v>0</v>
      </c>
      <c r="AV70" s="349">
        <f>SUMIFS('3_stopień'!$J$8:$J$726,'3_stopień'!$H$8:$H$726,D70,'3_stopień'!$P$8:$P$726,"CKZ Słupsk")</f>
        <v>0</v>
      </c>
      <c r="AW70" s="24">
        <f>SUMIFS('3_stopień'!$I$8:$I$726,'3_stopień'!$H$8:$H$726,D70,'3_stopień'!$P$8:$P$726,"CKZ Opole")</f>
        <v>0</v>
      </c>
      <c r="AX70" s="349">
        <f>SUMIFS('3_stopień'!$J$8:$J$726,'3_stopień'!$H$8:$H$726,D70,'3_stopień'!$P$8:$P$726,"CKZ Opole")</f>
        <v>0</v>
      </c>
      <c r="AY70" s="24">
        <f>SUMIFS('3_stopień'!$I$8:$I$726,'3_stopień'!$H$8:$H$726,D70,'3_stopień'!$P$8:$P$726,"CKZ Wrocław")</f>
        <v>0</v>
      </c>
      <c r="AZ70" s="349">
        <f>SUMIFS('3_stopień'!$J$8:$J$726,'3_stopień'!$H$8:$H$726,D70,'3_stopień'!$P$8:$P$726,"CKZ Wrocław")</f>
        <v>0</v>
      </c>
      <c r="BA70" s="24">
        <f>SUMIFS('3_stopień'!$I$8:$I$726,'3_stopień'!$H$8:$H$726,D70,'3_stopień'!$P$8:$P$726,"Brzeg Dolny")</f>
        <v>0</v>
      </c>
      <c r="BB70" s="349">
        <f>SUMIFS('3_stopień'!$J$8:$J$726,'3_stopień'!$H$8:$H$726,D70,'3_stopień'!$P$8:$P$726,"Brzeg Dolny")</f>
        <v>0</v>
      </c>
      <c r="BC70" s="24">
        <f>SUMIFS('3_stopień'!$I$8:$I$726,'3_stopień'!$H$8:$H$726,D70,'3_stopień'!$P$8:$P$726,"CKZ Gniezno")</f>
        <v>0</v>
      </c>
      <c r="BD70" s="349">
        <f>SUMIFS('3_stopień'!$J$8:$J$726,'3_stopień'!$H$8:$H$726,D70,'3_stopień'!$P$8:$P$726,"CKZ Gniezno")</f>
        <v>0</v>
      </c>
      <c r="BE70" s="24">
        <f>SUMIFS('3_stopień'!$I$8:$I$726,'3_stopień'!$H$8:$H$726,D70,'3_stopień'!$P$8:$P$726,"CKZ Dębica")</f>
        <v>0</v>
      </c>
      <c r="BF70" s="349">
        <f>SUMIFS('3_stopień'!$J$8:$J$726,'3_stopień'!$H$8:$H$726,D70,'3_stopień'!$P$8:$P$726,"CKZ Dębica")</f>
        <v>0</v>
      </c>
      <c r="BG70" s="24">
        <f>SUMIFS('3_stopień'!$I$8:$I$726,'3_stopień'!$H$8:$H$726,D70,'3_stopień'!$P$8:$P$726,"CKZ Gliwice")</f>
        <v>0</v>
      </c>
      <c r="BH70" s="349">
        <f>SUMIFS('3_stopień'!$J$8:$J$726,'3_stopień'!$H$8:$H$726,D70,'3_stopień'!$P$8:$P$726,"CKZ Gliwice")</f>
        <v>0</v>
      </c>
      <c r="BI70" s="24">
        <f>SUMIFS('3_stopień'!$I$8:$I$726,'3_stopień'!$H$8:$H$726,D70,'3_stopień'!$P$8:$P$726,"konsultacje szkoła")</f>
        <v>0</v>
      </c>
      <c r="BJ70" s="338">
        <f t="shared" ref="BJ70:BJ100" si="4">SUM(G70:BI70)-BK70</f>
        <v>282</v>
      </c>
      <c r="BK70" s="333">
        <f t="shared" ref="BK70:BK100" si="5">SUM(H70,J70,L70,N70,P70,R70,T70,V70,X70,Z70,AB70,AD70,AF70,AH70,AJ70,AL70,AN70,AP70,AR70,AT70,AV70,AX70,AZ70,BB70,BD70)</f>
        <v>3</v>
      </c>
    </row>
    <row r="71" spans="2:63" hidden="1">
      <c r="B71" s="25" t="s">
        <v>527</v>
      </c>
      <c r="C71" s="26">
        <v>611303</v>
      </c>
      <c r="D71" s="26" t="s">
        <v>464</v>
      </c>
      <c r="E71" s="25" t="s">
        <v>662</v>
      </c>
      <c r="F71" s="23">
        <f>SUMIF('3_stopień'!H$8:H$726,D71,'3_stopień'!I$8:I$726)</f>
        <v>0</v>
      </c>
      <c r="G71" s="24">
        <f>SUMIFS('3_stopień'!$I$8:$I$726,'3_stopień'!$H$8:$H$726,D71,'3_stopień'!$P$8:$P$726,"CKZ Bielawa")</f>
        <v>0</v>
      </c>
      <c r="H71" s="349">
        <f>SUMIFS('3_stopień'!$J$8:$J$726,'3_stopień'!$H$8:$H$726,D71,'3_stopień'!$P$8:$P$726,"CKZ Bielawa")</f>
        <v>0</v>
      </c>
      <c r="I71" s="24">
        <f>SUMIFS('3_stopień'!$I$8:$I$726,'3_stopień'!$H$8:$H$726,D71,'3_stopień'!$P$8:$P$726,"GCKZ Głogów")</f>
        <v>0</v>
      </c>
      <c r="J71" s="349">
        <f>SUMIFS('3_stopień'!$J$8:$J$726,'3_stopień'!$H$8:$H$726,D71,'3_stopień'!$P$8:$P$726,"GCKZ Głogów")</f>
        <v>0</v>
      </c>
      <c r="K71" s="24">
        <f>SUMIFS('3_stopień'!$I$8:$I$726,'3_stopień'!$H$8:$H$726,D71,'3_stopień'!$P$8:$P$726,"CKZ Jawor")</f>
        <v>0</v>
      </c>
      <c r="L71" s="349">
        <f>SUMIFS('3_stopień'!$J$8:$J$726,'3_stopień'!$H$8:$H$726,D71,'3_stopień'!$P$8:$P$726,"CKZ Jawor")</f>
        <v>0</v>
      </c>
      <c r="M71" s="24">
        <f>SUMIFS('3_stopień'!$I$8:$I$726,'3_stopień'!$H$8:$H$726,D71,'3_stopień'!$P$8:$P$726,"JCKZ Jelenia Góra")</f>
        <v>0</v>
      </c>
      <c r="N71" s="349">
        <f>SUMIFS('3_stopień'!$J$8:$J$726,'3_stopień'!$H$8:$H$726,D71,'3_stopień'!$P$8:$P$726,"JCKZ Jelenia Góra")</f>
        <v>0</v>
      </c>
      <c r="O71" s="24">
        <f>SUMIFS('3_stopień'!$I$8:$I$726,'3_stopień'!$H$8:$H$726,D71,'3_stopień'!$P$8:$P$726,"CKZ Kłodzko")</f>
        <v>0</v>
      </c>
      <c r="P71" s="349">
        <f>SUMIFS('3_stopień'!$J$8:$J$726,'3_stopień'!$H$8:$H$726,D71,'3_stopień'!$P$8:$P$726,"CKZ Kłodzko")</f>
        <v>0</v>
      </c>
      <c r="Q71" s="24">
        <f>SUMIFS('3_stopień'!$I$8:$I$726,'3_stopień'!$H$8:$H$726,D71,'3_stopień'!$P$8:$P$726,"CKZ Legnica")</f>
        <v>0</v>
      </c>
      <c r="R71" s="349">
        <f>SUMIFS('3_stopień'!$J$8:$J$726,'3_stopień'!$H$8:$H$726,D71,'3_stopień'!$P$8:$P$726,"CKZ Legnica")</f>
        <v>0</v>
      </c>
      <c r="S71" s="24">
        <f>SUMIFS('3_stopień'!$I$8:$I$726,'3_stopień'!$H$8:$H$726,D71,'3_stopień'!$P$8:$P$726,"CKZ Oleśnica")</f>
        <v>0</v>
      </c>
      <c r="T71" s="349">
        <f>SUMIFS('3_stopień'!$J$8:$J$726,'3_stopień'!$H$8:$H$726,D71,'3_stopień'!$P$8:$P$726,"CKZ Oleśnica")</f>
        <v>0</v>
      </c>
      <c r="U71" s="24">
        <f>SUMIFS('3_stopień'!$I$8:$I$726,'3_stopień'!$H$8:$H$726,D71,'3_stopień'!$P$8:$P$726,"CKZ Świdnica")</f>
        <v>0</v>
      </c>
      <c r="V71" s="349">
        <f>SUMIFS('3_stopień'!$J$8:$J$726,'3_stopień'!$H$8:$H$726,D71,'3_stopień'!$P$8:$P$726,"CKZ Świdnica")</f>
        <v>0</v>
      </c>
      <c r="W71" s="24">
        <f>SUMIFS('3_stopień'!$I$8:$I$726,'3_stopień'!$H$8:$H$726,D71,'3_stopień'!$P$8:$P$726,"CKZ Wołów")</f>
        <v>0</v>
      </c>
      <c r="X71" s="349">
        <f>SUMIFS('3_stopień'!$J$8:$J$726,'3_stopień'!$H$8:$H$726,D71,'3_stopień'!$P$8:$P$726,"CKZ Wołów")</f>
        <v>0</v>
      </c>
      <c r="Y71" s="24">
        <f>SUMIFS('3_stopień'!$I$8:$I$726,'3_stopień'!$H$8:$H$726,D71,'3_stopień'!$P$8:$P$726,"CKZ Ziębice")</f>
        <v>0</v>
      </c>
      <c r="Z71" s="349">
        <f>SUMIFS('3_stopień'!$J$8:$J$726,'3_stopień'!$H$8:$H$726,D71,'3_stopień'!$P$8:$P$726,"CKZ Ziębice")</f>
        <v>0</v>
      </c>
      <c r="AA71" s="24">
        <f>SUMIFS('3_stopień'!$I$8:$I$726,'3_stopień'!$H$8:$H$726,D71,'3_stopień'!$P$8:$P$726,"CKZ Dobrodzień")</f>
        <v>0</v>
      </c>
      <c r="AB71" s="349">
        <f>SUMIFS('3_stopień'!$J$8:$J$726,'3_stopień'!$H$8:$H$726,D71,'3_stopień'!$P$8:$P$726,"CKZ Dobrodzień")</f>
        <v>0</v>
      </c>
      <c r="AC71" s="24">
        <f>SUMIFS('3_stopień'!$I$8:$I$726,'3_stopień'!$H$8:$H$726,D71,'3_stopień'!$P$8:$P$726,"CKZ Głubczyce")</f>
        <v>0</v>
      </c>
      <c r="AD71" s="349">
        <f>SUMIFS('3_stopień'!$J$8:$J$726,'3_stopień'!$H$8:$H$726,D71,'3_stopień'!$P$8:$P$726,"CKZ Głubczyce")</f>
        <v>0</v>
      </c>
      <c r="AE71" s="24">
        <f>SUMIFS('3_stopień'!$I$8:$I$726,'3_stopień'!$H$8:$H$726,D71,'3_stopień'!$P$8:$P$726,"CKZ Kędzierzyn Koźle")</f>
        <v>0</v>
      </c>
      <c r="AF71" s="349">
        <f>SUMIFS('3_stopień'!$J$8:$J$726,'3_stopień'!$H$8:$H$726,D71,'3_stopień'!$P$8:$P$726,"CKZ Kędzierzyn Koźle")</f>
        <v>0</v>
      </c>
      <c r="AG71" s="24">
        <f>SUMIFS('3_stopień'!$I$8:$I$726,'3_stopień'!$H$8:$H$726,D71,'3_stopień'!$P$8:$P$726,"CKZ Kluczbork")</f>
        <v>0</v>
      </c>
      <c r="AH71" s="349">
        <f>SUMIFS('3_stopień'!$J$8:$J$726,'3_stopień'!$H$8:$H$726,D71,'3_stopień'!$P$8:$P$726,"CKZ Kluczbork")</f>
        <v>0</v>
      </c>
      <c r="AI71" s="24">
        <f>SUMIFS('3_stopień'!$I$8:$I$726,'3_stopień'!$H$8:$H$726,D71,'3_stopień'!$P$8:$P$726,"CKZ Krotoszyn")</f>
        <v>0</v>
      </c>
      <c r="AJ71" s="349">
        <f>SUMIFS('3_stopień'!$J$8:$J$726,'3_stopień'!$H$8:$H$726,D71,'3_stopień'!$P$8:$P$726,"CKZ Krotoszyn")</f>
        <v>0</v>
      </c>
      <c r="AK71" s="24">
        <f>SUMIFS('3_stopień'!$I$8:$I$726,'3_stopień'!$H$8:$H$726,D71,'3_stopień'!$P$8:$P$726,"CKZ Olkusz")</f>
        <v>0</v>
      </c>
      <c r="AL71" s="349">
        <f>SUMIFS('3_stopień'!$J$8:$J$726,'3_stopień'!$H$8:$H$726,D71,'3_stopień'!$P$8:$P$726,"CKZ Olkusz")</f>
        <v>0</v>
      </c>
      <c r="AM71" s="24">
        <f>SUMIFS('3_stopień'!$I$8:$I$726,'3_stopień'!$H$8:$H$726,D71,'3_stopień'!$P$8:$P$726,"CKZ Wschowa")</f>
        <v>0</v>
      </c>
      <c r="AN71" s="337">
        <f>SUMIFS('3_stopień'!$J$8:$J$726,'3_stopień'!$H$8:$H$726,D71,'3_stopień'!$P$8:$P$726,"CKZ Wschowa")</f>
        <v>0</v>
      </c>
      <c r="AO71" s="24">
        <f>SUMIFS('3_stopień'!$I$8:$I$726,'3_stopień'!$H$8:$H$726,D71,'3_stopień'!$P$8:$P$726,"CKZ Zielona Góra")</f>
        <v>0</v>
      </c>
      <c r="AP71" s="349">
        <f>SUMIFS('3_stopień'!$J$8:$J$726,'3_stopień'!$H$8:$H$726,D71,'3_stopień'!$P$8:$P$726,"CKZ Zielona Góra")</f>
        <v>0</v>
      </c>
      <c r="AQ71" s="24">
        <f>SUMIFS('3_stopień'!$I$8:$I$726,'3_stopień'!$H$8:$H$726,D71,'3_stopień'!$P$8:$P$726,"Rzemieślnicza Wałbrzych")</f>
        <v>0</v>
      </c>
      <c r="AR71" s="349">
        <f>SUMIFS('3_stopień'!$J$8:$J$726,'3_stopień'!$H$8:$H$726,D71,'3_stopień'!$P$8:$P$726,"Rzemieślnicza Wałbrzych")</f>
        <v>0</v>
      </c>
      <c r="AS71" s="24">
        <f>SUMIFS('3_stopień'!$I$8:$I$726,'3_stopień'!$H$8:$H$726,D71,'3_stopień'!$P$8:$P$726,"CKZ Mosina")</f>
        <v>0</v>
      </c>
      <c r="AT71" s="349">
        <f>SUMIFS('3_stopień'!$J$8:$J$726,'3_stopień'!$H$8:$H$726,D71,'3_stopień'!$P$8:$P$726,"CKZ Mosina")</f>
        <v>0</v>
      </c>
      <c r="AU71" s="24">
        <f>SUMIFS('3_stopień'!$I$8:$I$726,'3_stopień'!$H$8:$H$726,D71,'3_stopień'!$P$8:$P$726,"CKZ Słupsk")</f>
        <v>0</v>
      </c>
      <c r="AV71" s="349">
        <f>SUMIFS('3_stopień'!$J$8:$J$726,'3_stopień'!$H$8:$H$726,D71,'3_stopień'!$P$8:$P$726,"CKZ Słupsk")</f>
        <v>0</v>
      </c>
      <c r="AW71" s="24">
        <f>SUMIFS('3_stopień'!$I$8:$I$726,'3_stopień'!$H$8:$H$726,D71,'3_stopień'!$P$8:$P$726,"CKZ Opole")</f>
        <v>0</v>
      </c>
      <c r="AX71" s="349">
        <f>SUMIFS('3_stopień'!$J$8:$J$726,'3_stopień'!$H$8:$H$726,D71,'3_stopień'!$P$8:$P$726,"CKZ Opole")</f>
        <v>0</v>
      </c>
      <c r="AY71" s="24">
        <f>SUMIFS('3_stopień'!$I$8:$I$726,'3_stopień'!$H$8:$H$726,D71,'3_stopień'!$P$8:$P$726,"CKZ Wrocław")</f>
        <v>0</v>
      </c>
      <c r="AZ71" s="349">
        <f>SUMIFS('3_stopień'!$J$8:$J$726,'3_stopień'!$H$8:$H$726,D71,'3_stopień'!$P$8:$P$726,"CKZ Wrocław")</f>
        <v>0</v>
      </c>
      <c r="BA71" s="24">
        <f>SUMIFS('3_stopień'!$I$8:$I$726,'3_stopień'!$H$8:$H$726,D71,'3_stopień'!$P$8:$P$726,"Brzeg Dolny")</f>
        <v>0</v>
      </c>
      <c r="BB71" s="349">
        <f>SUMIFS('3_stopień'!$J$8:$J$726,'3_stopień'!$H$8:$H$726,D71,'3_stopień'!$P$8:$P$726,"Brzeg Dolny")</f>
        <v>0</v>
      </c>
      <c r="BC71" s="24">
        <f>SUMIFS('3_stopień'!$I$8:$I$726,'3_stopień'!$H$8:$H$726,D71,'3_stopień'!$P$8:$P$726,"CKZ Gniezno")</f>
        <v>0</v>
      </c>
      <c r="BD71" s="349">
        <f>SUMIFS('3_stopień'!$J$8:$J$726,'3_stopień'!$H$8:$H$726,D71,'3_stopień'!$P$8:$P$726,"CKZ Gniezno")</f>
        <v>0</v>
      </c>
      <c r="BE71" s="24">
        <f>SUMIFS('3_stopień'!$I$8:$I$726,'3_stopień'!$H$8:$H$726,D71,'3_stopień'!$P$8:$P$726,"CKZ Dębica")</f>
        <v>0</v>
      </c>
      <c r="BF71" s="349">
        <f>SUMIFS('3_stopień'!$J$8:$J$726,'3_stopień'!$H$8:$H$726,D71,'3_stopień'!$P$8:$P$726,"CKZ Dębica")</f>
        <v>0</v>
      </c>
      <c r="BG71" s="24">
        <f>SUMIFS('3_stopień'!$I$8:$I$726,'3_stopień'!$H$8:$H$726,D71,'3_stopień'!$P$8:$P$726,"CKZ Gliwice")</f>
        <v>0</v>
      </c>
      <c r="BH71" s="349">
        <f>SUMIFS('3_stopień'!$J$8:$J$726,'3_stopień'!$H$8:$H$726,D71,'3_stopień'!$P$8:$P$726,"CKZ Gliwice")</f>
        <v>0</v>
      </c>
      <c r="BI71" s="24">
        <f>SUMIFS('3_stopień'!$I$8:$I$726,'3_stopień'!$H$8:$H$726,D71,'3_stopień'!$P$8:$P$726,"konsultacje szkoła")</f>
        <v>0</v>
      </c>
      <c r="BJ71" s="338">
        <f t="shared" si="4"/>
        <v>0</v>
      </c>
      <c r="BK71" s="333">
        <f t="shared" si="5"/>
        <v>0</v>
      </c>
    </row>
    <row r="72" spans="2:63" hidden="1">
      <c r="B72" s="25" t="s">
        <v>528</v>
      </c>
      <c r="C72" s="26">
        <v>732209</v>
      </c>
      <c r="D72" s="26" t="s">
        <v>1023</v>
      </c>
      <c r="E72" s="25" t="s">
        <v>661</v>
      </c>
      <c r="F72" s="23">
        <f>SUMIF('3_stopień'!H$8:H$726,D72,'3_stopień'!I$8:I$726)</f>
        <v>0</v>
      </c>
      <c r="G72" s="24">
        <f>SUMIFS('3_stopień'!$I$8:$I$726,'3_stopień'!$H$8:$H$726,D72,'3_stopień'!$P$8:$P$726,"CKZ Bielawa")</f>
        <v>0</v>
      </c>
      <c r="H72" s="349">
        <f>SUMIFS('3_stopień'!$J$8:$J$726,'3_stopień'!$H$8:$H$726,D72,'3_stopień'!$P$8:$P$726,"CKZ Bielawa")</f>
        <v>0</v>
      </c>
      <c r="I72" s="24">
        <f>SUMIFS('3_stopień'!$I$8:$I$726,'3_stopień'!$H$8:$H$726,D72,'3_stopień'!$P$8:$P$726,"GCKZ Głogów")</f>
        <v>0</v>
      </c>
      <c r="J72" s="349">
        <f>SUMIFS('3_stopień'!$J$8:$J$726,'3_stopień'!$H$8:$H$726,D72,'3_stopień'!$P$8:$P$726,"GCKZ Głogów")</f>
        <v>0</v>
      </c>
      <c r="K72" s="24">
        <f>SUMIFS('3_stopień'!$I$8:$I$726,'3_stopień'!$H$8:$H$726,D72,'3_stopień'!$P$8:$P$726,"CKZ Jawor")</f>
        <v>0</v>
      </c>
      <c r="L72" s="349">
        <f>SUMIFS('3_stopień'!$J$8:$J$726,'3_stopień'!$H$8:$H$726,D72,'3_stopień'!$P$8:$P$726,"CKZ Jawor")</f>
        <v>0</v>
      </c>
      <c r="M72" s="24">
        <f>SUMIFS('3_stopień'!$I$8:$I$726,'3_stopień'!$H$8:$H$726,D72,'3_stopień'!$P$8:$P$726,"JCKZ Jelenia Góra")</f>
        <v>0</v>
      </c>
      <c r="N72" s="349">
        <f>SUMIFS('3_stopień'!$J$8:$J$726,'3_stopień'!$H$8:$H$726,D72,'3_stopień'!$P$8:$P$726,"JCKZ Jelenia Góra")</f>
        <v>0</v>
      </c>
      <c r="O72" s="24">
        <f>SUMIFS('3_stopień'!$I$8:$I$726,'3_stopień'!$H$8:$H$726,D72,'3_stopień'!$P$8:$P$726,"CKZ Kłodzko")</f>
        <v>0</v>
      </c>
      <c r="P72" s="349">
        <f>SUMIFS('3_stopień'!$J$8:$J$726,'3_stopień'!$H$8:$H$726,D72,'3_stopień'!$P$8:$P$726,"CKZ Kłodzko")</f>
        <v>0</v>
      </c>
      <c r="Q72" s="24">
        <f>SUMIFS('3_stopień'!$I$8:$I$726,'3_stopień'!$H$8:$H$726,D72,'3_stopień'!$P$8:$P$726,"CKZ Legnica")</f>
        <v>0</v>
      </c>
      <c r="R72" s="349">
        <f>SUMIFS('3_stopień'!$J$8:$J$726,'3_stopień'!$H$8:$H$726,D72,'3_stopień'!$P$8:$P$726,"CKZ Legnica")</f>
        <v>0</v>
      </c>
      <c r="S72" s="24">
        <f>SUMIFS('3_stopień'!$I$8:$I$726,'3_stopień'!$H$8:$H$726,D72,'3_stopień'!$P$8:$P$726,"CKZ Oleśnica")</f>
        <v>0</v>
      </c>
      <c r="T72" s="349">
        <f>SUMIFS('3_stopień'!$J$8:$J$726,'3_stopień'!$H$8:$H$726,D72,'3_stopień'!$P$8:$P$726,"CKZ Oleśnica")</f>
        <v>0</v>
      </c>
      <c r="U72" s="24">
        <f>SUMIFS('3_stopień'!$I$8:$I$726,'3_stopień'!$H$8:$H$726,D72,'3_stopień'!$P$8:$P$726,"CKZ Świdnica")</f>
        <v>0</v>
      </c>
      <c r="V72" s="349">
        <f>SUMIFS('3_stopień'!$J$8:$J$726,'3_stopień'!$H$8:$H$726,D72,'3_stopień'!$P$8:$P$726,"CKZ Świdnica")</f>
        <v>0</v>
      </c>
      <c r="W72" s="24">
        <f>SUMIFS('3_stopień'!$I$8:$I$726,'3_stopień'!$H$8:$H$726,D72,'3_stopień'!$P$8:$P$726,"CKZ Wołów")</f>
        <v>0</v>
      </c>
      <c r="X72" s="349">
        <f>SUMIFS('3_stopień'!$J$8:$J$726,'3_stopień'!$H$8:$H$726,D72,'3_stopień'!$P$8:$P$726,"CKZ Wołów")</f>
        <v>0</v>
      </c>
      <c r="Y72" s="24">
        <f>SUMIFS('3_stopień'!$I$8:$I$726,'3_stopień'!$H$8:$H$726,D72,'3_stopień'!$P$8:$P$726,"CKZ Ziębice")</f>
        <v>0</v>
      </c>
      <c r="Z72" s="349">
        <f>SUMIFS('3_stopień'!$J$8:$J$726,'3_stopień'!$H$8:$H$726,D72,'3_stopień'!$P$8:$P$726,"CKZ Ziębice")</f>
        <v>0</v>
      </c>
      <c r="AA72" s="24">
        <f>SUMIFS('3_stopień'!$I$8:$I$726,'3_stopień'!$H$8:$H$726,D72,'3_stopień'!$P$8:$P$726,"CKZ Dobrodzień")</f>
        <v>0</v>
      </c>
      <c r="AB72" s="349">
        <f>SUMIFS('3_stopień'!$J$8:$J$726,'3_stopień'!$H$8:$H$726,D72,'3_stopień'!$P$8:$P$726,"CKZ Dobrodzień")</f>
        <v>0</v>
      </c>
      <c r="AC72" s="24">
        <f>SUMIFS('3_stopień'!$I$8:$I$726,'3_stopień'!$H$8:$H$726,D72,'3_stopień'!$P$8:$P$726,"CKZ Głubczyce")</f>
        <v>0</v>
      </c>
      <c r="AD72" s="349">
        <f>SUMIFS('3_stopień'!$J$8:$J$726,'3_stopień'!$H$8:$H$726,D72,'3_stopień'!$P$8:$P$726,"CKZ Głubczyce")</f>
        <v>0</v>
      </c>
      <c r="AE72" s="24">
        <f>SUMIFS('3_stopień'!$I$8:$I$726,'3_stopień'!$H$8:$H$726,D72,'3_stopień'!$P$8:$P$726,"CKZ Kędzierzyn Koźle")</f>
        <v>0</v>
      </c>
      <c r="AF72" s="349">
        <f>SUMIFS('3_stopień'!$J$8:$J$726,'3_stopień'!$H$8:$H$726,D72,'3_stopień'!$P$8:$P$726,"CKZ Kędzierzyn Koźle")</f>
        <v>0</v>
      </c>
      <c r="AG72" s="24">
        <f>SUMIFS('3_stopień'!$I$8:$I$726,'3_stopień'!$H$8:$H$726,D72,'3_stopień'!$P$8:$P$726,"CKZ Kluczbork")</f>
        <v>0</v>
      </c>
      <c r="AH72" s="349">
        <f>SUMIFS('3_stopień'!$J$8:$J$726,'3_stopień'!$H$8:$H$726,D72,'3_stopień'!$P$8:$P$726,"CKZ Kluczbork")</f>
        <v>0</v>
      </c>
      <c r="AI72" s="24">
        <f>SUMIFS('3_stopień'!$I$8:$I$726,'3_stopień'!$H$8:$H$726,D72,'3_stopień'!$P$8:$P$726,"CKZ Krotoszyn")</f>
        <v>0</v>
      </c>
      <c r="AJ72" s="349">
        <f>SUMIFS('3_stopień'!$J$8:$J$726,'3_stopień'!$H$8:$H$726,D72,'3_stopień'!$P$8:$P$726,"CKZ Krotoszyn")</f>
        <v>0</v>
      </c>
      <c r="AK72" s="24">
        <f>SUMIFS('3_stopień'!$I$8:$I$726,'3_stopień'!$H$8:$H$726,D72,'3_stopień'!$P$8:$P$726,"CKZ Olkusz")</f>
        <v>0</v>
      </c>
      <c r="AL72" s="349">
        <f>SUMIFS('3_stopień'!$J$8:$J$726,'3_stopień'!$H$8:$H$726,D72,'3_stopień'!$P$8:$P$726,"CKZ Olkusz")</f>
        <v>0</v>
      </c>
      <c r="AM72" s="24">
        <f>SUMIFS('3_stopień'!$I$8:$I$726,'3_stopień'!$H$8:$H$726,D72,'3_stopień'!$P$8:$P$726,"CKZ Wschowa")</f>
        <v>0</v>
      </c>
      <c r="AN72" s="337">
        <f>SUMIFS('3_stopień'!$J$8:$J$726,'3_stopień'!$H$8:$H$726,D72,'3_stopień'!$P$8:$P$726,"CKZ Wschowa")</f>
        <v>0</v>
      </c>
      <c r="AO72" s="24">
        <f>SUMIFS('3_stopień'!$I$8:$I$726,'3_stopień'!$H$8:$H$726,D72,'3_stopień'!$P$8:$P$726,"CKZ Zielona Góra")</f>
        <v>0</v>
      </c>
      <c r="AP72" s="349">
        <f>SUMIFS('3_stopień'!$J$8:$J$726,'3_stopień'!$H$8:$H$726,D72,'3_stopień'!$P$8:$P$726,"CKZ Zielona Góra")</f>
        <v>0</v>
      </c>
      <c r="AQ72" s="24">
        <f>SUMIFS('3_stopień'!$I$8:$I$726,'3_stopień'!$H$8:$H$726,D72,'3_stopień'!$P$8:$P$726,"Rzemieślnicza Wałbrzych")</f>
        <v>0</v>
      </c>
      <c r="AR72" s="349">
        <f>SUMIFS('3_stopień'!$J$8:$J$726,'3_stopień'!$H$8:$H$726,D72,'3_stopień'!$P$8:$P$726,"Rzemieślnicza Wałbrzych")</f>
        <v>0</v>
      </c>
      <c r="AS72" s="24">
        <f>SUMIFS('3_stopień'!$I$8:$I$726,'3_stopień'!$H$8:$H$726,D72,'3_stopień'!$P$8:$P$726,"CKZ Mosina")</f>
        <v>0</v>
      </c>
      <c r="AT72" s="349">
        <f>SUMIFS('3_stopień'!$J$8:$J$726,'3_stopień'!$H$8:$H$726,D72,'3_stopień'!$P$8:$P$726,"CKZ Mosina")</f>
        <v>0</v>
      </c>
      <c r="AU72" s="24">
        <f>SUMIFS('3_stopień'!$I$8:$I$726,'3_stopień'!$H$8:$H$726,D72,'3_stopień'!$P$8:$P$726,"CKZ Słupsk")</f>
        <v>0</v>
      </c>
      <c r="AV72" s="349">
        <f>SUMIFS('3_stopień'!$J$8:$J$726,'3_stopień'!$H$8:$H$726,D72,'3_stopień'!$P$8:$P$726,"CKZ Słupsk")</f>
        <v>0</v>
      </c>
      <c r="AW72" s="24">
        <f>SUMIFS('3_stopień'!$I$8:$I$726,'3_stopień'!$H$8:$H$726,D72,'3_stopień'!$P$8:$P$726,"CKZ Opole")</f>
        <v>0</v>
      </c>
      <c r="AX72" s="349">
        <f>SUMIFS('3_stopień'!$J$8:$J$726,'3_stopień'!$H$8:$H$726,D72,'3_stopień'!$P$8:$P$726,"CKZ Opole")</f>
        <v>0</v>
      </c>
      <c r="AY72" s="24">
        <f>SUMIFS('3_stopień'!$I$8:$I$726,'3_stopień'!$H$8:$H$726,D72,'3_stopień'!$P$8:$P$726,"CKZ Wrocław")</f>
        <v>0</v>
      </c>
      <c r="AZ72" s="349">
        <f>SUMIFS('3_stopień'!$J$8:$J$726,'3_stopień'!$H$8:$H$726,D72,'3_stopień'!$P$8:$P$726,"CKZ Wrocław")</f>
        <v>0</v>
      </c>
      <c r="BA72" s="24">
        <f>SUMIFS('3_stopień'!$I$8:$I$726,'3_stopień'!$H$8:$H$726,D72,'3_stopień'!$P$8:$P$726,"Brzeg Dolny")</f>
        <v>0</v>
      </c>
      <c r="BB72" s="349">
        <f>SUMIFS('3_stopień'!$J$8:$J$726,'3_stopień'!$H$8:$H$726,D72,'3_stopień'!$P$8:$P$726,"Brzeg Dolny")</f>
        <v>0</v>
      </c>
      <c r="BC72" s="24">
        <f>SUMIFS('3_stopień'!$I$8:$I$726,'3_stopień'!$H$8:$H$726,D72,'3_stopień'!$P$8:$P$726,"CKZ Gniezno")</f>
        <v>0</v>
      </c>
      <c r="BD72" s="349">
        <f>SUMIFS('3_stopień'!$J$8:$J$726,'3_stopień'!$H$8:$H$726,D72,'3_stopień'!$P$8:$P$726,"CKZ Gniezno")</f>
        <v>0</v>
      </c>
      <c r="BE72" s="24">
        <f>SUMIFS('3_stopień'!$I$8:$I$726,'3_stopień'!$H$8:$H$726,D72,'3_stopień'!$P$8:$P$726,"CKZ Dębica")</f>
        <v>0</v>
      </c>
      <c r="BF72" s="349">
        <f>SUMIFS('3_stopień'!$J$8:$J$726,'3_stopień'!$H$8:$H$726,D72,'3_stopień'!$P$8:$P$726,"CKZ Dębica")</f>
        <v>0</v>
      </c>
      <c r="BG72" s="24">
        <f>SUMIFS('3_stopień'!$I$8:$I$726,'3_stopień'!$H$8:$H$726,D72,'3_stopień'!$P$8:$P$726,"CKZ Gliwice")</f>
        <v>0</v>
      </c>
      <c r="BH72" s="349">
        <f>SUMIFS('3_stopień'!$J$8:$J$726,'3_stopień'!$H$8:$H$726,D72,'3_stopień'!$P$8:$P$726,"CKZ Gliwice")</f>
        <v>0</v>
      </c>
      <c r="BI72" s="24">
        <f>SUMIFS('3_stopień'!$I$8:$I$726,'3_stopień'!$H$8:$H$726,D72,'3_stopień'!$P$8:$P$726,"konsultacje szkoła")</f>
        <v>0</v>
      </c>
      <c r="BJ72" s="338">
        <f t="shared" si="4"/>
        <v>0</v>
      </c>
      <c r="BK72" s="333">
        <f t="shared" si="5"/>
        <v>0</v>
      </c>
    </row>
    <row r="73" spans="2:63">
      <c r="B73" s="25" t="s">
        <v>448</v>
      </c>
      <c r="C73" s="26">
        <v>732210</v>
      </c>
      <c r="D73" s="26" t="s">
        <v>685</v>
      </c>
      <c r="E73" s="25" t="s">
        <v>660</v>
      </c>
      <c r="F73" s="23">
        <f>SUMIF('3_stopień'!H$8:H$726,D73,'3_stopień'!I$8:I$726)</f>
        <v>1</v>
      </c>
      <c r="G73" s="24">
        <f>SUMIFS('3_stopień'!$I$8:$I$726,'3_stopień'!$H$8:$H$726,D73,'3_stopień'!$P$8:$P$726,"CKZ Bielawa")</f>
        <v>0</v>
      </c>
      <c r="H73" s="349">
        <f>SUMIFS('3_stopień'!$J$8:$J$726,'3_stopień'!$H$8:$H$726,D73,'3_stopień'!$P$8:$P$726,"CKZ Bielawa")</f>
        <v>0</v>
      </c>
      <c r="I73" s="24">
        <f>SUMIFS('3_stopień'!$I$8:$I$726,'3_stopień'!$H$8:$H$726,D73,'3_stopień'!$P$8:$P$726,"GCKZ Głogów")</f>
        <v>0</v>
      </c>
      <c r="J73" s="349">
        <f>SUMIFS('3_stopień'!$J$8:$J$726,'3_stopień'!$H$8:$H$726,D73,'3_stopień'!$P$8:$P$726,"GCKZ Głogów")</f>
        <v>0</v>
      </c>
      <c r="K73" s="24">
        <f>SUMIFS('3_stopień'!$I$8:$I$726,'3_stopień'!$H$8:$H$726,D73,'3_stopień'!$P$8:$P$726,"CKZ Jawor")</f>
        <v>0</v>
      </c>
      <c r="L73" s="349">
        <f>SUMIFS('3_stopień'!$J$8:$J$726,'3_stopień'!$H$8:$H$726,D73,'3_stopień'!$P$8:$P$726,"CKZ Jawor")</f>
        <v>0</v>
      </c>
      <c r="M73" s="24">
        <f>SUMIFS('3_stopień'!$I$8:$I$726,'3_stopień'!$H$8:$H$726,D73,'3_stopień'!$P$8:$P$726,"JCKZ Jelenia Góra")</f>
        <v>0</v>
      </c>
      <c r="N73" s="349">
        <f>SUMIFS('3_stopień'!$J$8:$J$726,'3_stopień'!$H$8:$H$726,D73,'3_stopień'!$P$8:$P$726,"JCKZ Jelenia Góra")</f>
        <v>0</v>
      </c>
      <c r="O73" s="24">
        <f>SUMIFS('3_stopień'!$I$8:$I$726,'3_stopień'!$H$8:$H$726,D73,'3_stopień'!$P$8:$P$726,"CKZ Kłodzko")</f>
        <v>0</v>
      </c>
      <c r="P73" s="349">
        <f>SUMIFS('3_stopień'!$J$8:$J$726,'3_stopień'!$H$8:$H$726,D73,'3_stopień'!$P$8:$P$726,"CKZ Kłodzko")</f>
        <v>0</v>
      </c>
      <c r="Q73" s="24">
        <f>SUMIFS('3_stopień'!$I$8:$I$726,'3_stopień'!$H$8:$H$726,D73,'3_stopień'!$P$8:$P$726,"CKZ Legnica")</f>
        <v>0</v>
      </c>
      <c r="R73" s="349">
        <f>SUMIFS('3_stopień'!$J$8:$J$726,'3_stopień'!$H$8:$H$726,D73,'3_stopień'!$P$8:$P$726,"CKZ Legnica")</f>
        <v>0</v>
      </c>
      <c r="S73" s="24">
        <f>SUMIFS('3_stopień'!$I$8:$I$726,'3_stopień'!$H$8:$H$726,D73,'3_stopień'!$P$8:$P$726,"CKZ Oleśnica")</f>
        <v>0</v>
      </c>
      <c r="T73" s="349">
        <f>SUMIFS('3_stopień'!$J$8:$J$726,'3_stopień'!$H$8:$H$726,D73,'3_stopień'!$P$8:$P$726,"CKZ Oleśnica")</f>
        <v>0</v>
      </c>
      <c r="U73" s="24">
        <f>SUMIFS('3_stopień'!$I$8:$I$726,'3_stopień'!$H$8:$H$726,D73,'3_stopień'!$P$8:$P$726,"CKZ Świdnica")</f>
        <v>0</v>
      </c>
      <c r="V73" s="349">
        <f>SUMIFS('3_stopień'!$J$8:$J$726,'3_stopień'!$H$8:$H$726,D73,'3_stopień'!$P$8:$P$726,"CKZ Świdnica")</f>
        <v>0</v>
      </c>
      <c r="W73" s="24">
        <f>SUMIFS('3_stopień'!$I$8:$I$726,'3_stopień'!$H$8:$H$726,D73,'3_stopień'!$P$8:$P$726,"CKZ Wołów")</f>
        <v>0</v>
      </c>
      <c r="X73" s="349">
        <f>SUMIFS('3_stopień'!$J$8:$J$726,'3_stopień'!$H$8:$H$726,D73,'3_stopień'!$P$8:$P$726,"CKZ Wołów")</f>
        <v>0</v>
      </c>
      <c r="Y73" s="24">
        <f>SUMIFS('3_stopień'!$I$8:$I$726,'3_stopień'!$H$8:$H$726,D73,'3_stopień'!$P$8:$P$726,"CKZ Ziębice")</f>
        <v>0</v>
      </c>
      <c r="Z73" s="349">
        <f>SUMIFS('3_stopień'!$J$8:$J$726,'3_stopień'!$H$8:$H$726,D73,'3_stopień'!$P$8:$P$726,"CKZ Ziębice")</f>
        <v>0</v>
      </c>
      <c r="AA73" s="24">
        <f>SUMIFS('3_stopień'!$I$8:$I$726,'3_stopień'!$H$8:$H$726,D73,'3_stopień'!$P$8:$P$726,"CKZ Dobrodzień")</f>
        <v>0</v>
      </c>
      <c r="AB73" s="349">
        <f>SUMIFS('3_stopień'!$J$8:$J$726,'3_stopień'!$H$8:$H$726,D73,'3_stopień'!$P$8:$P$726,"CKZ Dobrodzień")</f>
        <v>0</v>
      </c>
      <c r="AC73" s="24">
        <f>SUMIFS('3_stopień'!$I$8:$I$726,'3_stopień'!$H$8:$H$726,D73,'3_stopień'!$P$8:$P$726,"CKZ Głubczyce")</f>
        <v>0</v>
      </c>
      <c r="AD73" s="349">
        <f>SUMIFS('3_stopień'!$J$8:$J$726,'3_stopień'!$H$8:$H$726,D73,'3_stopień'!$P$8:$P$726,"CKZ Głubczyce")</f>
        <v>0</v>
      </c>
      <c r="AE73" s="24">
        <f>SUMIFS('3_stopień'!$I$8:$I$726,'3_stopień'!$H$8:$H$726,D73,'3_stopień'!$P$8:$P$726,"CKZ Kędzierzyn Koźle")</f>
        <v>0</v>
      </c>
      <c r="AF73" s="349">
        <f>SUMIFS('3_stopień'!$J$8:$J$726,'3_stopień'!$H$8:$H$726,D73,'3_stopień'!$P$8:$P$726,"CKZ Kędzierzyn Koźle")</f>
        <v>0</v>
      </c>
      <c r="AG73" s="24">
        <f>SUMIFS('3_stopień'!$I$8:$I$726,'3_stopień'!$H$8:$H$726,D73,'3_stopień'!$P$8:$P$726,"CKZ Kluczbork")</f>
        <v>0</v>
      </c>
      <c r="AH73" s="349">
        <f>SUMIFS('3_stopień'!$J$8:$J$726,'3_stopień'!$H$8:$H$726,D73,'3_stopień'!$P$8:$P$726,"CKZ Kluczbork")</f>
        <v>0</v>
      </c>
      <c r="AI73" s="24">
        <f>SUMIFS('3_stopień'!$I$8:$I$726,'3_stopień'!$H$8:$H$726,D73,'3_stopień'!$P$8:$P$726,"CKZ Krotoszyn")</f>
        <v>0</v>
      </c>
      <c r="AJ73" s="349">
        <f>SUMIFS('3_stopień'!$J$8:$J$726,'3_stopień'!$H$8:$H$726,D73,'3_stopień'!$P$8:$P$726,"CKZ Krotoszyn")</f>
        <v>0</v>
      </c>
      <c r="AK73" s="24">
        <f>SUMIFS('3_stopień'!$I$8:$I$726,'3_stopień'!$H$8:$H$726,D73,'3_stopień'!$P$8:$P$726,"CKZ Olkusz")</f>
        <v>0</v>
      </c>
      <c r="AL73" s="349">
        <f>SUMIFS('3_stopień'!$J$8:$J$726,'3_stopień'!$H$8:$H$726,D73,'3_stopień'!$P$8:$P$726,"CKZ Olkusz")</f>
        <v>0</v>
      </c>
      <c r="AM73" s="24">
        <f>SUMIFS('3_stopień'!$I$8:$I$726,'3_stopień'!$H$8:$H$726,D73,'3_stopień'!$P$8:$P$726,"CKZ Wschowa")</f>
        <v>0</v>
      </c>
      <c r="AN73" s="337">
        <f>SUMIFS('3_stopień'!$J$8:$J$726,'3_stopień'!$H$8:$H$726,D73,'3_stopień'!$P$8:$P$726,"CKZ Wschowa")</f>
        <v>0</v>
      </c>
      <c r="AO73" s="24">
        <f>SUMIFS('3_stopień'!$I$8:$I$726,'3_stopień'!$H$8:$H$726,D73,'3_stopień'!$P$8:$P$726,"CKZ Zielona Góra")</f>
        <v>1</v>
      </c>
      <c r="AP73" s="349">
        <f>SUMIFS('3_stopień'!$J$8:$J$726,'3_stopień'!$H$8:$H$726,D73,'3_stopień'!$P$8:$P$726,"CKZ Zielona Góra")</f>
        <v>0</v>
      </c>
      <c r="AQ73" s="24">
        <f>SUMIFS('3_stopień'!$I$8:$I$726,'3_stopień'!$H$8:$H$726,D73,'3_stopień'!$P$8:$P$726,"Rzemieślnicza Wałbrzych")</f>
        <v>0</v>
      </c>
      <c r="AR73" s="349">
        <f>SUMIFS('3_stopień'!$J$8:$J$726,'3_stopień'!$H$8:$H$726,D73,'3_stopień'!$P$8:$P$726,"Rzemieślnicza Wałbrzych")</f>
        <v>0</v>
      </c>
      <c r="AS73" s="24">
        <f>SUMIFS('3_stopień'!$I$8:$I$726,'3_stopień'!$H$8:$H$726,D73,'3_stopień'!$P$8:$P$726,"CKZ Mosina")</f>
        <v>0</v>
      </c>
      <c r="AT73" s="349">
        <f>SUMIFS('3_stopień'!$J$8:$J$726,'3_stopień'!$H$8:$H$726,D73,'3_stopień'!$P$8:$P$726,"CKZ Mosina")</f>
        <v>0</v>
      </c>
      <c r="AU73" s="24">
        <f>SUMIFS('3_stopień'!$I$8:$I$726,'3_stopień'!$H$8:$H$726,D73,'3_stopień'!$P$8:$P$726,"CKZ Słupsk")</f>
        <v>0</v>
      </c>
      <c r="AV73" s="349">
        <f>SUMIFS('3_stopień'!$J$8:$J$726,'3_stopień'!$H$8:$H$726,D73,'3_stopień'!$P$8:$P$726,"CKZ Słupsk")</f>
        <v>0</v>
      </c>
      <c r="AW73" s="24">
        <f>SUMIFS('3_stopień'!$I$8:$I$726,'3_stopień'!$H$8:$H$726,D73,'3_stopień'!$P$8:$P$726,"CKZ Opole")</f>
        <v>0</v>
      </c>
      <c r="AX73" s="349">
        <f>SUMIFS('3_stopień'!$J$8:$J$726,'3_stopień'!$H$8:$H$726,D73,'3_stopień'!$P$8:$P$726,"CKZ Opole")</f>
        <v>0</v>
      </c>
      <c r="AY73" s="24">
        <f>SUMIFS('3_stopień'!$I$8:$I$726,'3_stopień'!$H$8:$H$726,D73,'3_stopień'!$P$8:$P$726,"CKZ Wrocław")</f>
        <v>0</v>
      </c>
      <c r="AZ73" s="349">
        <f>SUMIFS('3_stopień'!$J$8:$J$726,'3_stopień'!$H$8:$H$726,D73,'3_stopień'!$P$8:$P$726,"CKZ Wrocław")</f>
        <v>0</v>
      </c>
      <c r="BA73" s="24">
        <f>SUMIFS('3_stopień'!$I$8:$I$726,'3_stopień'!$H$8:$H$726,D73,'3_stopień'!$P$8:$P$726,"Brzeg Dolny")</f>
        <v>0</v>
      </c>
      <c r="BB73" s="349">
        <f>SUMIFS('3_stopień'!$J$8:$J$726,'3_stopień'!$H$8:$H$726,D73,'3_stopień'!$P$8:$P$726,"Brzeg Dolny")</f>
        <v>0</v>
      </c>
      <c r="BC73" s="24">
        <f>SUMIFS('3_stopień'!$I$8:$I$726,'3_stopień'!$H$8:$H$726,D73,'3_stopień'!$P$8:$P$726,"CKZ Gniezno")</f>
        <v>0</v>
      </c>
      <c r="BD73" s="349">
        <f>SUMIFS('3_stopień'!$J$8:$J$726,'3_stopień'!$H$8:$H$726,D73,'3_stopień'!$P$8:$P$726,"CKZ Gniezno")</f>
        <v>0</v>
      </c>
      <c r="BE73" s="24">
        <f>SUMIFS('3_stopień'!$I$8:$I$726,'3_stopień'!$H$8:$H$726,D73,'3_stopień'!$P$8:$P$726,"CKZ Dębica")</f>
        <v>0</v>
      </c>
      <c r="BF73" s="349">
        <f>SUMIFS('3_stopień'!$J$8:$J$726,'3_stopień'!$H$8:$H$726,D73,'3_stopień'!$P$8:$P$726,"CKZ Dębica")</f>
        <v>0</v>
      </c>
      <c r="BG73" s="24">
        <f>SUMIFS('3_stopień'!$I$8:$I$726,'3_stopień'!$H$8:$H$726,D73,'3_stopień'!$P$8:$P$726,"CKZ Gliwice")</f>
        <v>0</v>
      </c>
      <c r="BH73" s="349">
        <f>SUMIFS('3_stopień'!$J$8:$J$726,'3_stopień'!$H$8:$H$726,D73,'3_stopień'!$P$8:$P$726,"CKZ Gliwice")</f>
        <v>0</v>
      </c>
      <c r="BI73" s="24">
        <f>SUMIFS('3_stopień'!$I$8:$I$726,'3_stopień'!$H$8:$H$726,D73,'3_stopień'!$P$8:$P$726,"konsultacje szkoła")</f>
        <v>0</v>
      </c>
      <c r="BJ73" s="338">
        <f t="shared" si="4"/>
        <v>1</v>
      </c>
      <c r="BK73" s="333">
        <f t="shared" si="5"/>
        <v>0</v>
      </c>
    </row>
    <row r="74" spans="2:63" hidden="1">
      <c r="B74" s="25" t="s">
        <v>529</v>
      </c>
      <c r="C74" s="26">
        <v>732305</v>
      </c>
      <c r="D74" s="26" t="s">
        <v>1024</v>
      </c>
      <c r="E74" s="25" t="s">
        <v>659</v>
      </c>
      <c r="F74" s="23">
        <f>SUMIF('3_stopień'!H$8:H$726,D74,'3_stopień'!I$8:I$726)</f>
        <v>0</v>
      </c>
      <c r="G74" s="24">
        <f>SUMIFS('3_stopień'!$I$8:$I$726,'3_stopień'!$H$8:$H$726,D74,'3_stopień'!$P$8:$P$726,"CKZ Bielawa")</f>
        <v>0</v>
      </c>
      <c r="H74" s="349">
        <f>SUMIFS('3_stopień'!$J$8:$J$726,'3_stopień'!$H$8:$H$726,D74,'3_stopień'!$P$8:$P$726,"CKZ Bielawa")</f>
        <v>0</v>
      </c>
      <c r="I74" s="24">
        <f>SUMIFS('3_stopień'!$I$8:$I$726,'3_stopień'!$H$8:$H$726,D74,'3_stopień'!$P$8:$P$726,"GCKZ Głogów")</f>
        <v>0</v>
      </c>
      <c r="J74" s="349">
        <f>SUMIFS('3_stopień'!$J$8:$J$726,'3_stopień'!$H$8:$H$726,D74,'3_stopień'!$P$8:$P$726,"GCKZ Głogów")</f>
        <v>0</v>
      </c>
      <c r="K74" s="24">
        <f>SUMIFS('3_stopień'!$I$8:$I$726,'3_stopień'!$H$8:$H$726,D74,'3_stopień'!$P$8:$P$726,"CKZ Jawor")</f>
        <v>0</v>
      </c>
      <c r="L74" s="349">
        <f>SUMIFS('3_stopień'!$J$8:$J$726,'3_stopień'!$H$8:$H$726,D74,'3_stopień'!$P$8:$P$726,"CKZ Jawor")</f>
        <v>0</v>
      </c>
      <c r="M74" s="24">
        <f>SUMIFS('3_stopień'!$I$8:$I$726,'3_stopień'!$H$8:$H$726,D74,'3_stopień'!$P$8:$P$726,"JCKZ Jelenia Góra")</f>
        <v>0</v>
      </c>
      <c r="N74" s="349">
        <f>SUMIFS('3_stopień'!$J$8:$J$726,'3_stopień'!$H$8:$H$726,D74,'3_stopień'!$P$8:$P$726,"JCKZ Jelenia Góra")</f>
        <v>0</v>
      </c>
      <c r="O74" s="24">
        <f>SUMIFS('3_stopień'!$I$8:$I$726,'3_stopień'!$H$8:$H$726,D74,'3_stopień'!$P$8:$P$726,"CKZ Kłodzko")</f>
        <v>0</v>
      </c>
      <c r="P74" s="349">
        <f>SUMIFS('3_stopień'!$J$8:$J$726,'3_stopień'!$H$8:$H$726,D74,'3_stopień'!$P$8:$P$726,"CKZ Kłodzko")</f>
        <v>0</v>
      </c>
      <c r="Q74" s="24">
        <f>SUMIFS('3_stopień'!$I$8:$I$726,'3_stopień'!$H$8:$H$726,D74,'3_stopień'!$P$8:$P$726,"CKZ Legnica")</f>
        <v>0</v>
      </c>
      <c r="R74" s="349">
        <f>SUMIFS('3_stopień'!$J$8:$J$726,'3_stopień'!$H$8:$H$726,D74,'3_stopień'!$P$8:$P$726,"CKZ Legnica")</f>
        <v>0</v>
      </c>
      <c r="S74" s="24">
        <f>SUMIFS('3_stopień'!$I$8:$I$726,'3_stopień'!$H$8:$H$726,D74,'3_stopień'!$P$8:$P$726,"CKZ Oleśnica")</f>
        <v>0</v>
      </c>
      <c r="T74" s="349">
        <f>SUMIFS('3_stopień'!$J$8:$J$726,'3_stopień'!$H$8:$H$726,D74,'3_stopień'!$P$8:$P$726,"CKZ Oleśnica")</f>
        <v>0</v>
      </c>
      <c r="U74" s="24">
        <f>SUMIFS('3_stopień'!$I$8:$I$726,'3_stopień'!$H$8:$H$726,D74,'3_stopień'!$P$8:$P$726,"CKZ Świdnica")</f>
        <v>0</v>
      </c>
      <c r="V74" s="349">
        <f>SUMIFS('3_stopień'!$J$8:$J$726,'3_stopień'!$H$8:$H$726,D74,'3_stopień'!$P$8:$P$726,"CKZ Świdnica")</f>
        <v>0</v>
      </c>
      <c r="W74" s="24">
        <f>SUMIFS('3_stopień'!$I$8:$I$726,'3_stopień'!$H$8:$H$726,D74,'3_stopień'!$P$8:$P$726,"CKZ Wołów")</f>
        <v>0</v>
      </c>
      <c r="X74" s="349">
        <f>SUMIFS('3_stopień'!$J$8:$J$726,'3_stopień'!$H$8:$H$726,D74,'3_stopień'!$P$8:$P$726,"CKZ Wołów")</f>
        <v>0</v>
      </c>
      <c r="Y74" s="24">
        <f>SUMIFS('3_stopień'!$I$8:$I$726,'3_stopień'!$H$8:$H$726,D74,'3_stopień'!$P$8:$P$726,"CKZ Ziębice")</f>
        <v>0</v>
      </c>
      <c r="Z74" s="349">
        <f>SUMIFS('3_stopień'!$J$8:$J$726,'3_stopień'!$H$8:$H$726,D74,'3_stopień'!$P$8:$P$726,"CKZ Ziębice")</f>
        <v>0</v>
      </c>
      <c r="AA74" s="24">
        <f>SUMIFS('3_stopień'!$I$8:$I$726,'3_stopień'!$H$8:$H$726,D74,'3_stopień'!$P$8:$P$726,"CKZ Dobrodzień")</f>
        <v>0</v>
      </c>
      <c r="AB74" s="349">
        <f>SUMIFS('3_stopień'!$J$8:$J$726,'3_stopień'!$H$8:$H$726,D74,'3_stopień'!$P$8:$P$726,"CKZ Dobrodzień")</f>
        <v>0</v>
      </c>
      <c r="AC74" s="24">
        <f>SUMIFS('3_stopień'!$I$8:$I$726,'3_stopień'!$H$8:$H$726,D74,'3_stopień'!$P$8:$P$726,"CKZ Głubczyce")</f>
        <v>0</v>
      </c>
      <c r="AD74" s="349">
        <f>SUMIFS('3_stopień'!$J$8:$J$726,'3_stopień'!$H$8:$H$726,D74,'3_stopień'!$P$8:$P$726,"CKZ Głubczyce")</f>
        <v>0</v>
      </c>
      <c r="AE74" s="24">
        <f>SUMIFS('3_stopień'!$I$8:$I$726,'3_stopień'!$H$8:$H$726,D74,'3_stopień'!$P$8:$P$726,"CKZ Kędzierzyn Koźle")</f>
        <v>0</v>
      </c>
      <c r="AF74" s="349">
        <f>SUMIFS('3_stopień'!$J$8:$J$726,'3_stopień'!$H$8:$H$726,D74,'3_stopień'!$P$8:$P$726,"CKZ Kędzierzyn Koźle")</f>
        <v>0</v>
      </c>
      <c r="AG74" s="24">
        <f>SUMIFS('3_stopień'!$I$8:$I$726,'3_stopień'!$H$8:$H$726,D74,'3_stopień'!$P$8:$P$726,"CKZ Kluczbork")</f>
        <v>0</v>
      </c>
      <c r="AH74" s="349">
        <f>SUMIFS('3_stopień'!$J$8:$J$726,'3_stopień'!$H$8:$H$726,D74,'3_stopień'!$P$8:$P$726,"CKZ Kluczbork")</f>
        <v>0</v>
      </c>
      <c r="AI74" s="24">
        <f>SUMIFS('3_stopień'!$I$8:$I$726,'3_stopień'!$H$8:$H$726,D74,'3_stopień'!$P$8:$P$726,"CKZ Krotoszyn")</f>
        <v>0</v>
      </c>
      <c r="AJ74" s="349">
        <f>SUMIFS('3_stopień'!$J$8:$J$726,'3_stopień'!$H$8:$H$726,D74,'3_stopień'!$P$8:$P$726,"CKZ Krotoszyn")</f>
        <v>0</v>
      </c>
      <c r="AK74" s="24">
        <f>SUMIFS('3_stopień'!$I$8:$I$726,'3_stopień'!$H$8:$H$726,D74,'3_stopień'!$P$8:$P$726,"CKZ Olkusz")</f>
        <v>0</v>
      </c>
      <c r="AL74" s="349">
        <f>SUMIFS('3_stopień'!$J$8:$J$726,'3_stopień'!$H$8:$H$726,D74,'3_stopień'!$P$8:$P$726,"CKZ Olkusz")</f>
        <v>0</v>
      </c>
      <c r="AM74" s="24">
        <f>SUMIFS('3_stopień'!$I$8:$I$726,'3_stopień'!$H$8:$H$726,D74,'3_stopień'!$P$8:$P$726,"CKZ Wschowa")</f>
        <v>0</v>
      </c>
      <c r="AN74" s="337">
        <f>SUMIFS('3_stopień'!$J$8:$J$726,'3_stopień'!$H$8:$H$726,D74,'3_stopień'!$P$8:$P$726,"CKZ Wschowa")</f>
        <v>0</v>
      </c>
      <c r="AO74" s="24">
        <f>SUMIFS('3_stopień'!$I$8:$I$726,'3_stopień'!$H$8:$H$726,D74,'3_stopień'!$P$8:$P$726,"CKZ Zielona Góra")</f>
        <v>0</v>
      </c>
      <c r="AP74" s="349">
        <f>SUMIFS('3_stopień'!$J$8:$J$726,'3_stopień'!$H$8:$H$726,D74,'3_stopień'!$P$8:$P$726,"CKZ Zielona Góra")</f>
        <v>0</v>
      </c>
      <c r="AQ74" s="24">
        <f>SUMIFS('3_stopień'!$I$8:$I$726,'3_stopień'!$H$8:$H$726,D74,'3_stopień'!$P$8:$P$726,"Rzemieślnicza Wałbrzych")</f>
        <v>0</v>
      </c>
      <c r="AR74" s="349">
        <f>SUMIFS('3_stopień'!$J$8:$J$726,'3_stopień'!$H$8:$H$726,D74,'3_stopień'!$P$8:$P$726,"Rzemieślnicza Wałbrzych")</f>
        <v>0</v>
      </c>
      <c r="AS74" s="24">
        <f>SUMIFS('3_stopień'!$I$8:$I$726,'3_stopień'!$H$8:$H$726,D74,'3_stopień'!$P$8:$P$726,"CKZ Mosina")</f>
        <v>0</v>
      </c>
      <c r="AT74" s="349">
        <f>SUMIFS('3_stopień'!$J$8:$J$726,'3_stopień'!$H$8:$H$726,D74,'3_stopień'!$P$8:$P$726,"CKZ Mosina")</f>
        <v>0</v>
      </c>
      <c r="AU74" s="24">
        <f>SUMIFS('3_stopień'!$I$8:$I$726,'3_stopień'!$H$8:$H$726,D74,'3_stopień'!$P$8:$P$726,"CKZ Słupsk")</f>
        <v>0</v>
      </c>
      <c r="AV74" s="349">
        <f>SUMIFS('3_stopień'!$J$8:$J$726,'3_stopień'!$H$8:$H$726,D74,'3_stopień'!$P$8:$P$726,"CKZ Słupsk")</f>
        <v>0</v>
      </c>
      <c r="AW74" s="24">
        <f>SUMIFS('3_stopień'!$I$8:$I$726,'3_stopień'!$H$8:$H$726,D74,'3_stopień'!$P$8:$P$726,"CKZ Opole")</f>
        <v>0</v>
      </c>
      <c r="AX74" s="349">
        <f>SUMIFS('3_stopień'!$J$8:$J$726,'3_stopień'!$H$8:$H$726,D74,'3_stopień'!$P$8:$P$726,"CKZ Opole")</f>
        <v>0</v>
      </c>
      <c r="AY74" s="24">
        <f>SUMIFS('3_stopień'!$I$8:$I$726,'3_stopień'!$H$8:$H$726,D74,'3_stopień'!$P$8:$P$726,"CKZ Wrocław")</f>
        <v>0</v>
      </c>
      <c r="AZ74" s="349">
        <f>SUMIFS('3_stopień'!$J$8:$J$726,'3_stopień'!$H$8:$H$726,D74,'3_stopień'!$P$8:$P$726,"CKZ Wrocław")</f>
        <v>0</v>
      </c>
      <c r="BA74" s="24">
        <f>SUMIFS('3_stopień'!$I$8:$I$726,'3_stopień'!$H$8:$H$726,D74,'3_stopień'!$P$8:$P$726,"Brzeg Dolny")</f>
        <v>0</v>
      </c>
      <c r="BB74" s="349">
        <f>SUMIFS('3_stopień'!$J$8:$J$726,'3_stopień'!$H$8:$H$726,D74,'3_stopień'!$P$8:$P$726,"Brzeg Dolny")</f>
        <v>0</v>
      </c>
      <c r="BC74" s="24">
        <f>SUMIFS('3_stopień'!$I$8:$I$726,'3_stopień'!$H$8:$H$726,D74,'3_stopień'!$P$8:$P$726,"CKZ Gniezno")</f>
        <v>0</v>
      </c>
      <c r="BD74" s="349">
        <f>SUMIFS('3_stopień'!$J$8:$J$726,'3_stopień'!$H$8:$H$726,D74,'3_stopień'!$P$8:$P$726,"CKZ Gniezno")</f>
        <v>0</v>
      </c>
      <c r="BE74" s="24">
        <f>SUMIFS('3_stopień'!$I$8:$I$726,'3_stopień'!$H$8:$H$726,D74,'3_stopień'!$P$8:$P$726,"CKZ Dębica")</f>
        <v>0</v>
      </c>
      <c r="BF74" s="349">
        <f>SUMIFS('3_stopień'!$J$8:$J$726,'3_stopień'!$H$8:$H$726,D74,'3_stopień'!$P$8:$P$726,"CKZ Dębica")</f>
        <v>0</v>
      </c>
      <c r="BG74" s="24">
        <f>SUMIFS('3_stopień'!$I$8:$I$726,'3_stopień'!$H$8:$H$726,D74,'3_stopień'!$P$8:$P$726,"CKZ Gliwice")</f>
        <v>0</v>
      </c>
      <c r="BH74" s="349">
        <f>SUMIFS('3_stopień'!$J$8:$J$726,'3_stopień'!$H$8:$H$726,D74,'3_stopień'!$P$8:$P$726,"CKZ Gliwice")</f>
        <v>0</v>
      </c>
      <c r="BI74" s="24">
        <f>SUMIFS('3_stopień'!$I$8:$I$726,'3_stopień'!$H$8:$H$726,D74,'3_stopień'!$P$8:$P$726,"konsultacje szkoła")</f>
        <v>0</v>
      </c>
      <c r="BJ74" s="338">
        <f t="shared" si="4"/>
        <v>0</v>
      </c>
      <c r="BK74" s="333">
        <f t="shared" si="5"/>
        <v>0</v>
      </c>
    </row>
    <row r="75" spans="2:63" hidden="1">
      <c r="B75" s="25" t="s">
        <v>530</v>
      </c>
      <c r="C75" s="26">
        <v>753501</v>
      </c>
      <c r="D75" s="26" t="s">
        <v>1025</v>
      </c>
      <c r="E75" s="25" t="s">
        <v>658</v>
      </c>
      <c r="F75" s="23">
        <f>SUMIF('3_stopień'!H$8:H$726,D75,'3_stopień'!I$8:I$726)</f>
        <v>0</v>
      </c>
      <c r="G75" s="24">
        <f>SUMIFS('3_stopień'!$I$8:$I$726,'3_stopień'!$H$8:$H$726,D75,'3_stopień'!$P$8:$P$726,"CKZ Bielawa")</f>
        <v>0</v>
      </c>
      <c r="H75" s="349">
        <f>SUMIFS('3_stopień'!$J$8:$J$726,'3_stopień'!$H$8:$H$726,D75,'3_stopień'!$P$8:$P$726,"CKZ Bielawa")</f>
        <v>0</v>
      </c>
      <c r="I75" s="24">
        <f>SUMIFS('3_stopień'!$I$8:$I$726,'3_stopień'!$H$8:$H$726,D75,'3_stopień'!$P$8:$P$726,"GCKZ Głogów")</f>
        <v>0</v>
      </c>
      <c r="J75" s="349">
        <f>SUMIFS('3_stopień'!$J$8:$J$726,'3_stopień'!$H$8:$H$726,D75,'3_stopień'!$P$8:$P$726,"GCKZ Głogów")</f>
        <v>0</v>
      </c>
      <c r="K75" s="24">
        <f>SUMIFS('3_stopień'!$I$8:$I$726,'3_stopień'!$H$8:$H$726,D75,'3_stopień'!$P$8:$P$726,"CKZ Jawor")</f>
        <v>0</v>
      </c>
      <c r="L75" s="349">
        <f>SUMIFS('3_stopień'!$J$8:$J$726,'3_stopień'!$H$8:$H$726,D75,'3_stopień'!$P$8:$P$726,"CKZ Jawor")</f>
        <v>0</v>
      </c>
      <c r="M75" s="24">
        <f>SUMIFS('3_stopień'!$I$8:$I$726,'3_stopień'!$H$8:$H$726,D75,'3_stopień'!$P$8:$P$726,"JCKZ Jelenia Góra")</f>
        <v>0</v>
      </c>
      <c r="N75" s="349">
        <f>SUMIFS('3_stopień'!$J$8:$J$726,'3_stopień'!$H$8:$H$726,D75,'3_stopień'!$P$8:$P$726,"JCKZ Jelenia Góra")</f>
        <v>0</v>
      </c>
      <c r="O75" s="24">
        <f>SUMIFS('3_stopień'!$I$8:$I$726,'3_stopień'!$H$8:$H$726,D75,'3_stopień'!$P$8:$P$726,"CKZ Kłodzko")</f>
        <v>0</v>
      </c>
      <c r="P75" s="349">
        <f>SUMIFS('3_stopień'!$J$8:$J$726,'3_stopień'!$H$8:$H$726,D75,'3_stopień'!$P$8:$P$726,"CKZ Kłodzko")</f>
        <v>0</v>
      </c>
      <c r="Q75" s="24">
        <f>SUMIFS('3_stopień'!$I$8:$I$726,'3_stopień'!$H$8:$H$726,D75,'3_stopień'!$P$8:$P$726,"CKZ Legnica")</f>
        <v>0</v>
      </c>
      <c r="R75" s="349">
        <f>SUMIFS('3_stopień'!$J$8:$J$726,'3_stopień'!$H$8:$H$726,D75,'3_stopień'!$P$8:$P$726,"CKZ Legnica")</f>
        <v>0</v>
      </c>
      <c r="S75" s="24">
        <f>SUMIFS('3_stopień'!$I$8:$I$726,'3_stopień'!$H$8:$H$726,D75,'3_stopień'!$P$8:$P$726,"CKZ Oleśnica")</f>
        <v>0</v>
      </c>
      <c r="T75" s="349">
        <f>SUMIFS('3_stopień'!$J$8:$J$726,'3_stopień'!$H$8:$H$726,D75,'3_stopień'!$P$8:$P$726,"CKZ Oleśnica")</f>
        <v>0</v>
      </c>
      <c r="U75" s="24">
        <f>SUMIFS('3_stopień'!$I$8:$I$726,'3_stopień'!$H$8:$H$726,D75,'3_stopień'!$P$8:$P$726,"CKZ Świdnica")</f>
        <v>0</v>
      </c>
      <c r="V75" s="349">
        <f>SUMIFS('3_stopień'!$J$8:$J$726,'3_stopień'!$H$8:$H$726,D75,'3_stopień'!$P$8:$P$726,"CKZ Świdnica")</f>
        <v>0</v>
      </c>
      <c r="W75" s="24">
        <f>SUMIFS('3_stopień'!$I$8:$I$726,'3_stopień'!$H$8:$H$726,D75,'3_stopień'!$P$8:$P$726,"CKZ Wołów")</f>
        <v>0</v>
      </c>
      <c r="X75" s="349">
        <f>SUMIFS('3_stopień'!$J$8:$J$726,'3_stopień'!$H$8:$H$726,D75,'3_stopień'!$P$8:$P$726,"CKZ Wołów")</f>
        <v>0</v>
      </c>
      <c r="Y75" s="24">
        <f>SUMIFS('3_stopień'!$I$8:$I$726,'3_stopień'!$H$8:$H$726,D75,'3_stopień'!$P$8:$P$726,"CKZ Ziębice")</f>
        <v>0</v>
      </c>
      <c r="Z75" s="349">
        <f>SUMIFS('3_stopień'!$J$8:$J$726,'3_stopień'!$H$8:$H$726,D75,'3_stopień'!$P$8:$P$726,"CKZ Ziębice")</f>
        <v>0</v>
      </c>
      <c r="AA75" s="24">
        <f>SUMIFS('3_stopień'!$I$8:$I$726,'3_stopień'!$H$8:$H$726,D75,'3_stopień'!$P$8:$P$726,"CKZ Dobrodzień")</f>
        <v>0</v>
      </c>
      <c r="AB75" s="349">
        <f>SUMIFS('3_stopień'!$J$8:$J$726,'3_stopień'!$H$8:$H$726,D75,'3_stopień'!$P$8:$P$726,"CKZ Dobrodzień")</f>
        <v>0</v>
      </c>
      <c r="AC75" s="24">
        <f>SUMIFS('3_stopień'!$I$8:$I$726,'3_stopień'!$H$8:$H$726,D75,'3_stopień'!$P$8:$P$726,"CKZ Głubczyce")</f>
        <v>0</v>
      </c>
      <c r="AD75" s="349">
        <f>SUMIFS('3_stopień'!$J$8:$J$726,'3_stopień'!$H$8:$H$726,D75,'3_stopień'!$P$8:$P$726,"CKZ Głubczyce")</f>
        <v>0</v>
      </c>
      <c r="AE75" s="24">
        <f>SUMIFS('3_stopień'!$I$8:$I$726,'3_stopień'!$H$8:$H$726,D75,'3_stopień'!$P$8:$P$726,"CKZ Kędzierzyn Koźle")</f>
        <v>0</v>
      </c>
      <c r="AF75" s="349">
        <f>SUMIFS('3_stopień'!$J$8:$J$726,'3_stopień'!$H$8:$H$726,D75,'3_stopień'!$P$8:$P$726,"CKZ Kędzierzyn Koźle")</f>
        <v>0</v>
      </c>
      <c r="AG75" s="24">
        <f>SUMIFS('3_stopień'!$I$8:$I$726,'3_stopień'!$H$8:$H$726,D75,'3_stopień'!$P$8:$P$726,"CKZ Kluczbork")</f>
        <v>0</v>
      </c>
      <c r="AH75" s="349">
        <f>SUMIFS('3_stopień'!$J$8:$J$726,'3_stopień'!$H$8:$H$726,D75,'3_stopień'!$P$8:$P$726,"CKZ Kluczbork")</f>
        <v>0</v>
      </c>
      <c r="AI75" s="24">
        <f>SUMIFS('3_stopień'!$I$8:$I$726,'3_stopień'!$H$8:$H$726,D75,'3_stopień'!$P$8:$P$726,"CKZ Krotoszyn")</f>
        <v>0</v>
      </c>
      <c r="AJ75" s="349">
        <f>SUMIFS('3_stopień'!$J$8:$J$726,'3_stopień'!$H$8:$H$726,D75,'3_stopień'!$P$8:$P$726,"CKZ Krotoszyn")</f>
        <v>0</v>
      </c>
      <c r="AK75" s="24">
        <f>SUMIFS('3_stopień'!$I$8:$I$726,'3_stopień'!$H$8:$H$726,D75,'3_stopień'!$P$8:$P$726,"CKZ Olkusz")</f>
        <v>0</v>
      </c>
      <c r="AL75" s="349">
        <f>SUMIFS('3_stopień'!$J$8:$J$726,'3_stopień'!$H$8:$H$726,D75,'3_stopień'!$P$8:$P$726,"CKZ Olkusz")</f>
        <v>0</v>
      </c>
      <c r="AM75" s="24">
        <f>SUMIFS('3_stopień'!$I$8:$I$726,'3_stopień'!$H$8:$H$726,D75,'3_stopień'!$P$8:$P$726,"CKZ Wschowa")</f>
        <v>0</v>
      </c>
      <c r="AN75" s="337">
        <f>SUMIFS('3_stopień'!$J$8:$J$726,'3_stopień'!$H$8:$H$726,D75,'3_stopień'!$P$8:$P$726,"CKZ Wschowa")</f>
        <v>0</v>
      </c>
      <c r="AO75" s="24">
        <f>SUMIFS('3_stopień'!$I$8:$I$726,'3_stopień'!$H$8:$H$726,D75,'3_stopień'!$P$8:$P$726,"CKZ Zielona Góra")</f>
        <v>0</v>
      </c>
      <c r="AP75" s="349">
        <f>SUMIFS('3_stopień'!$J$8:$J$726,'3_stopień'!$H$8:$H$726,D75,'3_stopień'!$P$8:$P$726,"CKZ Zielona Góra")</f>
        <v>0</v>
      </c>
      <c r="AQ75" s="24">
        <f>SUMIFS('3_stopień'!$I$8:$I$726,'3_stopień'!$H$8:$H$726,D75,'3_stopień'!$P$8:$P$726,"Rzemieślnicza Wałbrzych")</f>
        <v>0</v>
      </c>
      <c r="AR75" s="349">
        <f>SUMIFS('3_stopień'!$J$8:$J$726,'3_stopień'!$H$8:$H$726,D75,'3_stopień'!$P$8:$P$726,"Rzemieślnicza Wałbrzych")</f>
        <v>0</v>
      </c>
      <c r="AS75" s="24">
        <f>SUMIFS('3_stopień'!$I$8:$I$726,'3_stopień'!$H$8:$H$726,D75,'3_stopień'!$P$8:$P$726,"CKZ Mosina")</f>
        <v>0</v>
      </c>
      <c r="AT75" s="349">
        <f>SUMIFS('3_stopień'!$J$8:$J$726,'3_stopień'!$H$8:$H$726,D75,'3_stopień'!$P$8:$P$726,"CKZ Mosina")</f>
        <v>0</v>
      </c>
      <c r="AU75" s="24">
        <f>SUMIFS('3_stopień'!$I$8:$I$726,'3_stopień'!$H$8:$H$726,D75,'3_stopień'!$P$8:$P$726,"CKZ Słupsk")</f>
        <v>0</v>
      </c>
      <c r="AV75" s="349">
        <f>SUMIFS('3_stopień'!$J$8:$J$726,'3_stopień'!$H$8:$H$726,D75,'3_stopień'!$P$8:$P$726,"CKZ Słupsk")</f>
        <v>0</v>
      </c>
      <c r="AW75" s="24">
        <f>SUMIFS('3_stopień'!$I$8:$I$726,'3_stopień'!$H$8:$H$726,D75,'3_stopień'!$P$8:$P$726,"CKZ Opole")</f>
        <v>0</v>
      </c>
      <c r="AX75" s="349">
        <f>SUMIFS('3_stopień'!$J$8:$J$726,'3_stopień'!$H$8:$H$726,D75,'3_stopień'!$P$8:$P$726,"CKZ Opole")</f>
        <v>0</v>
      </c>
      <c r="AY75" s="24">
        <f>SUMIFS('3_stopień'!$I$8:$I$726,'3_stopień'!$H$8:$H$726,D75,'3_stopień'!$P$8:$P$726,"CKZ Wrocław")</f>
        <v>0</v>
      </c>
      <c r="AZ75" s="349">
        <f>SUMIFS('3_stopień'!$J$8:$J$726,'3_stopień'!$H$8:$H$726,D75,'3_stopień'!$P$8:$P$726,"CKZ Wrocław")</f>
        <v>0</v>
      </c>
      <c r="BA75" s="24">
        <f>SUMIFS('3_stopień'!$I$8:$I$726,'3_stopień'!$H$8:$H$726,D75,'3_stopień'!$P$8:$P$726,"Brzeg Dolny")</f>
        <v>0</v>
      </c>
      <c r="BB75" s="349">
        <f>SUMIFS('3_stopień'!$J$8:$J$726,'3_stopień'!$H$8:$H$726,D75,'3_stopień'!$P$8:$P$726,"Brzeg Dolny")</f>
        <v>0</v>
      </c>
      <c r="BC75" s="24">
        <f>SUMIFS('3_stopień'!$I$8:$I$726,'3_stopień'!$H$8:$H$726,D75,'3_stopień'!$P$8:$P$726,"CKZ Gniezno")</f>
        <v>0</v>
      </c>
      <c r="BD75" s="349">
        <f>SUMIFS('3_stopień'!$J$8:$J$726,'3_stopień'!$H$8:$H$726,D75,'3_stopień'!$P$8:$P$726,"CKZ Gniezno")</f>
        <v>0</v>
      </c>
      <c r="BE75" s="24">
        <f>SUMIFS('3_stopień'!$I$8:$I$726,'3_stopień'!$H$8:$H$726,D75,'3_stopień'!$P$8:$P$726,"CKZ Dębica")</f>
        <v>0</v>
      </c>
      <c r="BF75" s="349">
        <f>SUMIFS('3_stopień'!$J$8:$J$726,'3_stopień'!$H$8:$H$726,D75,'3_stopień'!$P$8:$P$726,"CKZ Dębica")</f>
        <v>0</v>
      </c>
      <c r="BG75" s="24">
        <f>SUMIFS('3_stopień'!$I$8:$I$726,'3_stopień'!$H$8:$H$726,D75,'3_stopień'!$P$8:$P$726,"CKZ Gliwice")</f>
        <v>0</v>
      </c>
      <c r="BH75" s="349">
        <f>SUMIFS('3_stopień'!$J$8:$J$726,'3_stopień'!$H$8:$H$726,D75,'3_stopień'!$P$8:$P$726,"CKZ Gliwice")</f>
        <v>0</v>
      </c>
      <c r="BI75" s="24">
        <f>SUMIFS('3_stopień'!$I$8:$I$726,'3_stopień'!$H$8:$H$726,D75,'3_stopień'!$P$8:$P$726,"konsultacje szkoła")</f>
        <v>0</v>
      </c>
      <c r="BJ75" s="338">
        <f t="shared" si="4"/>
        <v>0</v>
      </c>
      <c r="BK75" s="333">
        <f t="shared" si="5"/>
        <v>0</v>
      </c>
    </row>
    <row r="76" spans="2:63" hidden="1">
      <c r="B76" s="25" t="s">
        <v>531</v>
      </c>
      <c r="C76" s="26">
        <v>753702</v>
      </c>
      <c r="D76" s="26" t="s">
        <v>1026</v>
      </c>
      <c r="E76" s="25" t="s">
        <v>657</v>
      </c>
      <c r="F76" s="23">
        <f>SUMIF('3_stopień'!H$8:H$726,D76,'3_stopień'!I$8:I$726)</f>
        <v>0</v>
      </c>
      <c r="G76" s="24">
        <f>SUMIFS('3_stopień'!$I$8:$I$726,'3_stopień'!$H$8:$H$726,D76,'3_stopień'!$P$8:$P$726,"CKZ Bielawa")</f>
        <v>0</v>
      </c>
      <c r="H76" s="349">
        <f>SUMIFS('3_stopień'!$J$8:$J$726,'3_stopień'!$H$8:$H$726,D76,'3_stopień'!$P$8:$P$726,"CKZ Bielawa")</f>
        <v>0</v>
      </c>
      <c r="I76" s="24">
        <f>SUMIFS('3_stopień'!$I$8:$I$726,'3_stopień'!$H$8:$H$726,D76,'3_stopień'!$P$8:$P$726,"GCKZ Głogów")</f>
        <v>0</v>
      </c>
      <c r="J76" s="349">
        <f>SUMIFS('3_stopień'!$J$8:$J$726,'3_stopień'!$H$8:$H$726,D76,'3_stopień'!$P$8:$P$726,"GCKZ Głogów")</f>
        <v>0</v>
      </c>
      <c r="K76" s="24">
        <f>SUMIFS('3_stopień'!$I$8:$I$726,'3_stopień'!$H$8:$H$726,D76,'3_stopień'!$P$8:$P$726,"CKZ Jawor")</f>
        <v>0</v>
      </c>
      <c r="L76" s="349">
        <f>SUMIFS('3_stopień'!$J$8:$J$726,'3_stopień'!$H$8:$H$726,D76,'3_stopień'!$P$8:$P$726,"CKZ Jawor")</f>
        <v>0</v>
      </c>
      <c r="M76" s="24">
        <f>SUMIFS('3_stopień'!$I$8:$I$726,'3_stopień'!$H$8:$H$726,D76,'3_stopień'!$P$8:$P$726,"JCKZ Jelenia Góra")</f>
        <v>0</v>
      </c>
      <c r="N76" s="349">
        <f>SUMIFS('3_stopień'!$J$8:$J$726,'3_stopień'!$H$8:$H$726,D76,'3_stopień'!$P$8:$P$726,"JCKZ Jelenia Góra")</f>
        <v>0</v>
      </c>
      <c r="O76" s="24">
        <f>SUMIFS('3_stopień'!$I$8:$I$726,'3_stopień'!$H$8:$H$726,D76,'3_stopień'!$P$8:$P$726,"CKZ Kłodzko")</f>
        <v>0</v>
      </c>
      <c r="P76" s="349">
        <f>SUMIFS('3_stopień'!$J$8:$J$726,'3_stopień'!$H$8:$H$726,D76,'3_stopień'!$P$8:$P$726,"CKZ Kłodzko")</f>
        <v>0</v>
      </c>
      <c r="Q76" s="24">
        <f>SUMIFS('3_stopień'!$I$8:$I$726,'3_stopień'!$H$8:$H$726,D76,'3_stopień'!$P$8:$P$726,"CKZ Legnica")</f>
        <v>0</v>
      </c>
      <c r="R76" s="349">
        <f>SUMIFS('3_stopień'!$J$8:$J$726,'3_stopień'!$H$8:$H$726,D76,'3_stopień'!$P$8:$P$726,"CKZ Legnica")</f>
        <v>0</v>
      </c>
      <c r="S76" s="24">
        <f>SUMIFS('3_stopień'!$I$8:$I$726,'3_stopień'!$H$8:$H$726,D76,'3_stopień'!$P$8:$P$726,"CKZ Oleśnica")</f>
        <v>0</v>
      </c>
      <c r="T76" s="349">
        <f>SUMIFS('3_stopień'!$J$8:$J$726,'3_stopień'!$H$8:$H$726,D76,'3_stopień'!$P$8:$P$726,"CKZ Oleśnica")</f>
        <v>0</v>
      </c>
      <c r="U76" s="24">
        <f>SUMIFS('3_stopień'!$I$8:$I$726,'3_stopień'!$H$8:$H$726,D76,'3_stopień'!$P$8:$P$726,"CKZ Świdnica")</f>
        <v>0</v>
      </c>
      <c r="V76" s="349">
        <f>SUMIFS('3_stopień'!$J$8:$J$726,'3_stopień'!$H$8:$H$726,D76,'3_stopień'!$P$8:$P$726,"CKZ Świdnica")</f>
        <v>0</v>
      </c>
      <c r="W76" s="24">
        <f>SUMIFS('3_stopień'!$I$8:$I$726,'3_stopień'!$H$8:$H$726,D76,'3_stopień'!$P$8:$P$726,"CKZ Wołów")</f>
        <v>0</v>
      </c>
      <c r="X76" s="349">
        <f>SUMIFS('3_stopień'!$J$8:$J$726,'3_stopień'!$H$8:$H$726,D76,'3_stopień'!$P$8:$P$726,"CKZ Wołów")</f>
        <v>0</v>
      </c>
      <c r="Y76" s="24">
        <f>SUMIFS('3_stopień'!$I$8:$I$726,'3_stopień'!$H$8:$H$726,D76,'3_stopień'!$P$8:$P$726,"CKZ Ziębice")</f>
        <v>0</v>
      </c>
      <c r="Z76" s="349">
        <f>SUMIFS('3_stopień'!$J$8:$J$726,'3_stopień'!$H$8:$H$726,D76,'3_stopień'!$P$8:$P$726,"CKZ Ziębice")</f>
        <v>0</v>
      </c>
      <c r="AA76" s="24">
        <f>SUMIFS('3_stopień'!$I$8:$I$726,'3_stopień'!$H$8:$H$726,D76,'3_stopień'!$P$8:$P$726,"CKZ Dobrodzień")</f>
        <v>0</v>
      </c>
      <c r="AB76" s="349">
        <f>SUMIFS('3_stopień'!$J$8:$J$726,'3_stopień'!$H$8:$H$726,D76,'3_stopień'!$P$8:$P$726,"CKZ Dobrodzień")</f>
        <v>0</v>
      </c>
      <c r="AC76" s="24">
        <f>SUMIFS('3_stopień'!$I$8:$I$726,'3_stopień'!$H$8:$H$726,D76,'3_stopień'!$P$8:$P$726,"CKZ Głubczyce")</f>
        <v>0</v>
      </c>
      <c r="AD76" s="349">
        <f>SUMIFS('3_stopień'!$J$8:$J$726,'3_stopień'!$H$8:$H$726,D76,'3_stopień'!$P$8:$P$726,"CKZ Głubczyce")</f>
        <v>0</v>
      </c>
      <c r="AE76" s="24">
        <f>SUMIFS('3_stopień'!$I$8:$I$726,'3_stopień'!$H$8:$H$726,D76,'3_stopień'!$P$8:$P$726,"CKZ Kędzierzyn Koźle")</f>
        <v>0</v>
      </c>
      <c r="AF76" s="349">
        <f>SUMIFS('3_stopień'!$J$8:$J$726,'3_stopień'!$H$8:$H$726,D76,'3_stopień'!$P$8:$P$726,"CKZ Kędzierzyn Koźle")</f>
        <v>0</v>
      </c>
      <c r="AG76" s="24">
        <f>SUMIFS('3_stopień'!$I$8:$I$726,'3_stopień'!$H$8:$H$726,D76,'3_stopień'!$P$8:$P$726,"CKZ Kluczbork")</f>
        <v>0</v>
      </c>
      <c r="AH76" s="349">
        <f>SUMIFS('3_stopień'!$J$8:$J$726,'3_stopień'!$H$8:$H$726,D76,'3_stopień'!$P$8:$P$726,"CKZ Kluczbork")</f>
        <v>0</v>
      </c>
      <c r="AI76" s="24">
        <f>SUMIFS('3_stopień'!$I$8:$I$726,'3_stopień'!$H$8:$H$726,D76,'3_stopień'!$P$8:$P$726,"CKZ Krotoszyn")</f>
        <v>0</v>
      </c>
      <c r="AJ76" s="349">
        <f>SUMIFS('3_stopień'!$J$8:$J$726,'3_stopień'!$H$8:$H$726,D76,'3_stopień'!$P$8:$P$726,"CKZ Krotoszyn")</f>
        <v>0</v>
      </c>
      <c r="AK76" s="24">
        <f>SUMIFS('3_stopień'!$I$8:$I$726,'3_stopień'!$H$8:$H$726,D76,'3_stopień'!$P$8:$P$726,"CKZ Olkusz")</f>
        <v>0</v>
      </c>
      <c r="AL76" s="349">
        <f>SUMIFS('3_stopień'!$J$8:$J$726,'3_stopień'!$H$8:$H$726,D76,'3_stopień'!$P$8:$P$726,"CKZ Olkusz")</f>
        <v>0</v>
      </c>
      <c r="AM76" s="24">
        <f>SUMIFS('3_stopień'!$I$8:$I$726,'3_stopień'!$H$8:$H$726,D76,'3_stopień'!$P$8:$P$726,"CKZ Wschowa")</f>
        <v>0</v>
      </c>
      <c r="AN76" s="337">
        <f>SUMIFS('3_stopień'!$J$8:$J$726,'3_stopień'!$H$8:$H$726,D76,'3_stopień'!$P$8:$P$726,"CKZ Wschowa")</f>
        <v>0</v>
      </c>
      <c r="AO76" s="24">
        <f>SUMIFS('3_stopień'!$I$8:$I$726,'3_stopień'!$H$8:$H$726,D76,'3_stopień'!$P$8:$P$726,"CKZ Zielona Góra")</f>
        <v>0</v>
      </c>
      <c r="AP76" s="349">
        <f>SUMIFS('3_stopień'!$J$8:$J$726,'3_stopień'!$H$8:$H$726,D76,'3_stopień'!$P$8:$P$726,"CKZ Zielona Góra")</f>
        <v>0</v>
      </c>
      <c r="AQ76" s="24">
        <f>SUMIFS('3_stopień'!$I$8:$I$726,'3_stopień'!$H$8:$H$726,D76,'3_stopień'!$P$8:$P$726,"Rzemieślnicza Wałbrzych")</f>
        <v>0</v>
      </c>
      <c r="AR76" s="349">
        <f>SUMIFS('3_stopień'!$J$8:$J$726,'3_stopień'!$H$8:$H$726,D76,'3_stopień'!$P$8:$P$726,"Rzemieślnicza Wałbrzych")</f>
        <v>0</v>
      </c>
      <c r="AS76" s="24">
        <f>SUMIFS('3_stopień'!$I$8:$I$726,'3_stopień'!$H$8:$H$726,D76,'3_stopień'!$P$8:$P$726,"CKZ Mosina")</f>
        <v>0</v>
      </c>
      <c r="AT76" s="349">
        <f>SUMIFS('3_stopień'!$J$8:$J$726,'3_stopień'!$H$8:$H$726,D76,'3_stopień'!$P$8:$P$726,"CKZ Mosina")</f>
        <v>0</v>
      </c>
      <c r="AU76" s="24">
        <f>SUMIFS('3_stopień'!$I$8:$I$726,'3_stopień'!$H$8:$H$726,D76,'3_stopień'!$P$8:$P$726,"CKZ Słupsk")</f>
        <v>0</v>
      </c>
      <c r="AV76" s="349">
        <f>SUMIFS('3_stopień'!$J$8:$J$726,'3_stopień'!$H$8:$H$726,D76,'3_stopień'!$P$8:$P$726,"CKZ Słupsk")</f>
        <v>0</v>
      </c>
      <c r="AW76" s="24">
        <f>SUMIFS('3_stopień'!$I$8:$I$726,'3_stopień'!$H$8:$H$726,D76,'3_stopień'!$P$8:$P$726,"CKZ Opole")</f>
        <v>0</v>
      </c>
      <c r="AX76" s="349">
        <f>SUMIFS('3_stopień'!$J$8:$J$726,'3_stopień'!$H$8:$H$726,D76,'3_stopień'!$P$8:$P$726,"CKZ Opole")</f>
        <v>0</v>
      </c>
      <c r="AY76" s="24">
        <f>SUMIFS('3_stopień'!$I$8:$I$726,'3_stopień'!$H$8:$H$726,D76,'3_stopień'!$P$8:$P$726,"CKZ Wrocław")</f>
        <v>0</v>
      </c>
      <c r="AZ76" s="349">
        <f>SUMIFS('3_stopień'!$J$8:$J$726,'3_stopień'!$H$8:$H$726,D76,'3_stopień'!$P$8:$P$726,"CKZ Wrocław")</f>
        <v>0</v>
      </c>
      <c r="BA76" s="24">
        <f>SUMIFS('3_stopień'!$I$8:$I$726,'3_stopień'!$H$8:$H$726,D76,'3_stopień'!$P$8:$P$726,"Brzeg Dolny")</f>
        <v>0</v>
      </c>
      <c r="BB76" s="349">
        <f>SUMIFS('3_stopień'!$J$8:$J$726,'3_stopień'!$H$8:$H$726,D76,'3_stopień'!$P$8:$P$726,"Brzeg Dolny")</f>
        <v>0</v>
      </c>
      <c r="BC76" s="24">
        <f>SUMIFS('3_stopień'!$I$8:$I$726,'3_stopień'!$H$8:$H$726,D76,'3_stopień'!$P$8:$P$726,"CKZ Gniezno")</f>
        <v>0</v>
      </c>
      <c r="BD76" s="349">
        <f>SUMIFS('3_stopień'!$J$8:$J$726,'3_stopień'!$H$8:$H$726,D76,'3_stopień'!$P$8:$P$726,"CKZ Gniezno")</f>
        <v>0</v>
      </c>
      <c r="BE76" s="24">
        <f>SUMIFS('3_stopień'!$I$8:$I$726,'3_stopień'!$H$8:$H$726,D76,'3_stopień'!$P$8:$P$726,"CKZ Dębica")</f>
        <v>0</v>
      </c>
      <c r="BF76" s="349">
        <f>SUMIFS('3_stopień'!$J$8:$J$726,'3_stopień'!$H$8:$H$726,D76,'3_stopień'!$P$8:$P$726,"CKZ Dębica")</f>
        <v>0</v>
      </c>
      <c r="BG76" s="24">
        <f>SUMIFS('3_stopień'!$I$8:$I$726,'3_stopień'!$H$8:$H$726,D76,'3_stopień'!$P$8:$P$726,"CKZ Gliwice")</f>
        <v>0</v>
      </c>
      <c r="BH76" s="349">
        <f>SUMIFS('3_stopień'!$J$8:$J$726,'3_stopień'!$H$8:$H$726,D76,'3_stopień'!$P$8:$P$726,"CKZ Gliwice")</f>
        <v>0</v>
      </c>
      <c r="BI76" s="24">
        <f>SUMIFS('3_stopień'!$I$8:$I$726,'3_stopień'!$H$8:$H$726,D76,'3_stopień'!$P$8:$P$726,"konsultacje szkoła")</f>
        <v>0</v>
      </c>
      <c r="BJ76" s="338">
        <f t="shared" si="4"/>
        <v>0</v>
      </c>
      <c r="BK76" s="333">
        <f t="shared" si="5"/>
        <v>0</v>
      </c>
    </row>
    <row r="77" spans="2:63">
      <c r="B77" s="25" t="s">
        <v>532</v>
      </c>
      <c r="C77" s="26">
        <v>753105</v>
      </c>
      <c r="D77" s="26" t="s">
        <v>457</v>
      </c>
      <c r="E77" s="25" t="s">
        <v>656</v>
      </c>
      <c r="F77" s="23">
        <f>SUMIF('3_stopień'!H$8:H$726,D77,'3_stopień'!I$8:I$726)</f>
        <v>3</v>
      </c>
      <c r="G77" s="24">
        <f>SUMIFS('3_stopień'!$I$8:$I$726,'3_stopień'!$H$8:$H$726,D77,'3_stopień'!$P$8:$P$726,"CKZ Bielawa")</f>
        <v>0</v>
      </c>
      <c r="H77" s="349">
        <f>SUMIFS('3_stopień'!$J$8:$J$726,'3_stopień'!$H$8:$H$726,D77,'3_stopień'!$P$8:$P$726,"CKZ Bielawa")</f>
        <v>0</v>
      </c>
      <c r="I77" s="24">
        <f>SUMIFS('3_stopień'!$I$8:$I$726,'3_stopień'!$H$8:$H$726,D77,'3_stopień'!$P$8:$P$726,"GCKZ Głogów")</f>
        <v>0</v>
      </c>
      <c r="J77" s="349">
        <f>SUMIFS('3_stopień'!$J$8:$J$726,'3_stopień'!$H$8:$H$726,D77,'3_stopień'!$P$8:$P$726,"GCKZ Głogów")</f>
        <v>0</v>
      </c>
      <c r="K77" s="24">
        <f>SUMIFS('3_stopień'!$I$8:$I$726,'3_stopień'!$H$8:$H$726,D77,'3_stopień'!$P$8:$P$726,"CKZ Jawor")</f>
        <v>0</v>
      </c>
      <c r="L77" s="349">
        <f>SUMIFS('3_stopień'!$J$8:$J$726,'3_stopień'!$H$8:$H$726,D77,'3_stopień'!$P$8:$P$726,"CKZ Jawor")</f>
        <v>0</v>
      </c>
      <c r="M77" s="24">
        <f>SUMIFS('3_stopień'!$I$8:$I$726,'3_stopień'!$H$8:$H$726,D77,'3_stopień'!$P$8:$P$726,"JCKZ Jelenia Góra")</f>
        <v>0</v>
      </c>
      <c r="N77" s="349">
        <f>SUMIFS('3_stopień'!$J$8:$J$726,'3_stopień'!$H$8:$H$726,D77,'3_stopień'!$P$8:$P$726,"JCKZ Jelenia Góra")</f>
        <v>0</v>
      </c>
      <c r="O77" s="24">
        <f>SUMIFS('3_stopień'!$I$8:$I$726,'3_stopień'!$H$8:$H$726,D77,'3_stopień'!$P$8:$P$726,"CKZ Kłodzko")</f>
        <v>0</v>
      </c>
      <c r="P77" s="349">
        <f>SUMIFS('3_stopień'!$J$8:$J$726,'3_stopień'!$H$8:$H$726,D77,'3_stopień'!$P$8:$P$726,"CKZ Kłodzko")</f>
        <v>0</v>
      </c>
      <c r="Q77" s="24">
        <f>SUMIFS('3_stopień'!$I$8:$I$726,'3_stopień'!$H$8:$H$726,D77,'3_stopień'!$P$8:$P$726,"CKZ Legnica")</f>
        <v>0</v>
      </c>
      <c r="R77" s="349">
        <f>SUMIFS('3_stopień'!$J$8:$J$726,'3_stopień'!$H$8:$H$726,D77,'3_stopień'!$P$8:$P$726,"CKZ Legnica")</f>
        <v>0</v>
      </c>
      <c r="S77" s="24">
        <f>SUMIFS('3_stopień'!$I$8:$I$726,'3_stopień'!$H$8:$H$726,D77,'3_stopień'!$P$8:$P$726,"CKZ Oleśnica")</f>
        <v>0</v>
      </c>
      <c r="T77" s="349">
        <f>SUMIFS('3_stopień'!$J$8:$J$726,'3_stopień'!$H$8:$H$726,D77,'3_stopień'!$P$8:$P$726,"CKZ Oleśnica")</f>
        <v>0</v>
      </c>
      <c r="U77" s="24">
        <f>SUMIFS('3_stopień'!$I$8:$I$726,'3_stopień'!$H$8:$H$726,D77,'3_stopień'!$P$8:$P$726,"CKZ Świdnica")</f>
        <v>0</v>
      </c>
      <c r="V77" s="349">
        <f>SUMIFS('3_stopień'!$J$8:$J$726,'3_stopień'!$H$8:$H$726,D77,'3_stopień'!$P$8:$P$726,"CKZ Świdnica")</f>
        <v>0</v>
      </c>
      <c r="W77" s="24">
        <f>SUMIFS('3_stopień'!$I$8:$I$726,'3_stopień'!$H$8:$H$726,D77,'3_stopień'!$P$8:$P$726,"CKZ Wołów")</f>
        <v>0</v>
      </c>
      <c r="X77" s="349">
        <f>SUMIFS('3_stopień'!$J$8:$J$726,'3_stopień'!$H$8:$H$726,D77,'3_stopień'!$P$8:$P$726,"CKZ Wołów")</f>
        <v>0</v>
      </c>
      <c r="Y77" s="24">
        <f>SUMIFS('3_stopień'!$I$8:$I$726,'3_stopień'!$H$8:$H$726,D77,'3_stopień'!$P$8:$P$726,"CKZ Ziębice")</f>
        <v>0</v>
      </c>
      <c r="Z77" s="349">
        <f>SUMIFS('3_stopień'!$J$8:$J$726,'3_stopień'!$H$8:$H$726,D77,'3_stopień'!$P$8:$P$726,"CKZ Ziębice")</f>
        <v>0</v>
      </c>
      <c r="AA77" s="24">
        <f>SUMIFS('3_stopień'!$I$8:$I$726,'3_stopień'!$H$8:$H$726,D77,'3_stopień'!$P$8:$P$726,"CKZ Dobrodzień")</f>
        <v>0</v>
      </c>
      <c r="AB77" s="349">
        <f>SUMIFS('3_stopień'!$J$8:$J$726,'3_stopień'!$H$8:$H$726,D77,'3_stopień'!$P$8:$P$726,"CKZ Dobrodzień")</f>
        <v>0</v>
      </c>
      <c r="AC77" s="24">
        <f>SUMIFS('3_stopień'!$I$8:$I$726,'3_stopień'!$H$8:$H$726,D77,'3_stopień'!$P$8:$P$726,"CKZ Głubczyce")</f>
        <v>0</v>
      </c>
      <c r="AD77" s="349">
        <f>SUMIFS('3_stopień'!$J$8:$J$726,'3_stopień'!$H$8:$H$726,D77,'3_stopień'!$P$8:$P$726,"CKZ Głubczyce")</f>
        <v>0</v>
      </c>
      <c r="AE77" s="24">
        <f>SUMIFS('3_stopień'!$I$8:$I$726,'3_stopień'!$H$8:$H$726,D77,'3_stopień'!$P$8:$P$726,"CKZ Kędzierzyn Koźle")</f>
        <v>0</v>
      </c>
      <c r="AF77" s="349">
        <f>SUMIFS('3_stopień'!$J$8:$J$726,'3_stopień'!$H$8:$H$726,D77,'3_stopień'!$P$8:$P$726,"CKZ Kędzierzyn Koźle")</f>
        <v>0</v>
      </c>
      <c r="AG77" s="24">
        <f>SUMIFS('3_stopień'!$I$8:$I$726,'3_stopień'!$H$8:$H$726,D77,'3_stopień'!$P$8:$P$726,"CKZ Kluczbork")</f>
        <v>0</v>
      </c>
      <c r="AH77" s="349">
        <f>SUMIFS('3_stopień'!$J$8:$J$726,'3_stopień'!$H$8:$H$726,D77,'3_stopień'!$P$8:$P$726,"CKZ Kluczbork")</f>
        <v>0</v>
      </c>
      <c r="AI77" s="24">
        <f>SUMIFS('3_stopień'!$I$8:$I$726,'3_stopień'!$H$8:$H$726,D77,'3_stopień'!$P$8:$P$726,"CKZ Krotoszyn")</f>
        <v>2</v>
      </c>
      <c r="AJ77" s="349">
        <f>SUMIFS('3_stopień'!$J$8:$J$726,'3_stopień'!$H$8:$H$726,D77,'3_stopień'!$P$8:$P$726,"CKZ Krotoszyn")</f>
        <v>2</v>
      </c>
      <c r="AK77" s="24">
        <f>SUMIFS('3_stopień'!$I$8:$I$726,'3_stopień'!$H$8:$H$726,D77,'3_stopień'!$P$8:$P$726,"CKZ Olkusz")</f>
        <v>0</v>
      </c>
      <c r="AL77" s="349">
        <f>SUMIFS('3_stopień'!$J$8:$J$726,'3_stopień'!$H$8:$H$726,D77,'3_stopień'!$P$8:$P$726,"CKZ Olkusz")</f>
        <v>0</v>
      </c>
      <c r="AM77" s="24">
        <f>SUMIFS('3_stopień'!$I$8:$I$726,'3_stopień'!$H$8:$H$726,D77,'3_stopień'!$P$8:$P$726,"CKZ Wschowa")</f>
        <v>0</v>
      </c>
      <c r="AN77" s="337">
        <f>SUMIFS('3_stopień'!$J$8:$J$726,'3_stopień'!$H$8:$H$726,D77,'3_stopień'!$P$8:$P$726,"CKZ Wschowa")</f>
        <v>0</v>
      </c>
      <c r="AO77" s="24">
        <f>SUMIFS('3_stopień'!$I$8:$I$726,'3_stopień'!$H$8:$H$726,D77,'3_stopień'!$P$8:$P$726,"CKZ Zielona Góra")</f>
        <v>1</v>
      </c>
      <c r="AP77" s="349">
        <f>SUMIFS('3_stopień'!$J$8:$J$726,'3_stopień'!$H$8:$H$726,D77,'3_stopień'!$P$8:$P$726,"CKZ Zielona Góra")</f>
        <v>1</v>
      </c>
      <c r="AQ77" s="24">
        <f>SUMIFS('3_stopień'!$I$8:$I$726,'3_stopień'!$H$8:$H$726,D77,'3_stopień'!$P$8:$P$726,"Rzemieślnicza Wałbrzych")</f>
        <v>0</v>
      </c>
      <c r="AR77" s="349">
        <f>SUMIFS('3_stopień'!$J$8:$J$726,'3_stopień'!$H$8:$H$726,D77,'3_stopień'!$P$8:$P$726,"Rzemieślnicza Wałbrzych")</f>
        <v>0</v>
      </c>
      <c r="AS77" s="24">
        <f>SUMIFS('3_stopień'!$I$8:$I$726,'3_stopień'!$H$8:$H$726,D77,'3_stopień'!$P$8:$P$726,"CKZ Mosina")</f>
        <v>0</v>
      </c>
      <c r="AT77" s="349">
        <f>SUMIFS('3_stopień'!$J$8:$J$726,'3_stopień'!$H$8:$H$726,D77,'3_stopień'!$P$8:$P$726,"CKZ Mosina")</f>
        <v>0</v>
      </c>
      <c r="AU77" s="24">
        <f>SUMIFS('3_stopień'!$I$8:$I$726,'3_stopień'!$H$8:$H$726,D77,'3_stopień'!$P$8:$P$726,"CKZ Słupsk")</f>
        <v>0</v>
      </c>
      <c r="AV77" s="349">
        <f>SUMIFS('3_stopień'!$J$8:$J$726,'3_stopień'!$H$8:$H$726,D77,'3_stopień'!$P$8:$P$726,"CKZ Słupsk")</f>
        <v>0</v>
      </c>
      <c r="AW77" s="24">
        <f>SUMIFS('3_stopień'!$I$8:$I$726,'3_stopień'!$H$8:$H$726,D77,'3_stopień'!$P$8:$P$726,"CKZ Opole")</f>
        <v>0</v>
      </c>
      <c r="AX77" s="349">
        <f>SUMIFS('3_stopień'!$J$8:$J$726,'3_stopień'!$H$8:$H$726,D77,'3_stopień'!$P$8:$P$726,"CKZ Opole")</f>
        <v>0</v>
      </c>
      <c r="AY77" s="24">
        <f>SUMIFS('3_stopień'!$I$8:$I$726,'3_stopień'!$H$8:$H$726,D77,'3_stopień'!$P$8:$P$726,"CKZ Wrocław")</f>
        <v>0</v>
      </c>
      <c r="AZ77" s="349">
        <f>SUMIFS('3_stopień'!$J$8:$J$726,'3_stopień'!$H$8:$H$726,D77,'3_stopień'!$P$8:$P$726,"CKZ Wrocław")</f>
        <v>0</v>
      </c>
      <c r="BA77" s="24">
        <f>SUMIFS('3_stopień'!$I$8:$I$726,'3_stopień'!$H$8:$H$726,D77,'3_stopień'!$P$8:$P$726,"Brzeg Dolny")</f>
        <v>0</v>
      </c>
      <c r="BB77" s="349">
        <f>SUMIFS('3_stopień'!$J$8:$J$726,'3_stopień'!$H$8:$H$726,D77,'3_stopień'!$P$8:$P$726,"Brzeg Dolny")</f>
        <v>0</v>
      </c>
      <c r="BC77" s="24">
        <f>SUMIFS('3_stopień'!$I$8:$I$726,'3_stopień'!$H$8:$H$726,D77,'3_stopień'!$P$8:$P$726,"CKZ Gniezno")</f>
        <v>0</v>
      </c>
      <c r="BD77" s="349">
        <f>SUMIFS('3_stopień'!$J$8:$J$726,'3_stopień'!$H$8:$H$726,D77,'3_stopień'!$P$8:$P$726,"CKZ Gniezno")</f>
        <v>0</v>
      </c>
      <c r="BE77" s="24">
        <f>SUMIFS('3_stopień'!$I$8:$I$726,'3_stopień'!$H$8:$H$726,D77,'3_stopień'!$P$8:$P$726,"CKZ Dębica")</f>
        <v>0</v>
      </c>
      <c r="BF77" s="349">
        <f>SUMIFS('3_stopień'!$J$8:$J$726,'3_stopień'!$H$8:$H$726,D77,'3_stopień'!$P$8:$P$726,"CKZ Dębica")</f>
        <v>0</v>
      </c>
      <c r="BG77" s="24">
        <f>SUMIFS('3_stopień'!$I$8:$I$726,'3_stopień'!$H$8:$H$726,D77,'3_stopień'!$P$8:$P$726,"CKZ Gliwice")</f>
        <v>0</v>
      </c>
      <c r="BH77" s="349">
        <f>SUMIFS('3_stopień'!$J$8:$J$726,'3_stopień'!$H$8:$H$726,D77,'3_stopień'!$P$8:$P$726,"CKZ Gliwice")</f>
        <v>0</v>
      </c>
      <c r="BI77" s="24">
        <f>SUMIFS('3_stopień'!$I$8:$I$726,'3_stopień'!$H$8:$H$726,D77,'3_stopień'!$P$8:$P$726,"konsultacje szkoła")</f>
        <v>0</v>
      </c>
      <c r="BJ77" s="338">
        <f t="shared" si="4"/>
        <v>3</v>
      </c>
      <c r="BK77" s="333">
        <f t="shared" si="5"/>
        <v>3</v>
      </c>
    </row>
    <row r="78" spans="2:63" hidden="1">
      <c r="B78" s="25" t="s">
        <v>533</v>
      </c>
      <c r="C78" s="26">
        <v>753106</v>
      </c>
      <c r="D78" s="26" t="s">
        <v>1027</v>
      </c>
      <c r="E78" s="25" t="s">
        <v>655</v>
      </c>
      <c r="F78" s="23">
        <f>SUMIF('3_stopień'!H$8:H$726,D78,'3_stopień'!I$8:I$726)</f>
        <v>0</v>
      </c>
      <c r="G78" s="24">
        <f>SUMIFS('3_stopień'!$I$8:$I$726,'3_stopień'!$H$8:$H$726,D78,'3_stopień'!$P$8:$P$726,"CKZ Bielawa")</f>
        <v>0</v>
      </c>
      <c r="H78" s="349">
        <f>SUMIFS('3_stopień'!$J$8:$J$726,'3_stopień'!$H$8:$H$726,D78,'3_stopień'!$P$8:$P$726,"CKZ Bielawa")</f>
        <v>0</v>
      </c>
      <c r="I78" s="24">
        <f>SUMIFS('3_stopień'!$I$8:$I$726,'3_stopień'!$H$8:$H$726,D78,'3_stopień'!$P$8:$P$726,"GCKZ Głogów")</f>
        <v>0</v>
      </c>
      <c r="J78" s="349">
        <f>SUMIFS('3_stopień'!$J$8:$J$726,'3_stopień'!$H$8:$H$726,D78,'3_stopień'!$P$8:$P$726,"GCKZ Głogów")</f>
        <v>0</v>
      </c>
      <c r="K78" s="24">
        <f>SUMIFS('3_stopień'!$I$8:$I$726,'3_stopień'!$H$8:$H$726,D78,'3_stopień'!$P$8:$P$726,"CKZ Jawor")</f>
        <v>0</v>
      </c>
      <c r="L78" s="349">
        <f>SUMIFS('3_stopień'!$J$8:$J$726,'3_stopień'!$H$8:$H$726,D78,'3_stopień'!$P$8:$P$726,"CKZ Jawor")</f>
        <v>0</v>
      </c>
      <c r="M78" s="24">
        <f>SUMIFS('3_stopień'!$I$8:$I$726,'3_stopień'!$H$8:$H$726,D78,'3_stopień'!$P$8:$P$726,"JCKZ Jelenia Góra")</f>
        <v>0</v>
      </c>
      <c r="N78" s="349">
        <f>SUMIFS('3_stopień'!$J$8:$J$726,'3_stopień'!$H$8:$H$726,D78,'3_stopień'!$P$8:$P$726,"JCKZ Jelenia Góra")</f>
        <v>0</v>
      </c>
      <c r="O78" s="24">
        <f>SUMIFS('3_stopień'!$I$8:$I$726,'3_stopień'!$H$8:$H$726,D78,'3_stopień'!$P$8:$P$726,"CKZ Kłodzko")</f>
        <v>0</v>
      </c>
      <c r="P78" s="349">
        <f>SUMIFS('3_stopień'!$J$8:$J$726,'3_stopień'!$H$8:$H$726,D78,'3_stopień'!$P$8:$P$726,"CKZ Kłodzko")</f>
        <v>0</v>
      </c>
      <c r="Q78" s="24">
        <f>SUMIFS('3_stopień'!$I$8:$I$726,'3_stopień'!$H$8:$H$726,D78,'3_stopień'!$P$8:$P$726,"CKZ Legnica")</f>
        <v>0</v>
      </c>
      <c r="R78" s="349">
        <f>SUMIFS('3_stopień'!$J$8:$J$726,'3_stopień'!$H$8:$H$726,D78,'3_stopień'!$P$8:$P$726,"CKZ Legnica")</f>
        <v>0</v>
      </c>
      <c r="S78" s="24">
        <f>SUMIFS('3_stopień'!$I$8:$I$726,'3_stopień'!$H$8:$H$726,D78,'3_stopień'!$P$8:$P$726,"CKZ Oleśnica")</f>
        <v>0</v>
      </c>
      <c r="T78" s="349">
        <f>SUMIFS('3_stopień'!$J$8:$J$726,'3_stopień'!$H$8:$H$726,D78,'3_stopień'!$P$8:$P$726,"CKZ Oleśnica")</f>
        <v>0</v>
      </c>
      <c r="U78" s="24">
        <f>SUMIFS('3_stopień'!$I$8:$I$726,'3_stopień'!$H$8:$H$726,D78,'3_stopień'!$P$8:$P$726,"CKZ Świdnica")</f>
        <v>0</v>
      </c>
      <c r="V78" s="349">
        <f>SUMIFS('3_stopień'!$J$8:$J$726,'3_stopień'!$H$8:$H$726,D78,'3_stopień'!$P$8:$P$726,"CKZ Świdnica")</f>
        <v>0</v>
      </c>
      <c r="W78" s="24">
        <f>SUMIFS('3_stopień'!$I$8:$I$726,'3_stopień'!$H$8:$H$726,D78,'3_stopień'!$P$8:$P$726,"CKZ Wołów")</f>
        <v>0</v>
      </c>
      <c r="X78" s="349">
        <f>SUMIFS('3_stopień'!$J$8:$J$726,'3_stopień'!$H$8:$H$726,D78,'3_stopień'!$P$8:$P$726,"CKZ Wołów")</f>
        <v>0</v>
      </c>
      <c r="Y78" s="24">
        <f>SUMIFS('3_stopień'!$I$8:$I$726,'3_stopień'!$H$8:$H$726,D78,'3_stopień'!$P$8:$P$726,"CKZ Ziębice")</f>
        <v>0</v>
      </c>
      <c r="Z78" s="349">
        <f>SUMIFS('3_stopień'!$J$8:$J$726,'3_stopień'!$H$8:$H$726,D78,'3_stopień'!$P$8:$P$726,"CKZ Ziębice")</f>
        <v>0</v>
      </c>
      <c r="AA78" s="24">
        <f>SUMIFS('3_stopień'!$I$8:$I$726,'3_stopień'!$H$8:$H$726,D78,'3_stopień'!$P$8:$P$726,"CKZ Dobrodzień")</f>
        <v>0</v>
      </c>
      <c r="AB78" s="349">
        <f>SUMIFS('3_stopień'!$J$8:$J$726,'3_stopień'!$H$8:$H$726,D78,'3_stopień'!$P$8:$P$726,"CKZ Dobrodzień")</f>
        <v>0</v>
      </c>
      <c r="AC78" s="24">
        <f>SUMIFS('3_stopień'!$I$8:$I$726,'3_stopień'!$H$8:$H$726,D78,'3_stopień'!$P$8:$P$726,"CKZ Głubczyce")</f>
        <v>0</v>
      </c>
      <c r="AD78" s="349">
        <f>SUMIFS('3_stopień'!$J$8:$J$726,'3_stopień'!$H$8:$H$726,D78,'3_stopień'!$P$8:$P$726,"CKZ Głubczyce")</f>
        <v>0</v>
      </c>
      <c r="AE78" s="24">
        <f>SUMIFS('3_stopień'!$I$8:$I$726,'3_stopień'!$H$8:$H$726,D78,'3_stopień'!$P$8:$P$726,"CKZ Kędzierzyn Koźle")</f>
        <v>0</v>
      </c>
      <c r="AF78" s="349">
        <f>SUMIFS('3_stopień'!$J$8:$J$726,'3_stopień'!$H$8:$H$726,D78,'3_stopień'!$P$8:$P$726,"CKZ Kędzierzyn Koźle")</f>
        <v>0</v>
      </c>
      <c r="AG78" s="24">
        <f>SUMIFS('3_stopień'!$I$8:$I$726,'3_stopień'!$H$8:$H$726,D78,'3_stopień'!$P$8:$P$726,"CKZ Kluczbork")</f>
        <v>0</v>
      </c>
      <c r="AH78" s="349">
        <f>SUMIFS('3_stopień'!$J$8:$J$726,'3_stopień'!$H$8:$H$726,D78,'3_stopień'!$P$8:$P$726,"CKZ Kluczbork")</f>
        <v>0</v>
      </c>
      <c r="AI78" s="24">
        <f>SUMIFS('3_stopień'!$I$8:$I$726,'3_stopień'!$H$8:$H$726,D78,'3_stopień'!$P$8:$P$726,"CKZ Krotoszyn")</f>
        <v>0</v>
      </c>
      <c r="AJ78" s="349">
        <f>SUMIFS('3_stopień'!$J$8:$J$726,'3_stopień'!$H$8:$H$726,D78,'3_stopień'!$P$8:$P$726,"CKZ Krotoszyn")</f>
        <v>0</v>
      </c>
      <c r="AK78" s="24">
        <f>SUMIFS('3_stopień'!$I$8:$I$726,'3_stopień'!$H$8:$H$726,D78,'3_stopień'!$P$8:$P$726,"CKZ Olkusz")</f>
        <v>0</v>
      </c>
      <c r="AL78" s="349">
        <f>SUMIFS('3_stopień'!$J$8:$J$726,'3_stopień'!$H$8:$H$726,D78,'3_stopień'!$P$8:$P$726,"CKZ Olkusz")</f>
        <v>0</v>
      </c>
      <c r="AM78" s="24">
        <f>SUMIFS('3_stopień'!$I$8:$I$726,'3_stopień'!$H$8:$H$726,D78,'3_stopień'!$P$8:$P$726,"CKZ Wschowa")</f>
        <v>0</v>
      </c>
      <c r="AN78" s="337">
        <f>SUMIFS('3_stopień'!$J$8:$J$726,'3_stopień'!$H$8:$H$726,D78,'3_stopień'!$P$8:$P$726,"CKZ Wschowa")</f>
        <v>0</v>
      </c>
      <c r="AO78" s="24">
        <f>SUMIFS('3_stopień'!$I$8:$I$726,'3_stopień'!$H$8:$H$726,D78,'3_stopień'!$P$8:$P$726,"CKZ Zielona Góra")</f>
        <v>0</v>
      </c>
      <c r="AP78" s="349">
        <f>SUMIFS('3_stopień'!$J$8:$J$726,'3_stopień'!$H$8:$H$726,D78,'3_stopień'!$P$8:$P$726,"CKZ Zielona Góra")</f>
        <v>0</v>
      </c>
      <c r="AQ78" s="24">
        <f>SUMIFS('3_stopień'!$I$8:$I$726,'3_stopień'!$H$8:$H$726,D78,'3_stopień'!$P$8:$P$726,"Rzemieślnicza Wałbrzych")</f>
        <v>0</v>
      </c>
      <c r="AR78" s="349">
        <f>SUMIFS('3_stopień'!$J$8:$J$726,'3_stopień'!$H$8:$H$726,D78,'3_stopień'!$P$8:$P$726,"Rzemieślnicza Wałbrzych")</f>
        <v>0</v>
      </c>
      <c r="AS78" s="24">
        <f>SUMIFS('3_stopień'!$I$8:$I$726,'3_stopień'!$H$8:$H$726,D78,'3_stopień'!$P$8:$P$726,"CKZ Mosina")</f>
        <v>0</v>
      </c>
      <c r="AT78" s="349">
        <f>SUMIFS('3_stopień'!$J$8:$J$726,'3_stopień'!$H$8:$H$726,D78,'3_stopień'!$P$8:$P$726,"CKZ Mosina")</f>
        <v>0</v>
      </c>
      <c r="AU78" s="24">
        <f>SUMIFS('3_stopień'!$I$8:$I$726,'3_stopień'!$H$8:$H$726,D78,'3_stopień'!$P$8:$P$726,"CKZ Słupsk")</f>
        <v>0</v>
      </c>
      <c r="AV78" s="349">
        <f>SUMIFS('3_stopień'!$J$8:$J$726,'3_stopień'!$H$8:$H$726,D78,'3_stopień'!$P$8:$P$726,"CKZ Słupsk")</f>
        <v>0</v>
      </c>
      <c r="AW78" s="24">
        <f>SUMIFS('3_stopień'!$I$8:$I$726,'3_stopień'!$H$8:$H$726,D78,'3_stopień'!$P$8:$P$726,"CKZ Opole")</f>
        <v>0</v>
      </c>
      <c r="AX78" s="349">
        <f>SUMIFS('3_stopień'!$J$8:$J$726,'3_stopień'!$H$8:$H$726,D78,'3_stopień'!$P$8:$P$726,"CKZ Opole")</f>
        <v>0</v>
      </c>
      <c r="AY78" s="24">
        <f>SUMIFS('3_stopień'!$I$8:$I$726,'3_stopień'!$H$8:$H$726,D78,'3_stopień'!$P$8:$P$726,"CKZ Wrocław")</f>
        <v>0</v>
      </c>
      <c r="AZ78" s="349">
        <f>SUMIFS('3_stopień'!$J$8:$J$726,'3_stopień'!$H$8:$H$726,D78,'3_stopień'!$P$8:$P$726,"CKZ Wrocław")</f>
        <v>0</v>
      </c>
      <c r="BA78" s="24">
        <f>SUMIFS('3_stopień'!$I$8:$I$726,'3_stopień'!$H$8:$H$726,D78,'3_stopień'!$P$8:$P$726,"Brzeg Dolny")</f>
        <v>0</v>
      </c>
      <c r="BB78" s="349">
        <f>SUMIFS('3_stopień'!$J$8:$J$726,'3_stopień'!$H$8:$H$726,D78,'3_stopień'!$P$8:$P$726,"Brzeg Dolny")</f>
        <v>0</v>
      </c>
      <c r="BC78" s="24">
        <f>SUMIFS('3_stopień'!$I$8:$I$726,'3_stopień'!$H$8:$H$726,D78,'3_stopień'!$P$8:$P$726,"CKZ Gniezno")</f>
        <v>0</v>
      </c>
      <c r="BD78" s="349">
        <f>SUMIFS('3_stopień'!$J$8:$J$726,'3_stopień'!$H$8:$H$726,D78,'3_stopień'!$P$8:$P$726,"CKZ Gniezno")</f>
        <v>0</v>
      </c>
      <c r="BE78" s="24">
        <f>SUMIFS('3_stopień'!$I$8:$I$726,'3_stopień'!$H$8:$H$726,D78,'3_stopień'!$P$8:$P$726,"CKZ Dębica")</f>
        <v>0</v>
      </c>
      <c r="BF78" s="349">
        <f>SUMIFS('3_stopień'!$J$8:$J$726,'3_stopień'!$H$8:$H$726,D78,'3_stopień'!$P$8:$P$726,"CKZ Dębica")</f>
        <v>0</v>
      </c>
      <c r="BG78" s="24">
        <f>SUMIFS('3_stopień'!$I$8:$I$726,'3_stopień'!$H$8:$H$726,D78,'3_stopień'!$P$8:$P$726,"CKZ Gliwice")</f>
        <v>0</v>
      </c>
      <c r="BH78" s="349">
        <f>SUMIFS('3_stopień'!$J$8:$J$726,'3_stopień'!$H$8:$H$726,D78,'3_stopień'!$P$8:$P$726,"CKZ Gliwice")</f>
        <v>0</v>
      </c>
      <c r="BI78" s="24">
        <f>SUMIFS('3_stopień'!$I$8:$I$726,'3_stopień'!$H$8:$H$726,D78,'3_stopień'!$P$8:$P$726,"konsultacje szkoła")</f>
        <v>0</v>
      </c>
      <c r="BJ78" s="338">
        <f t="shared" si="4"/>
        <v>0</v>
      </c>
      <c r="BK78" s="333">
        <f t="shared" si="5"/>
        <v>0</v>
      </c>
    </row>
    <row r="79" spans="2:63" ht="15.75" hidden="1" customHeight="1">
      <c r="B79" s="25" t="s">
        <v>534</v>
      </c>
      <c r="C79" s="26">
        <v>753602</v>
      </c>
      <c r="D79" s="26" t="s">
        <v>1028</v>
      </c>
      <c r="E79" s="25" t="s">
        <v>654</v>
      </c>
      <c r="F79" s="23">
        <f>SUMIF('3_stopień'!H$8:H$726,D79,'3_stopień'!I$8:I$726)</f>
        <v>0</v>
      </c>
      <c r="G79" s="24">
        <f>SUMIFS('3_stopień'!$I$8:$I$726,'3_stopień'!$H$8:$H$726,D79,'3_stopień'!$P$8:$P$726,"CKZ Bielawa")</f>
        <v>0</v>
      </c>
      <c r="H79" s="349">
        <f>SUMIFS('3_stopień'!$J$8:$J$726,'3_stopień'!$H$8:$H$726,D79,'3_stopień'!$P$8:$P$726,"CKZ Bielawa")</f>
        <v>0</v>
      </c>
      <c r="I79" s="24">
        <f>SUMIFS('3_stopień'!$I$8:$I$726,'3_stopień'!$H$8:$H$726,D79,'3_stopień'!$P$8:$P$726,"GCKZ Głogów")</f>
        <v>0</v>
      </c>
      <c r="J79" s="349">
        <f>SUMIFS('3_stopień'!$J$8:$J$726,'3_stopień'!$H$8:$H$726,D79,'3_stopień'!$P$8:$P$726,"GCKZ Głogów")</f>
        <v>0</v>
      </c>
      <c r="K79" s="24">
        <f>SUMIFS('3_stopień'!$I$8:$I$726,'3_stopień'!$H$8:$H$726,D79,'3_stopień'!$P$8:$P$726,"CKZ Jawor")</f>
        <v>0</v>
      </c>
      <c r="L79" s="349">
        <f>SUMIFS('3_stopień'!$J$8:$J$726,'3_stopień'!$H$8:$H$726,D79,'3_stopień'!$P$8:$P$726,"CKZ Jawor")</f>
        <v>0</v>
      </c>
      <c r="M79" s="24">
        <f>SUMIFS('3_stopień'!$I$8:$I$726,'3_stopień'!$H$8:$H$726,D79,'3_stopień'!$P$8:$P$726,"JCKZ Jelenia Góra")</f>
        <v>0</v>
      </c>
      <c r="N79" s="349">
        <f>SUMIFS('3_stopień'!$J$8:$J$726,'3_stopień'!$H$8:$H$726,D79,'3_stopień'!$P$8:$P$726,"JCKZ Jelenia Góra")</f>
        <v>0</v>
      </c>
      <c r="O79" s="24">
        <f>SUMIFS('3_stopień'!$I$8:$I$726,'3_stopień'!$H$8:$H$726,D79,'3_stopień'!$P$8:$P$726,"CKZ Kłodzko")</f>
        <v>0</v>
      </c>
      <c r="P79" s="349">
        <f>SUMIFS('3_stopień'!$J$8:$J$726,'3_stopień'!$H$8:$H$726,D79,'3_stopień'!$P$8:$P$726,"CKZ Kłodzko")</f>
        <v>0</v>
      </c>
      <c r="Q79" s="24">
        <f>SUMIFS('3_stopień'!$I$8:$I$726,'3_stopień'!$H$8:$H$726,D79,'3_stopień'!$P$8:$P$726,"CKZ Legnica")</f>
        <v>0</v>
      </c>
      <c r="R79" s="349">
        <f>SUMIFS('3_stopień'!$J$8:$J$726,'3_stopień'!$H$8:$H$726,D79,'3_stopień'!$P$8:$P$726,"CKZ Legnica")</f>
        <v>0</v>
      </c>
      <c r="S79" s="24">
        <f>SUMIFS('3_stopień'!$I$8:$I$726,'3_stopień'!$H$8:$H$726,D79,'3_stopień'!$P$8:$P$726,"CKZ Oleśnica")</f>
        <v>0</v>
      </c>
      <c r="T79" s="349">
        <f>SUMIFS('3_stopień'!$J$8:$J$726,'3_stopień'!$H$8:$H$726,D79,'3_stopień'!$P$8:$P$726,"CKZ Oleśnica")</f>
        <v>0</v>
      </c>
      <c r="U79" s="24">
        <f>SUMIFS('3_stopień'!$I$8:$I$726,'3_stopień'!$H$8:$H$726,D79,'3_stopień'!$P$8:$P$726,"CKZ Świdnica")</f>
        <v>0</v>
      </c>
      <c r="V79" s="349">
        <f>SUMIFS('3_stopień'!$J$8:$J$726,'3_stopień'!$H$8:$H$726,D79,'3_stopień'!$P$8:$P$726,"CKZ Świdnica")</f>
        <v>0</v>
      </c>
      <c r="W79" s="24">
        <f>SUMIFS('3_stopień'!$I$8:$I$726,'3_stopień'!$H$8:$H$726,D79,'3_stopień'!$P$8:$P$726,"CKZ Wołów")</f>
        <v>0</v>
      </c>
      <c r="X79" s="349">
        <f>SUMIFS('3_stopień'!$J$8:$J$726,'3_stopień'!$H$8:$H$726,D79,'3_stopień'!$P$8:$P$726,"CKZ Wołów")</f>
        <v>0</v>
      </c>
      <c r="Y79" s="24">
        <f>SUMIFS('3_stopień'!$I$8:$I$726,'3_stopień'!$H$8:$H$726,D79,'3_stopień'!$P$8:$P$726,"CKZ Ziębice")</f>
        <v>0</v>
      </c>
      <c r="Z79" s="349">
        <f>SUMIFS('3_stopień'!$J$8:$J$726,'3_stopień'!$H$8:$H$726,D79,'3_stopień'!$P$8:$P$726,"CKZ Ziębice")</f>
        <v>0</v>
      </c>
      <c r="AA79" s="24">
        <f>SUMIFS('3_stopień'!$I$8:$I$726,'3_stopień'!$H$8:$H$726,D79,'3_stopień'!$P$8:$P$726,"CKZ Dobrodzień")</f>
        <v>0</v>
      </c>
      <c r="AB79" s="349">
        <f>SUMIFS('3_stopień'!$J$8:$J$726,'3_stopień'!$H$8:$H$726,D79,'3_stopień'!$P$8:$P$726,"CKZ Dobrodzień")</f>
        <v>0</v>
      </c>
      <c r="AC79" s="24">
        <f>SUMIFS('3_stopień'!$I$8:$I$726,'3_stopień'!$H$8:$H$726,D79,'3_stopień'!$P$8:$P$726,"CKZ Głubczyce")</f>
        <v>0</v>
      </c>
      <c r="AD79" s="349">
        <f>SUMIFS('3_stopień'!$J$8:$J$726,'3_stopień'!$H$8:$H$726,D79,'3_stopień'!$P$8:$P$726,"CKZ Głubczyce")</f>
        <v>0</v>
      </c>
      <c r="AE79" s="24">
        <f>SUMIFS('3_stopień'!$I$8:$I$726,'3_stopień'!$H$8:$H$726,D79,'3_stopień'!$P$8:$P$726,"CKZ Kędzierzyn Koźle")</f>
        <v>0</v>
      </c>
      <c r="AF79" s="349">
        <f>SUMIFS('3_stopień'!$J$8:$J$726,'3_stopień'!$H$8:$H$726,D79,'3_stopień'!$P$8:$P$726,"CKZ Kędzierzyn Koźle")</f>
        <v>0</v>
      </c>
      <c r="AG79" s="24">
        <f>SUMIFS('3_stopień'!$I$8:$I$726,'3_stopień'!$H$8:$H$726,D79,'3_stopień'!$P$8:$P$726,"CKZ Kluczbork")</f>
        <v>0</v>
      </c>
      <c r="AH79" s="349">
        <f>SUMIFS('3_stopień'!$J$8:$J$726,'3_stopień'!$H$8:$H$726,D79,'3_stopień'!$P$8:$P$726,"CKZ Kluczbork")</f>
        <v>0</v>
      </c>
      <c r="AI79" s="24">
        <f>SUMIFS('3_stopień'!$I$8:$I$726,'3_stopień'!$H$8:$H$726,D79,'3_stopień'!$P$8:$P$726,"CKZ Krotoszyn")</f>
        <v>0</v>
      </c>
      <c r="AJ79" s="349">
        <f>SUMIFS('3_stopień'!$J$8:$J$726,'3_stopień'!$H$8:$H$726,D79,'3_stopień'!$P$8:$P$726,"CKZ Krotoszyn")</f>
        <v>0</v>
      </c>
      <c r="AK79" s="24">
        <f>SUMIFS('3_stopień'!$I$8:$I$726,'3_stopień'!$H$8:$H$726,D79,'3_stopień'!$P$8:$P$726,"CKZ Olkusz")</f>
        <v>0</v>
      </c>
      <c r="AL79" s="349">
        <f>SUMIFS('3_stopień'!$J$8:$J$726,'3_stopień'!$H$8:$H$726,D79,'3_stopień'!$P$8:$P$726,"CKZ Olkusz")</f>
        <v>0</v>
      </c>
      <c r="AM79" s="24">
        <f>SUMIFS('3_stopień'!$I$8:$I$726,'3_stopień'!$H$8:$H$726,D79,'3_stopień'!$P$8:$P$726,"CKZ Wschowa")</f>
        <v>0</v>
      </c>
      <c r="AN79" s="337">
        <f>SUMIFS('3_stopień'!$J$8:$J$726,'3_stopień'!$H$8:$H$726,D79,'3_stopień'!$P$8:$P$726,"CKZ Wschowa")</f>
        <v>0</v>
      </c>
      <c r="AO79" s="24">
        <f>SUMIFS('3_stopień'!$I$8:$I$726,'3_stopień'!$H$8:$H$726,D79,'3_stopień'!$P$8:$P$726,"CKZ Zielona Góra")</f>
        <v>0</v>
      </c>
      <c r="AP79" s="349">
        <f>SUMIFS('3_stopień'!$J$8:$J$726,'3_stopień'!$H$8:$H$726,D79,'3_stopień'!$P$8:$P$726,"CKZ Zielona Góra")</f>
        <v>0</v>
      </c>
      <c r="AQ79" s="24">
        <f>SUMIFS('3_stopień'!$I$8:$I$726,'3_stopień'!$H$8:$H$726,D79,'3_stopień'!$P$8:$P$726,"Rzemieślnicza Wałbrzych")</f>
        <v>0</v>
      </c>
      <c r="AR79" s="349">
        <f>SUMIFS('3_stopień'!$J$8:$J$726,'3_stopień'!$H$8:$H$726,D79,'3_stopień'!$P$8:$P$726,"Rzemieślnicza Wałbrzych")</f>
        <v>0</v>
      </c>
      <c r="AS79" s="24">
        <f>SUMIFS('3_stopień'!$I$8:$I$726,'3_stopień'!$H$8:$H$726,D79,'3_stopień'!$P$8:$P$726,"CKZ Mosina")</f>
        <v>0</v>
      </c>
      <c r="AT79" s="349">
        <f>SUMIFS('3_stopień'!$J$8:$J$726,'3_stopień'!$H$8:$H$726,D79,'3_stopień'!$P$8:$P$726,"CKZ Mosina")</f>
        <v>0</v>
      </c>
      <c r="AU79" s="24">
        <f>SUMIFS('3_stopień'!$I$8:$I$726,'3_stopień'!$H$8:$H$726,D79,'3_stopień'!$P$8:$P$726,"CKZ Słupsk")</f>
        <v>0</v>
      </c>
      <c r="AV79" s="349">
        <f>SUMIFS('3_stopień'!$J$8:$J$726,'3_stopień'!$H$8:$H$726,D79,'3_stopień'!$P$8:$P$726,"CKZ Słupsk")</f>
        <v>0</v>
      </c>
      <c r="AW79" s="24">
        <f>SUMIFS('3_stopień'!$I$8:$I$726,'3_stopień'!$H$8:$H$726,D79,'3_stopień'!$P$8:$P$726,"CKZ Opole")</f>
        <v>0</v>
      </c>
      <c r="AX79" s="349">
        <f>SUMIFS('3_stopień'!$J$8:$J$726,'3_stopień'!$H$8:$H$726,D79,'3_stopień'!$P$8:$P$726,"CKZ Opole")</f>
        <v>0</v>
      </c>
      <c r="AY79" s="24">
        <f>SUMIFS('3_stopień'!$I$8:$I$726,'3_stopień'!$H$8:$H$726,D79,'3_stopień'!$P$8:$P$726,"CKZ Wrocław")</f>
        <v>0</v>
      </c>
      <c r="AZ79" s="349">
        <f>SUMIFS('3_stopień'!$J$8:$J$726,'3_stopień'!$H$8:$H$726,D79,'3_stopień'!$P$8:$P$726,"CKZ Wrocław")</f>
        <v>0</v>
      </c>
      <c r="BA79" s="24">
        <f>SUMIFS('3_stopień'!$I$8:$I$726,'3_stopień'!$H$8:$H$726,D79,'3_stopień'!$P$8:$P$726,"Brzeg Dolny")</f>
        <v>0</v>
      </c>
      <c r="BB79" s="349">
        <f>SUMIFS('3_stopień'!$J$8:$J$726,'3_stopień'!$H$8:$H$726,D79,'3_stopień'!$P$8:$P$726,"Brzeg Dolny")</f>
        <v>0</v>
      </c>
      <c r="BC79" s="24">
        <f>SUMIFS('3_stopień'!$I$8:$I$726,'3_stopień'!$H$8:$H$726,D79,'3_stopień'!$P$8:$P$726,"CKZ Gniezno")</f>
        <v>0</v>
      </c>
      <c r="BD79" s="349">
        <f>SUMIFS('3_stopień'!$J$8:$J$726,'3_stopień'!$H$8:$H$726,D79,'3_stopień'!$P$8:$P$726,"CKZ Gniezno")</f>
        <v>0</v>
      </c>
      <c r="BE79" s="24">
        <f>SUMIFS('3_stopień'!$I$8:$I$726,'3_stopień'!$H$8:$H$726,D79,'3_stopień'!$P$8:$P$726,"CKZ Dębica")</f>
        <v>0</v>
      </c>
      <c r="BF79" s="349">
        <f>SUMIFS('3_stopień'!$J$8:$J$726,'3_stopień'!$H$8:$H$726,D79,'3_stopień'!$P$8:$P$726,"CKZ Dębica")</f>
        <v>0</v>
      </c>
      <c r="BG79" s="24">
        <f>SUMIFS('3_stopień'!$I$8:$I$726,'3_stopień'!$H$8:$H$726,D79,'3_stopień'!$P$8:$P$726,"CKZ Gliwice")</f>
        <v>0</v>
      </c>
      <c r="BH79" s="349">
        <f>SUMIFS('3_stopień'!$J$8:$J$726,'3_stopień'!$H$8:$H$726,D79,'3_stopień'!$P$8:$P$726,"CKZ Gliwice")</f>
        <v>0</v>
      </c>
      <c r="BI79" s="24">
        <f>SUMIFS('3_stopień'!$I$8:$I$726,'3_stopień'!$H$8:$H$726,D79,'3_stopień'!$P$8:$P$726,"konsultacje szkoła")</f>
        <v>0</v>
      </c>
      <c r="BJ79" s="338">
        <f t="shared" si="4"/>
        <v>0</v>
      </c>
      <c r="BK79" s="333">
        <f t="shared" si="5"/>
        <v>0</v>
      </c>
    </row>
    <row r="80" spans="2:63" hidden="1">
      <c r="B80" s="25" t="s">
        <v>535</v>
      </c>
      <c r="C80" s="26">
        <v>815204</v>
      </c>
      <c r="D80" s="26" t="s">
        <v>1029</v>
      </c>
      <c r="E80" s="25" t="s">
        <v>653</v>
      </c>
      <c r="F80" s="23">
        <f>SUMIF('3_stopień'!H$8:H$726,D80,'3_stopień'!I$8:I$726)</f>
        <v>0</v>
      </c>
      <c r="G80" s="24">
        <f>SUMIFS('3_stopień'!$I$8:$I$726,'3_stopień'!$H$8:$H$726,D80,'3_stopień'!$P$8:$P$726,"CKZ Bielawa")</f>
        <v>0</v>
      </c>
      <c r="H80" s="349">
        <f>SUMIFS('3_stopień'!$J$8:$J$726,'3_stopień'!$H$8:$H$726,D80,'3_stopień'!$P$8:$P$726,"CKZ Bielawa")</f>
        <v>0</v>
      </c>
      <c r="I80" s="24">
        <f>SUMIFS('3_stopień'!$I$8:$I$726,'3_stopień'!$H$8:$H$726,D80,'3_stopień'!$P$8:$P$726,"GCKZ Głogów")</f>
        <v>0</v>
      </c>
      <c r="J80" s="349">
        <f>SUMIFS('3_stopień'!$J$8:$J$726,'3_stopień'!$H$8:$H$726,D80,'3_stopień'!$P$8:$P$726,"GCKZ Głogów")</f>
        <v>0</v>
      </c>
      <c r="K80" s="24">
        <f>SUMIFS('3_stopień'!$I$8:$I$726,'3_stopień'!$H$8:$H$726,D80,'3_stopień'!$P$8:$P$726,"CKZ Jawor")</f>
        <v>0</v>
      </c>
      <c r="L80" s="349">
        <f>SUMIFS('3_stopień'!$J$8:$J$726,'3_stopień'!$H$8:$H$726,D80,'3_stopień'!$P$8:$P$726,"CKZ Jawor")</f>
        <v>0</v>
      </c>
      <c r="M80" s="24">
        <f>SUMIFS('3_stopień'!$I$8:$I$726,'3_stopień'!$H$8:$H$726,D80,'3_stopień'!$P$8:$P$726,"JCKZ Jelenia Góra")</f>
        <v>0</v>
      </c>
      <c r="N80" s="349">
        <f>SUMIFS('3_stopień'!$J$8:$J$726,'3_stopień'!$H$8:$H$726,D80,'3_stopień'!$P$8:$P$726,"JCKZ Jelenia Góra")</f>
        <v>0</v>
      </c>
      <c r="O80" s="24">
        <f>SUMIFS('3_stopień'!$I$8:$I$726,'3_stopień'!$H$8:$H$726,D80,'3_stopień'!$P$8:$P$726,"CKZ Kłodzko")</f>
        <v>0</v>
      </c>
      <c r="P80" s="349">
        <f>SUMIFS('3_stopień'!$J$8:$J$726,'3_stopień'!$H$8:$H$726,D80,'3_stopień'!$P$8:$P$726,"CKZ Kłodzko")</f>
        <v>0</v>
      </c>
      <c r="Q80" s="24">
        <f>SUMIFS('3_stopień'!$I$8:$I$726,'3_stopień'!$H$8:$H$726,D80,'3_stopień'!$P$8:$P$726,"CKZ Legnica")</f>
        <v>0</v>
      </c>
      <c r="R80" s="349">
        <f>SUMIFS('3_stopień'!$J$8:$J$726,'3_stopień'!$H$8:$H$726,D80,'3_stopień'!$P$8:$P$726,"CKZ Legnica")</f>
        <v>0</v>
      </c>
      <c r="S80" s="24">
        <f>SUMIFS('3_stopień'!$I$8:$I$726,'3_stopień'!$H$8:$H$726,D80,'3_stopień'!$P$8:$P$726,"CKZ Oleśnica")</f>
        <v>0</v>
      </c>
      <c r="T80" s="349">
        <f>SUMIFS('3_stopień'!$J$8:$J$726,'3_stopień'!$H$8:$H$726,D80,'3_stopień'!$P$8:$P$726,"CKZ Oleśnica")</f>
        <v>0</v>
      </c>
      <c r="U80" s="24">
        <f>SUMIFS('3_stopień'!$I$8:$I$726,'3_stopień'!$H$8:$H$726,D80,'3_stopień'!$P$8:$P$726,"CKZ Świdnica")</f>
        <v>0</v>
      </c>
      <c r="V80" s="349">
        <f>SUMIFS('3_stopień'!$J$8:$J$726,'3_stopień'!$H$8:$H$726,D80,'3_stopień'!$P$8:$P$726,"CKZ Świdnica")</f>
        <v>0</v>
      </c>
      <c r="W80" s="24">
        <f>SUMIFS('3_stopień'!$I$8:$I$726,'3_stopień'!$H$8:$H$726,D80,'3_stopień'!$P$8:$P$726,"CKZ Wołów")</f>
        <v>0</v>
      </c>
      <c r="X80" s="349">
        <f>SUMIFS('3_stopień'!$J$8:$J$726,'3_stopień'!$H$8:$H$726,D80,'3_stopień'!$P$8:$P$726,"CKZ Wołów")</f>
        <v>0</v>
      </c>
      <c r="Y80" s="24">
        <f>SUMIFS('3_stopień'!$I$8:$I$726,'3_stopień'!$H$8:$H$726,D80,'3_stopień'!$P$8:$P$726,"CKZ Ziębice")</f>
        <v>0</v>
      </c>
      <c r="Z80" s="349">
        <f>SUMIFS('3_stopień'!$J$8:$J$726,'3_stopień'!$H$8:$H$726,D80,'3_stopień'!$P$8:$P$726,"CKZ Ziębice")</f>
        <v>0</v>
      </c>
      <c r="AA80" s="24">
        <f>SUMIFS('3_stopień'!$I$8:$I$726,'3_stopień'!$H$8:$H$726,D80,'3_stopień'!$P$8:$P$726,"CKZ Dobrodzień")</f>
        <v>0</v>
      </c>
      <c r="AB80" s="349">
        <f>SUMIFS('3_stopień'!$J$8:$J$726,'3_stopień'!$H$8:$H$726,D80,'3_stopień'!$P$8:$P$726,"CKZ Dobrodzień")</f>
        <v>0</v>
      </c>
      <c r="AC80" s="24">
        <f>SUMIFS('3_stopień'!$I$8:$I$726,'3_stopień'!$H$8:$H$726,D80,'3_stopień'!$P$8:$P$726,"CKZ Głubczyce")</f>
        <v>0</v>
      </c>
      <c r="AD80" s="349">
        <f>SUMIFS('3_stopień'!$J$8:$J$726,'3_stopień'!$H$8:$H$726,D80,'3_stopień'!$P$8:$P$726,"CKZ Głubczyce")</f>
        <v>0</v>
      </c>
      <c r="AE80" s="24">
        <f>SUMIFS('3_stopień'!$I$8:$I$726,'3_stopień'!$H$8:$H$726,D80,'3_stopień'!$P$8:$P$726,"CKZ Kędzierzyn Koźle")</f>
        <v>0</v>
      </c>
      <c r="AF80" s="349">
        <f>SUMIFS('3_stopień'!$J$8:$J$726,'3_stopień'!$H$8:$H$726,D80,'3_stopień'!$P$8:$P$726,"CKZ Kędzierzyn Koźle")</f>
        <v>0</v>
      </c>
      <c r="AG80" s="24">
        <f>SUMIFS('3_stopień'!$I$8:$I$726,'3_stopień'!$H$8:$H$726,D80,'3_stopień'!$P$8:$P$726,"CKZ Kluczbork")</f>
        <v>0</v>
      </c>
      <c r="AH80" s="349">
        <f>SUMIFS('3_stopień'!$J$8:$J$726,'3_stopień'!$H$8:$H$726,D80,'3_stopień'!$P$8:$P$726,"CKZ Kluczbork")</f>
        <v>0</v>
      </c>
      <c r="AI80" s="24">
        <f>SUMIFS('3_stopień'!$I$8:$I$726,'3_stopień'!$H$8:$H$726,D80,'3_stopień'!$P$8:$P$726,"CKZ Krotoszyn")</f>
        <v>0</v>
      </c>
      <c r="AJ80" s="349">
        <f>SUMIFS('3_stopień'!$J$8:$J$726,'3_stopień'!$H$8:$H$726,D80,'3_stopień'!$P$8:$P$726,"CKZ Krotoszyn")</f>
        <v>0</v>
      </c>
      <c r="AK80" s="24">
        <f>SUMIFS('3_stopień'!$I$8:$I$726,'3_stopień'!$H$8:$H$726,D80,'3_stopień'!$P$8:$P$726,"CKZ Olkusz")</f>
        <v>0</v>
      </c>
      <c r="AL80" s="349">
        <f>SUMIFS('3_stopień'!$J$8:$J$726,'3_stopień'!$H$8:$H$726,D80,'3_stopień'!$P$8:$P$726,"CKZ Olkusz")</f>
        <v>0</v>
      </c>
      <c r="AM80" s="24">
        <f>SUMIFS('3_stopień'!$I$8:$I$726,'3_stopień'!$H$8:$H$726,D80,'3_stopień'!$P$8:$P$726,"CKZ Wschowa")</f>
        <v>0</v>
      </c>
      <c r="AN80" s="337">
        <f>SUMIFS('3_stopień'!$J$8:$J$726,'3_stopień'!$H$8:$H$726,D80,'3_stopień'!$P$8:$P$726,"CKZ Wschowa")</f>
        <v>0</v>
      </c>
      <c r="AO80" s="24">
        <f>SUMIFS('3_stopień'!$I$8:$I$726,'3_stopień'!$H$8:$H$726,D80,'3_stopień'!$P$8:$P$726,"CKZ Zielona Góra")</f>
        <v>0</v>
      </c>
      <c r="AP80" s="349">
        <f>SUMIFS('3_stopień'!$J$8:$J$726,'3_stopień'!$H$8:$H$726,D80,'3_stopień'!$P$8:$P$726,"CKZ Zielona Góra")</f>
        <v>0</v>
      </c>
      <c r="AQ80" s="24">
        <f>SUMIFS('3_stopień'!$I$8:$I$726,'3_stopień'!$H$8:$H$726,D80,'3_stopień'!$P$8:$P$726,"Rzemieślnicza Wałbrzych")</f>
        <v>0</v>
      </c>
      <c r="AR80" s="349">
        <f>SUMIFS('3_stopień'!$J$8:$J$726,'3_stopień'!$H$8:$H$726,D80,'3_stopień'!$P$8:$P$726,"Rzemieślnicza Wałbrzych")</f>
        <v>0</v>
      </c>
      <c r="AS80" s="24">
        <f>SUMIFS('3_stopień'!$I$8:$I$726,'3_stopień'!$H$8:$H$726,D80,'3_stopień'!$P$8:$P$726,"CKZ Mosina")</f>
        <v>0</v>
      </c>
      <c r="AT80" s="349">
        <f>SUMIFS('3_stopień'!$J$8:$J$726,'3_stopień'!$H$8:$H$726,D80,'3_stopień'!$P$8:$P$726,"CKZ Mosina")</f>
        <v>0</v>
      </c>
      <c r="AU80" s="24">
        <f>SUMIFS('3_stopień'!$I$8:$I$726,'3_stopień'!$H$8:$H$726,D80,'3_stopień'!$P$8:$P$726,"CKZ Słupsk")</f>
        <v>0</v>
      </c>
      <c r="AV80" s="349">
        <f>SUMIFS('3_stopień'!$J$8:$J$726,'3_stopień'!$H$8:$H$726,D80,'3_stopień'!$P$8:$P$726,"CKZ Słupsk")</f>
        <v>0</v>
      </c>
      <c r="AW80" s="24">
        <f>SUMIFS('3_stopień'!$I$8:$I$726,'3_stopień'!$H$8:$H$726,D80,'3_stopień'!$P$8:$P$726,"CKZ Opole")</f>
        <v>0</v>
      </c>
      <c r="AX80" s="349">
        <f>SUMIFS('3_stopień'!$J$8:$J$726,'3_stopień'!$H$8:$H$726,D80,'3_stopień'!$P$8:$P$726,"CKZ Opole")</f>
        <v>0</v>
      </c>
      <c r="AY80" s="24">
        <f>SUMIFS('3_stopień'!$I$8:$I$726,'3_stopień'!$H$8:$H$726,D80,'3_stopień'!$P$8:$P$726,"CKZ Wrocław")</f>
        <v>0</v>
      </c>
      <c r="AZ80" s="349">
        <f>SUMIFS('3_stopień'!$J$8:$J$726,'3_stopień'!$H$8:$H$726,D80,'3_stopień'!$P$8:$P$726,"CKZ Wrocław")</f>
        <v>0</v>
      </c>
      <c r="BA80" s="24">
        <f>SUMIFS('3_stopień'!$I$8:$I$726,'3_stopień'!$H$8:$H$726,D80,'3_stopień'!$P$8:$P$726,"Brzeg Dolny")</f>
        <v>0</v>
      </c>
      <c r="BB80" s="349">
        <f>SUMIFS('3_stopień'!$J$8:$J$726,'3_stopień'!$H$8:$H$726,D80,'3_stopień'!$P$8:$P$726,"Brzeg Dolny")</f>
        <v>0</v>
      </c>
      <c r="BC80" s="24">
        <f>SUMIFS('3_stopień'!$I$8:$I$726,'3_stopień'!$H$8:$H$726,D80,'3_stopień'!$P$8:$P$726,"CKZ Gniezno")</f>
        <v>0</v>
      </c>
      <c r="BD80" s="349">
        <f>SUMIFS('3_stopień'!$J$8:$J$726,'3_stopień'!$H$8:$H$726,D80,'3_stopień'!$P$8:$P$726,"CKZ Gniezno")</f>
        <v>0</v>
      </c>
      <c r="BE80" s="24">
        <f>SUMIFS('3_stopień'!$I$8:$I$726,'3_stopień'!$H$8:$H$726,D80,'3_stopień'!$P$8:$P$726,"CKZ Dębica")</f>
        <v>0</v>
      </c>
      <c r="BF80" s="349">
        <f>SUMIFS('3_stopień'!$J$8:$J$726,'3_stopień'!$H$8:$H$726,D80,'3_stopień'!$P$8:$P$726,"CKZ Dębica")</f>
        <v>0</v>
      </c>
      <c r="BG80" s="24">
        <f>SUMIFS('3_stopień'!$I$8:$I$726,'3_stopień'!$H$8:$H$726,D80,'3_stopień'!$P$8:$P$726,"CKZ Gliwice")</f>
        <v>0</v>
      </c>
      <c r="BH80" s="349">
        <f>SUMIFS('3_stopień'!$J$8:$J$726,'3_stopień'!$H$8:$H$726,D80,'3_stopień'!$P$8:$P$726,"CKZ Gliwice")</f>
        <v>0</v>
      </c>
      <c r="BI80" s="24">
        <f>SUMIFS('3_stopień'!$I$8:$I$726,'3_stopień'!$H$8:$H$726,D80,'3_stopień'!$P$8:$P$726,"konsultacje szkoła")</f>
        <v>0</v>
      </c>
      <c r="BJ80" s="338">
        <f t="shared" si="4"/>
        <v>0</v>
      </c>
      <c r="BK80" s="333">
        <f t="shared" si="5"/>
        <v>0</v>
      </c>
    </row>
    <row r="81" spans="2:63" hidden="1">
      <c r="B81" s="25" t="s">
        <v>536</v>
      </c>
      <c r="C81" s="26">
        <v>932915</v>
      </c>
      <c r="D81" s="26" t="s">
        <v>1030</v>
      </c>
      <c r="E81" s="25" t="s">
        <v>652</v>
      </c>
      <c r="F81" s="23">
        <f>SUMIF('3_stopień'!H$8:H$726,D81,'3_stopień'!I$8:I$726)</f>
        <v>0</v>
      </c>
      <c r="G81" s="24">
        <f>SUMIFS('3_stopień'!$I$8:$I$726,'3_stopień'!$H$8:$H$726,D81,'3_stopień'!$P$8:$P$726,"CKZ Bielawa")</f>
        <v>0</v>
      </c>
      <c r="H81" s="349">
        <f>SUMIFS('3_stopień'!$J$8:$J$726,'3_stopień'!$H$8:$H$726,D81,'3_stopień'!$P$8:$P$726,"CKZ Bielawa")</f>
        <v>0</v>
      </c>
      <c r="I81" s="24">
        <f>SUMIFS('3_stopień'!$I$8:$I$726,'3_stopień'!$H$8:$H$726,D81,'3_stopień'!$P$8:$P$726,"GCKZ Głogów")</f>
        <v>0</v>
      </c>
      <c r="J81" s="349">
        <f>SUMIFS('3_stopień'!$J$8:$J$726,'3_stopień'!$H$8:$H$726,D81,'3_stopień'!$P$8:$P$726,"GCKZ Głogów")</f>
        <v>0</v>
      </c>
      <c r="K81" s="24">
        <f>SUMIFS('3_stopień'!$I$8:$I$726,'3_stopień'!$H$8:$H$726,D81,'3_stopień'!$P$8:$P$726,"CKZ Jawor")</f>
        <v>0</v>
      </c>
      <c r="L81" s="349">
        <f>SUMIFS('3_stopień'!$J$8:$J$726,'3_stopień'!$H$8:$H$726,D81,'3_stopień'!$P$8:$P$726,"CKZ Jawor")</f>
        <v>0</v>
      </c>
      <c r="M81" s="24">
        <f>SUMIFS('3_stopień'!$I$8:$I$726,'3_stopień'!$H$8:$H$726,D81,'3_stopień'!$P$8:$P$726,"JCKZ Jelenia Góra")</f>
        <v>0</v>
      </c>
      <c r="N81" s="349">
        <f>SUMIFS('3_stopień'!$J$8:$J$726,'3_stopień'!$H$8:$H$726,D81,'3_stopień'!$P$8:$P$726,"JCKZ Jelenia Góra")</f>
        <v>0</v>
      </c>
      <c r="O81" s="24">
        <f>SUMIFS('3_stopień'!$I$8:$I$726,'3_stopień'!$H$8:$H$726,D81,'3_stopień'!$P$8:$P$726,"CKZ Kłodzko")</f>
        <v>0</v>
      </c>
      <c r="P81" s="349">
        <f>SUMIFS('3_stopień'!$J$8:$J$726,'3_stopień'!$H$8:$H$726,D81,'3_stopień'!$P$8:$P$726,"CKZ Kłodzko")</f>
        <v>0</v>
      </c>
      <c r="Q81" s="24">
        <f>SUMIFS('3_stopień'!$I$8:$I$726,'3_stopień'!$H$8:$H$726,D81,'3_stopień'!$P$8:$P$726,"CKZ Legnica")</f>
        <v>0</v>
      </c>
      <c r="R81" s="349">
        <f>SUMIFS('3_stopień'!$J$8:$J$726,'3_stopień'!$H$8:$H$726,D81,'3_stopień'!$P$8:$P$726,"CKZ Legnica")</f>
        <v>0</v>
      </c>
      <c r="S81" s="24">
        <f>SUMIFS('3_stopień'!$I$8:$I$726,'3_stopień'!$H$8:$H$726,D81,'3_stopień'!$P$8:$P$726,"CKZ Oleśnica")</f>
        <v>0</v>
      </c>
      <c r="T81" s="349">
        <f>SUMIFS('3_stopień'!$J$8:$J$726,'3_stopień'!$H$8:$H$726,D81,'3_stopień'!$P$8:$P$726,"CKZ Oleśnica")</f>
        <v>0</v>
      </c>
      <c r="U81" s="24">
        <f>SUMIFS('3_stopień'!$I$8:$I$726,'3_stopień'!$H$8:$H$726,D81,'3_stopień'!$P$8:$P$726,"CKZ Świdnica")</f>
        <v>0</v>
      </c>
      <c r="V81" s="349">
        <f>SUMIFS('3_stopień'!$J$8:$J$726,'3_stopień'!$H$8:$H$726,D81,'3_stopień'!$P$8:$P$726,"CKZ Świdnica")</f>
        <v>0</v>
      </c>
      <c r="W81" s="24">
        <f>SUMIFS('3_stopień'!$I$8:$I$726,'3_stopień'!$H$8:$H$726,D81,'3_stopień'!$P$8:$P$726,"CKZ Wołów")</f>
        <v>0</v>
      </c>
      <c r="X81" s="349">
        <f>SUMIFS('3_stopień'!$J$8:$J$726,'3_stopień'!$H$8:$H$726,D81,'3_stopień'!$P$8:$P$726,"CKZ Wołów")</f>
        <v>0</v>
      </c>
      <c r="Y81" s="24">
        <f>SUMIFS('3_stopień'!$I$8:$I$726,'3_stopień'!$H$8:$H$726,D81,'3_stopień'!$P$8:$P$726,"CKZ Ziębice")</f>
        <v>0</v>
      </c>
      <c r="Z81" s="349">
        <f>SUMIFS('3_stopień'!$J$8:$J$726,'3_stopień'!$H$8:$H$726,D81,'3_stopień'!$P$8:$P$726,"CKZ Ziębice")</f>
        <v>0</v>
      </c>
      <c r="AA81" s="24">
        <f>SUMIFS('3_stopień'!$I$8:$I$726,'3_stopień'!$H$8:$H$726,D81,'3_stopień'!$P$8:$P$726,"CKZ Dobrodzień")</f>
        <v>0</v>
      </c>
      <c r="AB81" s="349">
        <f>SUMIFS('3_stopień'!$J$8:$J$726,'3_stopień'!$H$8:$H$726,D81,'3_stopień'!$P$8:$P$726,"CKZ Dobrodzień")</f>
        <v>0</v>
      </c>
      <c r="AC81" s="24">
        <f>SUMIFS('3_stopień'!$I$8:$I$726,'3_stopień'!$H$8:$H$726,D81,'3_stopień'!$P$8:$P$726,"CKZ Głubczyce")</f>
        <v>0</v>
      </c>
      <c r="AD81" s="349">
        <f>SUMIFS('3_stopień'!$J$8:$J$726,'3_stopień'!$H$8:$H$726,D81,'3_stopień'!$P$8:$P$726,"CKZ Głubczyce")</f>
        <v>0</v>
      </c>
      <c r="AE81" s="24">
        <f>SUMIFS('3_stopień'!$I$8:$I$726,'3_stopień'!$H$8:$H$726,D81,'3_stopień'!$P$8:$P$726,"CKZ Kędzierzyn Koźle")</f>
        <v>0</v>
      </c>
      <c r="AF81" s="349">
        <f>SUMIFS('3_stopień'!$J$8:$J$726,'3_stopień'!$H$8:$H$726,D81,'3_stopień'!$P$8:$P$726,"CKZ Kędzierzyn Koźle")</f>
        <v>0</v>
      </c>
      <c r="AG81" s="24">
        <f>SUMIFS('3_stopień'!$I$8:$I$726,'3_stopień'!$H$8:$H$726,D81,'3_stopień'!$P$8:$P$726,"CKZ Kluczbork")</f>
        <v>0</v>
      </c>
      <c r="AH81" s="349">
        <f>SUMIFS('3_stopień'!$J$8:$J$726,'3_stopień'!$H$8:$H$726,D81,'3_stopień'!$P$8:$P$726,"CKZ Kluczbork")</f>
        <v>0</v>
      </c>
      <c r="AI81" s="24">
        <f>SUMIFS('3_stopień'!$I$8:$I$726,'3_stopień'!$H$8:$H$726,D81,'3_stopień'!$P$8:$P$726,"CKZ Krotoszyn")</f>
        <v>0</v>
      </c>
      <c r="AJ81" s="349">
        <f>SUMIFS('3_stopień'!$J$8:$J$726,'3_stopień'!$H$8:$H$726,D81,'3_stopień'!$P$8:$P$726,"CKZ Krotoszyn")</f>
        <v>0</v>
      </c>
      <c r="AK81" s="24">
        <f>SUMIFS('3_stopień'!$I$8:$I$726,'3_stopień'!$H$8:$H$726,D81,'3_stopień'!$P$8:$P$726,"CKZ Olkusz")</f>
        <v>0</v>
      </c>
      <c r="AL81" s="349">
        <f>SUMIFS('3_stopień'!$J$8:$J$726,'3_stopień'!$H$8:$H$726,D81,'3_stopień'!$P$8:$P$726,"CKZ Olkusz")</f>
        <v>0</v>
      </c>
      <c r="AM81" s="24">
        <f>SUMIFS('3_stopień'!$I$8:$I$726,'3_stopień'!$H$8:$H$726,D81,'3_stopień'!$P$8:$P$726,"CKZ Wschowa")</f>
        <v>0</v>
      </c>
      <c r="AN81" s="337">
        <f>SUMIFS('3_stopień'!$J$8:$J$726,'3_stopień'!$H$8:$H$726,D81,'3_stopień'!$P$8:$P$726,"CKZ Wschowa")</f>
        <v>0</v>
      </c>
      <c r="AO81" s="24">
        <f>SUMIFS('3_stopień'!$I$8:$I$726,'3_stopień'!$H$8:$H$726,D81,'3_stopień'!$P$8:$P$726,"CKZ Zielona Góra")</f>
        <v>0</v>
      </c>
      <c r="AP81" s="349">
        <f>SUMIFS('3_stopień'!$J$8:$J$726,'3_stopień'!$H$8:$H$726,D81,'3_stopień'!$P$8:$P$726,"CKZ Zielona Góra")</f>
        <v>0</v>
      </c>
      <c r="AQ81" s="24">
        <f>SUMIFS('3_stopień'!$I$8:$I$726,'3_stopień'!$H$8:$H$726,D81,'3_stopień'!$P$8:$P$726,"Rzemieślnicza Wałbrzych")</f>
        <v>0</v>
      </c>
      <c r="AR81" s="349">
        <f>SUMIFS('3_stopień'!$J$8:$J$726,'3_stopień'!$H$8:$H$726,D81,'3_stopień'!$P$8:$P$726,"Rzemieślnicza Wałbrzych")</f>
        <v>0</v>
      </c>
      <c r="AS81" s="24">
        <f>SUMIFS('3_stopień'!$I$8:$I$726,'3_stopień'!$H$8:$H$726,D81,'3_stopień'!$P$8:$P$726,"CKZ Mosina")</f>
        <v>0</v>
      </c>
      <c r="AT81" s="349">
        <f>SUMIFS('3_stopień'!$J$8:$J$726,'3_stopień'!$H$8:$H$726,D81,'3_stopień'!$P$8:$P$726,"CKZ Mosina")</f>
        <v>0</v>
      </c>
      <c r="AU81" s="24">
        <f>SUMIFS('3_stopień'!$I$8:$I$726,'3_stopień'!$H$8:$H$726,D81,'3_stopień'!$P$8:$P$726,"CKZ Słupsk")</f>
        <v>0</v>
      </c>
      <c r="AV81" s="349">
        <f>SUMIFS('3_stopień'!$J$8:$J$726,'3_stopień'!$H$8:$H$726,D81,'3_stopień'!$P$8:$P$726,"CKZ Słupsk")</f>
        <v>0</v>
      </c>
      <c r="AW81" s="24">
        <f>SUMIFS('3_stopień'!$I$8:$I$726,'3_stopień'!$H$8:$H$726,D81,'3_stopień'!$P$8:$P$726,"CKZ Opole")</f>
        <v>0</v>
      </c>
      <c r="AX81" s="349">
        <f>SUMIFS('3_stopień'!$J$8:$J$726,'3_stopień'!$H$8:$H$726,D81,'3_stopień'!$P$8:$P$726,"CKZ Opole")</f>
        <v>0</v>
      </c>
      <c r="AY81" s="24">
        <f>SUMIFS('3_stopień'!$I$8:$I$726,'3_stopień'!$H$8:$H$726,D81,'3_stopień'!$P$8:$P$726,"CKZ Wrocław")</f>
        <v>0</v>
      </c>
      <c r="AZ81" s="349">
        <f>SUMIFS('3_stopień'!$J$8:$J$726,'3_stopień'!$H$8:$H$726,D81,'3_stopień'!$P$8:$P$726,"CKZ Wrocław")</f>
        <v>0</v>
      </c>
      <c r="BA81" s="24">
        <f>SUMIFS('3_stopień'!$I$8:$I$726,'3_stopień'!$H$8:$H$726,D81,'3_stopień'!$P$8:$P$726,"Brzeg Dolny")</f>
        <v>0</v>
      </c>
      <c r="BB81" s="349">
        <f>SUMIFS('3_stopień'!$J$8:$J$726,'3_stopień'!$H$8:$H$726,D81,'3_stopień'!$P$8:$P$726,"Brzeg Dolny")</f>
        <v>0</v>
      </c>
      <c r="BC81" s="24">
        <f>SUMIFS('3_stopień'!$I$8:$I$726,'3_stopień'!$H$8:$H$726,D81,'3_stopień'!$P$8:$P$726,"CKZ Gniezno")</f>
        <v>0</v>
      </c>
      <c r="BD81" s="349">
        <f>SUMIFS('3_stopień'!$J$8:$J$726,'3_stopień'!$H$8:$H$726,D81,'3_stopień'!$P$8:$P$726,"CKZ Gniezno")</f>
        <v>0</v>
      </c>
      <c r="BE81" s="24">
        <f>SUMIFS('3_stopień'!$I$8:$I$726,'3_stopień'!$H$8:$H$726,D81,'3_stopień'!$P$8:$P$726,"CKZ Dębica")</f>
        <v>0</v>
      </c>
      <c r="BF81" s="349">
        <f>SUMIFS('3_stopień'!$J$8:$J$726,'3_stopień'!$H$8:$H$726,D81,'3_stopień'!$P$8:$P$726,"CKZ Dębica")</f>
        <v>0</v>
      </c>
      <c r="BG81" s="24">
        <f>SUMIFS('3_stopień'!$I$8:$I$726,'3_stopień'!$H$8:$H$726,D81,'3_stopień'!$P$8:$P$726,"CKZ Gliwice")</f>
        <v>0</v>
      </c>
      <c r="BH81" s="349">
        <f>SUMIFS('3_stopień'!$J$8:$J$726,'3_stopień'!$H$8:$H$726,D81,'3_stopień'!$P$8:$P$726,"CKZ Gliwice")</f>
        <v>0</v>
      </c>
      <c r="BI81" s="24">
        <f>SUMIFS('3_stopień'!$I$8:$I$726,'3_stopień'!$H$8:$H$726,D81,'3_stopień'!$P$8:$P$726,"konsultacje szkoła")</f>
        <v>0</v>
      </c>
      <c r="BJ81" s="338">
        <f t="shared" si="4"/>
        <v>0</v>
      </c>
      <c r="BK81" s="333">
        <f t="shared" si="5"/>
        <v>0</v>
      </c>
    </row>
    <row r="82" spans="2:63" hidden="1">
      <c r="B82" s="25" t="s">
        <v>537</v>
      </c>
      <c r="C82" s="26">
        <v>731808</v>
      </c>
      <c r="D82" s="26" t="s">
        <v>1031</v>
      </c>
      <c r="E82" s="25" t="s">
        <v>651</v>
      </c>
      <c r="F82" s="23">
        <f>SUMIF('3_stopień'!H$8:H$726,D82,'3_stopień'!I$8:I$726)</f>
        <v>0</v>
      </c>
      <c r="G82" s="24">
        <f>SUMIFS('3_stopień'!$I$8:$I$726,'3_stopień'!$H$8:$H$726,D82,'3_stopień'!$P$8:$P$726,"CKZ Bielawa")</f>
        <v>0</v>
      </c>
      <c r="H82" s="349">
        <f>SUMIFS('3_stopień'!$J$8:$J$726,'3_stopień'!$H$8:$H$726,D82,'3_stopień'!$P$8:$P$726,"CKZ Bielawa")</f>
        <v>0</v>
      </c>
      <c r="I82" s="24">
        <f>SUMIFS('3_stopień'!$I$8:$I$726,'3_stopień'!$H$8:$H$726,D82,'3_stopień'!$P$8:$P$726,"GCKZ Głogów")</f>
        <v>0</v>
      </c>
      <c r="J82" s="349">
        <f>SUMIFS('3_stopień'!$J$8:$J$726,'3_stopień'!$H$8:$H$726,D82,'3_stopień'!$P$8:$P$726,"GCKZ Głogów")</f>
        <v>0</v>
      </c>
      <c r="K82" s="24">
        <f>SUMIFS('3_stopień'!$I$8:$I$726,'3_stopień'!$H$8:$H$726,D82,'3_stopień'!$P$8:$P$726,"CKZ Jawor")</f>
        <v>0</v>
      </c>
      <c r="L82" s="349">
        <f>SUMIFS('3_stopień'!$J$8:$J$726,'3_stopień'!$H$8:$H$726,D82,'3_stopień'!$P$8:$P$726,"CKZ Jawor")</f>
        <v>0</v>
      </c>
      <c r="M82" s="24">
        <f>SUMIFS('3_stopień'!$I$8:$I$726,'3_stopień'!$H$8:$H$726,D82,'3_stopień'!$P$8:$P$726,"JCKZ Jelenia Góra")</f>
        <v>0</v>
      </c>
      <c r="N82" s="349">
        <f>SUMIFS('3_stopień'!$J$8:$J$726,'3_stopień'!$H$8:$H$726,D82,'3_stopień'!$P$8:$P$726,"JCKZ Jelenia Góra")</f>
        <v>0</v>
      </c>
      <c r="O82" s="24">
        <f>SUMIFS('3_stopień'!$I$8:$I$726,'3_stopień'!$H$8:$H$726,D82,'3_stopień'!$P$8:$P$726,"CKZ Kłodzko")</f>
        <v>0</v>
      </c>
      <c r="P82" s="349">
        <f>SUMIFS('3_stopień'!$J$8:$J$726,'3_stopień'!$H$8:$H$726,D82,'3_stopień'!$P$8:$P$726,"CKZ Kłodzko")</f>
        <v>0</v>
      </c>
      <c r="Q82" s="24">
        <f>SUMIFS('3_stopień'!$I$8:$I$726,'3_stopień'!$H$8:$H$726,D82,'3_stopień'!$P$8:$P$726,"CKZ Legnica")</f>
        <v>0</v>
      </c>
      <c r="R82" s="349">
        <f>SUMIFS('3_stopień'!$J$8:$J$726,'3_stopień'!$H$8:$H$726,D82,'3_stopień'!$P$8:$P$726,"CKZ Legnica")</f>
        <v>0</v>
      </c>
      <c r="S82" s="24">
        <f>SUMIFS('3_stopień'!$I$8:$I$726,'3_stopień'!$H$8:$H$726,D82,'3_stopień'!$P$8:$P$726,"CKZ Oleśnica")</f>
        <v>0</v>
      </c>
      <c r="T82" s="349">
        <f>SUMIFS('3_stopień'!$J$8:$J$726,'3_stopień'!$H$8:$H$726,D82,'3_stopień'!$P$8:$P$726,"CKZ Oleśnica")</f>
        <v>0</v>
      </c>
      <c r="U82" s="24">
        <f>SUMIFS('3_stopień'!$I$8:$I$726,'3_stopień'!$H$8:$H$726,D82,'3_stopień'!$P$8:$P$726,"CKZ Świdnica")</f>
        <v>0</v>
      </c>
      <c r="V82" s="349">
        <f>SUMIFS('3_stopień'!$J$8:$J$726,'3_stopień'!$H$8:$H$726,D82,'3_stopień'!$P$8:$P$726,"CKZ Świdnica")</f>
        <v>0</v>
      </c>
      <c r="W82" s="24">
        <f>SUMIFS('3_stopień'!$I$8:$I$726,'3_stopień'!$H$8:$H$726,D82,'3_stopień'!$P$8:$P$726,"CKZ Wołów")</f>
        <v>0</v>
      </c>
      <c r="X82" s="349">
        <f>SUMIFS('3_stopień'!$J$8:$J$726,'3_stopień'!$H$8:$H$726,D82,'3_stopień'!$P$8:$P$726,"CKZ Wołów")</f>
        <v>0</v>
      </c>
      <c r="Y82" s="24">
        <f>SUMIFS('3_stopień'!$I$8:$I$726,'3_stopień'!$H$8:$H$726,D82,'3_stopień'!$P$8:$P$726,"CKZ Ziębice")</f>
        <v>0</v>
      </c>
      <c r="Z82" s="349">
        <f>SUMIFS('3_stopień'!$J$8:$J$726,'3_stopień'!$H$8:$H$726,D82,'3_stopień'!$P$8:$P$726,"CKZ Ziębice")</f>
        <v>0</v>
      </c>
      <c r="AA82" s="24">
        <f>SUMIFS('3_stopień'!$I$8:$I$726,'3_stopień'!$H$8:$H$726,D82,'3_stopień'!$P$8:$P$726,"CKZ Dobrodzień")</f>
        <v>0</v>
      </c>
      <c r="AB82" s="349">
        <f>SUMIFS('3_stopień'!$J$8:$J$726,'3_stopień'!$H$8:$H$726,D82,'3_stopień'!$P$8:$P$726,"CKZ Dobrodzień")</f>
        <v>0</v>
      </c>
      <c r="AC82" s="24">
        <f>SUMIFS('3_stopień'!$I$8:$I$726,'3_stopień'!$H$8:$H$726,D82,'3_stopień'!$P$8:$P$726,"CKZ Głubczyce")</f>
        <v>0</v>
      </c>
      <c r="AD82" s="349">
        <f>SUMIFS('3_stopień'!$J$8:$J$726,'3_stopień'!$H$8:$H$726,D82,'3_stopień'!$P$8:$P$726,"CKZ Głubczyce")</f>
        <v>0</v>
      </c>
      <c r="AE82" s="24">
        <f>SUMIFS('3_stopień'!$I$8:$I$726,'3_stopień'!$H$8:$H$726,D82,'3_stopień'!$P$8:$P$726,"CKZ Kędzierzyn Koźle")</f>
        <v>0</v>
      </c>
      <c r="AF82" s="349">
        <f>SUMIFS('3_stopień'!$J$8:$J$726,'3_stopień'!$H$8:$H$726,D82,'3_stopień'!$P$8:$P$726,"CKZ Kędzierzyn Koźle")</f>
        <v>0</v>
      </c>
      <c r="AG82" s="24">
        <f>SUMIFS('3_stopień'!$I$8:$I$726,'3_stopień'!$H$8:$H$726,D82,'3_stopień'!$P$8:$P$726,"CKZ Kluczbork")</f>
        <v>0</v>
      </c>
      <c r="AH82" s="349">
        <f>SUMIFS('3_stopień'!$J$8:$J$726,'3_stopień'!$H$8:$H$726,D82,'3_stopień'!$P$8:$P$726,"CKZ Kluczbork")</f>
        <v>0</v>
      </c>
      <c r="AI82" s="24">
        <f>SUMIFS('3_stopień'!$I$8:$I$726,'3_stopień'!$H$8:$H$726,D82,'3_stopień'!$P$8:$P$726,"CKZ Krotoszyn")</f>
        <v>0</v>
      </c>
      <c r="AJ82" s="349">
        <f>SUMIFS('3_stopień'!$J$8:$J$726,'3_stopień'!$H$8:$H$726,D82,'3_stopień'!$P$8:$P$726,"CKZ Krotoszyn")</f>
        <v>0</v>
      </c>
      <c r="AK82" s="24">
        <f>SUMIFS('3_stopień'!$I$8:$I$726,'3_stopień'!$H$8:$H$726,D82,'3_stopień'!$P$8:$P$726,"CKZ Olkusz")</f>
        <v>0</v>
      </c>
      <c r="AL82" s="349">
        <f>SUMIFS('3_stopień'!$J$8:$J$726,'3_stopień'!$H$8:$H$726,D82,'3_stopień'!$P$8:$P$726,"CKZ Olkusz")</f>
        <v>0</v>
      </c>
      <c r="AM82" s="24">
        <f>SUMIFS('3_stopień'!$I$8:$I$726,'3_stopień'!$H$8:$H$726,D82,'3_stopień'!$P$8:$P$726,"CKZ Wschowa")</f>
        <v>0</v>
      </c>
      <c r="AN82" s="337">
        <f>SUMIFS('3_stopień'!$J$8:$J$726,'3_stopień'!$H$8:$H$726,D82,'3_stopień'!$P$8:$P$726,"CKZ Wschowa")</f>
        <v>0</v>
      </c>
      <c r="AO82" s="24">
        <f>SUMIFS('3_stopień'!$I$8:$I$726,'3_stopień'!$H$8:$H$726,D82,'3_stopień'!$P$8:$P$726,"CKZ Zielona Góra")</f>
        <v>0</v>
      </c>
      <c r="AP82" s="349">
        <f>SUMIFS('3_stopień'!$J$8:$J$726,'3_stopień'!$H$8:$H$726,D82,'3_stopień'!$P$8:$P$726,"CKZ Zielona Góra")</f>
        <v>0</v>
      </c>
      <c r="AQ82" s="24">
        <f>SUMIFS('3_stopień'!$I$8:$I$726,'3_stopień'!$H$8:$H$726,D82,'3_stopień'!$P$8:$P$726,"Rzemieślnicza Wałbrzych")</f>
        <v>0</v>
      </c>
      <c r="AR82" s="349">
        <f>SUMIFS('3_stopień'!$J$8:$J$726,'3_stopień'!$H$8:$H$726,D82,'3_stopień'!$P$8:$P$726,"Rzemieślnicza Wałbrzych")</f>
        <v>0</v>
      </c>
      <c r="AS82" s="24">
        <f>SUMIFS('3_stopień'!$I$8:$I$726,'3_stopień'!$H$8:$H$726,D82,'3_stopień'!$P$8:$P$726,"CKZ Mosina")</f>
        <v>0</v>
      </c>
      <c r="AT82" s="349">
        <f>SUMIFS('3_stopień'!$J$8:$J$726,'3_stopień'!$H$8:$H$726,D82,'3_stopień'!$P$8:$P$726,"CKZ Mosina")</f>
        <v>0</v>
      </c>
      <c r="AU82" s="24">
        <f>SUMIFS('3_stopień'!$I$8:$I$726,'3_stopień'!$H$8:$H$726,D82,'3_stopień'!$P$8:$P$726,"CKZ Słupsk")</f>
        <v>0</v>
      </c>
      <c r="AV82" s="349">
        <f>SUMIFS('3_stopień'!$J$8:$J$726,'3_stopień'!$H$8:$H$726,D82,'3_stopień'!$P$8:$P$726,"CKZ Słupsk")</f>
        <v>0</v>
      </c>
      <c r="AW82" s="24">
        <f>SUMIFS('3_stopień'!$I$8:$I$726,'3_stopień'!$H$8:$H$726,D82,'3_stopień'!$P$8:$P$726,"CKZ Opole")</f>
        <v>0</v>
      </c>
      <c r="AX82" s="349">
        <f>SUMIFS('3_stopień'!$J$8:$J$726,'3_stopień'!$H$8:$H$726,D82,'3_stopień'!$P$8:$P$726,"CKZ Opole")</f>
        <v>0</v>
      </c>
      <c r="AY82" s="24">
        <f>SUMIFS('3_stopień'!$I$8:$I$726,'3_stopień'!$H$8:$H$726,D82,'3_stopień'!$P$8:$P$726,"CKZ Wrocław")</f>
        <v>0</v>
      </c>
      <c r="AZ82" s="349">
        <f>SUMIFS('3_stopień'!$J$8:$J$726,'3_stopień'!$H$8:$H$726,D82,'3_stopień'!$P$8:$P$726,"CKZ Wrocław")</f>
        <v>0</v>
      </c>
      <c r="BA82" s="24">
        <f>SUMIFS('3_stopień'!$I$8:$I$726,'3_stopień'!$H$8:$H$726,D82,'3_stopień'!$P$8:$P$726,"Brzeg Dolny")</f>
        <v>0</v>
      </c>
      <c r="BB82" s="349">
        <f>SUMIFS('3_stopień'!$J$8:$J$726,'3_stopień'!$H$8:$H$726,D82,'3_stopień'!$P$8:$P$726,"Brzeg Dolny")</f>
        <v>0</v>
      </c>
      <c r="BC82" s="24">
        <f>SUMIFS('3_stopień'!$I$8:$I$726,'3_stopień'!$H$8:$H$726,D82,'3_stopień'!$P$8:$P$726,"CKZ Gniezno")</f>
        <v>0</v>
      </c>
      <c r="BD82" s="349">
        <f>SUMIFS('3_stopień'!$J$8:$J$726,'3_stopień'!$H$8:$H$726,D82,'3_stopień'!$P$8:$P$726,"CKZ Gniezno")</f>
        <v>0</v>
      </c>
      <c r="BE82" s="24">
        <f>SUMIFS('3_stopień'!$I$8:$I$726,'3_stopień'!$H$8:$H$726,D82,'3_stopień'!$P$8:$P$726,"CKZ Dębica")</f>
        <v>0</v>
      </c>
      <c r="BF82" s="349">
        <f>SUMIFS('3_stopień'!$J$8:$J$726,'3_stopień'!$H$8:$H$726,D82,'3_stopień'!$P$8:$P$726,"CKZ Dębica")</f>
        <v>0</v>
      </c>
      <c r="BG82" s="24">
        <f>SUMIFS('3_stopień'!$I$8:$I$726,'3_stopień'!$H$8:$H$726,D82,'3_stopień'!$P$8:$P$726,"CKZ Gliwice")</f>
        <v>0</v>
      </c>
      <c r="BH82" s="349">
        <f>SUMIFS('3_stopień'!$J$8:$J$726,'3_stopień'!$H$8:$H$726,D82,'3_stopień'!$P$8:$P$726,"CKZ Gliwice")</f>
        <v>0</v>
      </c>
      <c r="BI82" s="24">
        <f>SUMIFS('3_stopień'!$I$8:$I$726,'3_stopień'!$H$8:$H$726,D82,'3_stopień'!$P$8:$P$726,"konsultacje szkoła")</f>
        <v>0</v>
      </c>
      <c r="BJ82" s="338">
        <f t="shared" si="4"/>
        <v>0</v>
      </c>
      <c r="BK82" s="333">
        <f t="shared" si="5"/>
        <v>0</v>
      </c>
    </row>
    <row r="83" spans="2:63" hidden="1">
      <c r="B83" s="25" t="s">
        <v>538</v>
      </c>
      <c r="C83" s="26">
        <v>516408</v>
      </c>
      <c r="D83" s="26" t="s">
        <v>1032</v>
      </c>
      <c r="E83" s="25" t="s">
        <v>650</v>
      </c>
      <c r="F83" s="23">
        <f>SUMIF('3_stopień'!H$8:H$726,D83,'3_stopień'!I$8:I$726)</f>
        <v>0</v>
      </c>
      <c r="G83" s="24">
        <f>SUMIFS('3_stopień'!$I$8:$I$726,'3_stopień'!$H$8:$H$726,D83,'3_stopień'!$P$8:$P$726,"CKZ Bielawa")</f>
        <v>0</v>
      </c>
      <c r="H83" s="349">
        <f>SUMIFS('3_stopień'!$J$8:$J$726,'3_stopień'!$H$8:$H$726,D83,'3_stopień'!$P$8:$P$726,"CKZ Bielawa")</f>
        <v>0</v>
      </c>
      <c r="I83" s="24">
        <f>SUMIFS('3_stopień'!$I$8:$I$726,'3_stopień'!$H$8:$H$726,D83,'3_stopień'!$P$8:$P$726,"GCKZ Głogów")</f>
        <v>0</v>
      </c>
      <c r="J83" s="349">
        <f>SUMIFS('3_stopień'!$J$8:$J$726,'3_stopień'!$H$8:$H$726,D83,'3_stopień'!$P$8:$P$726,"GCKZ Głogów")</f>
        <v>0</v>
      </c>
      <c r="K83" s="24">
        <f>SUMIFS('3_stopień'!$I$8:$I$726,'3_stopień'!$H$8:$H$726,D83,'3_stopień'!$P$8:$P$726,"CKZ Jawor")</f>
        <v>0</v>
      </c>
      <c r="L83" s="349">
        <f>SUMIFS('3_stopień'!$J$8:$J$726,'3_stopień'!$H$8:$H$726,D83,'3_stopień'!$P$8:$P$726,"CKZ Jawor")</f>
        <v>0</v>
      </c>
      <c r="M83" s="24">
        <f>SUMIFS('3_stopień'!$I$8:$I$726,'3_stopień'!$H$8:$H$726,D83,'3_stopień'!$P$8:$P$726,"JCKZ Jelenia Góra")</f>
        <v>0</v>
      </c>
      <c r="N83" s="349">
        <f>SUMIFS('3_stopień'!$J$8:$J$726,'3_stopień'!$H$8:$H$726,D83,'3_stopień'!$P$8:$P$726,"JCKZ Jelenia Góra")</f>
        <v>0</v>
      </c>
      <c r="O83" s="24">
        <f>SUMIFS('3_stopień'!$I$8:$I$726,'3_stopień'!$H$8:$H$726,D83,'3_stopień'!$P$8:$P$726,"CKZ Kłodzko")</f>
        <v>0</v>
      </c>
      <c r="P83" s="349">
        <f>SUMIFS('3_stopień'!$J$8:$J$726,'3_stopień'!$H$8:$H$726,D83,'3_stopień'!$P$8:$P$726,"CKZ Kłodzko")</f>
        <v>0</v>
      </c>
      <c r="Q83" s="24">
        <f>SUMIFS('3_stopień'!$I$8:$I$726,'3_stopień'!$H$8:$H$726,D83,'3_stopień'!$P$8:$P$726,"CKZ Legnica")</f>
        <v>0</v>
      </c>
      <c r="R83" s="349">
        <f>SUMIFS('3_stopień'!$J$8:$J$726,'3_stopień'!$H$8:$H$726,D83,'3_stopień'!$P$8:$P$726,"CKZ Legnica")</f>
        <v>0</v>
      </c>
      <c r="S83" s="24">
        <f>SUMIFS('3_stopień'!$I$8:$I$726,'3_stopień'!$H$8:$H$726,D83,'3_stopień'!$P$8:$P$726,"CKZ Oleśnica")</f>
        <v>0</v>
      </c>
      <c r="T83" s="349">
        <f>SUMIFS('3_stopień'!$J$8:$J$726,'3_stopień'!$H$8:$H$726,D83,'3_stopień'!$P$8:$P$726,"CKZ Oleśnica")</f>
        <v>0</v>
      </c>
      <c r="U83" s="24">
        <f>SUMIFS('3_stopień'!$I$8:$I$726,'3_stopień'!$H$8:$H$726,D83,'3_stopień'!$P$8:$P$726,"CKZ Świdnica")</f>
        <v>0</v>
      </c>
      <c r="V83" s="349">
        <f>SUMIFS('3_stopień'!$J$8:$J$726,'3_stopień'!$H$8:$H$726,D83,'3_stopień'!$P$8:$P$726,"CKZ Świdnica")</f>
        <v>0</v>
      </c>
      <c r="W83" s="24">
        <f>SUMIFS('3_stopień'!$I$8:$I$726,'3_stopień'!$H$8:$H$726,D83,'3_stopień'!$P$8:$P$726,"CKZ Wołów")</f>
        <v>0</v>
      </c>
      <c r="X83" s="349">
        <f>SUMIFS('3_stopień'!$J$8:$J$726,'3_stopień'!$H$8:$H$726,D83,'3_stopień'!$P$8:$P$726,"CKZ Wołów")</f>
        <v>0</v>
      </c>
      <c r="Y83" s="24">
        <f>SUMIFS('3_stopień'!$I$8:$I$726,'3_stopień'!$H$8:$H$726,D83,'3_stopień'!$P$8:$P$726,"CKZ Ziębice")</f>
        <v>0</v>
      </c>
      <c r="Z83" s="349">
        <f>SUMIFS('3_stopień'!$J$8:$J$726,'3_stopień'!$H$8:$H$726,D83,'3_stopień'!$P$8:$P$726,"CKZ Ziębice")</f>
        <v>0</v>
      </c>
      <c r="AA83" s="24">
        <f>SUMIFS('3_stopień'!$I$8:$I$726,'3_stopień'!$H$8:$H$726,D83,'3_stopień'!$P$8:$P$726,"CKZ Dobrodzień")</f>
        <v>0</v>
      </c>
      <c r="AB83" s="349">
        <f>SUMIFS('3_stopień'!$J$8:$J$726,'3_stopień'!$H$8:$H$726,D83,'3_stopień'!$P$8:$P$726,"CKZ Dobrodzień")</f>
        <v>0</v>
      </c>
      <c r="AC83" s="24">
        <f>SUMIFS('3_stopień'!$I$8:$I$726,'3_stopień'!$H$8:$H$726,D83,'3_stopień'!$P$8:$P$726,"CKZ Głubczyce")</f>
        <v>0</v>
      </c>
      <c r="AD83" s="349">
        <f>SUMIFS('3_stopień'!$J$8:$J$726,'3_stopień'!$H$8:$H$726,D83,'3_stopień'!$P$8:$P$726,"CKZ Głubczyce")</f>
        <v>0</v>
      </c>
      <c r="AE83" s="24">
        <f>SUMIFS('3_stopień'!$I$8:$I$726,'3_stopień'!$H$8:$H$726,D83,'3_stopień'!$P$8:$P$726,"CKZ Kędzierzyn Koźle")</f>
        <v>0</v>
      </c>
      <c r="AF83" s="349">
        <f>SUMIFS('3_stopień'!$J$8:$J$726,'3_stopień'!$H$8:$H$726,D83,'3_stopień'!$P$8:$P$726,"CKZ Kędzierzyn Koźle")</f>
        <v>0</v>
      </c>
      <c r="AG83" s="24">
        <f>SUMIFS('3_stopień'!$I$8:$I$726,'3_stopień'!$H$8:$H$726,D83,'3_stopień'!$P$8:$P$726,"CKZ Kluczbork")</f>
        <v>0</v>
      </c>
      <c r="AH83" s="349">
        <f>SUMIFS('3_stopień'!$J$8:$J$726,'3_stopień'!$H$8:$H$726,D83,'3_stopień'!$P$8:$P$726,"CKZ Kluczbork")</f>
        <v>0</v>
      </c>
      <c r="AI83" s="24">
        <f>SUMIFS('3_stopień'!$I$8:$I$726,'3_stopień'!$H$8:$H$726,D83,'3_stopień'!$P$8:$P$726,"CKZ Krotoszyn")</f>
        <v>0</v>
      </c>
      <c r="AJ83" s="349">
        <f>SUMIFS('3_stopień'!$J$8:$J$726,'3_stopień'!$H$8:$H$726,D83,'3_stopień'!$P$8:$P$726,"CKZ Krotoszyn")</f>
        <v>0</v>
      </c>
      <c r="AK83" s="24">
        <f>SUMIFS('3_stopień'!$I$8:$I$726,'3_stopień'!$H$8:$H$726,D83,'3_stopień'!$P$8:$P$726,"CKZ Olkusz")</f>
        <v>0</v>
      </c>
      <c r="AL83" s="349">
        <f>SUMIFS('3_stopień'!$J$8:$J$726,'3_stopień'!$H$8:$H$726,D83,'3_stopień'!$P$8:$P$726,"CKZ Olkusz")</f>
        <v>0</v>
      </c>
      <c r="AM83" s="24">
        <f>SUMIFS('3_stopień'!$I$8:$I$726,'3_stopień'!$H$8:$H$726,D83,'3_stopień'!$P$8:$P$726,"CKZ Wschowa")</f>
        <v>0</v>
      </c>
      <c r="AN83" s="337">
        <f>SUMIFS('3_stopień'!$J$8:$J$726,'3_stopień'!$H$8:$H$726,D83,'3_stopień'!$P$8:$P$726,"CKZ Wschowa")</f>
        <v>0</v>
      </c>
      <c r="AO83" s="24">
        <f>SUMIFS('3_stopień'!$I$8:$I$726,'3_stopień'!$H$8:$H$726,D83,'3_stopień'!$P$8:$P$726,"CKZ Zielona Góra")</f>
        <v>0</v>
      </c>
      <c r="AP83" s="349">
        <f>SUMIFS('3_stopień'!$J$8:$J$726,'3_stopień'!$H$8:$H$726,D83,'3_stopień'!$P$8:$P$726,"CKZ Zielona Góra")</f>
        <v>0</v>
      </c>
      <c r="AQ83" s="24">
        <f>SUMIFS('3_stopień'!$I$8:$I$726,'3_stopień'!$H$8:$H$726,D83,'3_stopień'!$P$8:$P$726,"Rzemieślnicza Wałbrzych")</f>
        <v>0</v>
      </c>
      <c r="AR83" s="349">
        <f>SUMIFS('3_stopień'!$J$8:$J$726,'3_stopień'!$H$8:$H$726,D83,'3_stopień'!$P$8:$P$726,"Rzemieślnicza Wałbrzych")</f>
        <v>0</v>
      </c>
      <c r="AS83" s="24">
        <f>SUMIFS('3_stopień'!$I$8:$I$726,'3_stopień'!$H$8:$H$726,D83,'3_stopień'!$P$8:$P$726,"CKZ Mosina")</f>
        <v>0</v>
      </c>
      <c r="AT83" s="349">
        <f>SUMIFS('3_stopień'!$J$8:$J$726,'3_stopień'!$H$8:$H$726,D83,'3_stopień'!$P$8:$P$726,"CKZ Mosina")</f>
        <v>0</v>
      </c>
      <c r="AU83" s="24">
        <f>SUMIFS('3_stopień'!$I$8:$I$726,'3_stopień'!$H$8:$H$726,D83,'3_stopień'!$P$8:$P$726,"CKZ Słupsk")</f>
        <v>0</v>
      </c>
      <c r="AV83" s="349">
        <f>SUMIFS('3_stopień'!$J$8:$J$726,'3_stopień'!$H$8:$H$726,D83,'3_stopień'!$P$8:$P$726,"CKZ Słupsk")</f>
        <v>0</v>
      </c>
      <c r="AW83" s="24">
        <f>SUMIFS('3_stopień'!$I$8:$I$726,'3_stopień'!$H$8:$H$726,D83,'3_stopień'!$P$8:$P$726,"CKZ Opole")</f>
        <v>0</v>
      </c>
      <c r="AX83" s="349">
        <f>SUMIFS('3_stopień'!$J$8:$J$726,'3_stopień'!$H$8:$H$726,D83,'3_stopień'!$P$8:$P$726,"CKZ Opole")</f>
        <v>0</v>
      </c>
      <c r="AY83" s="24">
        <f>SUMIFS('3_stopień'!$I$8:$I$726,'3_stopień'!$H$8:$H$726,D83,'3_stopień'!$P$8:$P$726,"CKZ Wrocław")</f>
        <v>0</v>
      </c>
      <c r="AZ83" s="349">
        <f>SUMIFS('3_stopień'!$J$8:$J$726,'3_stopień'!$H$8:$H$726,D83,'3_stopień'!$P$8:$P$726,"CKZ Wrocław")</f>
        <v>0</v>
      </c>
      <c r="BA83" s="24">
        <f>SUMIFS('3_stopień'!$I$8:$I$726,'3_stopień'!$H$8:$H$726,D83,'3_stopień'!$P$8:$P$726,"Brzeg Dolny")</f>
        <v>0</v>
      </c>
      <c r="BB83" s="349">
        <f>SUMIFS('3_stopień'!$J$8:$J$726,'3_stopień'!$H$8:$H$726,D83,'3_stopień'!$P$8:$P$726,"Brzeg Dolny")</f>
        <v>0</v>
      </c>
      <c r="BC83" s="24">
        <f>SUMIFS('3_stopień'!$I$8:$I$726,'3_stopień'!$H$8:$H$726,D83,'3_stopień'!$P$8:$P$726,"CKZ Gniezno")</f>
        <v>0</v>
      </c>
      <c r="BD83" s="349">
        <f>SUMIFS('3_stopień'!$J$8:$J$726,'3_stopień'!$H$8:$H$726,D83,'3_stopień'!$P$8:$P$726,"CKZ Gniezno")</f>
        <v>0</v>
      </c>
      <c r="BE83" s="24">
        <f>SUMIFS('3_stopień'!$I$8:$I$726,'3_stopień'!$H$8:$H$726,D83,'3_stopień'!$P$8:$P$726,"CKZ Dębica")</f>
        <v>0</v>
      </c>
      <c r="BF83" s="349">
        <f>SUMIFS('3_stopień'!$J$8:$J$726,'3_stopień'!$H$8:$H$726,D83,'3_stopień'!$P$8:$P$726,"CKZ Dębica")</f>
        <v>0</v>
      </c>
      <c r="BG83" s="24">
        <f>SUMIFS('3_stopień'!$I$8:$I$726,'3_stopień'!$H$8:$H$726,D83,'3_stopień'!$P$8:$P$726,"CKZ Gliwice")</f>
        <v>0</v>
      </c>
      <c r="BH83" s="349">
        <f>SUMIFS('3_stopień'!$J$8:$J$726,'3_stopień'!$H$8:$H$726,D83,'3_stopień'!$P$8:$P$726,"CKZ Gliwice")</f>
        <v>0</v>
      </c>
      <c r="BI83" s="24">
        <f>SUMIFS('3_stopień'!$I$8:$I$726,'3_stopień'!$H$8:$H$726,D83,'3_stopień'!$P$8:$P$726,"konsultacje szkoła")</f>
        <v>0</v>
      </c>
      <c r="BJ83" s="338">
        <f t="shared" si="4"/>
        <v>0</v>
      </c>
      <c r="BK83" s="333">
        <f t="shared" si="5"/>
        <v>0</v>
      </c>
    </row>
    <row r="84" spans="2:63" hidden="1">
      <c r="B84" s="25" t="s">
        <v>193</v>
      </c>
      <c r="C84" s="26">
        <v>834103</v>
      </c>
      <c r="D84" s="26" t="s">
        <v>165</v>
      </c>
      <c r="E84" s="25" t="s">
        <v>649</v>
      </c>
      <c r="F84" s="23">
        <f>SUMIF('3_stopień'!H$8:H$726,D84,'3_stopień'!I$8:I$726)</f>
        <v>3</v>
      </c>
      <c r="G84" s="24">
        <f>SUMIFS('3_stopień'!$I$8:$I$726,'3_stopień'!$H$8:$H$726,D84,'3_stopień'!$P$8:$P$726,"CKZ Bielawa")</f>
        <v>0</v>
      </c>
      <c r="H84" s="349">
        <f>SUMIFS('3_stopień'!$J$8:$J$726,'3_stopień'!$H$8:$H$726,D84,'3_stopień'!$P$8:$P$726,"CKZ Bielawa")</f>
        <v>0</v>
      </c>
      <c r="I84" s="24">
        <f>SUMIFS('3_stopień'!$I$8:$I$726,'3_stopień'!$H$8:$H$726,D84,'3_stopień'!$P$8:$P$726,"GCKZ Głogów")</f>
        <v>0</v>
      </c>
      <c r="J84" s="349">
        <f>SUMIFS('3_stopień'!$J$8:$J$726,'3_stopień'!$H$8:$H$726,D84,'3_stopień'!$P$8:$P$726,"GCKZ Głogów")</f>
        <v>0</v>
      </c>
      <c r="K84" s="24">
        <f>SUMIFS('3_stopień'!$I$8:$I$726,'3_stopień'!$H$8:$H$726,D84,'3_stopień'!$P$8:$P$726,"CKZ Jawor")</f>
        <v>0</v>
      </c>
      <c r="L84" s="349">
        <f>SUMIFS('3_stopień'!$J$8:$J$726,'3_stopień'!$H$8:$H$726,D84,'3_stopień'!$P$8:$P$726,"CKZ Jawor")</f>
        <v>0</v>
      </c>
      <c r="M84" s="24">
        <f>SUMIFS('3_stopień'!$I$8:$I$726,'3_stopień'!$H$8:$H$726,D84,'3_stopień'!$P$8:$P$726,"JCKZ Jelenia Góra")</f>
        <v>0</v>
      </c>
      <c r="N84" s="349">
        <f>SUMIFS('3_stopień'!$J$8:$J$726,'3_stopień'!$H$8:$H$726,D84,'3_stopień'!$P$8:$P$726,"JCKZ Jelenia Góra")</f>
        <v>0</v>
      </c>
      <c r="O84" s="24">
        <f>SUMIFS('3_stopień'!$I$8:$I$726,'3_stopień'!$H$8:$H$726,D84,'3_stopień'!$P$8:$P$726,"CKZ Kłodzko")</f>
        <v>0</v>
      </c>
      <c r="P84" s="349">
        <f>SUMIFS('3_stopień'!$J$8:$J$726,'3_stopień'!$H$8:$H$726,D84,'3_stopień'!$P$8:$P$726,"CKZ Kłodzko")</f>
        <v>0</v>
      </c>
      <c r="Q84" s="24">
        <f>SUMIFS('3_stopień'!$I$8:$I$726,'3_stopień'!$H$8:$H$726,D84,'3_stopień'!$P$8:$P$726,"CKZ Legnica")</f>
        <v>0</v>
      </c>
      <c r="R84" s="349">
        <f>SUMIFS('3_stopień'!$J$8:$J$726,'3_stopień'!$H$8:$H$726,D84,'3_stopień'!$P$8:$P$726,"CKZ Legnica")</f>
        <v>0</v>
      </c>
      <c r="S84" s="24">
        <f>SUMIFS('3_stopień'!$I$8:$I$726,'3_stopień'!$H$8:$H$726,D84,'3_stopień'!$P$8:$P$726,"CKZ Oleśnica")</f>
        <v>0</v>
      </c>
      <c r="T84" s="349">
        <f>SUMIFS('3_stopień'!$J$8:$J$726,'3_stopień'!$H$8:$H$726,D84,'3_stopień'!$P$8:$P$726,"CKZ Oleśnica")</f>
        <v>0</v>
      </c>
      <c r="U84" s="24">
        <f>SUMIFS('3_stopień'!$I$8:$I$726,'3_stopień'!$H$8:$H$726,D84,'3_stopień'!$P$8:$P$726,"CKZ Świdnica")</f>
        <v>0</v>
      </c>
      <c r="V84" s="349">
        <f>SUMIFS('3_stopień'!$J$8:$J$726,'3_stopień'!$H$8:$H$726,D84,'3_stopień'!$P$8:$P$726,"CKZ Świdnica")</f>
        <v>0</v>
      </c>
      <c r="W84" s="24">
        <f>SUMIFS('3_stopień'!$I$8:$I$726,'3_stopień'!$H$8:$H$726,D84,'3_stopień'!$P$8:$P$726,"CKZ Wołów")</f>
        <v>0</v>
      </c>
      <c r="X84" s="349">
        <f>SUMIFS('3_stopień'!$J$8:$J$726,'3_stopień'!$H$8:$H$726,D84,'3_stopień'!$P$8:$P$726,"CKZ Wołów")</f>
        <v>0</v>
      </c>
      <c r="Y84" s="24">
        <f>SUMIFS('3_stopień'!$I$8:$I$726,'3_stopień'!$H$8:$H$726,D84,'3_stopień'!$P$8:$P$726,"CKZ Ziębice")</f>
        <v>0</v>
      </c>
      <c r="Z84" s="349">
        <f>SUMIFS('3_stopień'!$J$8:$J$726,'3_stopień'!$H$8:$H$726,D84,'3_stopień'!$P$8:$P$726,"CKZ Ziębice")</f>
        <v>0</v>
      </c>
      <c r="AA84" s="24">
        <f>SUMIFS('3_stopień'!$I$8:$I$726,'3_stopień'!$H$8:$H$726,D84,'3_stopień'!$P$8:$P$726,"CKZ Dobrodzień")</f>
        <v>0</v>
      </c>
      <c r="AB84" s="349">
        <f>SUMIFS('3_stopień'!$J$8:$J$726,'3_stopień'!$H$8:$H$726,D84,'3_stopień'!$P$8:$P$726,"CKZ Dobrodzień")</f>
        <v>0</v>
      </c>
      <c r="AC84" s="24">
        <f>SUMIFS('3_stopień'!$I$8:$I$726,'3_stopień'!$H$8:$H$726,D84,'3_stopień'!$P$8:$P$726,"CKZ Głubczyce")</f>
        <v>0</v>
      </c>
      <c r="AD84" s="349">
        <f>SUMIFS('3_stopień'!$J$8:$J$726,'3_stopień'!$H$8:$H$726,D84,'3_stopień'!$P$8:$P$726,"CKZ Głubczyce")</f>
        <v>0</v>
      </c>
      <c r="AE84" s="24">
        <f>SUMIFS('3_stopień'!$I$8:$I$726,'3_stopień'!$H$8:$H$726,D84,'3_stopień'!$P$8:$P$726,"CKZ Kędzierzyn Koźle")</f>
        <v>0</v>
      </c>
      <c r="AF84" s="349">
        <f>SUMIFS('3_stopień'!$J$8:$J$726,'3_stopień'!$H$8:$H$726,D84,'3_stopień'!$P$8:$P$726,"CKZ Kędzierzyn Koźle")</f>
        <v>0</v>
      </c>
      <c r="AG84" s="24">
        <f>SUMIFS('3_stopień'!$I$8:$I$726,'3_stopień'!$H$8:$H$726,D84,'3_stopień'!$P$8:$P$726,"CKZ Kluczbork")</f>
        <v>0</v>
      </c>
      <c r="AH84" s="349">
        <f>SUMIFS('3_stopień'!$J$8:$J$726,'3_stopień'!$H$8:$H$726,D84,'3_stopień'!$P$8:$P$726,"CKZ Kluczbork")</f>
        <v>0</v>
      </c>
      <c r="AI84" s="24">
        <f>SUMIFS('3_stopień'!$I$8:$I$726,'3_stopień'!$H$8:$H$726,D84,'3_stopień'!$P$8:$P$726,"CKZ Krotoszyn")</f>
        <v>0</v>
      </c>
      <c r="AJ84" s="349">
        <f>SUMIFS('3_stopień'!$J$8:$J$726,'3_stopień'!$H$8:$H$726,D84,'3_stopień'!$P$8:$P$726,"CKZ Krotoszyn")</f>
        <v>0</v>
      </c>
      <c r="AK84" s="24">
        <f>SUMIFS('3_stopień'!$I$8:$I$726,'3_stopień'!$H$8:$H$726,D84,'3_stopień'!$P$8:$P$726,"CKZ Olkusz")</f>
        <v>0</v>
      </c>
      <c r="AL84" s="349">
        <f>SUMIFS('3_stopień'!$J$8:$J$726,'3_stopień'!$H$8:$H$726,D84,'3_stopień'!$P$8:$P$726,"CKZ Olkusz")</f>
        <v>0</v>
      </c>
      <c r="AM84" s="24">
        <f>SUMIFS('3_stopień'!$I$8:$I$726,'3_stopień'!$H$8:$H$726,D84,'3_stopień'!$P$8:$P$726,"CKZ Wschowa")</f>
        <v>3</v>
      </c>
      <c r="AN84" s="337">
        <f>SUMIFS('3_stopień'!$J$8:$J$726,'3_stopień'!$H$8:$H$726,D84,'3_stopień'!$P$8:$P$726,"CKZ Wschowa")</f>
        <v>0</v>
      </c>
      <c r="AO84" s="24">
        <f>SUMIFS('3_stopień'!$I$8:$I$726,'3_stopień'!$H$8:$H$726,D84,'3_stopień'!$P$8:$P$726,"CKZ Zielona Góra")</f>
        <v>0</v>
      </c>
      <c r="AP84" s="349">
        <f>SUMIFS('3_stopień'!$J$8:$J$726,'3_stopień'!$H$8:$H$726,D84,'3_stopień'!$P$8:$P$726,"CKZ Zielona Góra")</f>
        <v>0</v>
      </c>
      <c r="AQ84" s="24">
        <f>SUMIFS('3_stopień'!$I$8:$I$726,'3_stopień'!$H$8:$H$726,D84,'3_stopień'!$P$8:$P$726,"Rzemieślnicza Wałbrzych")</f>
        <v>0</v>
      </c>
      <c r="AR84" s="349">
        <f>SUMIFS('3_stopień'!$J$8:$J$726,'3_stopień'!$H$8:$H$726,D84,'3_stopień'!$P$8:$P$726,"Rzemieślnicza Wałbrzych")</f>
        <v>0</v>
      </c>
      <c r="AS84" s="24">
        <f>SUMIFS('3_stopień'!$I$8:$I$726,'3_stopień'!$H$8:$H$726,D84,'3_stopień'!$P$8:$P$726,"CKZ Mosina")</f>
        <v>0</v>
      </c>
      <c r="AT84" s="349">
        <f>SUMIFS('3_stopień'!$J$8:$J$726,'3_stopień'!$H$8:$H$726,D84,'3_stopień'!$P$8:$P$726,"CKZ Mosina")</f>
        <v>0</v>
      </c>
      <c r="AU84" s="24">
        <f>SUMIFS('3_stopień'!$I$8:$I$726,'3_stopień'!$H$8:$H$726,D84,'3_stopień'!$P$8:$P$726,"CKZ Słupsk")</f>
        <v>0</v>
      </c>
      <c r="AV84" s="349">
        <f>SUMIFS('3_stopień'!$J$8:$J$726,'3_stopień'!$H$8:$H$726,D84,'3_stopień'!$P$8:$P$726,"CKZ Słupsk")</f>
        <v>0</v>
      </c>
      <c r="AW84" s="24">
        <f>SUMIFS('3_stopień'!$I$8:$I$726,'3_stopień'!$H$8:$H$726,D84,'3_stopień'!$P$8:$P$726,"CKZ Opole")</f>
        <v>0</v>
      </c>
      <c r="AX84" s="349">
        <f>SUMIFS('3_stopień'!$J$8:$J$726,'3_stopień'!$H$8:$H$726,D84,'3_stopień'!$P$8:$P$726,"CKZ Opole")</f>
        <v>0</v>
      </c>
      <c r="AY84" s="24">
        <f>SUMIFS('3_stopień'!$I$8:$I$726,'3_stopień'!$H$8:$H$726,D84,'3_stopień'!$P$8:$P$726,"CKZ Wrocław")</f>
        <v>0</v>
      </c>
      <c r="AZ84" s="349">
        <f>SUMIFS('3_stopień'!$J$8:$J$726,'3_stopień'!$H$8:$H$726,D84,'3_stopień'!$P$8:$P$726,"CKZ Wrocław")</f>
        <v>0</v>
      </c>
      <c r="BA84" s="24">
        <f>SUMIFS('3_stopień'!$I$8:$I$726,'3_stopień'!$H$8:$H$726,D84,'3_stopień'!$P$8:$P$726,"Brzeg Dolny")</f>
        <v>0</v>
      </c>
      <c r="BB84" s="349">
        <f>SUMIFS('3_stopień'!$J$8:$J$726,'3_stopień'!$H$8:$H$726,D84,'3_stopień'!$P$8:$P$726,"Brzeg Dolny")</f>
        <v>0</v>
      </c>
      <c r="BC84" s="24">
        <f>SUMIFS('3_stopień'!$I$8:$I$726,'3_stopień'!$H$8:$H$726,D84,'3_stopień'!$P$8:$P$726,"CKZ Gniezno")</f>
        <v>0</v>
      </c>
      <c r="BD84" s="349">
        <f>SUMIFS('3_stopień'!$J$8:$J$726,'3_stopień'!$H$8:$H$726,D84,'3_stopień'!$P$8:$P$726,"CKZ Gniezno")</f>
        <v>0</v>
      </c>
      <c r="BE84" s="24">
        <f>SUMIFS('3_stopień'!$I$8:$I$726,'3_stopień'!$H$8:$H$726,D84,'3_stopień'!$P$8:$P$726,"CKZ Dębica")</f>
        <v>0</v>
      </c>
      <c r="BF84" s="349">
        <f>SUMIFS('3_stopień'!$J$8:$J$726,'3_stopień'!$H$8:$H$726,D84,'3_stopień'!$P$8:$P$726,"CKZ Dębica")</f>
        <v>0</v>
      </c>
      <c r="BG84" s="24">
        <f>SUMIFS('3_stopień'!$I$8:$I$726,'3_stopień'!$H$8:$H$726,D84,'3_stopień'!$P$8:$P$726,"CKZ Gliwice")</f>
        <v>0</v>
      </c>
      <c r="BH84" s="349">
        <f>SUMIFS('3_stopień'!$J$8:$J$726,'3_stopień'!$H$8:$H$726,D84,'3_stopień'!$P$8:$P$726,"CKZ Gliwice")</f>
        <v>0</v>
      </c>
      <c r="BI84" s="24">
        <f>SUMIFS('3_stopień'!$I$8:$I$726,'3_stopień'!$H$8:$H$726,D84,'3_stopień'!$P$8:$P$726,"konsultacje szkoła")</f>
        <v>0</v>
      </c>
      <c r="BJ84" s="338">
        <f t="shared" si="4"/>
        <v>3</v>
      </c>
      <c r="BK84" s="333">
        <f t="shared" si="5"/>
        <v>0</v>
      </c>
    </row>
    <row r="85" spans="2:63" hidden="1">
      <c r="B85" s="25" t="s">
        <v>539</v>
      </c>
      <c r="C85" s="26">
        <v>612302</v>
      </c>
      <c r="D85" s="26" t="s">
        <v>1033</v>
      </c>
      <c r="E85" s="25" t="s">
        <v>648</v>
      </c>
      <c r="F85" s="23">
        <f>SUMIF('3_stopień'!H$8:H$726,D85,'3_stopień'!I$8:I$726)</f>
        <v>0</v>
      </c>
      <c r="G85" s="24">
        <f>SUMIFS('3_stopień'!$I$8:$I$726,'3_stopień'!$H$8:$H$726,D85,'3_stopień'!$P$8:$P$726,"CKZ Bielawa")</f>
        <v>0</v>
      </c>
      <c r="H85" s="349">
        <f>SUMIFS('3_stopień'!$J$8:$J$726,'3_stopień'!$H$8:$H$726,D85,'3_stopień'!$P$8:$P$726,"CKZ Bielawa")</f>
        <v>0</v>
      </c>
      <c r="I85" s="24">
        <f>SUMIFS('3_stopień'!$I$8:$I$726,'3_stopień'!$H$8:$H$726,D85,'3_stopień'!$P$8:$P$726,"GCKZ Głogów")</f>
        <v>0</v>
      </c>
      <c r="J85" s="349">
        <f>SUMIFS('3_stopień'!$J$8:$J$726,'3_stopień'!$H$8:$H$726,D85,'3_stopień'!$P$8:$P$726,"GCKZ Głogów")</f>
        <v>0</v>
      </c>
      <c r="K85" s="24">
        <f>SUMIFS('3_stopień'!$I$8:$I$726,'3_stopień'!$H$8:$H$726,D85,'3_stopień'!$P$8:$P$726,"CKZ Jawor")</f>
        <v>0</v>
      </c>
      <c r="L85" s="349">
        <f>SUMIFS('3_stopień'!$J$8:$J$726,'3_stopień'!$H$8:$H$726,D85,'3_stopień'!$P$8:$P$726,"CKZ Jawor")</f>
        <v>0</v>
      </c>
      <c r="M85" s="24">
        <f>SUMIFS('3_stopień'!$I$8:$I$726,'3_stopień'!$H$8:$H$726,D85,'3_stopień'!$P$8:$P$726,"JCKZ Jelenia Góra")</f>
        <v>0</v>
      </c>
      <c r="N85" s="349">
        <f>SUMIFS('3_stopień'!$J$8:$J$726,'3_stopień'!$H$8:$H$726,D85,'3_stopień'!$P$8:$P$726,"JCKZ Jelenia Góra")</f>
        <v>0</v>
      </c>
      <c r="O85" s="24">
        <f>SUMIFS('3_stopień'!$I$8:$I$726,'3_stopień'!$H$8:$H$726,D85,'3_stopień'!$P$8:$P$726,"CKZ Kłodzko")</f>
        <v>0</v>
      </c>
      <c r="P85" s="349">
        <f>SUMIFS('3_stopień'!$J$8:$J$726,'3_stopień'!$H$8:$H$726,D85,'3_stopień'!$P$8:$P$726,"CKZ Kłodzko")</f>
        <v>0</v>
      </c>
      <c r="Q85" s="24">
        <f>SUMIFS('3_stopień'!$I$8:$I$726,'3_stopień'!$H$8:$H$726,D85,'3_stopień'!$P$8:$P$726,"CKZ Legnica")</f>
        <v>0</v>
      </c>
      <c r="R85" s="349">
        <f>SUMIFS('3_stopień'!$J$8:$J$726,'3_stopień'!$H$8:$H$726,D85,'3_stopień'!$P$8:$P$726,"CKZ Legnica")</f>
        <v>0</v>
      </c>
      <c r="S85" s="24">
        <f>SUMIFS('3_stopień'!$I$8:$I$726,'3_stopień'!$H$8:$H$726,D85,'3_stopień'!$P$8:$P$726,"CKZ Oleśnica")</f>
        <v>0</v>
      </c>
      <c r="T85" s="349">
        <f>SUMIFS('3_stopień'!$J$8:$J$726,'3_stopień'!$H$8:$H$726,D85,'3_stopień'!$P$8:$P$726,"CKZ Oleśnica")</f>
        <v>0</v>
      </c>
      <c r="U85" s="24">
        <f>SUMIFS('3_stopień'!$I$8:$I$726,'3_stopień'!$H$8:$H$726,D85,'3_stopień'!$P$8:$P$726,"CKZ Świdnica")</f>
        <v>0</v>
      </c>
      <c r="V85" s="349">
        <f>SUMIFS('3_stopień'!$J$8:$J$726,'3_stopień'!$H$8:$H$726,D85,'3_stopień'!$P$8:$P$726,"CKZ Świdnica")</f>
        <v>0</v>
      </c>
      <c r="W85" s="24">
        <f>SUMIFS('3_stopień'!$I$8:$I$726,'3_stopień'!$H$8:$H$726,D85,'3_stopień'!$P$8:$P$726,"CKZ Wołów")</f>
        <v>0</v>
      </c>
      <c r="X85" s="349">
        <f>SUMIFS('3_stopień'!$J$8:$J$726,'3_stopień'!$H$8:$H$726,D85,'3_stopień'!$P$8:$P$726,"CKZ Wołów")</f>
        <v>0</v>
      </c>
      <c r="Y85" s="24">
        <f>SUMIFS('3_stopień'!$I$8:$I$726,'3_stopień'!$H$8:$H$726,D85,'3_stopień'!$P$8:$P$726,"CKZ Ziębice")</f>
        <v>0</v>
      </c>
      <c r="Z85" s="349">
        <f>SUMIFS('3_stopień'!$J$8:$J$726,'3_stopień'!$H$8:$H$726,D85,'3_stopień'!$P$8:$P$726,"CKZ Ziębice")</f>
        <v>0</v>
      </c>
      <c r="AA85" s="24">
        <f>SUMIFS('3_stopień'!$I$8:$I$726,'3_stopień'!$H$8:$H$726,D85,'3_stopień'!$P$8:$P$726,"CKZ Dobrodzień")</f>
        <v>0</v>
      </c>
      <c r="AB85" s="349">
        <f>SUMIFS('3_stopień'!$J$8:$J$726,'3_stopień'!$H$8:$H$726,D85,'3_stopień'!$P$8:$P$726,"CKZ Dobrodzień")</f>
        <v>0</v>
      </c>
      <c r="AC85" s="24">
        <f>SUMIFS('3_stopień'!$I$8:$I$726,'3_stopień'!$H$8:$H$726,D85,'3_stopień'!$P$8:$P$726,"CKZ Głubczyce")</f>
        <v>0</v>
      </c>
      <c r="AD85" s="349">
        <f>SUMIFS('3_stopień'!$J$8:$J$726,'3_stopień'!$H$8:$H$726,D85,'3_stopień'!$P$8:$P$726,"CKZ Głubczyce")</f>
        <v>0</v>
      </c>
      <c r="AE85" s="24">
        <f>SUMIFS('3_stopień'!$I$8:$I$726,'3_stopień'!$H$8:$H$726,D85,'3_stopień'!$P$8:$P$726,"CKZ Kędzierzyn Koźle")</f>
        <v>0</v>
      </c>
      <c r="AF85" s="349">
        <f>SUMIFS('3_stopień'!$J$8:$J$726,'3_stopień'!$H$8:$H$726,D85,'3_stopień'!$P$8:$P$726,"CKZ Kędzierzyn Koźle")</f>
        <v>0</v>
      </c>
      <c r="AG85" s="24">
        <f>SUMIFS('3_stopień'!$I$8:$I$726,'3_stopień'!$H$8:$H$726,D85,'3_stopień'!$P$8:$P$726,"CKZ Kluczbork")</f>
        <v>0</v>
      </c>
      <c r="AH85" s="349">
        <f>SUMIFS('3_stopień'!$J$8:$J$726,'3_stopień'!$H$8:$H$726,D85,'3_stopień'!$P$8:$P$726,"CKZ Kluczbork")</f>
        <v>0</v>
      </c>
      <c r="AI85" s="24">
        <f>SUMIFS('3_stopień'!$I$8:$I$726,'3_stopień'!$H$8:$H$726,D85,'3_stopień'!$P$8:$P$726,"CKZ Krotoszyn")</f>
        <v>0</v>
      </c>
      <c r="AJ85" s="349">
        <f>SUMIFS('3_stopień'!$J$8:$J$726,'3_stopień'!$H$8:$H$726,D85,'3_stopień'!$P$8:$P$726,"CKZ Krotoszyn")</f>
        <v>0</v>
      </c>
      <c r="AK85" s="24">
        <f>SUMIFS('3_stopień'!$I$8:$I$726,'3_stopień'!$H$8:$H$726,D85,'3_stopień'!$P$8:$P$726,"CKZ Olkusz")</f>
        <v>0</v>
      </c>
      <c r="AL85" s="349">
        <f>SUMIFS('3_stopień'!$J$8:$J$726,'3_stopień'!$H$8:$H$726,D85,'3_stopień'!$P$8:$P$726,"CKZ Olkusz")</f>
        <v>0</v>
      </c>
      <c r="AM85" s="24">
        <f>SUMIFS('3_stopień'!$I$8:$I$726,'3_stopień'!$H$8:$H$726,D85,'3_stopień'!$P$8:$P$726,"CKZ Wschowa")</f>
        <v>0</v>
      </c>
      <c r="AN85" s="337">
        <f>SUMIFS('3_stopień'!$J$8:$J$726,'3_stopień'!$H$8:$H$726,D85,'3_stopień'!$P$8:$P$726,"CKZ Wschowa")</f>
        <v>0</v>
      </c>
      <c r="AO85" s="24">
        <f>SUMIFS('3_stopień'!$I$8:$I$726,'3_stopień'!$H$8:$H$726,D85,'3_stopień'!$P$8:$P$726,"CKZ Zielona Góra")</f>
        <v>0</v>
      </c>
      <c r="AP85" s="349">
        <f>SUMIFS('3_stopień'!$J$8:$J$726,'3_stopień'!$H$8:$H$726,D85,'3_stopień'!$P$8:$P$726,"CKZ Zielona Góra")</f>
        <v>0</v>
      </c>
      <c r="AQ85" s="24">
        <f>SUMIFS('3_stopień'!$I$8:$I$726,'3_stopień'!$H$8:$H$726,D85,'3_stopień'!$P$8:$P$726,"Rzemieślnicza Wałbrzych")</f>
        <v>0</v>
      </c>
      <c r="AR85" s="349">
        <f>SUMIFS('3_stopień'!$J$8:$J$726,'3_stopień'!$H$8:$H$726,D85,'3_stopień'!$P$8:$P$726,"Rzemieślnicza Wałbrzych")</f>
        <v>0</v>
      </c>
      <c r="AS85" s="24">
        <f>SUMIFS('3_stopień'!$I$8:$I$726,'3_stopień'!$H$8:$H$726,D85,'3_stopień'!$P$8:$P$726,"CKZ Mosina")</f>
        <v>0</v>
      </c>
      <c r="AT85" s="349">
        <f>SUMIFS('3_stopień'!$J$8:$J$726,'3_stopień'!$H$8:$H$726,D85,'3_stopień'!$P$8:$P$726,"CKZ Mosina")</f>
        <v>0</v>
      </c>
      <c r="AU85" s="24">
        <f>SUMIFS('3_stopień'!$I$8:$I$726,'3_stopień'!$H$8:$H$726,D85,'3_stopień'!$P$8:$P$726,"CKZ Słupsk")</f>
        <v>0</v>
      </c>
      <c r="AV85" s="349">
        <f>SUMIFS('3_stopień'!$J$8:$J$726,'3_stopień'!$H$8:$H$726,D85,'3_stopień'!$P$8:$P$726,"CKZ Słupsk")</f>
        <v>0</v>
      </c>
      <c r="AW85" s="24">
        <f>SUMIFS('3_stopień'!$I$8:$I$726,'3_stopień'!$H$8:$H$726,D85,'3_stopień'!$P$8:$P$726,"CKZ Opole")</f>
        <v>0</v>
      </c>
      <c r="AX85" s="349">
        <f>SUMIFS('3_stopień'!$J$8:$J$726,'3_stopień'!$H$8:$H$726,D85,'3_stopień'!$P$8:$P$726,"CKZ Opole")</f>
        <v>0</v>
      </c>
      <c r="AY85" s="24">
        <f>SUMIFS('3_stopień'!$I$8:$I$726,'3_stopień'!$H$8:$H$726,D85,'3_stopień'!$P$8:$P$726,"CKZ Wrocław")</f>
        <v>0</v>
      </c>
      <c r="AZ85" s="349">
        <f>SUMIFS('3_stopień'!$J$8:$J$726,'3_stopień'!$H$8:$H$726,D85,'3_stopień'!$P$8:$P$726,"CKZ Wrocław")</f>
        <v>0</v>
      </c>
      <c r="BA85" s="24">
        <f>SUMIFS('3_stopień'!$I$8:$I$726,'3_stopień'!$H$8:$H$726,D85,'3_stopień'!$P$8:$P$726,"Brzeg Dolny")</f>
        <v>0</v>
      </c>
      <c r="BB85" s="349">
        <f>SUMIFS('3_stopień'!$J$8:$J$726,'3_stopień'!$H$8:$H$726,D85,'3_stopień'!$P$8:$P$726,"Brzeg Dolny")</f>
        <v>0</v>
      </c>
      <c r="BC85" s="24">
        <f>SUMIFS('3_stopień'!$I$8:$I$726,'3_stopień'!$H$8:$H$726,D85,'3_stopień'!$P$8:$P$726,"CKZ Gniezno")</f>
        <v>0</v>
      </c>
      <c r="BD85" s="349">
        <f>SUMIFS('3_stopień'!$J$8:$J$726,'3_stopień'!$H$8:$H$726,D85,'3_stopień'!$P$8:$P$726,"CKZ Gniezno")</f>
        <v>0</v>
      </c>
      <c r="BE85" s="24">
        <f>SUMIFS('3_stopień'!$I$8:$I$726,'3_stopień'!$H$8:$H$726,D85,'3_stopień'!$P$8:$P$726,"CKZ Dębica")</f>
        <v>0</v>
      </c>
      <c r="BF85" s="349">
        <f>SUMIFS('3_stopień'!$J$8:$J$726,'3_stopień'!$H$8:$H$726,D85,'3_stopień'!$P$8:$P$726,"CKZ Dębica")</f>
        <v>0</v>
      </c>
      <c r="BG85" s="24">
        <f>SUMIFS('3_stopień'!$I$8:$I$726,'3_stopień'!$H$8:$H$726,D85,'3_stopień'!$P$8:$P$726,"CKZ Gliwice")</f>
        <v>0</v>
      </c>
      <c r="BH85" s="349">
        <f>SUMIFS('3_stopień'!$J$8:$J$726,'3_stopień'!$H$8:$H$726,D85,'3_stopień'!$P$8:$P$726,"CKZ Gliwice")</f>
        <v>0</v>
      </c>
      <c r="BI85" s="24">
        <f>SUMIFS('3_stopień'!$I$8:$I$726,'3_stopień'!$H$8:$H$726,D85,'3_stopień'!$P$8:$P$726,"konsultacje szkoła")</f>
        <v>0</v>
      </c>
      <c r="BJ85" s="338">
        <f t="shared" si="4"/>
        <v>0</v>
      </c>
      <c r="BK85" s="333">
        <f t="shared" si="5"/>
        <v>0</v>
      </c>
    </row>
    <row r="86" spans="2:63" hidden="1">
      <c r="B86" s="25" t="s">
        <v>196</v>
      </c>
      <c r="C86" s="26">
        <v>613003</v>
      </c>
      <c r="D86" s="26" t="s">
        <v>456</v>
      </c>
      <c r="E86" s="25" t="s">
        <v>647</v>
      </c>
      <c r="F86" s="23">
        <f>SUMIF('3_stopień'!H$8:H$726,D86,'3_stopień'!I$8:I$726)</f>
        <v>5</v>
      </c>
      <c r="G86" s="24">
        <f>SUMIFS('3_stopień'!$I$8:$I$726,'3_stopień'!$H$8:$H$726,D86,'3_stopień'!$P$8:$P$726,"CKZ Bielawa")</f>
        <v>0</v>
      </c>
      <c r="H86" s="349">
        <f>SUMIFS('3_stopień'!$J$8:$J$726,'3_stopień'!$H$8:$H$726,D86,'3_stopień'!$P$8:$P$726,"CKZ Bielawa")</f>
        <v>0</v>
      </c>
      <c r="I86" s="24">
        <f>SUMIFS('3_stopień'!$I$8:$I$726,'3_stopień'!$H$8:$H$726,D86,'3_stopień'!$P$8:$P$726,"GCKZ Głogów")</f>
        <v>0</v>
      </c>
      <c r="J86" s="349">
        <f>SUMIFS('3_stopień'!$J$8:$J$726,'3_stopień'!$H$8:$H$726,D86,'3_stopień'!$P$8:$P$726,"GCKZ Głogów")</f>
        <v>0</v>
      </c>
      <c r="K86" s="24">
        <f>SUMIFS('3_stopień'!$I$8:$I$726,'3_stopień'!$H$8:$H$726,D86,'3_stopień'!$P$8:$P$726,"CKZ Jawor")</f>
        <v>0</v>
      </c>
      <c r="L86" s="349">
        <f>SUMIFS('3_stopień'!$J$8:$J$726,'3_stopień'!$H$8:$H$726,D86,'3_stopień'!$P$8:$P$726,"CKZ Jawor")</f>
        <v>0</v>
      </c>
      <c r="M86" s="24">
        <f>SUMIFS('3_stopień'!$I$8:$I$726,'3_stopień'!$H$8:$H$726,D86,'3_stopień'!$P$8:$P$726,"JCKZ Jelenia Góra")</f>
        <v>0</v>
      </c>
      <c r="N86" s="349">
        <f>SUMIFS('3_stopień'!$J$8:$J$726,'3_stopień'!$H$8:$H$726,D86,'3_stopień'!$P$8:$P$726,"JCKZ Jelenia Góra")</f>
        <v>0</v>
      </c>
      <c r="O86" s="24">
        <f>SUMIFS('3_stopień'!$I$8:$I$726,'3_stopień'!$H$8:$H$726,D86,'3_stopień'!$P$8:$P$726,"CKZ Kłodzko")</f>
        <v>0</v>
      </c>
      <c r="P86" s="349">
        <f>SUMIFS('3_stopień'!$J$8:$J$726,'3_stopień'!$H$8:$H$726,D86,'3_stopień'!$P$8:$P$726,"CKZ Kłodzko")</f>
        <v>0</v>
      </c>
      <c r="Q86" s="24">
        <f>SUMIFS('3_stopień'!$I$8:$I$726,'3_stopień'!$H$8:$H$726,D86,'3_stopień'!$P$8:$P$726,"CKZ Legnica")</f>
        <v>0</v>
      </c>
      <c r="R86" s="349">
        <f>SUMIFS('3_stopień'!$J$8:$J$726,'3_stopień'!$H$8:$H$726,D86,'3_stopień'!$P$8:$P$726,"CKZ Legnica")</f>
        <v>0</v>
      </c>
      <c r="S86" s="24">
        <f>SUMIFS('3_stopień'!$I$8:$I$726,'3_stopień'!$H$8:$H$726,D86,'3_stopień'!$P$8:$P$726,"CKZ Oleśnica")</f>
        <v>0</v>
      </c>
      <c r="T86" s="349">
        <f>SUMIFS('3_stopień'!$J$8:$J$726,'3_stopień'!$H$8:$H$726,D86,'3_stopień'!$P$8:$P$726,"CKZ Oleśnica")</f>
        <v>0</v>
      </c>
      <c r="U86" s="24">
        <f>SUMIFS('3_stopień'!$I$8:$I$726,'3_stopień'!$H$8:$H$726,D86,'3_stopień'!$P$8:$P$726,"CKZ Świdnica")</f>
        <v>0</v>
      </c>
      <c r="V86" s="349">
        <f>SUMIFS('3_stopień'!$J$8:$J$726,'3_stopień'!$H$8:$H$726,D86,'3_stopień'!$P$8:$P$726,"CKZ Świdnica")</f>
        <v>0</v>
      </c>
      <c r="W86" s="24">
        <f>SUMIFS('3_stopień'!$I$8:$I$726,'3_stopień'!$H$8:$H$726,D86,'3_stopień'!$P$8:$P$726,"CKZ Wołów")</f>
        <v>0</v>
      </c>
      <c r="X86" s="349">
        <f>SUMIFS('3_stopień'!$J$8:$J$726,'3_stopień'!$H$8:$H$726,D86,'3_stopień'!$P$8:$P$726,"CKZ Wołów")</f>
        <v>0</v>
      </c>
      <c r="Y86" s="24">
        <f>SUMIFS('3_stopień'!$I$8:$I$726,'3_stopień'!$H$8:$H$726,D86,'3_stopień'!$P$8:$P$726,"CKZ Ziębice")</f>
        <v>0</v>
      </c>
      <c r="Z86" s="349">
        <f>SUMIFS('3_stopień'!$J$8:$J$726,'3_stopień'!$H$8:$H$726,D86,'3_stopień'!$P$8:$P$726,"CKZ Ziębice")</f>
        <v>0</v>
      </c>
      <c r="AA86" s="24">
        <f>SUMIFS('3_stopień'!$I$8:$I$726,'3_stopień'!$H$8:$H$726,D86,'3_stopień'!$P$8:$P$726,"CKZ Dobrodzień")</f>
        <v>0</v>
      </c>
      <c r="AB86" s="349">
        <f>SUMIFS('3_stopień'!$J$8:$J$726,'3_stopień'!$H$8:$H$726,D86,'3_stopień'!$P$8:$P$726,"CKZ Dobrodzień")</f>
        <v>0</v>
      </c>
      <c r="AC86" s="24">
        <f>SUMIFS('3_stopień'!$I$8:$I$726,'3_stopień'!$H$8:$H$726,D86,'3_stopień'!$P$8:$P$726,"CKZ Głubczyce")</f>
        <v>0</v>
      </c>
      <c r="AD86" s="349">
        <f>SUMIFS('3_stopień'!$J$8:$J$726,'3_stopień'!$H$8:$H$726,D86,'3_stopień'!$P$8:$P$726,"CKZ Głubczyce")</f>
        <v>0</v>
      </c>
      <c r="AE86" s="24">
        <f>SUMIFS('3_stopień'!$I$8:$I$726,'3_stopień'!$H$8:$H$726,D86,'3_stopień'!$P$8:$P$726,"CKZ Kędzierzyn Koźle")</f>
        <v>0</v>
      </c>
      <c r="AF86" s="349">
        <f>SUMIFS('3_stopień'!$J$8:$J$726,'3_stopień'!$H$8:$H$726,D86,'3_stopień'!$P$8:$P$726,"CKZ Kędzierzyn Koźle")</f>
        <v>0</v>
      </c>
      <c r="AG86" s="24">
        <f>SUMIFS('3_stopień'!$I$8:$I$726,'3_stopień'!$H$8:$H$726,D86,'3_stopień'!$P$8:$P$726,"CKZ Kluczbork")</f>
        <v>0</v>
      </c>
      <c r="AH86" s="349">
        <f>SUMIFS('3_stopień'!$J$8:$J$726,'3_stopień'!$H$8:$H$726,D86,'3_stopień'!$P$8:$P$726,"CKZ Kluczbork")</f>
        <v>0</v>
      </c>
      <c r="AI86" s="24">
        <f>SUMIFS('3_stopień'!$I$8:$I$726,'3_stopień'!$H$8:$H$726,D86,'3_stopień'!$P$8:$P$726,"CKZ Krotoszyn")</f>
        <v>2</v>
      </c>
      <c r="AJ86" s="349">
        <f>SUMIFS('3_stopień'!$J$8:$J$726,'3_stopień'!$H$8:$H$726,D86,'3_stopień'!$P$8:$P$726,"CKZ Krotoszyn")</f>
        <v>0</v>
      </c>
      <c r="AK86" s="24">
        <f>SUMIFS('3_stopień'!$I$8:$I$726,'3_stopień'!$H$8:$H$726,D86,'3_stopień'!$P$8:$P$726,"CKZ Olkusz")</f>
        <v>0</v>
      </c>
      <c r="AL86" s="349">
        <f>SUMIFS('3_stopień'!$J$8:$J$726,'3_stopień'!$H$8:$H$726,D86,'3_stopień'!$P$8:$P$726,"CKZ Olkusz")</f>
        <v>0</v>
      </c>
      <c r="AM86" s="24">
        <f>SUMIFS('3_stopień'!$I$8:$I$726,'3_stopień'!$H$8:$H$726,D86,'3_stopień'!$P$8:$P$726,"CKZ Wschowa")</f>
        <v>3</v>
      </c>
      <c r="AN86" s="337">
        <f>SUMIFS('3_stopień'!$J$8:$J$726,'3_stopień'!$H$8:$H$726,D86,'3_stopień'!$P$8:$P$726,"CKZ Wschowa")</f>
        <v>1</v>
      </c>
      <c r="AO86" s="24">
        <f>SUMIFS('3_stopień'!$I$8:$I$726,'3_stopień'!$H$8:$H$726,D86,'3_stopień'!$P$8:$P$726,"CKZ Zielona Góra")</f>
        <v>0</v>
      </c>
      <c r="AP86" s="349">
        <f>SUMIFS('3_stopień'!$J$8:$J$726,'3_stopień'!$H$8:$H$726,D86,'3_stopień'!$P$8:$P$726,"CKZ Zielona Góra")</f>
        <v>0</v>
      </c>
      <c r="AQ86" s="24">
        <f>SUMIFS('3_stopień'!$I$8:$I$726,'3_stopień'!$H$8:$H$726,D86,'3_stopień'!$P$8:$P$726,"Rzemieślnicza Wałbrzych")</f>
        <v>0</v>
      </c>
      <c r="AR86" s="349">
        <f>SUMIFS('3_stopień'!$J$8:$J$726,'3_stopień'!$H$8:$H$726,D86,'3_stopień'!$P$8:$P$726,"Rzemieślnicza Wałbrzych")</f>
        <v>0</v>
      </c>
      <c r="AS86" s="24">
        <f>SUMIFS('3_stopień'!$I$8:$I$726,'3_stopień'!$H$8:$H$726,D86,'3_stopień'!$P$8:$P$726,"CKZ Mosina")</f>
        <v>0</v>
      </c>
      <c r="AT86" s="349">
        <f>SUMIFS('3_stopień'!$J$8:$J$726,'3_stopień'!$H$8:$H$726,D86,'3_stopień'!$P$8:$P$726,"CKZ Mosina")</f>
        <v>0</v>
      </c>
      <c r="AU86" s="24">
        <f>SUMIFS('3_stopień'!$I$8:$I$726,'3_stopień'!$H$8:$H$726,D86,'3_stopień'!$P$8:$P$726,"CKZ Słupsk")</f>
        <v>0</v>
      </c>
      <c r="AV86" s="349">
        <f>SUMIFS('3_stopień'!$J$8:$J$726,'3_stopień'!$H$8:$H$726,D86,'3_stopień'!$P$8:$P$726,"CKZ Słupsk")</f>
        <v>0</v>
      </c>
      <c r="AW86" s="24">
        <f>SUMIFS('3_stopień'!$I$8:$I$726,'3_stopień'!$H$8:$H$726,D86,'3_stopień'!$P$8:$P$726,"CKZ Opole")</f>
        <v>0</v>
      </c>
      <c r="AX86" s="349">
        <f>SUMIFS('3_stopień'!$J$8:$J$726,'3_stopień'!$H$8:$H$726,D86,'3_stopień'!$P$8:$P$726,"CKZ Opole")</f>
        <v>0</v>
      </c>
      <c r="AY86" s="24">
        <f>SUMIFS('3_stopień'!$I$8:$I$726,'3_stopień'!$H$8:$H$726,D86,'3_stopień'!$P$8:$P$726,"CKZ Wrocław")</f>
        <v>0</v>
      </c>
      <c r="AZ86" s="349">
        <f>SUMIFS('3_stopień'!$J$8:$J$726,'3_stopień'!$H$8:$H$726,D86,'3_stopień'!$P$8:$P$726,"CKZ Wrocław")</f>
        <v>0</v>
      </c>
      <c r="BA86" s="24">
        <f>SUMIFS('3_stopień'!$I$8:$I$726,'3_stopień'!$H$8:$H$726,D86,'3_stopień'!$P$8:$P$726,"Brzeg Dolny")</f>
        <v>0</v>
      </c>
      <c r="BB86" s="349">
        <f>SUMIFS('3_stopień'!$J$8:$J$726,'3_stopień'!$H$8:$H$726,D86,'3_stopień'!$P$8:$P$726,"Brzeg Dolny")</f>
        <v>0</v>
      </c>
      <c r="BC86" s="24">
        <f>SUMIFS('3_stopień'!$I$8:$I$726,'3_stopień'!$H$8:$H$726,D86,'3_stopień'!$P$8:$P$726,"CKZ Gniezno")</f>
        <v>0</v>
      </c>
      <c r="BD86" s="349">
        <f>SUMIFS('3_stopień'!$J$8:$J$726,'3_stopień'!$H$8:$H$726,D86,'3_stopień'!$P$8:$P$726,"CKZ Gniezno")</f>
        <v>0</v>
      </c>
      <c r="BE86" s="24">
        <f>SUMIFS('3_stopień'!$I$8:$I$726,'3_stopień'!$H$8:$H$726,D86,'3_stopień'!$P$8:$P$726,"CKZ Dębica")</f>
        <v>0</v>
      </c>
      <c r="BF86" s="349">
        <f>SUMIFS('3_stopień'!$J$8:$J$726,'3_stopień'!$H$8:$H$726,D86,'3_stopień'!$P$8:$P$726,"CKZ Dębica")</f>
        <v>0</v>
      </c>
      <c r="BG86" s="24">
        <f>SUMIFS('3_stopień'!$I$8:$I$726,'3_stopień'!$H$8:$H$726,D86,'3_stopień'!$P$8:$P$726,"CKZ Gliwice")</f>
        <v>0</v>
      </c>
      <c r="BH86" s="349">
        <f>SUMIFS('3_stopień'!$J$8:$J$726,'3_stopień'!$H$8:$H$726,D86,'3_stopień'!$P$8:$P$726,"CKZ Gliwice")</f>
        <v>0</v>
      </c>
      <c r="BI86" s="24">
        <f>SUMIFS('3_stopień'!$I$8:$I$726,'3_stopień'!$H$8:$H$726,D86,'3_stopień'!$P$8:$P$726,"konsultacje szkoła")</f>
        <v>0</v>
      </c>
      <c r="BJ86" s="338">
        <f t="shared" si="4"/>
        <v>5</v>
      </c>
      <c r="BK86" s="333">
        <f t="shared" si="5"/>
        <v>1</v>
      </c>
    </row>
    <row r="87" spans="2:63" hidden="1">
      <c r="B87" s="25" t="s">
        <v>540</v>
      </c>
      <c r="C87" s="26">
        <v>622201</v>
      </c>
      <c r="D87" s="26" t="s">
        <v>868</v>
      </c>
      <c r="E87" s="25" t="s">
        <v>646</v>
      </c>
      <c r="F87" s="23">
        <f>SUMIF('3_stopień'!H$8:H$726,D87,'3_stopień'!I$8:I$726)</f>
        <v>0</v>
      </c>
      <c r="G87" s="24">
        <f>SUMIFS('3_stopień'!$I$8:$I$726,'3_stopień'!$H$8:$H$726,D87,'3_stopień'!$P$8:$P$726,"CKZ Bielawa")</f>
        <v>0</v>
      </c>
      <c r="H87" s="349">
        <f>SUMIFS('3_stopień'!$J$8:$J$726,'3_stopień'!$H$8:$H$726,D87,'3_stopień'!$P$8:$P$726,"CKZ Bielawa")</f>
        <v>0</v>
      </c>
      <c r="I87" s="24">
        <f>SUMIFS('3_stopień'!$I$8:$I$726,'3_stopień'!$H$8:$H$726,D87,'3_stopień'!$P$8:$P$726,"GCKZ Głogów")</f>
        <v>0</v>
      </c>
      <c r="J87" s="349">
        <f>SUMIFS('3_stopień'!$J$8:$J$726,'3_stopień'!$H$8:$H$726,D87,'3_stopień'!$P$8:$P$726,"GCKZ Głogów")</f>
        <v>0</v>
      </c>
      <c r="K87" s="24">
        <f>SUMIFS('3_stopień'!$I$8:$I$726,'3_stopień'!$H$8:$H$726,D87,'3_stopień'!$P$8:$P$726,"CKZ Jawor")</f>
        <v>0</v>
      </c>
      <c r="L87" s="349">
        <f>SUMIFS('3_stopień'!$J$8:$J$726,'3_stopień'!$H$8:$H$726,D87,'3_stopień'!$P$8:$P$726,"CKZ Jawor")</f>
        <v>0</v>
      </c>
      <c r="M87" s="24">
        <f>SUMIFS('3_stopień'!$I$8:$I$726,'3_stopień'!$H$8:$H$726,D87,'3_stopień'!$P$8:$P$726,"JCKZ Jelenia Góra")</f>
        <v>0</v>
      </c>
      <c r="N87" s="349">
        <f>SUMIFS('3_stopień'!$J$8:$J$726,'3_stopień'!$H$8:$H$726,D87,'3_stopień'!$P$8:$P$726,"JCKZ Jelenia Góra")</f>
        <v>0</v>
      </c>
      <c r="O87" s="24">
        <f>SUMIFS('3_stopień'!$I$8:$I$726,'3_stopień'!$H$8:$H$726,D87,'3_stopień'!$P$8:$P$726,"CKZ Kłodzko")</f>
        <v>0</v>
      </c>
      <c r="P87" s="349">
        <f>SUMIFS('3_stopień'!$J$8:$J$726,'3_stopień'!$H$8:$H$726,D87,'3_stopień'!$P$8:$P$726,"CKZ Kłodzko")</f>
        <v>0</v>
      </c>
      <c r="Q87" s="24">
        <f>SUMIFS('3_stopień'!$I$8:$I$726,'3_stopień'!$H$8:$H$726,D87,'3_stopień'!$P$8:$P$726,"CKZ Legnica")</f>
        <v>0</v>
      </c>
      <c r="R87" s="349">
        <f>SUMIFS('3_stopień'!$J$8:$J$726,'3_stopień'!$H$8:$H$726,D87,'3_stopień'!$P$8:$P$726,"CKZ Legnica")</f>
        <v>0</v>
      </c>
      <c r="S87" s="24">
        <f>SUMIFS('3_stopień'!$I$8:$I$726,'3_stopień'!$H$8:$H$726,D87,'3_stopień'!$P$8:$P$726,"CKZ Oleśnica")</f>
        <v>0</v>
      </c>
      <c r="T87" s="349">
        <f>SUMIFS('3_stopień'!$J$8:$J$726,'3_stopień'!$H$8:$H$726,D87,'3_stopień'!$P$8:$P$726,"CKZ Oleśnica")</f>
        <v>0</v>
      </c>
      <c r="U87" s="24">
        <f>SUMIFS('3_stopień'!$I$8:$I$726,'3_stopień'!$H$8:$H$726,D87,'3_stopień'!$P$8:$P$726,"CKZ Świdnica")</f>
        <v>0</v>
      </c>
      <c r="V87" s="349">
        <f>SUMIFS('3_stopień'!$J$8:$J$726,'3_stopień'!$H$8:$H$726,D87,'3_stopień'!$P$8:$P$726,"CKZ Świdnica")</f>
        <v>0</v>
      </c>
      <c r="W87" s="24">
        <f>SUMIFS('3_stopień'!$I$8:$I$726,'3_stopień'!$H$8:$H$726,D87,'3_stopień'!$P$8:$P$726,"CKZ Wołów")</f>
        <v>0</v>
      </c>
      <c r="X87" s="349">
        <f>SUMIFS('3_stopień'!$J$8:$J$726,'3_stopień'!$H$8:$H$726,D87,'3_stopień'!$P$8:$P$726,"CKZ Wołów")</f>
        <v>0</v>
      </c>
      <c r="Y87" s="24">
        <f>SUMIFS('3_stopień'!$I$8:$I$726,'3_stopień'!$H$8:$H$726,D87,'3_stopień'!$P$8:$P$726,"CKZ Ziębice")</f>
        <v>0</v>
      </c>
      <c r="Z87" s="349">
        <f>SUMIFS('3_stopień'!$J$8:$J$726,'3_stopień'!$H$8:$H$726,D87,'3_stopień'!$P$8:$P$726,"CKZ Ziębice")</f>
        <v>0</v>
      </c>
      <c r="AA87" s="24">
        <f>SUMIFS('3_stopień'!$I$8:$I$726,'3_stopień'!$H$8:$H$726,D87,'3_stopień'!$P$8:$P$726,"CKZ Dobrodzień")</f>
        <v>0</v>
      </c>
      <c r="AB87" s="349">
        <f>SUMIFS('3_stopień'!$J$8:$J$726,'3_stopień'!$H$8:$H$726,D87,'3_stopień'!$P$8:$P$726,"CKZ Dobrodzień")</f>
        <v>0</v>
      </c>
      <c r="AC87" s="24">
        <f>SUMIFS('3_stopień'!$I$8:$I$726,'3_stopień'!$H$8:$H$726,D87,'3_stopień'!$P$8:$P$726,"CKZ Głubczyce")</f>
        <v>0</v>
      </c>
      <c r="AD87" s="349">
        <f>SUMIFS('3_stopień'!$J$8:$J$726,'3_stopień'!$H$8:$H$726,D87,'3_stopień'!$P$8:$P$726,"CKZ Głubczyce")</f>
        <v>0</v>
      </c>
      <c r="AE87" s="24">
        <f>SUMIFS('3_stopień'!$I$8:$I$726,'3_stopień'!$H$8:$H$726,D87,'3_stopień'!$P$8:$P$726,"CKZ Kędzierzyn Koźle")</f>
        <v>0</v>
      </c>
      <c r="AF87" s="349">
        <f>SUMIFS('3_stopień'!$J$8:$J$726,'3_stopień'!$H$8:$H$726,D87,'3_stopień'!$P$8:$P$726,"CKZ Kędzierzyn Koźle")</f>
        <v>0</v>
      </c>
      <c r="AG87" s="24">
        <f>SUMIFS('3_stopień'!$I$8:$I$726,'3_stopień'!$H$8:$H$726,D87,'3_stopień'!$P$8:$P$726,"CKZ Kluczbork")</f>
        <v>0</v>
      </c>
      <c r="AH87" s="349">
        <f>SUMIFS('3_stopień'!$J$8:$J$726,'3_stopień'!$H$8:$H$726,D87,'3_stopień'!$P$8:$P$726,"CKZ Kluczbork")</f>
        <v>0</v>
      </c>
      <c r="AI87" s="24">
        <f>SUMIFS('3_stopień'!$I$8:$I$726,'3_stopień'!$H$8:$H$726,D87,'3_stopień'!$P$8:$P$726,"CKZ Krotoszyn")</f>
        <v>0</v>
      </c>
      <c r="AJ87" s="349">
        <f>SUMIFS('3_stopień'!$J$8:$J$726,'3_stopień'!$H$8:$H$726,D87,'3_stopień'!$P$8:$P$726,"CKZ Krotoszyn")</f>
        <v>0</v>
      </c>
      <c r="AK87" s="24">
        <f>SUMIFS('3_stopień'!$I$8:$I$726,'3_stopień'!$H$8:$H$726,D87,'3_stopień'!$P$8:$P$726,"CKZ Olkusz")</f>
        <v>0</v>
      </c>
      <c r="AL87" s="349">
        <f>SUMIFS('3_stopień'!$J$8:$J$726,'3_stopień'!$H$8:$H$726,D87,'3_stopień'!$P$8:$P$726,"CKZ Olkusz")</f>
        <v>0</v>
      </c>
      <c r="AM87" s="24">
        <f>SUMIFS('3_stopień'!$I$8:$I$726,'3_stopień'!$H$8:$H$726,D87,'3_stopień'!$P$8:$P$726,"CKZ Wschowa")</f>
        <v>0</v>
      </c>
      <c r="AN87" s="337">
        <f>SUMIFS('3_stopień'!$J$8:$J$726,'3_stopień'!$H$8:$H$726,D87,'3_stopień'!$P$8:$P$726,"CKZ Wschowa")</f>
        <v>0</v>
      </c>
      <c r="AO87" s="24">
        <f>SUMIFS('3_stopień'!$I$8:$I$726,'3_stopień'!$H$8:$H$726,D87,'3_stopień'!$P$8:$P$726,"CKZ Zielona Góra")</f>
        <v>0</v>
      </c>
      <c r="AP87" s="349">
        <f>SUMIFS('3_stopień'!$J$8:$J$726,'3_stopień'!$H$8:$H$726,D87,'3_stopień'!$P$8:$P$726,"CKZ Zielona Góra")</f>
        <v>0</v>
      </c>
      <c r="AQ87" s="24">
        <f>SUMIFS('3_stopień'!$I$8:$I$726,'3_stopień'!$H$8:$H$726,D87,'3_stopień'!$P$8:$P$726,"Rzemieślnicza Wałbrzych")</f>
        <v>0</v>
      </c>
      <c r="AR87" s="349">
        <f>SUMIFS('3_stopień'!$J$8:$J$726,'3_stopień'!$H$8:$H$726,D87,'3_stopień'!$P$8:$P$726,"Rzemieślnicza Wałbrzych")</f>
        <v>0</v>
      </c>
      <c r="AS87" s="24">
        <f>SUMIFS('3_stopień'!$I$8:$I$726,'3_stopień'!$H$8:$H$726,D87,'3_stopień'!$P$8:$P$726,"CKZ Mosina")</f>
        <v>0</v>
      </c>
      <c r="AT87" s="349">
        <f>SUMIFS('3_stopień'!$J$8:$J$726,'3_stopień'!$H$8:$H$726,D87,'3_stopień'!$P$8:$P$726,"CKZ Mosina")</f>
        <v>0</v>
      </c>
      <c r="AU87" s="24">
        <f>SUMIFS('3_stopień'!$I$8:$I$726,'3_stopień'!$H$8:$H$726,D87,'3_stopień'!$P$8:$P$726,"CKZ Słupsk")</f>
        <v>0</v>
      </c>
      <c r="AV87" s="349">
        <f>SUMIFS('3_stopień'!$J$8:$J$726,'3_stopień'!$H$8:$H$726,D87,'3_stopień'!$P$8:$P$726,"CKZ Słupsk")</f>
        <v>0</v>
      </c>
      <c r="AW87" s="24">
        <f>SUMIFS('3_stopień'!$I$8:$I$726,'3_stopień'!$H$8:$H$726,D87,'3_stopień'!$P$8:$P$726,"CKZ Opole")</f>
        <v>0</v>
      </c>
      <c r="AX87" s="349">
        <f>SUMIFS('3_stopień'!$J$8:$J$726,'3_stopień'!$H$8:$H$726,D87,'3_stopień'!$P$8:$P$726,"CKZ Opole")</f>
        <v>0</v>
      </c>
      <c r="AY87" s="24">
        <f>SUMIFS('3_stopień'!$I$8:$I$726,'3_stopień'!$H$8:$H$726,D87,'3_stopień'!$P$8:$P$726,"CKZ Wrocław")</f>
        <v>0</v>
      </c>
      <c r="AZ87" s="349">
        <f>SUMIFS('3_stopień'!$J$8:$J$726,'3_stopień'!$H$8:$H$726,D87,'3_stopień'!$P$8:$P$726,"CKZ Wrocław")</f>
        <v>0</v>
      </c>
      <c r="BA87" s="24">
        <f>SUMIFS('3_stopień'!$I$8:$I$726,'3_stopień'!$H$8:$H$726,D87,'3_stopień'!$P$8:$P$726,"Brzeg Dolny")</f>
        <v>0</v>
      </c>
      <c r="BB87" s="349">
        <f>SUMIFS('3_stopień'!$J$8:$J$726,'3_stopień'!$H$8:$H$726,D87,'3_stopień'!$P$8:$P$726,"Brzeg Dolny")</f>
        <v>0</v>
      </c>
      <c r="BC87" s="24">
        <f>SUMIFS('3_stopień'!$I$8:$I$726,'3_stopień'!$H$8:$H$726,D87,'3_stopień'!$P$8:$P$726,"CKZ Gniezno")</f>
        <v>0</v>
      </c>
      <c r="BD87" s="349">
        <f>SUMIFS('3_stopień'!$J$8:$J$726,'3_stopień'!$H$8:$H$726,D87,'3_stopień'!$P$8:$P$726,"CKZ Gniezno")</f>
        <v>0</v>
      </c>
      <c r="BE87" s="24">
        <f>SUMIFS('3_stopień'!$I$8:$I$726,'3_stopień'!$H$8:$H$726,D87,'3_stopień'!$P$8:$P$726,"CKZ Dębica")</f>
        <v>0</v>
      </c>
      <c r="BF87" s="349">
        <f>SUMIFS('3_stopień'!$J$8:$J$726,'3_stopień'!$H$8:$H$726,D87,'3_stopień'!$P$8:$P$726,"CKZ Dębica")</f>
        <v>0</v>
      </c>
      <c r="BG87" s="24">
        <f>SUMIFS('3_stopień'!$I$8:$I$726,'3_stopień'!$H$8:$H$726,D87,'3_stopień'!$P$8:$P$726,"CKZ Gliwice")</f>
        <v>0</v>
      </c>
      <c r="BH87" s="349">
        <f>SUMIFS('3_stopień'!$J$8:$J$726,'3_stopień'!$H$8:$H$726,D87,'3_stopień'!$P$8:$P$726,"CKZ Gliwice")</f>
        <v>0</v>
      </c>
      <c r="BI87" s="24">
        <f>SUMIFS('3_stopień'!$I$8:$I$726,'3_stopień'!$H$8:$H$726,D87,'3_stopień'!$P$8:$P$726,"konsultacje szkoła")</f>
        <v>0</v>
      </c>
      <c r="BJ87" s="338">
        <f t="shared" si="4"/>
        <v>0</v>
      </c>
      <c r="BK87" s="333">
        <f t="shared" si="5"/>
        <v>0</v>
      </c>
    </row>
    <row r="88" spans="2:63">
      <c r="B88" s="25" t="s">
        <v>211</v>
      </c>
      <c r="C88" s="26">
        <v>432106</v>
      </c>
      <c r="D88" s="26" t="s">
        <v>217</v>
      </c>
      <c r="E88" s="25" t="s">
        <v>645</v>
      </c>
      <c r="F88" s="23">
        <f>SUMIF('3_stopień'!H$8:H$726,D88,'3_stopień'!I$8:I$726)</f>
        <v>12</v>
      </c>
      <c r="G88" s="24">
        <f>SUMIFS('3_stopień'!$I$8:$I$726,'3_stopień'!$H$8:$H$726,D88,'3_stopień'!$P$8:$P$726,"CKZ Bielawa")</f>
        <v>0</v>
      </c>
      <c r="H88" s="349">
        <f>SUMIFS('3_stopień'!$J$8:$J$726,'3_stopień'!$H$8:$H$726,D88,'3_stopień'!$P$8:$P$726,"CKZ Bielawa")</f>
        <v>0</v>
      </c>
      <c r="I88" s="24">
        <f>SUMIFS('3_stopień'!$I$8:$I$726,'3_stopień'!$H$8:$H$726,D88,'3_stopień'!$P$8:$P$726,"GCKZ Głogów")</f>
        <v>0</v>
      </c>
      <c r="J88" s="349">
        <f>SUMIFS('3_stopień'!$J$8:$J$726,'3_stopień'!$H$8:$H$726,D88,'3_stopień'!$P$8:$P$726,"GCKZ Głogów")</f>
        <v>0</v>
      </c>
      <c r="K88" s="24">
        <f>SUMIFS('3_stopień'!$I$8:$I$726,'3_stopień'!$H$8:$H$726,D88,'3_stopień'!$P$8:$P$726,"CKZ Jawor")</f>
        <v>0</v>
      </c>
      <c r="L88" s="349">
        <f>SUMIFS('3_stopień'!$J$8:$J$726,'3_stopień'!$H$8:$H$726,D88,'3_stopień'!$P$8:$P$726,"CKZ Jawor")</f>
        <v>0</v>
      </c>
      <c r="M88" s="24">
        <f>SUMIFS('3_stopień'!$I$8:$I$726,'3_stopień'!$H$8:$H$726,D88,'3_stopień'!$P$8:$P$726,"JCKZ Jelenia Góra")</f>
        <v>0</v>
      </c>
      <c r="N88" s="349">
        <f>SUMIFS('3_stopień'!$J$8:$J$726,'3_stopień'!$H$8:$H$726,D88,'3_stopień'!$P$8:$P$726,"JCKZ Jelenia Góra")</f>
        <v>0</v>
      </c>
      <c r="O88" s="24">
        <f>SUMIFS('3_stopień'!$I$8:$I$726,'3_stopień'!$H$8:$H$726,D88,'3_stopień'!$P$8:$P$726,"CKZ Kłodzko")</f>
        <v>0</v>
      </c>
      <c r="P88" s="349">
        <f>SUMIFS('3_stopień'!$J$8:$J$726,'3_stopień'!$H$8:$H$726,D88,'3_stopień'!$P$8:$P$726,"CKZ Kłodzko")</f>
        <v>0</v>
      </c>
      <c r="Q88" s="24">
        <f>SUMIFS('3_stopień'!$I$8:$I$726,'3_stopień'!$H$8:$H$726,D88,'3_stopień'!$P$8:$P$726,"CKZ Legnica")</f>
        <v>0</v>
      </c>
      <c r="R88" s="349">
        <f>SUMIFS('3_stopień'!$J$8:$J$726,'3_stopień'!$H$8:$H$726,D88,'3_stopień'!$P$8:$P$726,"CKZ Legnica")</f>
        <v>0</v>
      </c>
      <c r="S88" s="24">
        <f>SUMIFS('3_stopień'!$I$8:$I$726,'3_stopień'!$H$8:$H$726,D88,'3_stopień'!$P$8:$P$726,"CKZ Oleśnica")</f>
        <v>0</v>
      </c>
      <c r="T88" s="349">
        <f>SUMIFS('3_stopień'!$J$8:$J$726,'3_stopień'!$H$8:$H$726,D88,'3_stopień'!$P$8:$P$726,"CKZ Oleśnica")</f>
        <v>0</v>
      </c>
      <c r="U88" s="24">
        <f>SUMIFS('3_stopień'!$I$8:$I$726,'3_stopień'!$H$8:$H$726,D88,'3_stopień'!$P$8:$P$726,"CKZ Świdnica")</f>
        <v>0</v>
      </c>
      <c r="V88" s="349">
        <f>SUMIFS('3_stopień'!$J$8:$J$726,'3_stopień'!$H$8:$H$726,D88,'3_stopień'!$P$8:$P$726,"CKZ Świdnica")</f>
        <v>0</v>
      </c>
      <c r="W88" s="24">
        <f>SUMIFS('3_stopień'!$I$8:$I$726,'3_stopień'!$H$8:$H$726,D88,'3_stopień'!$P$8:$P$726,"CKZ Wołów")</f>
        <v>0</v>
      </c>
      <c r="X88" s="349">
        <f>SUMIFS('3_stopień'!$J$8:$J$726,'3_stopień'!$H$8:$H$726,D88,'3_stopień'!$P$8:$P$726,"CKZ Wołów")</f>
        <v>0</v>
      </c>
      <c r="Y88" s="24">
        <f>SUMIFS('3_stopień'!$I$8:$I$726,'3_stopień'!$H$8:$H$726,D88,'3_stopień'!$P$8:$P$726,"CKZ Ziębice")</f>
        <v>0</v>
      </c>
      <c r="Z88" s="349">
        <f>SUMIFS('3_stopień'!$J$8:$J$726,'3_stopień'!$H$8:$H$726,D88,'3_stopień'!$P$8:$P$726,"CKZ Ziębice")</f>
        <v>0</v>
      </c>
      <c r="AA88" s="24">
        <f>SUMIFS('3_stopień'!$I$8:$I$726,'3_stopień'!$H$8:$H$726,D88,'3_stopień'!$P$8:$P$726,"CKZ Dobrodzień")</f>
        <v>0</v>
      </c>
      <c r="AB88" s="349">
        <f>SUMIFS('3_stopień'!$J$8:$J$726,'3_stopień'!$H$8:$H$726,D88,'3_stopień'!$P$8:$P$726,"CKZ Dobrodzień")</f>
        <v>0</v>
      </c>
      <c r="AC88" s="24">
        <f>SUMIFS('3_stopień'!$I$8:$I$726,'3_stopień'!$H$8:$H$726,D88,'3_stopień'!$P$8:$P$726,"CKZ Głubczyce")</f>
        <v>0</v>
      </c>
      <c r="AD88" s="349">
        <f>SUMIFS('3_stopień'!$J$8:$J$726,'3_stopień'!$H$8:$H$726,D88,'3_stopień'!$P$8:$P$726,"CKZ Głubczyce")</f>
        <v>0</v>
      </c>
      <c r="AE88" s="24">
        <f>SUMIFS('3_stopień'!$I$8:$I$726,'3_stopień'!$H$8:$H$726,D88,'3_stopień'!$P$8:$P$726,"CKZ Kędzierzyn Koźle")</f>
        <v>0</v>
      </c>
      <c r="AF88" s="349">
        <f>SUMIFS('3_stopień'!$J$8:$J$726,'3_stopień'!$H$8:$H$726,D88,'3_stopień'!$P$8:$P$726,"CKZ Kędzierzyn Koźle")</f>
        <v>0</v>
      </c>
      <c r="AG88" s="24">
        <f>SUMIFS('3_stopień'!$I$8:$I$726,'3_stopień'!$H$8:$H$726,D88,'3_stopień'!$P$8:$P$726,"CKZ Kluczbork")</f>
        <v>0</v>
      </c>
      <c r="AH88" s="349">
        <f>SUMIFS('3_stopień'!$J$8:$J$726,'3_stopień'!$H$8:$H$726,D88,'3_stopień'!$P$8:$P$726,"CKZ Kluczbork")</f>
        <v>0</v>
      </c>
      <c r="AI88" s="24">
        <f>SUMIFS('3_stopień'!$I$8:$I$726,'3_stopień'!$H$8:$H$726,D88,'3_stopień'!$P$8:$P$726,"CKZ Krotoszyn")</f>
        <v>0</v>
      </c>
      <c r="AJ88" s="349">
        <f>SUMIFS('3_stopień'!$J$8:$J$726,'3_stopień'!$H$8:$H$726,D88,'3_stopień'!$P$8:$P$726,"CKZ Krotoszyn")</f>
        <v>0</v>
      </c>
      <c r="AK88" s="24">
        <f>SUMIFS('3_stopień'!$I$8:$I$726,'3_stopień'!$H$8:$H$726,D88,'3_stopień'!$P$8:$P$726,"CKZ Olkusz")</f>
        <v>0</v>
      </c>
      <c r="AL88" s="349">
        <f>SUMIFS('3_stopień'!$J$8:$J$726,'3_stopień'!$H$8:$H$726,D88,'3_stopień'!$P$8:$P$726,"CKZ Olkusz")</f>
        <v>0</v>
      </c>
      <c r="AM88" s="24">
        <f>SUMIFS('3_stopień'!$I$8:$I$726,'3_stopień'!$H$8:$H$726,D88,'3_stopień'!$P$8:$P$726,"CKZ Wschowa")</f>
        <v>0</v>
      </c>
      <c r="AN88" s="337">
        <f>SUMIFS('3_stopień'!$J$8:$J$726,'3_stopień'!$H$8:$H$726,D88,'3_stopień'!$P$8:$P$726,"CKZ Wschowa")</f>
        <v>0</v>
      </c>
      <c r="AO88" s="24">
        <f>SUMIFS('3_stopień'!$I$8:$I$726,'3_stopień'!$H$8:$H$726,D88,'3_stopień'!$P$8:$P$726,"CKZ Zielona Góra")</f>
        <v>12</v>
      </c>
      <c r="AP88" s="349">
        <f>SUMIFS('3_stopień'!$J$8:$J$726,'3_stopień'!$H$8:$H$726,D88,'3_stopień'!$P$8:$P$726,"CKZ Zielona Góra")</f>
        <v>4</v>
      </c>
      <c r="AQ88" s="24">
        <f>SUMIFS('3_stopień'!$I$8:$I$726,'3_stopień'!$H$8:$H$726,D88,'3_stopień'!$P$8:$P$726,"Rzemieślnicza Wałbrzych")</f>
        <v>0</v>
      </c>
      <c r="AR88" s="349">
        <f>SUMIFS('3_stopień'!$J$8:$J$726,'3_stopień'!$H$8:$H$726,D88,'3_stopień'!$P$8:$P$726,"Rzemieślnicza Wałbrzych")</f>
        <v>0</v>
      </c>
      <c r="AS88" s="24">
        <f>SUMIFS('3_stopień'!$I$8:$I$726,'3_stopień'!$H$8:$H$726,D88,'3_stopień'!$P$8:$P$726,"CKZ Mosina")</f>
        <v>0</v>
      </c>
      <c r="AT88" s="349">
        <f>SUMIFS('3_stopień'!$J$8:$J$726,'3_stopień'!$H$8:$H$726,D88,'3_stopień'!$P$8:$P$726,"CKZ Mosina")</f>
        <v>0</v>
      </c>
      <c r="AU88" s="24">
        <f>SUMIFS('3_stopień'!$I$8:$I$726,'3_stopień'!$H$8:$H$726,D88,'3_stopień'!$P$8:$P$726,"CKZ Słupsk")</f>
        <v>0</v>
      </c>
      <c r="AV88" s="349">
        <f>SUMIFS('3_stopień'!$J$8:$J$726,'3_stopień'!$H$8:$H$726,D88,'3_stopień'!$P$8:$P$726,"CKZ Słupsk")</f>
        <v>0</v>
      </c>
      <c r="AW88" s="24">
        <f>SUMIFS('3_stopień'!$I$8:$I$726,'3_stopień'!$H$8:$H$726,D88,'3_stopień'!$P$8:$P$726,"CKZ Opole")</f>
        <v>0</v>
      </c>
      <c r="AX88" s="349">
        <f>SUMIFS('3_stopień'!$J$8:$J$726,'3_stopień'!$H$8:$H$726,D88,'3_stopień'!$P$8:$P$726,"CKZ Opole")</f>
        <v>0</v>
      </c>
      <c r="AY88" s="24">
        <f>SUMIFS('3_stopień'!$I$8:$I$726,'3_stopień'!$H$8:$H$726,D88,'3_stopień'!$P$8:$P$726,"CKZ Wrocław")</f>
        <v>0</v>
      </c>
      <c r="AZ88" s="349">
        <f>SUMIFS('3_stopień'!$J$8:$J$726,'3_stopień'!$H$8:$H$726,D88,'3_stopień'!$P$8:$P$726,"CKZ Wrocław")</f>
        <v>0</v>
      </c>
      <c r="BA88" s="24">
        <f>SUMIFS('3_stopień'!$I$8:$I$726,'3_stopień'!$H$8:$H$726,D88,'3_stopień'!$P$8:$P$726,"Brzeg Dolny")</f>
        <v>0</v>
      </c>
      <c r="BB88" s="349">
        <f>SUMIFS('3_stopień'!$J$8:$J$726,'3_stopień'!$H$8:$H$726,D88,'3_stopień'!$P$8:$P$726,"Brzeg Dolny")</f>
        <v>0</v>
      </c>
      <c r="BC88" s="24">
        <f>SUMIFS('3_stopień'!$I$8:$I$726,'3_stopień'!$H$8:$H$726,D88,'3_stopień'!$P$8:$P$726,"CKZ Gniezno")</f>
        <v>0</v>
      </c>
      <c r="BD88" s="349">
        <f>SUMIFS('3_stopień'!$J$8:$J$726,'3_stopień'!$H$8:$H$726,D88,'3_stopień'!$P$8:$P$726,"CKZ Gniezno")</f>
        <v>0</v>
      </c>
      <c r="BE88" s="24">
        <f>SUMIFS('3_stopień'!$I$8:$I$726,'3_stopień'!$H$8:$H$726,D88,'3_stopień'!$P$8:$P$726,"CKZ Dębica")</f>
        <v>0</v>
      </c>
      <c r="BF88" s="349">
        <f>SUMIFS('3_stopień'!$J$8:$J$726,'3_stopień'!$H$8:$H$726,D88,'3_stopień'!$P$8:$P$726,"CKZ Dębica")</f>
        <v>0</v>
      </c>
      <c r="BG88" s="24">
        <f>SUMIFS('3_stopień'!$I$8:$I$726,'3_stopień'!$H$8:$H$726,D88,'3_stopień'!$P$8:$P$726,"CKZ Gliwice")</f>
        <v>0</v>
      </c>
      <c r="BH88" s="349">
        <f>SUMIFS('3_stopień'!$J$8:$J$726,'3_stopień'!$H$8:$H$726,D88,'3_stopień'!$P$8:$P$726,"CKZ Gliwice")</f>
        <v>0</v>
      </c>
      <c r="BI88" s="24">
        <f>SUMIFS('3_stopień'!$I$8:$I$726,'3_stopień'!$H$8:$H$726,D88,'3_stopień'!$P$8:$P$726,"konsultacje szkoła")</f>
        <v>0</v>
      </c>
      <c r="BJ88" s="338">
        <f t="shared" si="4"/>
        <v>12</v>
      </c>
      <c r="BK88" s="333">
        <f t="shared" si="5"/>
        <v>4</v>
      </c>
    </row>
    <row r="89" spans="2:63">
      <c r="B89" s="25" t="s">
        <v>175</v>
      </c>
      <c r="C89" s="26">
        <v>751201</v>
      </c>
      <c r="D89" s="26" t="s">
        <v>162</v>
      </c>
      <c r="E89" s="25" t="s">
        <v>644</v>
      </c>
      <c r="F89" s="23">
        <f>SUMIF('3_stopień'!H$8:H$726,D89,'3_stopień'!I$8:I$726)</f>
        <v>97</v>
      </c>
      <c r="G89" s="24">
        <f>SUMIFS('3_stopień'!$I$8:$I$726,'3_stopień'!$H$8:$H$726,D89,'3_stopień'!$P$8:$P$726,"CKZ Bielawa")</f>
        <v>0</v>
      </c>
      <c r="H89" s="349">
        <f>SUMIFS('3_stopień'!$J$8:$J$726,'3_stopień'!$H$8:$H$726,D89,'3_stopień'!$P$8:$P$726,"CKZ Bielawa")</f>
        <v>0</v>
      </c>
      <c r="I89" s="24">
        <f>SUMIFS('3_stopień'!$I$8:$I$726,'3_stopień'!$H$8:$H$726,D89,'3_stopień'!$P$8:$P$726,"GCKZ Głogów")</f>
        <v>0</v>
      </c>
      <c r="J89" s="349">
        <f>SUMIFS('3_stopień'!$J$8:$J$726,'3_stopień'!$H$8:$H$726,D89,'3_stopień'!$P$8:$P$726,"GCKZ Głogów")</f>
        <v>0</v>
      </c>
      <c r="K89" s="24">
        <f>SUMIFS('3_stopień'!$I$8:$I$726,'3_stopień'!$H$8:$H$726,D89,'3_stopień'!$P$8:$P$726,"CKZ Jawor")</f>
        <v>0</v>
      </c>
      <c r="L89" s="349">
        <f>SUMIFS('3_stopień'!$J$8:$J$726,'3_stopień'!$H$8:$H$726,D89,'3_stopień'!$P$8:$P$726,"CKZ Jawor")</f>
        <v>0</v>
      </c>
      <c r="M89" s="24">
        <f>SUMIFS('3_stopień'!$I$8:$I$726,'3_stopień'!$H$8:$H$726,D89,'3_stopień'!$P$8:$P$726,"JCKZ Jelenia Góra")</f>
        <v>0</v>
      </c>
      <c r="N89" s="349">
        <f>SUMIFS('3_stopień'!$J$8:$J$726,'3_stopień'!$H$8:$H$726,D89,'3_stopień'!$P$8:$P$726,"JCKZ Jelenia Góra")</f>
        <v>0</v>
      </c>
      <c r="O89" s="24">
        <f>SUMIFS('3_stopień'!$I$8:$I$726,'3_stopień'!$H$8:$H$726,D89,'3_stopień'!$P$8:$P$726,"CKZ Kłodzko")</f>
        <v>10</v>
      </c>
      <c r="P89" s="349">
        <f>SUMIFS('3_stopień'!$J$8:$J$726,'3_stopień'!$H$8:$H$726,D89,'3_stopień'!$P$8:$P$726,"CKZ Kłodzko")</f>
        <v>7</v>
      </c>
      <c r="Q89" s="24">
        <f>SUMIFS('3_stopień'!$I$8:$I$726,'3_stopień'!$H$8:$H$726,D89,'3_stopień'!$P$8:$P$726,"CKZ Legnica")</f>
        <v>32</v>
      </c>
      <c r="R89" s="349">
        <f>SUMIFS('3_stopień'!$J$8:$J$726,'3_stopień'!$H$8:$H$726,D89,'3_stopień'!$P$8:$P$726,"CKZ Legnica")</f>
        <v>27</v>
      </c>
      <c r="S89" s="24">
        <f>SUMIFS('3_stopień'!$I$8:$I$726,'3_stopień'!$H$8:$H$726,D89,'3_stopień'!$P$8:$P$726,"CKZ Oleśnica")</f>
        <v>21</v>
      </c>
      <c r="T89" s="349">
        <f>SUMIFS('3_stopień'!$J$8:$J$726,'3_stopień'!$H$8:$H$726,D89,'3_stopień'!$P$8:$P$726,"CKZ Oleśnica")</f>
        <v>15</v>
      </c>
      <c r="U89" s="24">
        <f>SUMIFS('3_stopień'!$I$8:$I$726,'3_stopień'!$H$8:$H$726,D89,'3_stopień'!$P$8:$P$726,"CKZ Świdnica")</f>
        <v>16</v>
      </c>
      <c r="V89" s="349">
        <f>SUMIFS('3_stopień'!$J$8:$J$726,'3_stopień'!$H$8:$H$726,D89,'3_stopień'!$P$8:$P$726,"CKZ Świdnica")</f>
        <v>12</v>
      </c>
      <c r="W89" s="24">
        <f>SUMIFS('3_stopień'!$I$8:$I$726,'3_stopień'!$H$8:$H$726,D89,'3_stopień'!$P$8:$P$726,"CKZ Wołów")</f>
        <v>0</v>
      </c>
      <c r="X89" s="349">
        <f>SUMIFS('3_stopień'!$J$8:$J$726,'3_stopień'!$H$8:$H$726,D89,'3_stopień'!$P$8:$P$726,"CKZ Wołów")</f>
        <v>0</v>
      </c>
      <c r="Y89" s="24">
        <f>SUMIFS('3_stopień'!$I$8:$I$726,'3_stopień'!$H$8:$H$726,D89,'3_stopień'!$P$8:$P$726,"CKZ Ziębice")</f>
        <v>0</v>
      </c>
      <c r="Z89" s="349">
        <f>SUMIFS('3_stopień'!$J$8:$J$726,'3_stopień'!$H$8:$H$726,D89,'3_stopień'!$P$8:$P$726,"CKZ Ziębice")</f>
        <v>0</v>
      </c>
      <c r="AA89" s="24">
        <f>SUMIFS('3_stopień'!$I$8:$I$726,'3_stopień'!$H$8:$H$726,D89,'3_stopień'!$P$8:$P$726,"CKZ Dobrodzień")</f>
        <v>0</v>
      </c>
      <c r="AB89" s="349">
        <f>SUMIFS('3_stopień'!$J$8:$J$726,'3_stopień'!$H$8:$H$726,D89,'3_stopień'!$P$8:$P$726,"CKZ Dobrodzień")</f>
        <v>0</v>
      </c>
      <c r="AC89" s="24">
        <f>SUMIFS('3_stopień'!$I$8:$I$726,'3_stopień'!$H$8:$H$726,D89,'3_stopień'!$P$8:$P$726,"CKZ Głubczyce")</f>
        <v>0</v>
      </c>
      <c r="AD89" s="349">
        <f>SUMIFS('3_stopień'!$J$8:$J$726,'3_stopień'!$H$8:$H$726,D89,'3_stopień'!$P$8:$P$726,"CKZ Głubczyce")</f>
        <v>0</v>
      </c>
      <c r="AE89" s="24">
        <f>SUMIFS('3_stopień'!$I$8:$I$726,'3_stopień'!$H$8:$H$726,D89,'3_stopień'!$P$8:$P$726,"CKZ Kędzierzyn Koźle")</f>
        <v>0</v>
      </c>
      <c r="AF89" s="349">
        <f>SUMIFS('3_stopień'!$J$8:$J$726,'3_stopień'!$H$8:$H$726,D89,'3_stopień'!$P$8:$P$726,"CKZ Kędzierzyn Koźle")</f>
        <v>0</v>
      </c>
      <c r="AG89" s="24">
        <f>SUMIFS('3_stopień'!$I$8:$I$726,'3_stopień'!$H$8:$H$726,D89,'3_stopień'!$P$8:$P$726,"CKZ Kluczbork")</f>
        <v>0</v>
      </c>
      <c r="AH89" s="349">
        <f>SUMIFS('3_stopień'!$J$8:$J$726,'3_stopień'!$H$8:$H$726,D89,'3_stopień'!$P$8:$P$726,"CKZ Kluczbork")</f>
        <v>0</v>
      </c>
      <c r="AI89" s="24">
        <f>SUMIFS('3_stopień'!$I$8:$I$726,'3_stopień'!$H$8:$H$726,D89,'3_stopień'!$P$8:$P$726,"CKZ Krotoszyn")</f>
        <v>6</v>
      </c>
      <c r="AJ89" s="349">
        <f>SUMIFS('3_stopień'!$J$8:$J$726,'3_stopień'!$H$8:$H$726,D89,'3_stopień'!$P$8:$P$726,"CKZ Krotoszyn")</f>
        <v>4</v>
      </c>
      <c r="AK89" s="24">
        <f>SUMIFS('3_stopień'!$I$8:$I$726,'3_stopień'!$H$8:$H$726,D89,'3_stopień'!$P$8:$P$726,"CKZ Olkusz")</f>
        <v>0</v>
      </c>
      <c r="AL89" s="349">
        <f>SUMIFS('3_stopień'!$J$8:$J$726,'3_stopień'!$H$8:$H$726,D89,'3_stopień'!$P$8:$P$726,"CKZ Olkusz")</f>
        <v>0</v>
      </c>
      <c r="AM89" s="24">
        <f>SUMIFS('3_stopień'!$I$8:$I$726,'3_stopień'!$H$8:$H$726,D89,'3_stopień'!$P$8:$P$726,"CKZ Wschowa")</f>
        <v>2</v>
      </c>
      <c r="AN89" s="337">
        <f>SUMIFS('3_stopień'!$J$8:$J$726,'3_stopień'!$H$8:$H$726,D89,'3_stopień'!$P$8:$P$726,"CKZ Wschowa")</f>
        <v>2</v>
      </c>
      <c r="AO89" s="24">
        <f>SUMIFS('3_stopień'!$I$8:$I$726,'3_stopień'!$H$8:$H$726,D89,'3_stopień'!$P$8:$P$726,"CKZ Zielona Góra")</f>
        <v>3</v>
      </c>
      <c r="AP89" s="349">
        <f>SUMIFS('3_stopień'!$J$8:$J$726,'3_stopień'!$H$8:$H$726,D89,'3_stopień'!$P$8:$P$726,"CKZ Zielona Góra")</f>
        <v>3</v>
      </c>
      <c r="AQ89" s="24">
        <f>SUMIFS('3_stopień'!$I$8:$I$726,'3_stopień'!$H$8:$H$726,D89,'3_stopień'!$P$8:$P$726,"Rzemieślnicza Wałbrzych")</f>
        <v>7</v>
      </c>
      <c r="AR89" s="349">
        <f>SUMIFS('3_stopień'!$J$8:$J$726,'3_stopień'!$H$8:$H$726,D89,'3_stopień'!$P$8:$P$726,"Rzemieślnicza Wałbrzych")</f>
        <v>5</v>
      </c>
      <c r="AS89" s="24">
        <f>SUMIFS('3_stopień'!$I$8:$I$726,'3_stopień'!$H$8:$H$726,D89,'3_stopień'!$P$8:$P$726,"CKZ Mosina")</f>
        <v>0</v>
      </c>
      <c r="AT89" s="349">
        <f>SUMIFS('3_stopień'!$J$8:$J$726,'3_stopień'!$H$8:$H$726,D89,'3_stopień'!$P$8:$P$726,"CKZ Mosina")</f>
        <v>0</v>
      </c>
      <c r="AU89" s="24">
        <f>SUMIFS('3_stopień'!$I$8:$I$726,'3_stopień'!$H$8:$H$726,D89,'3_stopień'!$P$8:$P$726,"CKZ Słupsk")</f>
        <v>0</v>
      </c>
      <c r="AV89" s="349">
        <f>SUMIFS('3_stopień'!$J$8:$J$726,'3_stopień'!$H$8:$H$726,D89,'3_stopień'!$P$8:$P$726,"CKZ Słupsk")</f>
        <v>0</v>
      </c>
      <c r="AW89" s="24">
        <f>SUMIFS('3_stopień'!$I$8:$I$726,'3_stopień'!$H$8:$H$726,D89,'3_stopień'!$P$8:$P$726,"CKZ Opole")</f>
        <v>0</v>
      </c>
      <c r="AX89" s="349">
        <f>SUMIFS('3_stopień'!$J$8:$J$726,'3_stopień'!$H$8:$H$726,D89,'3_stopień'!$P$8:$P$726,"CKZ Opole")</f>
        <v>0</v>
      </c>
      <c r="AY89" s="24">
        <f>SUMIFS('3_stopień'!$I$8:$I$726,'3_stopień'!$H$8:$H$726,D89,'3_stopień'!$P$8:$P$726,"CKZ Wrocław")</f>
        <v>0</v>
      </c>
      <c r="AZ89" s="349">
        <f>SUMIFS('3_stopień'!$J$8:$J$726,'3_stopień'!$H$8:$H$726,D89,'3_stopień'!$P$8:$P$726,"CKZ Wrocław")</f>
        <v>0</v>
      </c>
      <c r="BA89" s="24">
        <f>SUMIFS('3_stopień'!$I$8:$I$726,'3_stopień'!$H$8:$H$726,D89,'3_stopień'!$P$8:$P$726,"Brzeg Dolny")</f>
        <v>0</v>
      </c>
      <c r="BB89" s="349">
        <f>SUMIFS('3_stopień'!$J$8:$J$726,'3_stopień'!$H$8:$H$726,D89,'3_stopień'!$P$8:$P$726,"Brzeg Dolny")</f>
        <v>0</v>
      </c>
      <c r="BC89" s="24">
        <f>SUMIFS('3_stopień'!$I$8:$I$726,'3_stopień'!$H$8:$H$726,D89,'3_stopień'!$P$8:$P$726,"CKZ Gniezno")</f>
        <v>0</v>
      </c>
      <c r="BD89" s="349">
        <f>SUMIFS('3_stopień'!$J$8:$J$726,'3_stopień'!$H$8:$H$726,D89,'3_stopień'!$P$8:$P$726,"CKZ Gniezno")</f>
        <v>0</v>
      </c>
      <c r="BE89" s="24">
        <f>SUMIFS('3_stopień'!$I$8:$I$726,'3_stopień'!$H$8:$H$726,D89,'3_stopień'!$P$8:$P$726,"CKZ Dębica")</f>
        <v>0</v>
      </c>
      <c r="BF89" s="349">
        <f>SUMIFS('3_stopień'!$J$8:$J$726,'3_stopień'!$H$8:$H$726,D89,'3_stopień'!$P$8:$P$726,"CKZ Dębica")</f>
        <v>0</v>
      </c>
      <c r="BG89" s="24">
        <f>SUMIFS('3_stopień'!$I$8:$I$726,'3_stopień'!$H$8:$H$726,D89,'3_stopień'!$P$8:$P$726,"CKZ Gliwice")</f>
        <v>0</v>
      </c>
      <c r="BH89" s="349">
        <f>SUMIFS('3_stopień'!$J$8:$J$726,'3_stopień'!$H$8:$H$726,D89,'3_stopień'!$P$8:$P$726,"CKZ Gliwice")</f>
        <v>0</v>
      </c>
      <c r="BI89" s="24">
        <f>SUMIFS('3_stopień'!$I$8:$I$726,'3_stopień'!$H$8:$H$726,D89,'3_stopień'!$P$8:$P$726,"konsultacje szkoła")</f>
        <v>0</v>
      </c>
      <c r="BJ89" s="338">
        <f t="shared" si="4"/>
        <v>97</v>
      </c>
      <c r="BK89" s="333">
        <f t="shared" si="5"/>
        <v>75</v>
      </c>
    </row>
    <row r="90" spans="2:63" hidden="1">
      <c r="B90" s="25" t="s">
        <v>541</v>
      </c>
      <c r="C90" s="26">
        <v>816003</v>
      </c>
      <c r="D90" s="26" t="s">
        <v>1034</v>
      </c>
      <c r="E90" s="25" t="s">
        <v>643</v>
      </c>
      <c r="F90" s="23">
        <f>SUMIF('3_stopień'!H$8:H$726,D90,'3_stopień'!I$8:I$726)</f>
        <v>1</v>
      </c>
      <c r="G90" s="24">
        <f>SUMIFS('3_stopień'!$I$8:$I$726,'3_stopień'!$H$8:$H$726,D90,'3_stopień'!$P$8:$P$726,"CKZ Bielawa")</f>
        <v>0</v>
      </c>
      <c r="H90" s="349">
        <f>SUMIFS('3_stopień'!$J$8:$J$726,'3_stopień'!$H$8:$H$726,D90,'3_stopień'!$P$8:$P$726,"CKZ Bielawa")</f>
        <v>0</v>
      </c>
      <c r="I90" s="24">
        <f>SUMIFS('3_stopień'!$I$8:$I$726,'3_stopień'!$H$8:$H$726,D90,'3_stopień'!$P$8:$P$726,"GCKZ Głogów")</f>
        <v>0</v>
      </c>
      <c r="J90" s="349">
        <f>SUMIFS('3_stopień'!$J$8:$J$726,'3_stopień'!$H$8:$H$726,D90,'3_stopień'!$P$8:$P$726,"GCKZ Głogów")</f>
        <v>0</v>
      </c>
      <c r="K90" s="24">
        <f>SUMIFS('3_stopień'!$I$8:$I$726,'3_stopień'!$H$8:$H$726,D90,'3_stopień'!$P$8:$P$726,"CKZ Jawor")</f>
        <v>0</v>
      </c>
      <c r="L90" s="349">
        <f>SUMIFS('3_stopień'!$J$8:$J$726,'3_stopień'!$H$8:$H$726,D90,'3_stopień'!$P$8:$P$726,"CKZ Jawor")</f>
        <v>0</v>
      </c>
      <c r="M90" s="24">
        <f>SUMIFS('3_stopień'!$I$8:$I$726,'3_stopień'!$H$8:$H$726,D90,'3_stopień'!$P$8:$P$726,"JCKZ Jelenia Góra")</f>
        <v>0</v>
      </c>
      <c r="N90" s="349">
        <f>SUMIFS('3_stopień'!$J$8:$J$726,'3_stopień'!$H$8:$H$726,D90,'3_stopień'!$P$8:$P$726,"JCKZ Jelenia Góra")</f>
        <v>0</v>
      </c>
      <c r="O90" s="24">
        <f>SUMIFS('3_stopień'!$I$8:$I$726,'3_stopień'!$H$8:$H$726,D90,'3_stopień'!$P$8:$P$726,"CKZ Kłodzko")</f>
        <v>0</v>
      </c>
      <c r="P90" s="349">
        <f>SUMIFS('3_stopień'!$J$8:$J$726,'3_stopień'!$H$8:$H$726,D90,'3_stopień'!$P$8:$P$726,"CKZ Kłodzko")</f>
        <v>0</v>
      </c>
      <c r="Q90" s="24">
        <f>SUMIFS('3_stopień'!$I$8:$I$726,'3_stopień'!$H$8:$H$726,D90,'3_stopień'!$P$8:$P$726,"CKZ Legnica")</f>
        <v>0</v>
      </c>
      <c r="R90" s="349">
        <f>SUMIFS('3_stopień'!$J$8:$J$726,'3_stopień'!$H$8:$H$726,D90,'3_stopień'!$P$8:$P$726,"CKZ Legnica")</f>
        <v>0</v>
      </c>
      <c r="S90" s="24">
        <f>SUMIFS('3_stopień'!$I$8:$I$726,'3_stopień'!$H$8:$H$726,D90,'3_stopień'!$P$8:$P$726,"CKZ Oleśnica")</f>
        <v>0</v>
      </c>
      <c r="T90" s="349">
        <f>SUMIFS('3_stopień'!$J$8:$J$726,'3_stopień'!$H$8:$H$726,D90,'3_stopień'!$P$8:$P$726,"CKZ Oleśnica")</f>
        <v>0</v>
      </c>
      <c r="U90" s="24">
        <f>SUMIFS('3_stopień'!$I$8:$I$726,'3_stopień'!$H$8:$H$726,D90,'3_stopień'!$P$8:$P$726,"CKZ Świdnica")</f>
        <v>0</v>
      </c>
      <c r="V90" s="349">
        <f>SUMIFS('3_stopień'!$J$8:$J$726,'3_stopień'!$H$8:$H$726,D90,'3_stopień'!$P$8:$P$726,"CKZ Świdnica")</f>
        <v>0</v>
      </c>
      <c r="W90" s="24">
        <f>SUMIFS('3_stopień'!$I$8:$I$726,'3_stopień'!$H$8:$H$726,D90,'3_stopień'!$P$8:$P$726,"CKZ Wołów")</f>
        <v>0</v>
      </c>
      <c r="X90" s="349">
        <f>SUMIFS('3_stopień'!$J$8:$J$726,'3_stopień'!$H$8:$H$726,D90,'3_stopień'!$P$8:$P$726,"CKZ Wołów")</f>
        <v>0</v>
      </c>
      <c r="Y90" s="24">
        <f>SUMIFS('3_stopień'!$I$8:$I$726,'3_stopień'!$H$8:$H$726,D90,'3_stopień'!$P$8:$P$726,"CKZ Ziębice")</f>
        <v>0</v>
      </c>
      <c r="Z90" s="349">
        <f>SUMIFS('3_stopień'!$J$8:$J$726,'3_stopień'!$H$8:$H$726,D90,'3_stopień'!$P$8:$P$726,"CKZ Ziębice")</f>
        <v>0</v>
      </c>
      <c r="AA90" s="24">
        <f>SUMIFS('3_stopień'!$I$8:$I$726,'3_stopień'!$H$8:$H$726,D90,'3_stopień'!$P$8:$P$726,"CKZ Dobrodzień")</f>
        <v>0</v>
      </c>
      <c r="AB90" s="349">
        <f>SUMIFS('3_stopień'!$J$8:$J$726,'3_stopień'!$H$8:$H$726,D90,'3_stopień'!$P$8:$P$726,"CKZ Dobrodzień")</f>
        <v>0</v>
      </c>
      <c r="AC90" s="24">
        <f>SUMIFS('3_stopień'!$I$8:$I$726,'3_stopień'!$H$8:$H$726,D90,'3_stopień'!$P$8:$P$726,"CKZ Głubczyce")</f>
        <v>0</v>
      </c>
      <c r="AD90" s="349">
        <f>SUMIFS('3_stopień'!$J$8:$J$726,'3_stopień'!$H$8:$H$726,D90,'3_stopień'!$P$8:$P$726,"CKZ Głubczyce")</f>
        <v>0</v>
      </c>
      <c r="AE90" s="24">
        <f>SUMIFS('3_stopień'!$I$8:$I$726,'3_stopień'!$H$8:$H$726,D90,'3_stopień'!$P$8:$P$726,"CKZ Kędzierzyn Koźle")</f>
        <v>0</v>
      </c>
      <c r="AF90" s="349">
        <f>SUMIFS('3_stopień'!$J$8:$J$726,'3_stopień'!$H$8:$H$726,D90,'3_stopień'!$P$8:$P$726,"CKZ Kędzierzyn Koźle")</f>
        <v>0</v>
      </c>
      <c r="AG90" s="24">
        <f>SUMIFS('3_stopień'!$I$8:$I$726,'3_stopień'!$H$8:$H$726,D90,'3_stopień'!$P$8:$P$726,"CKZ Kluczbork")</f>
        <v>0</v>
      </c>
      <c r="AH90" s="349">
        <f>SUMIFS('3_stopień'!$J$8:$J$726,'3_stopień'!$H$8:$H$726,D90,'3_stopień'!$P$8:$P$726,"CKZ Kluczbork")</f>
        <v>0</v>
      </c>
      <c r="AI90" s="24">
        <f>SUMIFS('3_stopień'!$I$8:$I$726,'3_stopień'!$H$8:$H$726,D90,'3_stopień'!$P$8:$P$726,"CKZ Krotoszyn")</f>
        <v>0</v>
      </c>
      <c r="AJ90" s="349">
        <f>SUMIFS('3_stopień'!$J$8:$J$726,'3_stopień'!$H$8:$H$726,D90,'3_stopień'!$P$8:$P$726,"CKZ Krotoszyn")</f>
        <v>0</v>
      </c>
      <c r="AK90" s="24">
        <f>SUMIFS('3_stopień'!$I$8:$I$726,'3_stopień'!$H$8:$H$726,D90,'3_stopień'!$P$8:$P$726,"CKZ Olkusz")</f>
        <v>0</v>
      </c>
      <c r="AL90" s="349">
        <f>SUMIFS('3_stopień'!$J$8:$J$726,'3_stopień'!$H$8:$H$726,D90,'3_stopień'!$P$8:$P$726,"CKZ Olkusz")</f>
        <v>0</v>
      </c>
      <c r="AM90" s="24">
        <f>SUMIFS('3_stopień'!$I$8:$I$726,'3_stopień'!$H$8:$H$726,D90,'3_stopień'!$P$8:$P$726,"CKZ Wschowa")</f>
        <v>1</v>
      </c>
      <c r="AN90" s="337">
        <f>SUMIFS('3_stopień'!$J$8:$J$726,'3_stopień'!$H$8:$H$726,D90,'3_stopień'!$P$8:$P$726,"CKZ Wschowa")</f>
        <v>0</v>
      </c>
      <c r="AO90" s="24">
        <f>SUMIFS('3_stopień'!$I$8:$I$726,'3_stopień'!$H$8:$H$726,D90,'3_stopień'!$P$8:$P$726,"CKZ Zielona Góra")</f>
        <v>0</v>
      </c>
      <c r="AP90" s="349">
        <f>SUMIFS('3_stopień'!$J$8:$J$726,'3_stopień'!$H$8:$H$726,D90,'3_stopień'!$P$8:$P$726,"CKZ Zielona Góra")</f>
        <v>0</v>
      </c>
      <c r="AQ90" s="24">
        <f>SUMIFS('3_stopień'!$I$8:$I$726,'3_stopień'!$H$8:$H$726,D90,'3_stopień'!$P$8:$P$726,"Rzemieślnicza Wałbrzych")</f>
        <v>0</v>
      </c>
      <c r="AR90" s="349">
        <f>SUMIFS('3_stopień'!$J$8:$J$726,'3_stopień'!$H$8:$H$726,D90,'3_stopień'!$P$8:$P$726,"Rzemieślnicza Wałbrzych")</f>
        <v>0</v>
      </c>
      <c r="AS90" s="24">
        <f>SUMIFS('3_stopień'!$I$8:$I$726,'3_stopień'!$H$8:$H$726,D90,'3_stopień'!$P$8:$P$726,"CKZ Mosina")</f>
        <v>0</v>
      </c>
      <c r="AT90" s="349">
        <f>SUMIFS('3_stopień'!$J$8:$J$726,'3_stopień'!$H$8:$H$726,D90,'3_stopień'!$P$8:$P$726,"CKZ Mosina")</f>
        <v>0</v>
      </c>
      <c r="AU90" s="24">
        <f>SUMIFS('3_stopień'!$I$8:$I$726,'3_stopień'!$H$8:$H$726,D90,'3_stopień'!$P$8:$P$726,"CKZ Słupsk")</f>
        <v>0</v>
      </c>
      <c r="AV90" s="349">
        <f>SUMIFS('3_stopień'!$J$8:$J$726,'3_stopień'!$H$8:$H$726,D90,'3_stopień'!$P$8:$P$726,"CKZ Słupsk")</f>
        <v>0</v>
      </c>
      <c r="AW90" s="24">
        <f>SUMIFS('3_stopień'!$I$8:$I$726,'3_stopień'!$H$8:$H$726,D90,'3_stopień'!$P$8:$P$726,"CKZ Opole")</f>
        <v>0</v>
      </c>
      <c r="AX90" s="349">
        <f>SUMIFS('3_stopień'!$J$8:$J$726,'3_stopień'!$H$8:$H$726,D90,'3_stopień'!$P$8:$P$726,"CKZ Opole")</f>
        <v>0</v>
      </c>
      <c r="AY90" s="24">
        <f>SUMIFS('3_stopień'!$I$8:$I$726,'3_stopień'!$H$8:$H$726,D90,'3_stopień'!$P$8:$P$726,"CKZ Wrocław")</f>
        <v>0</v>
      </c>
      <c r="AZ90" s="349">
        <f>SUMIFS('3_stopień'!$J$8:$J$726,'3_stopień'!$H$8:$H$726,D90,'3_stopień'!$P$8:$P$726,"CKZ Wrocław")</f>
        <v>0</v>
      </c>
      <c r="BA90" s="24">
        <f>SUMIFS('3_stopień'!$I$8:$I$726,'3_stopień'!$H$8:$H$726,D90,'3_stopień'!$P$8:$P$726,"Brzeg Dolny")</f>
        <v>0</v>
      </c>
      <c r="BB90" s="349">
        <f>SUMIFS('3_stopień'!$J$8:$J$726,'3_stopień'!$H$8:$H$726,D90,'3_stopień'!$P$8:$P$726,"Brzeg Dolny")</f>
        <v>0</v>
      </c>
      <c r="BC90" s="24">
        <f>SUMIFS('3_stopień'!$I$8:$I$726,'3_stopień'!$H$8:$H$726,D90,'3_stopień'!$P$8:$P$726,"CKZ Gniezno")</f>
        <v>0</v>
      </c>
      <c r="BD90" s="349">
        <f>SUMIFS('3_stopień'!$J$8:$J$726,'3_stopień'!$H$8:$H$726,D90,'3_stopień'!$P$8:$P$726,"CKZ Gniezno")</f>
        <v>0</v>
      </c>
      <c r="BE90" s="24">
        <f>SUMIFS('3_stopień'!$I$8:$I$726,'3_stopień'!$H$8:$H$726,D90,'3_stopień'!$P$8:$P$726,"CKZ Dębica")</f>
        <v>0</v>
      </c>
      <c r="BF90" s="349">
        <f>SUMIFS('3_stopień'!$J$8:$J$726,'3_stopień'!$H$8:$H$726,D90,'3_stopień'!$P$8:$P$726,"CKZ Dębica")</f>
        <v>0</v>
      </c>
      <c r="BG90" s="24">
        <f>SUMIFS('3_stopień'!$I$8:$I$726,'3_stopień'!$H$8:$H$726,D90,'3_stopień'!$P$8:$P$726,"CKZ Gliwice")</f>
        <v>0</v>
      </c>
      <c r="BH90" s="349">
        <f>SUMIFS('3_stopień'!$J$8:$J$726,'3_stopień'!$H$8:$H$726,D90,'3_stopień'!$P$8:$P$726,"CKZ Gliwice")</f>
        <v>0</v>
      </c>
      <c r="BI90" s="24">
        <f>SUMIFS('3_stopień'!$I$8:$I$726,'3_stopień'!$H$8:$H$726,D90,'3_stopień'!$P$8:$P$726,"konsultacje szkoła")</f>
        <v>0</v>
      </c>
      <c r="BJ90" s="338">
        <f t="shared" si="4"/>
        <v>1</v>
      </c>
      <c r="BK90" s="333">
        <f t="shared" si="5"/>
        <v>0</v>
      </c>
    </row>
    <row r="91" spans="2:63">
      <c r="B91" s="25" t="s">
        <v>79</v>
      </c>
      <c r="C91" s="26">
        <v>751204</v>
      </c>
      <c r="D91" s="26" t="s">
        <v>61</v>
      </c>
      <c r="E91" s="25" t="s">
        <v>642</v>
      </c>
      <c r="F91" s="23">
        <f>SUMIF('3_stopień'!H$8:H$726,D91,'3_stopień'!I$8:I$726)</f>
        <v>32</v>
      </c>
      <c r="G91" s="24">
        <f>SUMIFS('3_stopień'!$I$8:$I$726,'3_stopień'!$H$8:$H$726,D91,'3_stopień'!$P$8:$P$726,"CKZ Bielawa")</f>
        <v>0</v>
      </c>
      <c r="H91" s="349">
        <f>SUMIFS('3_stopień'!$J$8:$J$726,'3_stopień'!$H$8:$H$726,D91,'3_stopień'!$P$8:$P$726,"CKZ Bielawa")</f>
        <v>0</v>
      </c>
      <c r="I91" s="24">
        <f>SUMIFS('3_stopień'!$I$8:$I$726,'3_stopień'!$H$8:$H$726,D91,'3_stopień'!$P$8:$P$726,"GCKZ Głogów")</f>
        <v>0</v>
      </c>
      <c r="J91" s="349">
        <f>SUMIFS('3_stopień'!$J$8:$J$726,'3_stopień'!$H$8:$H$726,D91,'3_stopień'!$P$8:$P$726,"GCKZ Głogów")</f>
        <v>0</v>
      </c>
      <c r="K91" s="24">
        <f>SUMIFS('3_stopień'!$I$8:$I$726,'3_stopień'!$H$8:$H$726,D91,'3_stopień'!$P$8:$P$726,"CKZ Jawor")</f>
        <v>0</v>
      </c>
      <c r="L91" s="349">
        <f>SUMIFS('3_stopień'!$J$8:$J$726,'3_stopień'!$H$8:$H$726,D91,'3_stopień'!$P$8:$P$726,"CKZ Jawor")</f>
        <v>0</v>
      </c>
      <c r="M91" s="24">
        <f>SUMIFS('3_stopień'!$I$8:$I$726,'3_stopień'!$H$8:$H$726,D91,'3_stopień'!$P$8:$P$726,"JCKZ Jelenia Góra")</f>
        <v>0</v>
      </c>
      <c r="N91" s="349">
        <f>SUMIFS('3_stopień'!$J$8:$J$726,'3_stopień'!$H$8:$H$726,D91,'3_stopień'!$P$8:$P$726,"JCKZ Jelenia Góra")</f>
        <v>0</v>
      </c>
      <c r="O91" s="24">
        <f>SUMIFS('3_stopień'!$I$8:$I$726,'3_stopień'!$H$8:$H$726,D91,'3_stopień'!$P$8:$P$726,"CKZ Kłodzko")</f>
        <v>0</v>
      </c>
      <c r="P91" s="349">
        <f>SUMIFS('3_stopień'!$J$8:$J$726,'3_stopień'!$H$8:$H$726,D91,'3_stopień'!$P$8:$P$726,"CKZ Kłodzko")</f>
        <v>0</v>
      </c>
      <c r="Q91" s="24">
        <f>SUMIFS('3_stopień'!$I$8:$I$726,'3_stopień'!$H$8:$H$726,D91,'3_stopień'!$P$8:$P$726,"CKZ Legnica")</f>
        <v>0</v>
      </c>
      <c r="R91" s="349">
        <f>SUMIFS('3_stopień'!$J$8:$J$726,'3_stopień'!$H$8:$H$726,D91,'3_stopień'!$P$8:$P$726,"CKZ Legnica")</f>
        <v>0</v>
      </c>
      <c r="S91" s="24">
        <f>SUMIFS('3_stopień'!$I$8:$I$726,'3_stopień'!$H$8:$H$726,D91,'3_stopień'!$P$8:$P$726,"CKZ Oleśnica")</f>
        <v>0</v>
      </c>
      <c r="T91" s="349">
        <f>SUMIFS('3_stopień'!$J$8:$J$726,'3_stopień'!$H$8:$H$726,D91,'3_stopień'!$P$8:$P$726,"CKZ Oleśnica")</f>
        <v>0</v>
      </c>
      <c r="U91" s="24">
        <f>SUMIFS('3_stopień'!$I$8:$I$726,'3_stopień'!$H$8:$H$726,D91,'3_stopień'!$P$8:$P$726,"CKZ Świdnica")</f>
        <v>20</v>
      </c>
      <c r="V91" s="349">
        <f>SUMIFS('3_stopień'!$J$8:$J$726,'3_stopień'!$H$8:$H$726,D91,'3_stopień'!$P$8:$P$726,"CKZ Świdnica")</f>
        <v>0</v>
      </c>
      <c r="W91" s="24">
        <f>SUMIFS('3_stopień'!$I$8:$I$726,'3_stopień'!$H$8:$H$726,D91,'3_stopień'!$P$8:$P$726,"CKZ Wołów")</f>
        <v>0</v>
      </c>
      <c r="X91" s="349">
        <f>SUMIFS('3_stopień'!$J$8:$J$726,'3_stopień'!$H$8:$H$726,D91,'3_stopień'!$P$8:$P$726,"CKZ Wołów")</f>
        <v>0</v>
      </c>
      <c r="Y91" s="24">
        <f>SUMIFS('3_stopień'!$I$8:$I$726,'3_stopień'!$H$8:$H$726,D91,'3_stopień'!$P$8:$P$726,"CKZ Ziębice")</f>
        <v>0</v>
      </c>
      <c r="Z91" s="349">
        <f>SUMIFS('3_stopień'!$J$8:$J$726,'3_stopień'!$H$8:$H$726,D91,'3_stopień'!$P$8:$P$726,"CKZ Ziębice")</f>
        <v>0</v>
      </c>
      <c r="AA91" s="24">
        <f>SUMIFS('3_stopień'!$I$8:$I$726,'3_stopień'!$H$8:$H$726,D91,'3_stopień'!$P$8:$P$726,"CKZ Dobrodzień")</f>
        <v>0</v>
      </c>
      <c r="AB91" s="349">
        <f>SUMIFS('3_stopień'!$J$8:$J$726,'3_stopień'!$H$8:$H$726,D91,'3_stopień'!$P$8:$P$726,"CKZ Dobrodzień")</f>
        <v>0</v>
      </c>
      <c r="AC91" s="24">
        <f>SUMIFS('3_stopień'!$I$8:$I$726,'3_stopień'!$H$8:$H$726,D91,'3_stopień'!$P$8:$P$726,"CKZ Głubczyce")</f>
        <v>0</v>
      </c>
      <c r="AD91" s="349">
        <f>SUMIFS('3_stopień'!$J$8:$J$726,'3_stopień'!$H$8:$H$726,D91,'3_stopień'!$P$8:$P$726,"CKZ Głubczyce")</f>
        <v>0</v>
      </c>
      <c r="AE91" s="24">
        <f>SUMIFS('3_stopień'!$I$8:$I$726,'3_stopień'!$H$8:$H$726,D91,'3_stopień'!$P$8:$P$726,"CKZ Kędzierzyn Koźle")</f>
        <v>0</v>
      </c>
      <c r="AF91" s="349">
        <f>SUMIFS('3_stopień'!$J$8:$J$726,'3_stopień'!$H$8:$H$726,D91,'3_stopień'!$P$8:$P$726,"CKZ Kędzierzyn Koźle")</f>
        <v>0</v>
      </c>
      <c r="AG91" s="24">
        <f>SUMIFS('3_stopień'!$I$8:$I$726,'3_stopień'!$H$8:$H$726,D91,'3_stopień'!$P$8:$P$726,"CKZ Kluczbork")</f>
        <v>0</v>
      </c>
      <c r="AH91" s="349">
        <f>SUMIFS('3_stopień'!$J$8:$J$726,'3_stopień'!$H$8:$H$726,D91,'3_stopień'!$P$8:$P$726,"CKZ Kluczbork")</f>
        <v>0</v>
      </c>
      <c r="AI91" s="24">
        <f>SUMIFS('3_stopień'!$I$8:$I$726,'3_stopień'!$H$8:$H$726,D91,'3_stopień'!$P$8:$P$726,"CKZ Krotoszyn")</f>
        <v>5</v>
      </c>
      <c r="AJ91" s="349">
        <f>SUMIFS('3_stopień'!$J$8:$J$726,'3_stopień'!$H$8:$H$726,D91,'3_stopień'!$P$8:$P$726,"CKZ Krotoszyn")</f>
        <v>0</v>
      </c>
      <c r="AK91" s="24">
        <f>SUMIFS('3_stopień'!$I$8:$I$726,'3_stopień'!$H$8:$H$726,D91,'3_stopień'!$P$8:$P$726,"CKZ Olkusz")</f>
        <v>0</v>
      </c>
      <c r="AL91" s="349">
        <f>SUMIFS('3_stopień'!$J$8:$J$726,'3_stopień'!$H$8:$H$726,D91,'3_stopień'!$P$8:$P$726,"CKZ Olkusz")</f>
        <v>0</v>
      </c>
      <c r="AM91" s="24">
        <f>SUMIFS('3_stopień'!$I$8:$I$726,'3_stopień'!$H$8:$H$726,D91,'3_stopień'!$P$8:$P$726,"CKZ Wschowa")</f>
        <v>0</v>
      </c>
      <c r="AN91" s="337">
        <f>SUMIFS('3_stopień'!$J$8:$J$726,'3_stopień'!$H$8:$H$726,D91,'3_stopień'!$P$8:$P$726,"CKZ Wschowa")</f>
        <v>0</v>
      </c>
      <c r="AO91" s="24">
        <f>SUMIFS('3_stopień'!$I$8:$I$726,'3_stopień'!$H$8:$H$726,D91,'3_stopień'!$P$8:$P$726,"CKZ Zielona Góra")</f>
        <v>5</v>
      </c>
      <c r="AP91" s="349">
        <f>SUMIFS('3_stopień'!$J$8:$J$726,'3_stopień'!$H$8:$H$726,D91,'3_stopień'!$P$8:$P$726,"CKZ Zielona Góra")</f>
        <v>0</v>
      </c>
      <c r="AQ91" s="24">
        <f>SUMIFS('3_stopień'!$I$8:$I$726,'3_stopień'!$H$8:$H$726,D91,'3_stopień'!$P$8:$P$726,"Rzemieślnicza Wałbrzych")</f>
        <v>0</v>
      </c>
      <c r="AR91" s="349">
        <f>SUMIFS('3_stopień'!$J$8:$J$726,'3_stopień'!$H$8:$H$726,D91,'3_stopień'!$P$8:$P$726,"Rzemieślnicza Wałbrzych")</f>
        <v>0</v>
      </c>
      <c r="AS91" s="24">
        <f>SUMIFS('3_stopień'!$I$8:$I$726,'3_stopień'!$H$8:$H$726,D91,'3_stopień'!$P$8:$P$726,"CKZ Mosina")</f>
        <v>2</v>
      </c>
      <c r="AT91" s="349">
        <f>SUMIFS('3_stopień'!$J$8:$J$726,'3_stopień'!$H$8:$H$726,D91,'3_stopień'!$P$8:$P$726,"CKZ Mosina")</f>
        <v>0</v>
      </c>
      <c r="AU91" s="24">
        <f>SUMIFS('3_stopień'!$I$8:$I$726,'3_stopień'!$H$8:$H$726,D91,'3_stopień'!$P$8:$P$726,"CKZ Słupsk")</f>
        <v>0</v>
      </c>
      <c r="AV91" s="349">
        <f>SUMIFS('3_stopień'!$J$8:$J$726,'3_stopień'!$H$8:$H$726,D91,'3_stopień'!$P$8:$P$726,"CKZ Słupsk")</f>
        <v>0</v>
      </c>
      <c r="AW91" s="24">
        <f>SUMIFS('3_stopień'!$I$8:$I$726,'3_stopień'!$H$8:$H$726,D91,'3_stopień'!$P$8:$P$726,"CKZ Opole")</f>
        <v>0</v>
      </c>
      <c r="AX91" s="349">
        <f>SUMIFS('3_stopień'!$J$8:$J$726,'3_stopień'!$H$8:$H$726,D91,'3_stopień'!$P$8:$P$726,"CKZ Opole")</f>
        <v>0</v>
      </c>
      <c r="AY91" s="24">
        <f>SUMIFS('3_stopień'!$I$8:$I$726,'3_stopień'!$H$8:$H$726,D91,'3_stopień'!$P$8:$P$726,"CKZ Wrocław")</f>
        <v>0</v>
      </c>
      <c r="AZ91" s="349">
        <f>SUMIFS('3_stopień'!$J$8:$J$726,'3_stopień'!$H$8:$H$726,D91,'3_stopień'!$P$8:$P$726,"CKZ Wrocław")</f>
        <v>0</v>
      </c>
      <c r="BA91" s="24">
        <f>SUMIFS('3_stopień'!$I$8:$I$726,'3_stopień'!$H$8:$H$726,D91,'3_stopień'!$P$8:$P$726,"Brzeg Dolny")</f>
        <v>0</v>
      </c>
      <c r="BB91" s="349">
        <f>SUMIFS('3_stopień'!$J$8:$J$726,'3_stopień'!$H$8:$H$726,D91,'3_stopień'!$P$8:$P$726,"Brzeg Dolny")</f>
        <v>0</v>
      </c>
      <c r="BC91" s="24">
        <f>SUMIFS('3_stopień'!$I$8:$I$726,'3_stopień'!$H$8:$H$726,D91,'3_stopień'!$P$8:$P$726,"CKZ Gniezno")</f>
        <v>0</v>
      </c>
      <c r="BD91" s="349">
        <f>SUMIFS('3_stopień'!$J$8:$J$726,'3_stopień'!$H$8:$H$726,D91,'3_stopień'!$P$8:$P$726,"CKZ Gniezno")</f>
        <v>0</v>
      </c>
      <c r="BE91" s="24">
        <f>SUMIFS('3_stopień'!$I$8:$I$726,'3_stopień'!$H$8:$H$726,D91,'3_stopień'!$P$8:$P$726,"CKZ Dębica")</f>
        <v>0</v>
      </c>
      <c r="BF91" s="349">
        <f>SUMIFS('3_stopień'!$J$8:$J$726,'3_stopień'!$H$8:$H$726,D91,'3_stopień'!$P$8:$P$726,"CKZ Dębica")</f>
        <v>0</v>
      </c>
      <c r="BG91" s="24">
        <f>SUMIFS('3_stopień'!$I$8:$I$726,'3_stopień'!$H$8:$H$726,D91,'3_stopień'!$P$8:$P$726,"CKZ Gliwice")</f>
        <v>0</v>
      </c>
      <c r="BH91" s="349">
        <f>SUMIFS('3_stopień'!$J$8:$J$726,'3_stopień'!$H$8:$H$726,D91,'3_stopień'!$P$8:$P$726,"CKZ Gliwice")</f>
        <v>0</v>
      </c>
      <c r="BI91" s="24">
        <f>SUMIFS('3_stopień'!$I$8:$I$726,'3_stopień'!$H$8:$H$726,D91,'3_stopień'!$P$8:$P$726,"konsultacje szkoła")</f>
        <v>0</v>
      </c>
      <c r="BJ91" s="338">
        <f t="shared" si="4"/>
        <v>32</v>
      </c>
      <c r="BK91" s="333">
        <f t="shared" si="5"/>
        <v>0</v>
      </c>
    </row>
    <row r="92" spans="2:63" hidden="1">
      <c r="B92" s="25" t="s">
        <v>210</v>
      </c>
      <c r="C92" s="26">
        <v>751108</v>
      </c>
      <c r="D92" s="26" t="s">
        <v>641</v>
      </c>
      <c r="E92" s="25" t="s">
        <v>640</v>
      </c>
      <c r="F92" s="23">
        <f>SUMIF('3_stopień'!H$8:H$726,D92,'3_stopień'!I$8:I$726)</f>
        <v>1</v>
      </c>
      <c r="G92" s="24">
        <f>SUMIFS('3_stopień'!$I$8:$I$726,'3_stopień'!$H$8:$H$726,D92,'3_stopień'!$P$8:$P$726,"CKZ Bielawa")</f>
        <v>0</v>
      </c>
      <c r="H92" s="349">
        <f>SUMIFS('3_stopień'!$J$8:$J$726,'3_stopień'!$H$8:$H$726,D92,'3_stopień'!$P$8:$P$726,"CKZ Bielawa")</f>
        <v>0</v>
      </c>
      <c r="I92" s="24">
        <f>SUMIFS('3_stopień'!$I$8:$I$726,'3_stopień'!$H$8:$H$726,D92,'3_stopień'!$P$8:$P$726,"GCKZ Głogów")</f>
        <v>0</v>
      </c>
      <c r="J92" s="349">
        <f>SUMIFS('3_stopień'!$J$8:$J$726,'3_stopień'!$H$8:$H$726,D92,'3_stopień'!$P$8:$P$726,"GCKZ Głogów")</f>
        <v>0</v>
      </c>
      <c r="K92" s="24">
        <f>SUMIFS('3_stopień'!$I$8:$I$726,'3_stopień'!$H$8:$H$726,D92,'3_stopień'!$P$8:$P$726,"CKZ Jawor")</f>
        <v>0</v>
      </c>
      <c r="L92" s="349">
        <f>SUMIFS('3_stopień'!$J$8:$J$726,'3_stopień'!$H$8:$H$726,D92,'3_stopień'!$P$8:$P$726,"CKZ Jawor")</f>
        <v>0</v>
      </c>
      <c r="M92" s="24">
        <f>SUMIFS('3_stopień'!$I$8:$I$726,'3_stopień'!$H$8:$H$726,D92,'3_stopień'!$P$8:$P$726,"JCKZ Jelenia Góra")</f>
        <v>0</v>
      </c>
      <c r="N92" s="349">
        <f>SUMIFS('3_stopień'!$J$8:$J$726,'3_stopień'!$H$8:$H$726,D92,'3_stopień'!$P$8:$P$726,"JCKZ Jelenia Góra")</f>
        <v>0</v>
      </c>
      <c r="O92" s="24">
        <f>SUMIFS('3_stopień'!$I$8:$I$726,'3_stopień'!$H$8:$H$726,D92,'3_stopień'!$P$8:$P$726,"CKZ Kłodzko")</f>
        <v>0</v>
      </c>
      <c r="P92" s="349">
        <f>SUMIFS('3_stopień'!$J$8:$J$726,'3_stopień'!$H$8:$H$726,D92,'3_stopień'!$P$8:$P$726,"CKZ Kłodzko")</f>
        <v>0</v>
      </c>
      <c r="Q92" s="24">
        <f>SUMIFS('3_stopień'!$I$8:$I$726,'3_stopień'!$H$8:$H$726,D92,'3_stopień'!$P$8:$P$726,"CKZ Legnica")</f>
        <v>0</v>
      </c>
      <c r="R92" s="349">
        <f>SUMIFS('3_stopień'!$J$8:$J$726,'3_stopień'!$H$8:$H$726,D92,'3_stopień'!$P$8:$P$726,"CKZ Legnica")</f>
        <v>0</v>
      </c>
      <c r="S92" s="24">
        <f>SUMIFS('3_stopień'!$I$8:$I$726,'3_stopień'!$H$8:$H$726,D92,'3_stopień'!$P$8:$P$726,"CKZ Oleśnica")</f>
        <v>0</v>
      </c>
      <c r="T92" s="349">
        <f>SUMIFS('3_stopień'!$J$8:$J$726,'3_stopień'!$H$8:$H$726,D92,'3_stopień'!$P$8:$P$726,"CKZ Oleśnica")</f>
        <v>0</v>
      </c>
      <c r="U92" s="24">
        <f>SUMIFS('3_stopień'!$I$8:$I$726,'3_stopień'!$H$8:$H$726,D92,'3_stopień'!$P$8:$P$726,"CKZ Świdnica")</f>
        <v>0</v>
      </c>
      <c r="V92" s="349">
        <f>SUMIFS('3_stopień'!$J$8:$J$726,'3_stopień'!$H$8:$H$726,D92,'3_stopień'!$P$8:$P$726,"CKZ Świdnica")</f>
        <v>0</v>
      </c>
      <c r="W92" s="24">
        <f>SUMIFS('3_stopień'!$I$8:$I$726,'3_stopień'!$H$8:$H$726,D92,'3_stopień'!$P$8:$P$726,"CKZ Wołów")</f>
        <v>0</v>
      </c>
      <c r="X92" s="349">
        <f>SUMIFS('3_stopień'!$J$8:$J$726,'3_stopień'!$H$8:$H$726,D92,'3_stopień'!$P$8:$P$726,"CKZ Wołów")</f>
        <v>0</v>
      </c>
      <c r="Y92" s="24">
        <f>SUMIFS('3_stopień'!$I$8:$I$726,'3_stopień'!$H$8:$H$726,D92,'3_stopień'!$P$8:$P$726,"CKZ Ziębice")</f>
        <v>0</v>
      </c>
      <c r="Z92" s="349">
        <f>SUMIFS('3_stopień'!$J$8:$J$726,'3_stopień'!$H$8:$H$726,D92,'3_stopień'!$P$8:$P$726,"CKZ Ziębice")</f>
        <v>0</v>
      </c>
      <c r="AA92" s="24">
        <f>SUMIFS('3_stopień'!$I$8:$I$726,'3_stopień'!$H$8:$H$726,D92,'3_stopień'!$P$8:$P$726,"CKZ Dobrodzień")</f>
        <v>0</v>
      </c>
      <c r="AB92" s="349">
        <f>SUMIFS('3_stopień'!$J$8:$J$726,'3_stopień'!$H$8:$H$726,D92,'3_stopień'!$P$8:$P$726,"CKZ Dobrodzień")</f>
        <v>0</v>
      </c>
      <c r="AC92" s="24">
        <f>SUMIFS('3_stopień'!$I$8:$I$726,'3_stopień'!$H$8:$H$726,D92,'3_stopień'!$P$8:$P$726,"CKZ Głubczyce")</f>
        <v>0</v>
      </c>
      <c r="AD92" s="349">
        <f>SUMIFS('3_stopień'!$J$8:$J$726,'3_stopień'!$H$8:$H$726,D92,'3_stopień'!$P$8:$P$726,"CKZ Głubczyce")</f>
        <v>0</v>
      </c>
      <c r="AE92" s="24">
        <f>SUMIFS('3_stopień'!$I$8:$I$726,'3_stopień'!$H$8:$H$726,D92,'3_stopień'!$P$8:$P$726,"CKZ Kędzierzyn Koźle")</f>
        <v>0</v>
      </c>
      <c r="AF92" s="349">
        <f>SUMIFS('3_stopień'!$J$8:$J$726,'3_stopień'!$H$8:$H$726,D92,'3_stopień'!$P$8:$P$726,"CKZ Kędzierzyn Koźle")</f>
        <v>0</v>
      </c>
      <c r="AG92" s="24">
        <f>SUMIFS('3_stopień'!$I$8:$I$726,'3_stopień'!$H$8:$H$726,D92,'3_stopień'!$P$8:$P$726,"CKZ Kluczbork")</f>
        <v>0</v>
      </c>
      <c r="AH92" s="349">
        <f>SUMIFS('3_stopień'!$J$8:$J$726,'3_stopień'!$H$8:$H$726,D92,'3_stopień'!$P$8:$P$726,"CKZ Kluczbork")</f>
        <v>0</v>
      </c>
      <c r="AI92" s="24">
        <f>SUMIFS('3_stopień'!$I$8:$I$726,'3_stopień'!$H$8:$H$726,D92,'3_stopień'!$P$8:$P$726,"CKZ Krotoszyn")</f>
        <v>1</v>
      </c>
      <c r="AJ92" s="349">
        <f>SUMIFS('3_stopień'!$J$8:$J$726,'3_stopień'!$H$8:$H$726,D92,'3_stopień'!$P$8:$P$726,"CKZ Krotoszyn")</f>
        <v>0</v>
      </c>
      <c r="AK92" s="24">
        <f>SUMIFS('3_stopień'!$I$8:$I$726,'3_stopień'!$H$8:$H$726,D92,'3_stopień'!$P$8:$P$726,"CKZ Olkusz")</f>
        <v>0</v>
      </c>
      <c r="AL92" s="349">
        <f>SUMIFS('3_stopień'!$J$8:$J$726,'3_stopień'!$H$8:$H$726,D92,'3_stopień'!$P$8:$P$726,"CKZ Olkusz")</f>
        <v>0</v>
      </c>
      <c r="AM92" s="24">
        <f>SUMIFS('3_stopień'!$I$8:$I$726,'3_stopień'!$H$8:$H$726,D92,'3_stopień'!$P$8:$P$726,"CKZ Wschowa")</f>
        <v>0</v>
      </c>
      <c r="AN92" s="337">
        <f>SUMIFS('3_stopień'!$J$8:$J$726,'3_stopień'!$H$8:$H$726,D92,'3_stopień'!$P$8:$P$726,"CKZ Wschowa")</f>
        <v>0</v>
      </c>
      <c r="AO92" s="24">
        <f>SUMIFS('3_stopień'!$I$8:$I$726,'3_stopień'!$H$8:$H$726,D92,'3_stopień'!$P$8:$P$726,"CKZ Zielona Góra")</f>
        <v>0</v>
      </c>
      <c r="AP92" s="349">
        <f>SUMIFS('3_stopień'!$J$8:$J$726,'3_stopień'!$H$8:$H$726,D92,'3_stopień'!$P$8:$P$726,"CKZ Zielona Góra")</f>
        <v>0</v>
      </c>
      <c r="AQ92" s="24">
        <f>SUMIFS('3_stopień'!$I$8:$I$726,'3_stopień'!$H$8:$H$726,D92,'3_stopień'!$P$8:$P$726,"Rzemieślnicza Wałbrzych")</f>
        <v>0</v>
      </c>
      <c r="AR92" s="349">
        <f>SUMIFS('3_stopień'!$J$8:$J$726,'3_stopień'!$H$8:$H$726,D92,'3_stopień'!$P$8:$P$726,"Rzemieślnicza Wałbrzych")</f>
        <v>0</v>
      </c>
      <c r="AS92" s="24">
        <f>SUMIFS('3_stopień'!$I$8:$I$726,'3_stopień'!$H$8:$H$726,D92,'3_stopień'!$P$8:$P$726,"CKZ Mosina")</f>
        <v>0</v>
      </c>
      <c r="AT92" s="349">
        <f>SUMIFS('3_stopień'!$J$8:$J$726,'3_stopień'!$H$8:$H$726,D92,'3_stopień'!$P$8:$P$726,"CKZ Mosina")</f>
        <v>0</v>
      </c>
      <c r="AU92" s="24">
        <f>SUMIFS('3_stopień'!$I$8:$I$726,'3_stopień'!$H$8:$H$726,D92,'3_stopień'!$P$8:$P$726,"CKZ Słupsk")</f>
        <v>0</v>
      </c>
      <c r="AV92" s="349">
        <f>SUMIFS('3_stopień'!$J$8:$J$726,'3_stopień'!$H$8:$H$726,D92,'3_stopień'!$P$8:$P$726,"CKZ Słupsk")</f>
        <v>0</v>
      </c>
      <c r="AW92" s="24">
        <f>SUMIFS('3_stopień'!$I$8:$I$726,'3_stopień'!$H$8:$H$726,D92,'3_stopień'!$P$8:$P$726,"CKZ Opole")</f>
        <v>0</v>
      </c>
      <c r="AX92" s="349">
        <f>SUMIFS('3_stopień'!$J$8:$J$726,'3_stopień'!$H$8:$H$726,D92,'3_stopień'!$P$8:$P$726,"CKZ Opole")</f>
        <v>0</v>
      </c>
      <c r="AY92" s="24">
        <f>SUMIFS('3_stopień'!$I$8:$I$726,'3_stopień'!$H$8:$H$726,D92,'3_stopień'!$P$8:$P$726,"CKZ Wrocław")</f>
        <v>0</v>
      </c>
      <c r="AZ92" s="349">
        <f>SUMIFS('3_stopień'!$J$8:$J$726,'3_stopień'!$H$8:$H$726,D92,'3_stopień'!$P$8:$P$726,"CKZ Wrocław")</f>
        <v>0</v>
      </c>
      <c r="BA92" s="24">
        <f>SUMIFS('3_stopień'!$I$8:$I$726,'3_stopień'!$H$8:$H$726,D92,'3_stopień'!$P$8:$P$726,"Brzeg Dolny")</f>
        <v>0</v>
      </c>
      <c r="BB92" s="349">
        <f>SUMIFS('3_stopień'!$J$8:$J$726,'3_stopień'!$H$8:$H$726,D92,'3_stopień'!$P$8:$P$726,"Brzeg Dolny")</f>
        <v>0</v>
      </c>
      <c r="BC92" s="24">
        <f>SUMIFS('3_stopień'!$I$8:$I$726,'3_stopień'!$H$8:$H$726,D92,'3_stopień'!$P$8:$P$726,"CKZ Gniezno")</f>
        <v>0</v>
      </c>
      <c r="BD92" s="349">
        <f>SUMIFS('3_stopień'!$J$8:$J$726,'3_stopień'!$H$8:$H$726,D92,'3_stopień'!$P$8:$P$726,"CKZ Gniezno")</f>
        <v>0</v>
      </c>
      <c r="BE92" s="24">
        <f>SUMIFS('3_stopień'!$I$8:$I$726,'3_stopień'!$H$8:$H$726,D92,'3_stopień'!$P$8:$P$726,"CKZ Dębica")</f>
        <v>0</v>
      </c>
      <c r="BF92" s="349">
        <f>SUMIFS('3_stopień'!$J$8:$J$726,'3_stopień'!$H$8:$H$726,D92,'3_stopień'!$P$8:$P$726,"CKZ Dębica")</f>
        <v>0</v>
      </c>
      <c r="BG92" s="24">
        <f>SUMIFS('3_stopień'!$I$8:$I$726,'3_stopień'!$H$8:$H$726,D92,'3_stopień'!$P$8:$P$726,"CKZ Gliwice")</f>
        <v>0</v>
      </c>
      <c r="BH92" s="349">
        <f>SUMIFS('3_stopień'!$J$8:$J$726,'3_stopień'!$H$8:$H$726,D92,'3_stopień'!$P$8:$P$726,"CKZ Gliwice")</f>
        <v>0</v>
      </c>
      <c r="BI92" s="24">
        <f>SUMIFS('3_stopień'!$I$8:$I$726,'3_stopień'!$H$8:$H$726,D92,'3_stopień'!$P$8:$P$726,"konsultacje szkoła")</f>
        <v>0</v>
      </c>
      <c r="BJ92" s="338">
        <f t="shared" si="4"/>
        <v>1</v>
      </c>
      <c r="BK92" s="333">
        <f t="shared" si="5"/>
        <v>0</v>
      </c>
    </row>
    <row r="93" spans="2:63" hidden="1">
      <c r="B93" s="25" t="s">
        <v>542</v>
      </c>
      <c r="C93" s="26">
        <v>751103</v>
      </c>
      <c r="D93" s="26" t="s">
        <v>1035</v>
      </c>
      <c r="E93" s="25" t="s">
        <v>639</v>
      </c>
      <c r="F93" s="23">
        <f>SUMIF('3_stopień'!H$8:H$726,D93,'3_stopień'!I$8:I$726)</f>
        <v>0</v>
      </c>
      <c r="G93" s="24">
        <f>SUMIFS('3_stopień'!$I$8:$I$726,'3_stopień'!$H$8:$H$726,D93,'3_stopień'!$P$8:$P$726,"CKZ Bielawa")</f>
        <v>0</v>
      </c>
      <c r="H93" s="349">
        <f>SUMIFS('3_stopień'!$J$8:$J$726,'3_stopień'!$H$8:$H$726,D93,'3_stopień'!$P$8:$P$726,"CKZ Bielawa")</f>
        <v>0</v>
      </c>
      <c r="I93" s="24">
        <f>SUMIFS('3_stopień'!$I$8:$I$726,'3_stopień'!$H$8:$H$726,D93,'3_stopień'!$P$8:$P$726,"GCKZ Głogów")</f>
        <v>0</v>
      </c>
      <c r="J93" s="349">
        <f>SUMIFS('3_stopień'!$J$8:$J$726,'3_stopień'!$H$8:$H$726,D93,'3_stopień'!$P$8:$P$726,"GCKZ Głogów")</f>
        <v>0</v>
      </c>
      <c r="K93" s="24">
        <f>SUMIFS('3_stopień'!$I$8:$I$726,'3_stopień'!$H$8:$H$726,D93,'3_stopień'!$P$8:$P$726,"CKZ Jawor")</f>
        <v>0</v>
      </c>
      <c r="L93" s="349">
        <f>SUMIFS('3_stopień'!$J$8:$J$726,'3_stopień'!$H$8:$H$726,D93,'3_stopień'!$P$8:$P$726,"CKZ Jawor")</f>
        <v>0</v>
      </c>
      <c r="M93" s="24">
        <f>SUMIFS('3_stopień'!$I$8:$I$726,'3_stopień'!$H$8:$H$726,D93,'3_stopień'!$P$8:$P$726,"JCKZ Jelenia Góra")</f>
        <v>0</v>
      </c>
      <c r="N93" s="349">
        <f>SUMIFS('3_stopień'!$J$8:$J$726,'3_stopień'!$H$8:$H$726,D93,'3_stopień'!$P$8:$P$726,"JCKZ Jelenia Góra")</f>
        <v>0</v>
      </c>
      <c r="O93" s="24">
        <f>SUMIFS('3_stopień'!$I$8:$I$726,'3_stopień'!$H$8:$H$726,D93,'3_stopień'!$P$8:$P$726,"CKZ Kłodzko")</f>
        <v>0</v>
      </c>
      <c r="P93" s="349">
        <f>SUMIFS('3_stopień'!$J$8:$J$726,'3_stopień'!$H$8:$H$726,D93,'3_stopień'!$P$8:$P$726,"CKZ Kłodzko")</f>
        <v>0</v>
      </c>
      <c r="Q93" s="24">
        <f>SUMIFS('3_stopień'!$I$8:$I$726,'3_stopień'!$H$8:$H$726,D93,'3_stopień'!$P$8:$P$726,"CKZ Legnica")</f>
        <v>0</v>
      </c>
      <c r="R93" s="349">
        <f>SUMIFS('3_stopień'!$J$8:$J$726,'3_stopień'!$H$8:$H$726,D93,'3_stopień'!$P$8:$P$726,"CKZ Legnica")</f>
        <v>0</v>
      </c>
      <c r="S93" s="24">
        <f>SUMIFS('3_stopień'!$I$8:$I$726,'3_stopień'!$H$8:$H$726,D93,'3_stopień'!$P$8:$P$726,"CKZ Oleśnica")</f>
        <v>0</v>
      </c>
      <c r="T93" s="349">
        <f>SUMIFS('3_stopień'!$J$8:$J$726,'3_stopień'!$H$8:$H$726,D93,'3_stopień'!$P$8:$P$726,"CKZ Oleśnica")</f>
        <v>0</v>
      </c>
      <c r="U93" s="24">
        <f>SUMIFS('3_stopień'!$I$8:$I$726,'3_stopień'!$H$8:$H$726,D93,'3_stopień'!$P$8:$P$726,"CKZ Świdnica")</f>
        <v>0</v>
      </c>
      <c r="V93" s="349">
        <f>SUMIFS('3_stopień'!$J$8:$J$726,'3_stopień'!$H$8:$H$726,D93,'3_stopień'!$P$8:$P$726,"CKZ Świdnica")</f>
        <v>0</v>
      </c>
      <c r="W93" s="24">
        <f>SUMIFS('3_stopień'!$I$8:$I$726,'3_stopień'!$H$8:$H$726,D93,'3_stopień'!$P$8:$P$726,"CKZ Wołów")</f>
        <v>0</v>
      </c>
      <c r="X93" s="349">
        <f>SUMIFS('3_stopień'!$J$8:$J$726,'3_stopień'!$H$8:$H$726,D93,'3_stopień'!$P$8:$P$726,"CKZ Wołów")</f>
        <v>0</v>
      </c>
      <c r="Y93" s="24">
        <f>SUMIFS('3_stopień'!$I$8:$I$726,'3_stopień'!$H$8:$H$726,D93,'3_stopień'!$P$8:$P$726,"CKZ Ziębice")</f>
        <v>0</v>
      </c>
      <c r="Z93" s="349">
        <f>SUMIFS('3_stopień'!$J$8:$J$726,'3_stopień'!$H$8:$H$726,D93,'3_stopień'!$P$8:$P$726,"CKZ Ziębice")</f>
        <v>0</v>
      </c>
      <c r="AA93" s="24">
        <f>SUMIFS('3_stopień'!$I$8:$I$726,'3_stopień'!$H$8:$H$726,D93,'3_stopień'!$P$8:$P$726,"CKZ Dobrodzień")</f>
        <v>0</v>
      </c>
      <c r="AB93" s="349">
        <f>SUMIFS('3_stopień'!$J$8:$J$726,'3_stopień'!$H$8:$H$726,D93,'3_stopień'!$P$8:$P$726,"CKZ Dobrodzień")</f>
        <v>0</v>
      </c>
      <c r="AC93" s="24">
        <f>SUMIFS('3_stopień'!$I$8:$I$726,'3_stopień'!$H$8:$H$726,D93,'3_stopień'!$P$8:$P$726,"CKZ Głubczyce")</f>
        <v>0</v>
      </c>
      <c r="AD93" s="349">
        <f>SUMIFS('3_stopień'!$J$8:$J$726,'3_stopień'!$H$8:$H$726,D93,'3_stopień'!$P$8:$P$726,"CKZ Głubczyce")</f>
        <v>0</v>
      </c>
      <c r="AE93" s="24">
        <f>SUMIFS('3_stopień'!$I$8:$I$726,'3_stopień'!$H$8:$H$726,D93,'3_stopień'!$P$8:$P$726,"CKZ Kędzierzyn Koźle")</f>
        <v>0</v>
      </c>
      <c r="AF93" s="349">
        <f>SUMIFS('3_stopień'!$J$8:$J$726,'3_stopień'!$H$8:$H$726,D93,'3_stopień'!$P$8:$P$726,"CKZ Kędzierzyn Koźle")</f>
        <v>0</v>
      </c>
      <c r="AG93" s="24">
        <f>SUMIFS('3_stopień'!$I$8:$I$726,'3_stopień'!$H$8:$H$726,D93,'3_stopień'!$P$8:$P$726,"CKZ Kluczbork")</f>
        <v>0</v>
      </c>
      <c r="AH93" s="349">
        <f>SUMIFS('3_stopień'!$J$8:$J$726,'3_stopień'!$H$8:$H$726,D93,'3_stopień'!$P$8:$P$726,"CKZ Kluczbork")</f>
        <v>0</v>
      </c>
      <c r="AI93" s="24">
        <f>SUMIFS('3_stopień'!$I$8:$I$726,'3_stopień'!$H$8:$H$726,D93,'3_stopień'!$P$8:$P$726,"CKZ Krotoszyn")</f>
        <v>0</v>
      </c>
      <c r="AJ93" s="349">
        <f>SUMIFS('3_stopień'!$J$8:$J$726,'3_stopień'!$H$8:$H$726,D93,'3_stopień'!$P$8:$P$726,"CKZ Krotoszyn")</f>
        <v>0</v>
      </c>
      <c r="AK93" s="24">
        <f>SUMIFS('3_stopień'!$I$8:$I$726,'3_stopień'!$H$8:$H$726,D93,'3_stopień'!$P$8:$P$726,"CKZ Olkusz")</f>
        <v>0</v>
      </c>
      <c r="AL93" s="349">
        <f>SUMIFS('3_stopień'!$J$8:$J$726,'3_stopień'!$H$8:$H$726,D93,'3_stopień'!$P$8:$P$726,"CKZ Olkusz")</f>
        <v>0</v>
      </c>
      <c r="AM93" s="24">
        <f>SUMIFS('3_stopień'!$I$8:$I$726,'3_stopień'!$H$8:$H$726,D93,'3_stopień'!$P$8:$P$726,"CKZ Wschowa")</f>
        <v>0</v>
      </c>
      <c r="AN93" s="337">
        <f>SUMIFS('3_stopień'!$J$8:$J$726,'3_stopień'!$H$8:$H$726,D93,'3_stopień'!$P$8:$P$726,"CKZ Wschowa")</f>
        <v>0</v>
      </c>
      <c r="AO93" s="24">
        <f>SUMIFS('3_stopień'!$I$8:$I$726,'3_stopień'!$H$8:$H$726,D93,'3_stopień'!$P$8:$P$726,"CKZ Zielona Góra")</f>
        <v>0</v>
      </c>
      <c r="AP93" s="349">
        <f>SUMIFS('3_stopień'!$J$8:$J$726,'3_stopień'!$H$8:$H$726,D93,'3_stopień'!$P$8:$P$726,"CKZ Zielona Góra")</f>
        <v>0</v>
      </c>
      <c r="AQ93" s="24">
        <f>SUMIFS('3_stopień'!$I$8:$I$726,'3_stopień'!$H$8:$H$726,D93,'3_stopień'!$P$8:$P$726,"Rzemieślnicza Wałbrzych")</f>
        <v>0</v>
      </c>
      <c r="AR93" s="349">
        <f>SUMIFS('3_stopień'!$J$8:$J$726,'3_stopień'!$H$8:$H$726,D93,'3_stopień'!$P$8:$P$726,"Rzemieślnicza Wałbrzych")</f>
        <v>0</v>
      </c>
      <c r="AS93" s="24">
        <f>SUMIFS('3_stopień'!$I$8:$I$726,'3_stopień'!$H$8:$H$726,D93,'3_stopień'!$P$8:$P$726,"CKZ Mosina")</f>
        <v>0</v>
      </c>
      <c r="AT93" s="349">
        <f>SUMIFS('3_stopień'!$J$8:$J$726,'3_stopień'!$H$8:$H$726,D93,'3_stopień'!$P$8:$P$726,"CKZ Mosina")</f>
        <v>0</v>
      </c>
      <c r="AU93" s="24">
        <f>SUMIFS('3_stopień'!$I$8:$I$726,'3_stopień'!$H$8:$H$726,D93,'3_stopień'!$P$8:$P$726,"CKZ Słupsk")</f>
        <v>0</v>
      </c>
      <c r="AV93" s="349">
        <f>SUMIFS('3_stopień'!$J$8:$J$726,'3_stopień'!$H$8:$H$726,D93,'3_stopień'!$P$8:$P$726,"CKZ Słupsk")</f>
        <v>0</v>
      </c>
      <c r="AW93" s="24">
        <f>SUMIFS('3_stopień'!$I$8:$I$726,'3_stopień'!$H$8:$H$726,D93,'3_stopień'!$P$8:$P$726,"CKZ Opole")</f>
        <v>0</v>
      </c>
      <c r="AX93" s="349">
        <f>SUMIFS('3_stopień'!$J$8:$J$726,'3_stopień'!$H$8:$H$726,D93,'3_stopień'!$P$8:$P$726,"CKZ Opole")</f>
        <v>0</v>
      </c>
      <c r="AY93" s="24">
        <f>SUMIFS('3_stopień'!$I$8:$I$726,'3_stopień'!$H$8:$H$726,D93,'3_stopień'!$P$8:$P$726,"CKZ Wrocław")</f>
        <v>0</v>
      </c>
      <c r="AZ93" s="349">
        <f>SUMIFS('3_stopień'!$J$8:$J$726,'3_stopień'!$H$8:$H$726,D93,'3_stopień'!$P$8:$P$726,"CKZ Wrocław")</f>
        <v>0</v>
      </c>
      <c r="BA93" s="24">
        <f>SUMIFS('3_stopień'!$I$8:$I$726,'3_stopień'!$H$8:$H$726,D93,'3_stopień'!$P$8:$P$726,"Brzeg Dolny")</f>
        <v>0</v>
      </c>
      <c r="BB93" s="349">
        <f>SUMIFS('3_stopień'!$J$8:$J$726,'3_stopień'!$H$8:$H$726,D93,'3_stopień'!$P$8:$P$726,"Brzeg Dolny")</f>
        <v>0</v>
      </c>
      <c r="BC93" s="24">
        <f>SUMIFS('3_stopień'!$I$8:$I$726,'3_stopień'!$H$8:$H$726,D93,'3_stopień'!$P$8:$P$726,"CKZ Gniezno")</f>
        <v>0</v>
      </c>
      <c r="BD93" s="349">
        <f>SUMIFS('3_stopień'!$J$8:$J$726,'3_stopień'!$H$8:$H$726,D93,'3_stopień'!$P$8:$P$726,"CKZ Gniezno")</f>
        <v>0</v>
      </c>
      <c r="BE93" s="24">
        <f>SUMIFS('3_stopień'!$I$8:$I$726,'3_stopień'!$H$8:$H$726,D93,'3_stopień'!$P$8:$P$726,"CKZ Dębica")</f>
        <v>0</v>
      </c>
      <c r="BF93" s="349">
        <f>SUMIFS('3_stopień'!$J$8:$J$726,'3_stopień'!$H$8:$H$726,D93,'3_stopień'!$P$8:$P$726,"CKZ Dębica")</f>
        <v>0</v>
      </c>
      <c r="BG93" s="24">
        <f>SUMIFS('3_stopień'!$I$8:$I$726,'3_stopień'!$H$8:$H$726,D93,'3_stopień'!$P$8:$P$726,"CKZ Gliwice")</f>
        <v>0</v>
      </c>
      <c r="BH93" s="349">
        <f>SUMIFS('3_stopień'!$J$8:$J$726,'3_stopień'!$H$8:$H$726,D93,'3_stopień'!$P$8:$P$726,"CKZ Gliwice")</f>
        <v>0</v>
      </c>
      <c r="BI93" s="24">
        <f>SUMIFS('3_stopień'!$I$8:$I$726,'3_stopień'!$H$8:$H$726,D93,'3_stopień'!$P$8:$P$726,"konsultacje szkoła")</f>
        <v>0</v>
      </c>
      <c r="BJ93" s="338">
        <f t="shared" si="4"/>
        <v>0</v>
      </c>
      <c r="BK93" s="333">
        <f t="shared" si="5"/>
        <v>0</v>
      </c>
    </row>
    <row r="94" spans="2:63">
      <c r="B94" s="25" t="s">
        <v>543</v>
      </c>
      <c r="C94" s="26">
        <v>742202</v>
      </c>
      <c r="D94" s="26" t="s">
        <v>638</v>
      </c>
      <c r="E94" s="25" t="s">
        <v>637</v>
      </c>
      <c r="F94" s="23">
        <f>SUMIF('3_stopień'!H$8:H$726,D94,'3_stopień'!I$8:I$726)</f>
        <v>1</v>
      </c>
      <c r="G94" s="24">
        <f>SUMIFS('3_stopień'!$I$8:$I$726,'3_stopień'!$H$8:$H$726,D94,'3_stopień'!$P$8:$P$726,"CKZ Bielawa")</f>
        <v>0</v>
      </c>
      <c r="H94" s="349">
        <f>SUMIFS('3_stopień'!$J$8:$J$726,'3_stopień'!$H$8:$H$726,D94,'3_stopień'!$P$8:$P$726,"CKZ Bielawa")</f>
        <v>0</v>
      </c>
      <c r="I94" s="24">
        <f>SUMIFS('3_stopień'!$I$8:$I$726,'3_stopień'!$H$8:$H$726,D94,'3_stopień'!$P$8:$P$726,"GCKZ Głogów")</f>
        <v>0</v>
      </c>
      <c r="J94" s="349">
        <f>SUMIFS('3_stopień'!$J$8:$J$726,'3_stopień'!$H$8:$H$726,D94,'3_stopień'!$P$8:$P$726,"GCKZ Głogów")</f>
        <v>0</v>
      </c>
      <c r="K94" s="24">
        <f>SUMIFS('3_stopień'!$I$8:$I$726,'3_stopień'!$H$8:$H$726,D94,'3_stopień'!$P$8:$P$726,"CKZ Jawor")</f>
        <v>0</v>
      </c>
      <c r="L94" s="349">
        <f>SUMIFS('3_stopień'!$J$8:$J$726,'3_stopień'!$H$8:$H$726,D94,'3_stopień'!$P$8:$P$726,"CKZ Jawor")</f>
        <v>0</v>
      </c>
      <c r="M94" s="24">
        <f>SUMIFS('3_stopień'!$I$8:$I$726,'3_stopień'!$H$8:$H$726,D94,'3_stopień'!$P$8:$P$726,"JCKZ Jelenia Góra")</f>
        <v>0</v>
      </c>
      <c r="N94" s="349">
        <f>SUMIFS('3_stopień'!$J$8:$J$726,'3_stopień'!$H$8:$H$726,D94,'3_stopień'!$P$8:$P$726,"JCKZ Jelenia Góra")</f>
        <v>0</v>
      </c>
      <c r="O94" s="24">
        <f>SUMIFS('3_stopień'!$I$8:$I$726,'3_stopień'!$H$8:$H$726,D94,'3_stopień'!$P$8:$P$726,"CKZ Kłodzko")</f>
        <v>0</v>
      </c>
      <c r="P94" s="349">
        <f>SUMIFS('3_stopień'!$J$8:$J$726,'3_stopień'!$H$8:$H$726,D94,'3_stopień'!$P$8:$P$726,"CKZ Kłodzko")</f>
        <v>0</v>
      </c>
      <c r="Q94" s="24">
        <f>SUMIFS('3_stopień'!$I$8:$I$726,'3_stopień'!$H$8:$H$726,D94,'3_stopień'!$P$8:$P$726,"CKZ Legnica")</f>
        <v>0</v>
      </c>
      <c r="R94" s="349">
        <f>SUMIFS('3_stopień'!$J$8:$J$726,'3_stopień'!$H$8:$H$726,D94,'3_stopień'!$P$8:$P$726,"CKZ Legnica")</f>
        <v>0</v>
      </c>
      <c r="S94" s="24">
        <f>SUMIFS('3_stopień'!$I$8:$I$726,'3_stopień'!$H$8:$H$726,D94,'3_stopień'!$P$8:$P$726,"CKZ Oleśnica")</f>
        <v>0</v>
      </c>
      <c r="T94" s="349">
        <f>SUMIFS('3_stopień'!$J$8:$J$726,'3_stopień'!$H$8:$H$726,D94,'3_stopień'!$P$8:$P$726,"CKZ Oleśnica")</f>
        <v>0</v>
      </c>
      <c r="U94" s="24">
        <f>SUMIFS('3_stopień'!$I$8:$I$726,'3_stopień'!$H$8:$H$726,D94,'3_stopień'!$P$8:$P$726,"CKZ Świdnica")</f>
        <v>0</v>
      </c>
      <c r="V94" s="349">
        <f>SUMIFS('3_stopień'!$J$8:$J$726,'3_stopień'!$H$8:$H$726,D94,'3_stopień'!$P$8:$P$726,"CKZ Świdnica")</f>
        <v>0</v>
      </c>
      <c r="W94" s="24">
        <f>SUMIFS('3_stopień'!$I$8:$I$726,'3_stopień'!$H$8:$H$726,D94,'3_stopień'!$P$8:$P$726,"CKZ Wołów")</f>
        <v>0</v>
      </c>
      <c r="X94" s="349">
        <f>SUMIFS('3_stopień'!$J$8:$J$726,'3_stopień'!$H$8:$H$726,D94,'3_stopień'!$P$8:$P$726,"CKZ Wołów")</f>
        <v>0</v>
      </c>
      <c r="Y94" s="24">
        <f>SUMIFS('3_stopień'!$I$8:$I$726,'3_stopień'!$H$8:$H$726,D94,'3_stopień'!$P$8:$P$726,"CKZ Ziębice")</f>
        <v>0</v>
      </c>
      <c r="Z94" s="349">
        <f>SUMIFS('3_stopień'!$J$8:$J$726,'3_stopień'!$H$8:$H$726,D94,'3_stopień'!$P$8:$P$726,"CKZ Ziębice")</f>
        <v>0</v>
      </c>
      <c r="AA94" s="24">
        <f>SUMIFS('3_stopień'!$I$8:$I$726,'3_stopień'!$H$8:$H$726,D94,'3_stopień'!$P$8:$P$726,"CKZ Dobrodzień")</f>
        <v>0</v>
      </c>
      <c r="AB94" s="349">
        <f>SUMIFS('3_stopień'!$J$8:$J$726,'3_stopień'!$H$8:$H$726,D94,'3_stopień'!$P$8:$P$726,"CKZ Dobrodzień")</f>
        <v>0</v>
      </c>
      <c r="AC94" s="24">
        <f>SUMIFS('3_stopień'!$I$8:$I$726,'3_stopień'!$H$8:$H$726,D94,'3_stopień'!$P$8:$P$726,"CKZ Głubczyce")</f>
        <v>0</v>
      </c>
      <c r="AD94" s="349">
        <f>SUMIFS('3_stopień'!$J$8:$J$726,'3_stopień'!$H$8:$H$726,D94,'3_stopień'!$P$8:$P$726,"CKZ Głubczyce")</f>
        <v>0</v>
      </c>
      <c r="AE94" s="24">
        <f>SUMIFS('3_stopień'!$I$8:$I$726,'3_stopień'!$H$8:$H$726,D94,'3_stopień'!$P$8:$P$726,"CKZ Kędzierzyn Koźle")</f>
        <v>0</v>
      </c>
      <c r="AF94" s="349">
        <f>SUMIFS('3_stopień'!$J$8:$J$726,'3_stopień'!$H$8:$H$726,D94,'3_stopień'!$P$8:$P$726,"CKZ Kędzierzyn Koźle")</f>
        <v>0</v>
      </c>
      <c r="AG94" s="24">
        <f>SUMIFS('3_stopień'!$I$8:$I$726,'3_stopień'!$H$8:$H$726,D94,'3_stopień'!$P$8:$P$726,"CKZ Kluczbork")</f>
        <v>0</v>
      </c>
      <c r="AH94" s="349">
        <f>SUMIFS('3_stopień'!$J$8:$J$726,'3_stopień'!$H$8:$H$726,D94,'3_stopień'!$P$8:$P$726,"CKZ Kluczbork")</f>
        <v>0</v>
      </c>
      <c r="AI94" s="24">
        <f>SUMIFS('3_stopień'!$I$8:$I$726,'3_stopień'!$H$8:$H$726,D94,'3_stopień'!$P$8:$P$726,"CKZ Krotoszyn")</f>
        <v>0</v>
      </c>
      <c r="AJ94" s="349">
        <f>SUMIFS('3_stopień'!$J$8:$J$726,'3_stopień'!$H$8:$H$726,D94,'3_stopień'!$P$8:$P$726,"CKZ Krotoszyn")</f>
        <v>0</v>
      </c>
      <c r="AK94" s="24">
        <f>SUMIFS('3_stopień'!$I$8:$I$726,'3_stopień'!$H$8:$H$726,D94,'3_stopień'!$P$8:$P$726,"CKZ Olkusz")</f>
        <v>0</v>
      </c>
      <c r="AL94" s="349">
        <f>SUMIFS('3_stopień'!$J$8:$J$726,'3_stopień'!$H$8:$H$726,D94,'3_stopień'!$P$8:$P$726,"CKZ Olkusz")</f>
        <v>0</v>
      </c>
      <c r="AM94" s="24">
        <f>SUMIFS('3_stopień'!$I$8:$I$726,'3_stopień'!$H$8:$H$726,D94,'3_stopień'!$P$8:$P$726,"CKZ Wschowa")</f>
        <v>0</v>
      </c>
      <c r="AN94" s="337">
        <f>SUMIFS('3_stopień'!$J$8:$J$726,'3_stopień'!$H$8:$H$726,D94,'3_stopień'!$P$8:$P$726,"CKZ Wschowa")</f>
        <v>0</v>
      </c>
      <c r="AO94" s="24">
        <f>SUMIFS('3_stopień'!$I$8:$I$726,'3_stopień'!$H$8:$H$726,D94,'3_stopień'!$P$8:$P$726,"CKZ Zielona Góra")</f>
        <v>1</v>
      </c>
      <c r="AP94" s="349">
        <f>SUMIFS('3_stopień'!$J$8:$J$726,'3_stopień'!$H$8:$H$726,D94,'3_stopień'!$P$8:$P$726,"CKZ Zielona Góra")</f>
        <v>0</v>
      </c>
      <c r="AQ94" s="24">
        <f>SUMIFS('3_stopień'!$I$8:$I$726,'3_stopień'!$H$8:$H$726,D94,'3_stopień'!$P$8:$P$726,"Rzemieślnicza Wałbrzych")</f>
        <v>0</v>
      </c>
      <c r="AR94" s="349">
        <f>SUMIFS('3_stopień'!$J$8:$J$726,'3_stopień'!$H$8:$H$726,D94,'3_stopień'!$P$8:$P$726,"Rzemieślnicza Wałbrzych")</f>
        <v>0</v>
      </c>
      <c r="AS94" s="24">
        <f>SUMIFS('3_stopień'!$I$8:$I$726,'3_stopień'!$H$8:$H$726,D94,'3_stopień'!$P$8:$P$726,"CKZ Mosina")</f>
        <v>0</v>
      </c>
      <c r="AT94" s="349">
        <f>SUMIFS('3_stopień'!$J$8:$J$726,'3_stopień'!$H$8:$H$726,D94,'3_stopień'!$P$8:$P$726,"CKZ Mosina")</f>
        <v>0</v>
      </c>
      <c r="AU94" s="24">
        <f>SUMIFS('3_stopień'!$I$8:$I$726,'3_stopień'!$H$8:$H$726,D94,'3_stopień'!$P$8:$P$726,"CKZ Słupsk")</f>
        <v>0</v>
      </c>
      <c r="AV94" s="349">
        <f>SUMIFS('3_stopień'!$J$8:$J$726,'3_stopień'!$H$8:$H$726,D94,'3_stopień'!$P$8:$P$726,"CKZ Słupsk")</f>
        <v>0</v>
      </c>
      <c r="AW94" s="24">
        <f>SUMIFS('3_stopień'!$I$8:$I$726,'3_stopień'!$H$8:$H$726,D94,'3_stopień'!$P$8:$P$726,"CKZ Opole")</f>
        <v>0</v>
      </c>
      <c r="AX94" s="349">
        <f>SUMIFS('3_stopień'!$J$8:$J$726,'3_stopień'!$H$8:$H$726,D94,'3_stopień'!$P$8:$P$726,"CKZ Opole")</f>
        <v>0</v>
      </c>
      <c r="AY94" s="24">
        <f>SUMIFS('3_stopień'!$I$8:$I$726,'3_stopień'!$H$8:$H$726,D94,'3_stopień'!$P$8:$P$726,"CKZ Wrocław")</f>
        <v>0</v>
      </c>
      <c r="AZ94" s="349">
        <f>SUMIFS('3_stopień'!$J$8:$J$726,'3_stopień'!$H$8:$H$726,D94,'3_stopień'!$P$8:$P$726,"CKZ Wrocław")</f>
        <v>0</v>
      </c>
      <c r="BA94" s="24">
        <f>SUMIFS('3_stopień'!$I$8:$I$726,'3_stopień'!$H$8:$H$726,D94,'3_stopień'!$P$8:$P$726,"Brzeg Dolny")</f>
        <v>0</v>
      </c>
      <c r="BB94" s="349">
        <f>SUMIFS('3_stopień'!$J$8:$J$726,'3_stopień'!$H$8:$H$726,D94,'3_stopień'!$P$8:$P$726,"Brzeg Dolny")</f>
        <v>0</v>
      </c>
      <c r="BC94" s="24">
        <f>SUMIFS('3_stopień'!$I$8:$I$726,'3_stopień'!$H$8:$H$726,D94,'3_stopień'!$P$8:$P$726,"CKZ Gniezno")</f>
        <v>0</v>
      </c>
      <c r="BD94" s="349">
        <f>SUMIFS('3_stopień'!$J$8:$J$726,'3_stopień'!$H$8:$H$726,D94,'3_stopień'!$P$8:$P$726,"CKZ Gniezno")</f>
        <v>0</v>
      </c>
      <c r="BE94" s="24">
        <f>SUMIFS('3_stopień'!$I$8:$I$726,'3_stopień'!$H$8:$H$726,D94,'3_stopień'!$P$8:$P$726,"CKZ Dębica")</f>
        <v>0</v>
      </c>
      <c r="BF94" s="349">
        <f>SUMIFS('3_stopień'!$J$8:$J$726,'3_stopień'!$H$8:$H$726,D94,'3_stopień'!$P$8:$P$726,"CKZ Dębica")</f>
        <v>0</v>
      </c>
      <c r="BG94" s="24">
        <f>SUMIFS('3_stopień'!$I$8:$I$726,'3_stopień'!$H$8:$H$726,D94,'3_stopień'!$P$8:$P$726,"CKZ Gliwice")</f>
        <v>0</v>
      </c>
      <c r="BH94" s="349">
        <f>SUMIFS('3_stopień'!$J$8:$J$726,'3_stopień'!$H$8:$H$726,D94,'3_stopień'!$P$8:$P$726,"CKZ Gliwice")</f>
        <v>0</v>
      </c>
      <c r="BI94" s="24">
        <f>SUMIFS('3_stopień'!$I$8:$I$726,'3_stopień'!$H$8:$H$726,D94,'3_stopień'!$P$8:$P$726,"konsultacje szkoła")</f>
        <v>0</v>
      </c>
      <c r="BJ94" s="338">
        <f t="shared" si="4"/>
        <v>1</v>
      </c>
      <c r="BK94" s="333">
        <f t="shared" si="5"/>
        <v>0</v>
      </c>
    </row>
    <row r="95" spans="2:63">
      <c r="B95" s="25" t="s">
        <v>445</v>
      </c>
      <c r="C95" s="26">
        <v>832201</v>
      </c>
      <c r="D95" s="26" t="s">
        <v>446</v>
      </c>
      <c r="E95" s="25" t="s">
        <v>636</v>
      </c>
      <c r="F95" s="23">
        <f>SUMIF('3_stopień'!H$8:H$726,D95,'3_stopień'!I$8:I$726)</f>
        <v>2</v>
      </c>
      <c r="G95" s="24">
        <f>SUMIFS('3_stopień'!$I$8:$I$726,'3_stopień'!$H$8:$H$726,D95,'3_stopień'!$P$8:$P$726,"CKZ Bielawa")</f>
        <v>0</v>
      </c>
      <c r="H95" s="349">
        <f>SUMIFS('3_stopień'!$J$8:$J$726,'3_stopień'!$H$8:$H$726,D95,'3_stopień'!$P$8:$P$726,"CKZ Bielawa")</f>
        <v>0</v>
      </c>
      <c r="I95" s="24">
        <f>SUMIFS('3_stopień'!$I$8:$I$726,'3_stopień'!$H$8:$H$726,D95,'3_stopień'!$P$8:$P$726,"GCKZ Głogów")</f>
        <v>0</v>
      </c>
      <c r="J95" s="349">
        <f>SUMIFS('3_stopień'!$J$8:$J$726,'3_stopień'!$H$8:$H$726,D95,'3_stopień'!$P$8:$P$726,"GCKZ Głogów")</f>
        <v>0</v>
      </c>
      <c r="K95" s="24">
        <f>SUMIFS('3_stopień'!$I$8:$I$726,'3_stopień'!$H$8:$H$726,D95,'3_stopień'!$P$8:$P$726,"CKZ Jawor")</f>
        <v>0</v>
      </c>
      <c r="L95" s="349">
        <f>SUMIFS('3_stopień'!$J$8:$J$726,'3_stopień'!$H$8:$H$726,D95,'3_stopień'!$P$8:$P$726,"CKZ Jawor")</f>
        <v>0</v>
      </c>
      <c r="M95" s="24">
        <f>SUMIFS('3_stopień'!$I$8:$I$726,'3_stopień'!$H$8:$H$726,D95,'3_stopień'!$P$8:$P$726,"JCKZ Jelenia Góra")</f>
        <v>0</v>
      </c>
      <c r="N95" s="349">
        <f>SUMIFS('3_stopień'!$J$8:$J$726,'3_stopień'!$H$8:$H$726,D95,'3_stopień'!$P$8:$P$726,"JCKZ Jelenia Góra")</f>
        <v>0</v>
      </c>
      <c r="O95" s="24">
        <f>SUMIFS('3_stopień'!$I$8:$I$726,'3_stopień'!$H$8:$H$726,D95,'3_stopień'!$P$8:$P$726,"CKZ Kłodzko")</f>
        <v>0</v>
      </c>
      <c r="P95" s="349">
        <f>SUMIFS('3_stopień'!$J$8:$J$726,'3_stopień'!$H$8:$H$726,D95,'3_stopień'!$P$8:$P$726,"CKZ Kłodzko")</f>
        <v>0</v>
      </c>
      <c r="Q95" s="24">
        <f>SUMIFS('3_stopień'!$I$8:$I$726,'3_stopień'!$H$8:$H$726,D95,'3_stopień'!$P$8:$P$726,"CKZ Legnica")</f>
        <v>0</v>
      </c>
      <c r="R95" s="349">
        <f>SUMIFS('3_stopień'!$J$8:$J$726,'3_stopień'!$H$8:$H$726,D95,'3_stopień'!$P$8:$P$726,"CKZ Legnica")</f>
        <v>0</v>
      </c>
      <c r="S95" s="24">
        <f>SUMIFS('3_stopień'!$I$8:$I$726,'3_stopień'!$H$8:$H$726,D95,'3_stopień'!$P$8:$P$726,"CKZ Oleśnica")</f>
        <v>0</v>
      </c>
      <c r="T95" s="349">
        <f>SUMIFS('3_stopień'!$J$8:$J$726,'3_stopień'!$H$8:$H$726,D95,'3_stopień'!$P$8:$P$726,"CKZ Oleśnica")</f>
        <v>0</v>
      </c>
      <c r="U95" s="24">
        <f>SUMIFS('3_stopień'!$I$8:$I$726,'3_stopień'!$H$8:$H$726,D95,'3_stopień'!$P$8:$P$726,"CKZ Świdnica")</f>
        <v>0</v>
      </c>
      <c r="V95" s="349">
        <f>SUMIFS('3_stopień'!$J$8:$J$726,'3_stopień'!$H$8:$H$726,D95,'3_stopień'!$P$8:$P$726,"CKZ Świdnica")</f>
        <v>0</v>
      </c>
      <c r="W95" s="24">
        <f>SUMIFS('3_stopień'!$I$8:$I$726,'3_stopień'!$H$8:$H$726,D95,'3_stopień'!$P$8:$P$726,"CKZ Wołów")</f>
        <v>0</v>
      </c>
      <c r="X95" s="349">
        <f>SUMIFS('3_stopień'!$J$8:$J$726,'3_stopień'!$H$8:$H$726,D95,'3_stopień'!$P$8:$P$726,"CKZ Wołów")</f>
        <v>0</v>
      </c>
      <c r="Y95" s="24">
        <f>SUMIFS('3_stopień'!$I$8:$I$726,'3_stopień'!$H$8:$H$726,D95,'3_stopień'!$P$8:$P$726,"CKZ Ziębice")</f>
        <v>0</v>
      </c>
      <c r="Z95" s="349">
        <f>SUMIFS('3_stopień'!$J$8:$J$726,'3_stopień'!$H$8:$H$726,D95,'3_stopień'!$P$8:$P$726,"CKZ Ziębice")</f>
        <v>0</v>
      </c>
      <c r="AA95" s="24">
        <f>SUMIFS('3_stopień'!$I$8:$I$726,'3_stopień'!$H$8:$H$726,D95,'3_stopień'!$P$8:$P$726,"CKZ Dobrodzień")</f>
        <v>0</v>
      </c>
      <c r="AB95" s="349">
        <f>SUMIFS('3_stopień'!$J$8:$J$726,'3_stopień'!$H$8:$H$726,D95,'3_stopień'!$P$8:$P$726,"CKZ Dobrodzień")</f>
        <v>0</v>
      </c>
      <c r="AC95" s="24">
        <f>SUMIFS('3_stopień'!$I$8:$I$726,'3_stopień'!$H$8:$H$726,D95,'3_stopień'!$P$8:$P$726,"CKZ Głubczyce")</f>
        <v>0</v>
      </c>
      <c r="AD95" s="349">
        <f>SUMIFS('3_stopień'!$J$8:$J$726,'3_stopień'!$H$8:$H$726,D95,'3_stopień'!$P$8:$P$726,"CKZ Głubczyce")</f>
        <v>0</v>
      </c>
      <c r="AE95" s="24">
        <f>SUMIFS('3_stopień'!$I$8:$I$726,'3_stopień'!$H$8:$H$726,D95,'3_stopień'!$P$8:$P$726,"CKZ Kędzierzyn Koźle")</f>
        <v>0</v>
      </c>
      <c r="AF95" s="349">
        <f>SUMIFS('3_stopień'!$J$8:$J$726,'3_stopień'!$H$8:$H$726,D95,'3_stopień'!$P$8:$P$726,"CKZ Kędzierzyn Koźle")</f>
        <v>0</v>
      </c>
      <c r="AG95" s="24">
        <f>SUMIFS('3_stopień'!$I$8:$I$726,'3_stopień'!$H$8:$H$726,D95,'3_stopień'!$P$8:$P$726,"CKZ Kluczbork")</f>
        <v>0</v>
      </c>
      <c r="AH95" s="349">
        <f>SUMIFS('3_stopień'!$J$8:$J$726,'3_stopień'!$H$8:$H$726,D95,'3_stopień'!$P$8:$P$726,"CKZ Kluczbork")</f>
        <v>0</v>
      </c>
      <c r="AI95" s="24">
        <f>SUMIFS('3_stopień'!$I$8:$I$726,'3_stopień'!$H$8:$H$726,D95,'3_stopień'!$P$8:$P$726,"CKZ Krotoszyn")</f>
        <v>0</v>
      </c>
      <c r="AJ95" s="349">
        <f>SUMIFS('3_stopień'!$J$8:$J$726,'3_stopień'!$H$8:$H$726,D95,'3_stopień'!$P$8:$P$726,"CKZ Krotoszyn")</f>
        <v>0</v>
      </c>
      <c r="AK95" s="24">
        <f>SUMIFS('3_stopień'!$I$8:$I$726,'3_stopień'!$H$8:$H$726,D95,'3_stopień'!$P$8:$P$726,"CKZ Olkusz")</f>
        <v>0</v>
      </c>
      <c r="AL95" s="349">
        <f>SUMIFS('3_stopień'!$J$8:$J$726,'3_stopień'!$H$8:$H$726,D95,'3_stopień'!$P$8:$P$726,"CKZ Olkusz")</f>
        <v>0</v>
      </c>
      <c r="AM95" s="24">
        <f>SUMIFS('3_stopień'!$I$8:$I$726,'3_stopień'!$H$8:$H$726,D95,'3_stopień'!$P$8:$P$726,"CKZ Wschowa")</f>
        <v>0</v>
      </c>
      <c r="AN95" s="337">
        <f>SUMIFS('3_stopień'!$J$8:$J$726,'3_stopień'!$H$8:$H$726,D95,'3_stopień'!$P$8:$P$726,"CKZ Wschowa")</f>
        <v>0</v>
      </c>
      <c r="AO95" s="24">
        <f>SUMIFS('3_stopień'!$I$8:$I$726,'3_stopień'!$H$8:$H$726,D95,'3_stopień'!$P$8:$P$726,"CKZ Zielona Góra")</f>
        <v>2</v>
      </c>
      <c r="AP95" s="349">
        <f>SUMIFS('3_stopień'!$J$8:$J$726,'3_stopień'!$H$8:$H$726,D95,'3_stopień'!$P$8:$P$726,"CKZ Zielona Góra")</f>
        <v>0</v>
      </c>
      <c r="AQ95" s="24">
        <f>SUMIFS('3_stopień'!$I$8:$I$726,'3_stopień'!$H$8:$H$726,D95,'3_stopień'!$P$8:$P$726,"Rzemieślnicza Wałbrzych")</f>
        <v>0</v>
      </c>
      <c r="AR95" s="349">
        <f>SUMIFS('3_stopień'!$J$8:$J$726,'3_stopień'!$H$8:$H$726,D95,'3_stopień'!$P$8:$P$726,"Rzemieślnicza Wałbrzych")</f>
        <v>0</v>
      </c>
      <c r="AS95" s="24">
        <f>SUMIFS('3_stopień'!$I$8:$I$726,'3_stopień'!$H$8:$H$726,D95,'3_stopień'!$P$8:$P$726,"CKZ Mosina")</f>
        <v>0</v>
      </c>
      <c r="AT95" s="349">
        <f>SUMIFS('3_stopień'!$J$8:$J$726,'3_stopień'!$H$8:$H$726,D95,'3_stopień'!$P$8:$P$726,"CKZ Mosina")</f>
        <v>0</v>
      </c>
      <c r="AU95" s="24">
        <f>SUMIFS('3_stopień'!$I$8:$I$726,'3_stopień'!$H$8:$H$726,D95,'3_stopień'!$P$8:$P$726,"CKZ Słupsk")</f>
        <v>0</v>
      </c>
      <c r="AV95" s="349">
        <f>SUMIFS('3_stopień'!$J$8:$J$726,'3_stopień'!$H$8:$H$726,D95,'3_stopień'!$P$8:$P$726,"CKZ Słupsk")</f>
        <v>0</v>
      </c>
      <c r="AW95" s="24">
        <f>SUMIFS('3_stopień'!$I$8:$I$726,'3_stopień'!$H$8:$H$726,D95,'3_stopień'!$P$8:$P$726,"CKZ Opole")</f>
        <v>0</v>
      </c>
      <c r="AX95" s="349">
        <f>SUMIFS('3_stopień'!$J$8:$J$726,'3_stopień'!$H$8:$H$726,D95,'3_stopień'!$P$8:$P$726,"CKZ Opole")</f>
        <v>0</v>
      </c>
      <c r="AY95" s="24">
        <f>SUMIFS('3_stopień'!$I$8:$I$726,'3_stopień'!$H$8:$H$726,D95,'3_stopień'!$P$8:$P$726,"CKZ Wrocław")</f>
        <v>0</v>
      </c>
      <c r="AZ95" s="349">
        <f>SUMIFS('3_stopień'!$J$8:$J$726,'3_stopień'!$H$8:$H$726,D95,'3_stopień'!$P$8:$P$726,"CKZ Wrocław")</f>
        <v>0</v>
      </c>
      <c r="BA95" s="24">
        <f>SUMIFS('3_stopień'!$I$8:$I$726,'3_stopień'!$H$8:$H$726,D95,'3_stopień'!$P$8:$P$726,"Brzeg Dolny")</f>
        <v>0</v>
      </c>
      <c r="BB95" s="349">
        <f>SUMIFS('3_stopień'!$J$8:$J$726,'3_stopień'!$H$8:$H$726,D95,'3_stopień'!$P$8:$P$726,"Brzeg Dolny")</f>
        <v>0</v>
      </c>
      <c r="BC95" s="24">
        <f>SUMIFS('3_stopień'!$I$8:$I$726,'3_stopień'!$H$8:$H$726,D95,'3_stopień'!$P$8:$P$726,"CKZ Gniezno")</f>
        <v>0</v>
      </c>
      <c r="BD95" s="349">
        <f>SUMIFS('3_stopień'!$J$8:$J$726,'3_stopień'!$H$8:$H$726,D95,'3_stopień'!$P$8:$P$726,"CKZ Gniezno")</f>
        <v>0</v>
      </c>
      <c r="BE95" s="24">
        <f>SUMIFS('3_stopień'!$I$8:$I$726,'3_stopień'!$H$8:$H$726,D95,'3_stopień'!$P$8:$P$726,"CKZ Dębica")</f>
        <v>0</v>
      </c>
      <c r="BF95" s="349">
        <f>SUMIFS('3_stopień'!$J$8:$J$726,'3_stopień'!$H$8:$H$726,D95,'3_stopień'!$P$8:$P$726,"CKZ Dębica")</f>
        <v>0</v>
      </c>
      <c r="BG95" s="24">
        <f>SUMIFS('3_stopień'!$I$8:$I$726,'3_stopień'!$H$8:$H$726,D95,'3_stopień'!$P$8:$P$726,"CKZ Gliwice")</f>
        <v>0</v>
      </c>
      <c r="BH95" s="349">
        <f>SUMIFS('3_stopień'!$J$8:$J$726,'3_stopień'!$H$8:$H$726,D95,'3_stopień'!$P$8:$P$726,"CKZ Gliwice")</f>
        <v>0</v>
      </c>
      <c r="BI95" s="24">
        <f>SUMIFS('3_stopień'!$I$8:$I$726,'3_stopień'!$H$8:$H$726,D95,'3_stopień'!$P$8:$P$726,"konsultacje szkoła")</f>
        <v>0</v>
      </c>
      <c r="BJ95" s="338">
        <f t="shared" si="4"/>
        <v>2</v>
      </c>
      <c r="BK95" s="333">
        <f t="shared" si="5"/>
        <v>0</v>
      </c>
    </row>
    <row r="96" spans="2:63" hidden="1">
      <c r="B96" s="25" t="s">
        <v>544</v>
      </c>
      <c r="C96" s="26">
        <v>711603</v>
      </c>
      <c r="D96" s="26" t="s">
        <v>635</v>
      </c>
      <c r="E96" s="25" t="s">
        <v>634</v>
      </c>
      <c r="F96" s="23">
        <f>SUMIF('3_stopień'!H$8:H$726,D96,'3_stopień'!I$8:I$726)</f>
        <v>0</v>
      </c>
      <c r="G96" s="24">
        <f>SUMIFS('3_stopień'!$I$8:$I$726,'3_stopień'!$H$8:$H$726,D96,'3_stopień'!$P$8:$P$726,"CKZ Bielawa")</f>
        <v>0</v>
      </c>
      <c r="H96" s="349">
        <f>SUMIFS('3_stopień'!$J$8:$J$726,'3_stopień'!$H$8:$H$726,D96,'3_stopień'!$P$8:$P$726,"CKZ Bielawa")</f>
        <v>0</v>
      </c>
      <c r="I96" s="24">
        <f>SUMIFS('3_stopień'!$I$8:$I$726,'3_stopień'!$H$8:$H$726,D96,'3_stopień'!$P$8:$P$726,"GCKZ Głogów")</f>
        <v>0</v>
      </c>
      <c r="J96" s="349">
        <f>SUMIFS('3_stopień'!$J$8:$J$726,'3_stopień'!$H$8:$H$726,D96,'3_stopień'!$P$8:$P$726,"GCKZ Głogów")</f>
        <v>0</v>
      </c>
      <c r="K96" s="24">
        <f>SUMIFS('3_stopień'!$I$8:$I$726,'3_stopień'!$H$8:$H$726,D96,'3_stopień'!$P$8:$P$726,"CKZ Jawor")</f>
        <v>0</v>
      </c>
      <c r="L96" s="349">
        <f>SUMIFS('3_stopień'!$J$8:$J$726,'3_stopień'!$H$8:$H$726,D96,'3_stopień'!$P$8:$P$726,"CKZ Jawor")</f>
        <v>0</v>
      </c>
      <c r="M96" s="24">
        <f>SUMIFS('3_stopień'!$I$8:$I$726,'3_stopień'!$H$8:$H$726,D96,'3_stopień'!$P$8:$P$726,"JCKZ Jelenia Góra")</f>
        <v>0</v>
      </c>
      <c r="N96" s="349">
        <f>SUMIFS('3_stopień'!$J$8:$J$726,'3_stopień'!$H$8:$H$726,D96,'3_stopień'!$P$8:$P$726,"JCKZ Jelenia Góra")</f>
        <v>0</v>
      </c>
      <c r="O96" s="24">
        <f>SUMIFS('3_stopień'!$I$8:$I$726,'3_stopień'!$H$8:$H$726,D96,'3_stopień'!$P$8:$P$726,"CKZ Kłodzko")</f>
        <v>0</v>
      </c>
      <c r="P96" s="349">
        <f>SUMIFS('3_stopień'!$J$8:$J$726,'3_stopień'!$H$8:$H$726,D96,'3_stopień'!$P$8:$P$726,"CKZ Kłodzko")</f>
        <v>0</v>
      </c>
      <c r="Q96" s="24">
        <f>SUMIFS('3_stopień'!$I$8:$I$726,'3_stopień'!$H$8:$H$726,D96,'3_stopień'!$P$8:$P$726,"CKZ Legnica")</f>
        <v>0</v>
      </c>
      <c r="R96" s="349">
        <f>SUMIFS('3_stopień'!$J$8:$J$726,'3_stopień'!$H$8:$H$726,D96,'3_stopień'!$P$8:$P$726,"CKZ Legnica")</f>
        <v>0</v>
      </c>
      <c r="S96" s="24">
        <f>SUMIFS('3_stopień'!$I$8:$I$726,'3_stopień'!$H$8:$H$726,D96,'3_stopień'!$P$8:$P$726,"CKZ Oleśnica")</f>
        <v>0</v>
      </c>
      <c r="T96" s="349">
        <f>SUMIFS('3_stopień'!$J$8:$J$726,'3_stopień'!$H$8:$H$726,D96,'3_stopień'!$P$8:$P$726,"CKZ Oleśnica")</f>
        <v>0</v>
      </c>
      <c r="U96" s="24">
        <f>SUMIFS('3_stopień'!$I$8:$I$726,'3_stopień'!$H$8:$H$726,D96,'3_stopień'!$P$8:$P$726,"CKZ Świdnica")</f>
        <v>0</v>
      </c>
      <c r="V96" s="349">
        <f>SUMIFS('3_stopień'!$J$8:$J$726,'3_stopień'!$H$8:$H$726,D96,'3_stopień'!$P$8:$P$726,"CKZ Świdnica")</f>
        <v>0</v>
      </c>
      <c r="W96" s="24">
        <f>SUMIFS('3_stopień'!$I$8:$I$726,'3_stopień'!$H$8:$H$726,D96,'3_stopień'!$P$8:$P$726,"CKZ Wołów")</f>
        <v>0</v>
      </c>
      <c r="X96" s="349">
        <f>SUMIFS('3_stopień'!$J$8:$J$726,'3_stopień'!$H$8:$H$726,D96,'3_stopień'!$P$8:$P$726,"CKZ Wołów")</f>
        <v>0</v>
      </c>
      <c r="Y96" s="24">
        <f>SUMIFS('3_stopień'!$I$8:$I$726,'3_stopień'!$H$8:$H$726,D96,'3_stopień'!$P$8:$P$726,"CKZ Ziębice")</f>
        <v>0</v>
      </c>
      <c r="Z96" s="349">
        <f>SUMIFS('3_stopień'!$J$8:$J$726,'3_stopień'!$H$8:$H$726,D96,'3_stopień'!$P$8:$P$726,"CKZ Ziębice")</f>
        <v>0</v>
      </c>
      <c r="AA96" s="24">
        <f>SUMIFS('3_stopień'!$I$8:$I$726,'3_stopień'!$H$8:$H$726,D96,'3_stopień'!$P$8:$P$726,"CKZ Dobrodzień")</f>
        <v>0</v>
      </c>
      <c r="AB96" s="349">
        <f>SUMIFS('3_stopień'!$J$8:$J$726,'3_stopień'!$H$8:$H$726,D96,'3_stopień'!$P$8:$P$726,"CKZ Dobrodzień")</f>
        <v>0</v>
      </c>
      <c r="AC96" s="24">
        <f>SUMIFS('3_stopień'!$I$8:$I$726,'3_stopień'!$H$8:$H$726,D96,'3_stopień'!$P$8:$P$726,"CKZ Głubczyce")</f>
        <v>0</v>
      </c>
      <c r="AD96" s="349">
        <f>SUMIFS('3_stopień'!$J$8:$J$726,'3_stopień'!$H$8:$H$726,D96,'3_stopień'!$P$8:$P$726,"CKZ Głubczyce")</f>
        <v>0</v>
      </c>
      <c r="AE96" s="24">
        <f>SUMIFS('3_stopień'!$I$8:$I$726,'3_stopień'!$H$8:$H$726,D96,'3_stopień'!$P$8:$P$726,"CKZ Kędzierzyn Koźle")</f>
        <v>0</v>
      </c>
      <c r="AF96" s="349">
        <f>SUMIFS('3_stopień'!$J$8:$J$726,'3_stopień'!$H$8:$H$726,D96,'3_stopień'!$P$8:$P$726,"CKZ Kędzierzyn Koźle")</f>
        <v>0</v>
      </c>
      <c r="AG96" s="24">
        <f>SUMIFS('3_stopień'!$I$8:$I$726,'3_stopień'!$H$8:$H$726,D96,'3_stopień'!$P$8:$P$726,"CKZ Kluczbork")</f>
        <v>0</v>
      </c>
      <c r="AH96" s="349">
        <f>SUMIFS('3_stopień'!$J$8:$J$726,'3_stopień'!$H$8:$H$726,D96,'3_stopień'!$P$8:$P$726,"CKZ Kluczbork")</f>
        <v>0</v>
      </c>
      <c r="AI96" s="24">
        <f>SUMIFS('3_stopień'!$I$8:$I$726,'3_stopień'!$H$8:$H$726,D96,'3_stopień'!$P$8:$P$726,"CKZ Krotoszyn")</f>
        <v>0</v>
      </c>
      <c r="AJ96" s="349">
        <f>SUMIFS('3_stopień'!$J$8:$J$726,'3_stopień'!$H$8:$H$726,D96,'3_stopień'!$P$8:$P$726,"CKZ Krotoszyn")</f>
        <v>0</v>
      </c>
      <c r="AK96" s="24">
        <f>SUMIFS('3_stopień'!$I$8:$I$726,'3_stopień'!$H$8:$H$726,D96,'3_stopień'!$P$8:$P$726,"CKZ Olkusz")</f>
        <v>0</v>
      </c>
      <c r="AL96" s="349">
        <f>SUMIFS('3_stopień'!$J$8:$J$726,'3_stopień'!$H$8:$H$726,D96,'3_stopień'!$P$8:$P$726,"CKZ Olkusz")</f>
        <v>0</v>
      </c>
      <c r="AM96" s="24">
        <f>SUMIFS('3_stopień'!$I$8:$I$726,'3_stopień'!$H$8:$H$726,D96,'3_stopień'!$P$8:$P$726,"CKZ Wschowa")</f>
        <v>0</v>
      </c>
      <c r="AN96" s="337">
        <f>SUMIFS('3_stopień'!$J$8:$J$726,'3_stopień'!$H$8:$H$726,D96,'3_stopień'!$P$8:$P$726,"CKZ Wschowa")</f>
        <v>0</v>
      </c>
      <c r="AO96" s="24">
        <f>SUMIFS('3_stopień'!$I$8:$I$726,'3_stopień'!$H$8:$H$726,D96,'3_stopień'!$P$8:$P$726,"CKZ Zielona Góra")</f>
        <v>0</v>
      </c>
      <c r="AP96" s="349">
        <f>SUMIFS('3_stopień'!$J$8:$J$726,'3_stopień'!$H$8:$H$726,D96,'3_stopień'!$P$8:$P$726,"CKZ Zielona Góra")</f>
        <v>0</v>
      </c>
      <c r="AQ96" s="24">
        <f>SUMIFS('3_stopień'!$I$8:$I$726,'3_stopień'!$H$8:$H$726,D96,'3_stopień'!$P$8:$P$726,"Rzemieślnicza Wałbrzych")</f>
        <v>0</v>
      </c>
      <c r="AR96" s="349">
        <f>SUMIFS('3_stopień'!$J$8:$J$726,'3_stopień'!$H$8:$H$726,D96,'3_stopień'!$P$8:$P$726,"Rzemieślnicza Wałbrzych")</f>
        <v>0</v>
      </c>
      <c r="AS96" s="24">
        <f>SUMIFS('3_stopień'!$I$8:$I$726,'3_stopień'!$H$8:$H$726,D96,'3_stopień'!$P$8:$P$726,"CKZ Mosina")</f>
        <v>0</v>
      </c>
      <c r="AT96" s="349">
        <f>SUMIFS('3_stopień'!$J$8:$J$726,'3_stopień'!$H$8:$H$726,D96,'3_stopień'!$P$8:$P$726,"CKZ Mosina")</f>
        <v>0</v>
      </c>
      <c r="AU96" s="24">
        <f>SUMIFS('3_stopień'!$I$8:$I$726,'3_stopień'!$H$8:$H$726,D96,'3_stopień'!$P$8:$P$726,"CKZ Słupsk")</f>
        <v>0</v>
      </c>
      <c r="AV96" s="349">
        <f>SUMIFS('3_stopień'!$J$8:$J$726,'3_stopień'!$H$8:$H$726,D96,'3_stopień'!$P$8:$P$726,"CKZ Słupsk")</f>
        <v>0</v>
      </c>
      <c r="AW96" s="24">
        <f>SUMIFS('3_stopień'!$I$8:$I$726,'3_stopień'!$H$8:$H$726,D96,'3_stopień'!$P$8:$P$726,"CKZ Opole")</f>
        <v>0</v>
      </c>
      <c r="AX96" s="349">
        <f>SUMIFS('3_stopień'!$J$8:$J$726,'3_stopień'!$H$8:$H$726,D96,'3_stopień'!$P$8:$P$726,"CKZ Opole")</f>
        <v>0</v>
      </c>
      <c r="AY96" s="24">
        <f>SUMIFS('3_stopień'!$I$8:$I$726,'3_stopień'!$H$8:$H$726,D96,'3_stopień'!$P$8:$P$726,"CKZ Wrocław")</f>
        <v>0</v>
      </c>
      <c r="AZ96" s="349">
        <f>SUMIFS('3_stopień'!$J$8:$J$726,'3_stopień'!$H$8:$H$726,D96,'3_stopień'!$P$8:$P$726,"CKZ Wrocław")</f>
        <v>0</v>
      </c>
      <c r="BA96" s="24">
        <f>SUMIFS('3_stopień'!$I$8:$I$726,'3_stopień'!$H$8:$H$726,D96,'3_stopień'!$P$8:$P$726,"Brzeg Dolny")</f>
        <v>0</v>
      </c>
      <c r="BB96" s="349">
        <f>SUMIFS('3_stopień'!$J$8:$J$726,'3_stopień'!$H$8:$H$726,D96,'3_stopień'!$P$8:$P$726,"Brzeg Dolny")</f>
        <v>0</v>
      </c>
      <c r="BC96" s="24">
        <f>SUMIFS('3_stopień'!$I$8:$I$726,'3_stopień'!$H$8:$H$726,D96,'3_stopień'!$P$8:$P$726,"CKZ Gniezno")</f>
        <v>0</v>
      </c>
      <c r="BD96" s="349">
        <f>SUMIFS('3_stopień'!$J$8:$J$726,'3_stopień'!$H$8:$H$726,D96,'3_stopień'!$P$8:$P$726,"CKZ Gniezno")</f>
        <v>0</v>
      </c>
      <c r="BE96" s="24">
        <f>SUMIFS('3_stopień'!$I$8:$I$726,'3_stopień'!$H$8:$H$726,D96,'3_stopień'!$P$8:$P$726,"CKZ Dębica")</f>
        <v>0</v>
      </c>
      <c r="BF96" s="349">
        <f>SUMIFS('3_stopień'!$J$8:$J$726,'3_stopień'!$H$8:$H$726,D96,'3_stopień'!$P$8:$P$726,"CKZ Dębica")</f>
        <v>0</v>
      </c>
      <c r="BG96" s="24">
        <f>SUMIFS('3_stopień'!$I$8:$I$726,'3_stopień'!$H$8:$H$726,D96,'3_stopień'!$P$8:$P$726,"CKZ Gliwice")</f>
        <v>0</v>
      </c>
      <c r="BH96" s="349">
        <f>SUMIFS('3_stopień'!$J$8:$J$726,'3_stopień'!$H$8:$H$726,D96,'3_stopień'!$P$8:$P$726,"CKZ Gliwice")</f>
        <v>0</v>
      </c>
      <c r="BI96" s="24">
        <f>SUMIFS('3_stopień'!$I$8:$I$726,'3_stopień'!$H$8:$H$726,D96,'3_stopień'!$P$8:$P$726,"konsultacje szkoła")</f>
        <v>0</v>
      </c>
      <c r="BJ96" s="338">
        <f t="shared" si="4"/>
        <v>0</v>
      </c>
      <c r="BK96" s="333">
        <f t="shared" si="5"/>
        <v>0</v>
      </c>
    </row>
    <row r="97" spans="2:63" ht="17.25" hidden="1" customHeight="1">
      <c r="B97" s="27" t="s">
        <v>545</v>
      </c>
      <c r="C97" s="28">
        <v>723318</v>
      </c>
      <c r="D97" s="28" t="s">
        <v>633</v>
      </c>
      <c r="E97" s="29" t="s">
        <v>632</v>
      </c>
      <c r="F97" s="23">
        <f>SUMIF('3_stopień'!H$8:H$726,D97,'3_stopień'!I$8:I$726)</f>
        <v>2</v>
      </c>
      <c r="G97" s="24">
        <f>SUMIFS('3_stopień'!$I$8:$I$726,'3_stopień'!$H$8:$H$726,D97,'3_stopień'!$P$8:$P$726,"CKZ Bielawa")</f>
        <v>0</v>
      </c>
      <c r="H97" s="349">
        <f>SUMIFS('3_stopień'!$J$8:$J$726,'3_stopień'!$H$8:$H$726,D97,'3_stopień'!$P$8:$P$726,"CKZ Bielawa")</f>
        <v>0</v>
      </c>
      <c r="I97" s="24">
        <f>SUMIFS('3_stopień'!$I$8:$I$726,'3_stopień'!$H$8:$H$726,D97,'3_stopień'!$P$8:$P$726,"GCKZ Głogów")</f>
        <v>0</v>
      </c>
      <c r="J97" s="349">
        <f>SUMIFS('3_stopień'!$J$8:$J$726,'3_stopień'!$H$8:$H$726,D97,'3_stopień'!$P$8:$P$726,"GCKZ Głogów")</f>
        <v>0</v>
      </c>
      <c r="K97" s="24">
        <f>SUMIFS('3_stopień'!$I$8:$I$726,'3_stopień'!$H$8:$H$726,D97,'3_stopień'!$P$8:$P$726,"CKZ Jawor")</f>
        <v>0</v>
      </c>
      <c r="L97" s="349">
        <f>SUMIFS('3_stopień'!$J$8:$J$726,'3_stopień'!$H$8:$H$726,D97,'3_stopień'!$P$8:$P$726,"CKZ Jawor")</f>
        <v>0</v>
      </c>
      <c r="M97" s="24">
        <f>SUMIFS('3_stopień'!$I$8:$I$726,'3_stopień'!$H$8:$H$726,D97,'3_stopień'!$P$8:$P$726,"JCKZ Jelenia Góra")</f>
        <v>0</v>
      </c>
      <c r="N97" s="349">
        <f>SUMIFS('3_stopień'!$J$8:$J$726,'3_stopień'!$H$8:$H$726,D97,'3_stopień'!$P$8:$P$726,"JCKZ Jelenia Góra")</f>
        <v>0</v>
      </c>
      <c r="O97" s="24">
        <f>SUMIFS('3_stopień'!$I$8:$I$726,'3_stopień'!$H$8:$H$726,D97,'3_stopień'!$P$8:$P$726,"CKZ Kłodzko")</f>
        <v>0</v>
      </c>
      <c r="P97" s="349">
        <f>SUMIFS('3_stopień'!$J$8:$J$726,'3_stopień'!$H$8:$H$726,D97,'3_stopień'!$P$8:$P$726,"CKZ Kłodzko")</f>
        <v>0</v>
      </c>
      <c r="Q97" s="24">
        <f>SUMIFS('3_stopień'!$I$8:$I$726,'3_stopień'!$H$8:$H$726,D97,'3_stopień'!$P$8:$P$726,"CKZ Legnica")</f>
        <v>0</v>
      </c>
      <c r="R97" s="349">
        <f>SUMIFS('3_stopień'!$J$8:$J$726,'3_stopień'!$H$8:$H$726,D97,'3_stopień'!$P$8:$P$726,"CKZ Legnica")</f>
        <v>0</v>
      </c>
      <c r="S97" s="24">
        <f>SUMIFS('3_stopień'!$I$8:$I$726,'3_stopień'!$H$8:$H$726,D97,'3_stopień'!$P$8:$P$726,"CKZ Oleśnica")</f>
        <v>0</v>
      </c>
      <c r="T97" s="349">
        <f>SUMIFS('3_stopień'!$J$8:$J$726,'3_stopień'!$H$8:$H$726,D97,'3_stopień'!$P$8:$P$726,"CKZ Oleśnica")</f>
        <v>0</v>
      </c>
      <c r="U97" s="24">
        <f>SUMIFS('3_stopień'!$I$8:$I$726,'3_stopień'!$H$8:$H$726,D97,'3_stopień'!$P$8:$P$726,"CKZ Świdnica")</f>
        <v>0</v>
      </c>
      <c r="V97" s="349">
        <f>SUMIFS('3_stopień'!$J$8:$J$726,'3_stopień'!$H$8:$H$726,D97,'3_stopień'!$P$8:$P$726,"CKZ Świdnica")</f>
        <v>0</v>
      </c>
      <c r="W97" s="24">
        <f>SUMIFS('3_stopień'!$I$8:$I$726,'3_stopień'!$H$8:$H$726,D97,'3_stopień'!$P$8:$P$726,"CKZ Wołów")</f>
        <v>0</v>
      </c>
      <c r="X97" s="349">
        <f>SUMIFS('3_stopień'!$J$8:$J$726,'3_stopień'!$H$8:$H$726,D97,'3_stopień'!$P$8:$P$726,"CKZ Wołów")</f>
        <v>0</v>
      </c>
      <c r="Y97" s="24">
        <f>SUMIFS('3_stopień'!$I$8:$I$726,'3_stopień'!$H$8:$H$726,D97,'3_stopień'!$P$8:$P$726,"CKZ Ziębice")</f>
        <v>0</v>
      </c>
      <c r="Z97" s="349">
        <f>SUMIFS('3_stopień'!$J$8:$J$726,'3_stopień'!$H$8:$H$726,D97,'3_stopień'!$P$8:$P$726,"CKZ Ziębice")</f>
        <v>0</v>
      </c>
      <c r="AA97" s="24">
        <f>SUMIFS('3_stopień'!$I$8:$I$726,'3_stopień'!$H$8:$H$726,D97,'3_stopień'!$P$8:$P$726,"CKZ Dobrodzień")</f>
        <v>0</v>
      </c>
      <c r="AB97" s="349">
        <f>SUMIFS('3_stopień'!$J$8:$J$726,'3_stopień'!$H$8:$H$726,D97,'3_stopień'!$P$8:$P$726,"CKZ Dobrodzień")</f>
        <v>0</v>
      </c>
      <c r="AC97" s="24">
        <f>SUMIFS('3_stopień'!$I$8:$I$726,'3_stopień'!$H$8:$H$726,D97,'3_stopień'!$P$8:$P$726,"CKZ Głubczyce")</f>
        <v>0</v>
      </c>
      <c r="AD97" s="349">
        <f>SUMIFS('3_stopień'!$J$8:$J$726,'3_stopień'!$H$8:$H$726,D97,'3_stopień'!$P$8:$P$726,"CKZ Głubczyce")</f>
        <v>0</v>
      </c>
      <c r="AE97" s="24">
        <f>SUMIFS('3_stopień'!$I$8:$I$726,'3_stopień'!$H$8:$H$726,D97,'3_stopień'!$P$8:$P$726,"CKZ Kędzierzyn Koźle")</f>
        <v>0</v>
      </c>
      <c r="AF97" s="349">
        <f>SUMIFS('3_stopień'!$J$8:$J$726,'3_stopień'!$H$8:$H$726,D97,'3_stopień'!$P$8:$P$726,"CKZ Kędzierzyn Koźle")</f>
        <v>0</v>
      </c>
      <c r="AG97" s="24">
        <f>SUMIFS('3_stopień'!$I$8:$I$726,'3_stopień'!$H$8:$H$726,D97,'3_stopień'!$P$8:$P$726,"CKZ Kluczbork")</f>
        <v>0</v>
      </c>
      <c r="AH97" s="349">
        <f>SUMIFS('3_stopień'!$J$8:$J$726,'3_stopień'!$H$8:$H$726,D97,'3_stopień'!$P$8:$P$726,"CKZ Kluczbork")</f>
        <v>0</v>
      </c>
      <c r="AI97" s="24">
        <f>SUMIFS('3_stopień'!$I$8:$I$726,'3_stopień'!$H$8:$H$726,D97,'3_stopień'!$P$8:$P$726,"CKZ Krotoszyn")</f>
        <v>0</v>
      </c>
      <c r="AJ97" s="349">
        <f>SUMIFS('3_stopień'!$J$8:$J$726,'3_stopień'!$H$8:$H$726,D97,'3_stopień'!$P$8:$P$726,"CKZ Krotoszyn")</f>
        <v>0</v>
      </c>
      <c r="AK97" s="24">
        <f>SUMIFS('3_stopień'!$I$8:$I$726,'3_stopień'!$H$8:$H$726,D97,'3_stopień'!$P$8:$P$726,"CKZ Olkusz")</f>
        <v>0</v>
      </c>
      <c r="AL97" s="349">
        <f>SUMIFS('3_stopień'!$J$8:$J$726,'3_stopień'!$H$8:$H$726,D97,'3_stopień'!$P$8:$P$726,"CKZ Olkusz")</f>
        <v>0</v>
      </c>
      <c r="AM97" s="24">
        <f>SUMIFS('3_stopień'!$I$8:$I$726,'3_stopień'!$H$8:$H$726,D97,'3_stopień'!$P$8:$P$726,"CKZ Wschowa")</f>
        <v>0</v>
      </c>
      <c r="AN97" s="337">
        <f>SUMIFS('3_stopień'!$J$8:$J$726,'3_stopień'!$H$8:$H$726,D97,'3_stopień'!$P$8:$P$726,"CKZ Wschowa")</f>
        <v>0</v>
      </c>
      <c r="AO97" s="24">
        <f>SUMIFS('3_stopień'!$I$8:$I$726,'3_stopień'!$H$8:$H$726,D97,'3_stopień'!$P$8:$P$726,"CKZ Zielona Góra")</f>
        <v>0</v>
      </c>
      <c r="AP97" s="349">
        <f>SUMIFS('3_stopień'!$J$8:$J$726,'3_stopień'!$H$8:$H$726,D97,'3_stopień'!$P$8:$P$726,"CKZ Zielona Góra")</f>
        <v>0</v>
      </c>
      <c r="AQ97" s="24">
        <f>SUMIFS('3_stopień'!$I$8:$I$726,'3_stopień'!$H$8:$H$726,D97,'3_stopień'!$P$8:$P$726,"Rzemieślnicza Wałbrzych")</f>
        <v>0</v>
      </c>
      <c r="AR97" s="349">
        <f>SUMIFS('3_stopień'!$J$8:$J$726,'3_stopień'!$H$8:$H$726,D97,'3_stopień'!$P$8:$P$726,"Rzemieślnicza Wałbrzych")</f>
        <v>0</v>
      </c>
      <c r="AS97" s="24">
        <f>SUMIFS('3_stopień'!$I$8:$I$726,'3_stopień'!$H$8:$H$726,D97,'3_stopień'!$P$8:$P$726,"CKZ Mosina")</f>
        <v>0</v>
      </c>
      <c r="AT97" s="349">
        <f>SUMIFS('3_stopień'!$J$8:$J$726,'3_stopień'!$H$8:$H$726,D97,'3_stopień'!$P$8:$P$726,"CKZ Mosina")</f>
        <v>0</v>
      </c>
      <c r="AU97" s="24">
        <f>SUMIFS('3_stopień'!$I$8:$I$726,'3_stopień'!$H$8:$H$726,D97,'3_stopień'!$P$8:$P$726,"CKZ Słupsk")</f>
        <v>0</v>
      </c>
      <c r="AV97" s="349">
        <f>SUMIFS('3_stopień'!$J$8:$J$726,'3_stopień'!$H$8:$H$726,D97,'3_stopień'!$P$8:$P$726,"CKZ Słupsk")</f>
        <v>0</v>
      </c>
      <c r="AW97" s="24">
        <f>SUMIFS('3_stopień'!$I$8:$I$726,'3_stopień'!$H$8:$H$726,D97,'3_stopień'!$P$8:$P$726,"CKZ Opole")</f>
        <v>0</v>
      </c>
      <c r="AX97" s="349">
        <f>SUMIFS('3_stopień'!$J$8:$J$726,'3_stopień'!$H$8:$H$726,D97,'3_stopień'!$P$8:$P$726,"CKZ Opole")</f>
        <v>0</v>
      </c>
      <c r="AY97" s="24">
        <f>SUMIFS('3_stopień'!$I$8:$I$726,'3_stopień'!$H$8:$H$726,D97,'3_stopień'!$P$8:$P$726,"CKZ Wrocław")</f>
        <v>0</v>
      </c>
      <c r="AZ97" s="349">
        <f>SUMIFS('3_stopień'!$J$8:$J$726,'3_stopień'!$H$8:$H$726,D97,'3_stopień'!$P$8:$P$726,"CKZ Wrocław")</f>
        <v>0</v>
      </c>
      <c r="BA97" s="24">
        <f>SUMIFS('3_stopień'!$I$8:$I$726,'3_stopień'!$H$8:$H$726,D97,'3_stopień'!$P$8:$P$726,"Brzeg Dolny")</f>
        <v>0</v>
      </c>
      <c r="BB97" s="349">
        <f>SUMIFS('3_stopień'!$J$8:$J$726,'3_stopień'!$H$8:$H$726,D97,'3_stopień'!$P$8:$P$726,"Brzeg Dolny")</f>
        <v>0</v>
      </c>
      <c r="BC97" s="24">
        <f>SUMIFS('3_stopień'!$I$8:$I$726,'3_stopień'!$H$8:$H$726,D97,'3_stopień'!$P$8:$P$726,"CKZ Gniezno")</f>
        <v>0</v>
      </c>
      <c r="BD97" s="349">
        <f>SUMIFS('3_stopień'!$J$8:$J$726,'3_stopień'!$H$8:$H$726,D97,'3_stopień'!$P$8:$P$726,"CKZ Gniezno")</f>
        <v>0</v>
      </c>
      <c r="BE97" s="24">
        <f>SUMIFS('3_stopień'!$I$8:$I$726,'3_stopień'!$H$8:$H$726,D97,'3_stopień'!$P$8:$P$726,"CKZ Dębica")</f>
        <v>2</v>
      </c>
      <c r="BF97" s="349">
        <f>SUMIFS('3_stopień'!$J$8:$J$726,'3_stopień'!$H$8:$H$726,D97,'3_stopień'!$P$8:$P$726,"CKZ Dębica")</f>
        <v>0</v>
      </c>
      <c r="BG97" s="24">
        <f>SUMIFS('3_stopień'!$I$8:$I$726,'3_stopień'!$H$8:$H$726,D97,'3_stopień'!$P$8:$P$726,"CKZ Gliwice")</f>
        <v>0</v>
      </c>
      <c r="BH97" s="349">
        <f>SUMIFS('3_stopień'!$J$8:$J$726,'3_stopień'!$H$8:$H$726,D97,'3_stopień'!$P$8:$P$726,"CKZ Gliwice")</f>
        <v>0</v>
      </c>
      <c r="BI97" s="24">
        <f>SUMIFS('3_stopień'!$I$8:$I$726,'3_stopień'!$H$8:$H$726,D97,'3_stopień'!$P$8:$P$726,"konsultacje szkoła")</f>
        <v>0</v>
      </c>
      <c r="BJ97" s="338">
        <f t="shared" si="4"/>
        <v>2</v>
      </c>
      <c r="BK97" s="333">
        <f t="shared" si="5"/>
        <v>0</v>
      </c>
    </row>
    <row r="98" spans="2:63" hidden="1">
      <c r="B98" s="25" t="s">
        <v>546</v>
      </c>
      <c r="C98" s="26">
        <v>711701</v>
      </c>
      <c r="D98" s="26" t="s">
        <v>1036</v>
      </c>
      <c r="E98" s="25" t="s">
        <v>631</v>
      </c>
      <c r="F98" s="23">
        <f>SUMIF('3_stopień'!H$8:H$726,D98,'3_stopień'!I$8:I$726)</f>
        <v>0</v>
      </c>
      <c r="G98" s="24">
        <f>SUMIFS('3_stopień'!$I$8:$I$726,'3_stopień'!$H$8:$H$726,D98,'3_stopień'!$P$8:$P$726,"CKZ Bielawa")</f>
        <v>0</v>
      </c>
      <c r="H98" s="349">
        <f>SUMIFS('3_stopień'!$J$8:$J$726,'3_stopień'!$H$8:$H$726,D98,'3_stopień'!$P$8:$P$726,"CKZ Bielawa")</f>
        <v>0</v>
      </c>
      <c r="I98" s="24">
        <f>SUMIFS('3_stopień'!$I$8:$I$726,'3_stopień'!$H$8:$H$726,D98,'3_stopień'!$P$8:$P$726,"GCKZ Głogów")</f>
        <v>0</v>
      </c>
      <c r="J98" s="349">
        <f>SUMIFS('3_stopień'!$J$8:$J$726,'3_stopień'!$H$8:$H$726,D98,'3_stopień'!$P$8:$P$726,"GCKZ Głogów")</f>
        <v>0</v>
      </c>
      <c r="K98" s="24">
        <f>SUMIFS('3_stopień'!$I$8:$I$726,'3_stopień'!$H$8:$H$726,D98,'3_stopień'!$P$8:$P$726,"CKZ Jawor")</f>
        <v>0</v>
      </c>
      <c r="L98" s="349">
        <f>SUMIFS('3_stopień'!$J$8:$J$726,'3_stopień'!$H$8:$H$726,D98,'3_stopień'!$P$8:$P$726,"CKZ Jawor")</f>
        <v>0</v>
      </c>
      <c r="M98" s="24">
        <f>SUMIFS('3_stopień'!$I$8:$I$726,'3_stopień'!$H$8:$H$726,D98,'3_stopień'!$P$8:$P$726,"JCKZ Jelenia Góra")</f>
        <v>0</v>
      </c>
      <c r="N98" s="349">
        <f>SUMIFS('3_stopień'!$J$8:$J$726,'3_stopień'!$H$8:$H$726,D98,'3_stopień'!$P$8:$P$726,"JCKZ Jelenia Góra")</f>
        <v>0</v>
      </c>
      <c r="O98" s="24">
        <f>SUMIFS('3_stopień'!$I$8:$I$726,'3_stopień'!$H$8:$H$726,D98,'3_stopień'!$P$8:$P$726,"CKZ Kłodzko")</f>
        <v>0</v>
      </c>
      <c r="P98" s="349">
        <f>SUMIFS('3_stopień'!$J$8:$J$726,'3_stopień'!$H$8:$H$726,D98,'3_stopień'!$P$8:$P$726,"CKZ Kłodzko")</f>
        <v>0</v>
      </c>
      <c r="Q98" s="24">
        <f>SUMIFS('3_stopień'!$I$8:$I$726,'3_stopień'!$H$8:$H$726,D98,'3_stopień'!$P$8:$P$726,"CKZ Legnica")</f>
        <v>0</v>
      </c>
      <c r="R98" s="349">
        <f>SUMIFS('3_stopień'!$J$8:$J$726,'3_stopień'!$H$8:$H$726,D98,'3_stopień'!$P$8:$P$726,"CKZ Legnica")</f>
        <v>0</v>
      </c>
      <c r="S98" s="24">
        <f>SUMIFS('3_stopień'!$I$8:$I$726,'3_stopień'!$H$8:$H$726,D98,'3_stopień'!$P$8:$P$726,"CKZ Oleśnica")</f>
        <v>0</v>
      </c>
      <c r="T98" s="349">
        <f>SUMIFS('3_stopień'!$J$8:$J$726,'3_stopień'!$H$8:$H$726,D98,'3_stopień'!$P$8:$P$726,"CKZ Oleśnica")</f>
        <v>0</v>
      </c>
      <c r="U98" s="24">
        <f>SUMIFS('3_stopień'!$I$8:$I$726,'3_stopień'!$H$8:$H$726,D98,'3_stopień'!$P$8:$P$726,"CKZ Świdnica")</f>
        <v>0</v>
      </c>
      <c r="V98" s="349">
        <f>SUMIFS('3_stopień'!$J$8:$J$726,'3_stopień'!$H$8:$H$726,D98,'3_stopień'!$P$8:$P$726,"CKZ Świdnica")</f>
        <v>0</v>
      </c>
      <c r="W98" s="24">
        <f>SUMIFS('3_stopień'!$I$8:$I$726,'3_stopień'!$H$8:$H$726,D98,'3_stopień'!$P$8:$P$726,"CKZ Wołów")</f>
        <v>0</v>
      </c>
      <c r="X98" s="349">
        <f>SUMIFS('3_stopień'!$J$8:$J$726,'3_stopień'!$H$8:$H$726,D98,'3_stopień'!$P$8:$P$726,"CKZ Wołów")</f>
        <v>0</v>
      </c>
      <c r="Y98" s="24">
        <f>SUMIFS('3_stopień'!$I$8:$I$726,'3_stopień'!$H$8:$H$726,D98,'3_stopień'!$P$8:$P$726,"CKZ Ziębice")</f>
        <v>0</v>
      </c>
      <c r="Z98" s="349">
        <f>SUMIFS('3_stopień'!$J$8:$J$726,'3_stopień'!$H$8:$H$726,D98,'3_stopień'!$P$8:$P$726,"CKZ Ziębice")</f>
        <v>0</v>
      </c>
      <c r="AA98" s="24">
        <f>SUMIFS('3_stopień'!$I$8:$I$726,'3_stopień'!$H$8:$H$726,D98,'3_stopień'!$P$8:$P$726,"CKZ Dobrodzień")</f>
        <v>0</v>
      </c>
      <c r="AB98" s="349">
        <f>SUMIFS('3_stopień'!$J$8:$J$726,'3_stopień'!$H$8:$H$726,D98,'3_stopień'!$P$8:$P$726,"CKZ Dobrodzień")</f>
        <v>0</v>
      </c>
      <c r="AC98" s="24">
        <f>SUMIFS('3_stopień'!$I$8:$I$726,'3_stopień'!$H$8:$H$726,D98,'3_stopień'!$P$8:$P$726,"CKZ Głubczyce")</f>
        <v>0</v>
      </c>
      <c r="AD98" s="349">
        <f>SUMIFS('3_stopień'!$J$8:$J$726,'3_stopień'!$H$8:$H$726,D98,'3_stopień'!$P$8:$P$726,"CKZ Głubczyce")</f>
        <v>0</v>
      </c>
      <c r="AE98" s="24">
        <f>SUMIFS('3_stopień'!$I$8:$I$726,'3_stopień'!$H$8:$H$726,D98,'3_stopień'!$P$8:$P$726,"CKZ Kędzierzyn Koźle")</f>
        <v>0</v>
      </c>
      <c r="AF98" s="349">
        <f>SUMIFS('3_stopień'!$J$8:$J$726,'3_stopień'!$H$8:$H$726,D98,'3_stopień'!$P$8:$P$726,"CKZ Kędzierzyn Koźle")</f>
        <v>0</v>
      </c>
      <c r="AG98" s="24">
        <f>SUMIFS('3_stopień'!$I$8:$I$726,'3_stopień'!$H$8:$H$726,D98,'3_stopień'!$P$8:$P$726,"CKZ Kluczbork")</f>
        <v>0</v>
      </c>
      <c r="AH98" s="349">
        <f>SUMIFS('3_stopień'!$J$8:$J$726,'3_stopień'!$H$8:$H$726,D98,'3_stopień'!$P$8:$P$726,"CKZ Kluczbork")</f>
        <v>0</v>
      </c>
      <c r="AI98" s="24">
        <f>SUMIFS('3_stopień'!$I$8:$I$726,'3_stopień'!$H$8:$H$726,D98,'3_stopień'!$P$8:$P$726,"CKZ Krotoszyn")</f>
        <v>0</v>
      </c>
      <c r="AJ98" s="349">
        <f>SUMIFS('3_stopień'!$J$8:$J$726,'3_stopień'!$H$8:$H$726,D98,'3_stopień'!$P$8:$P$726,"CKZ Krotoszyn")</f>
        <v>0</v>
      </c>
      <c r="AK98" s="24">
        <f>SUMIFS('3_stopień'!$I$8:$I$726,'3_stopień'!$H$8:$H$726,D98,'3_stopień'!$P$8:$P$726,"CKZ Olkusz")</f>
        <v>0</v>
      </c>
      <c r="AL98" s="349">
        <f>SUMIFS('3_stopień'!$J$8:$J$726,'3_stopień'!$H$8:$H$726,D98,'3_stopień'!$P$8:$P$726,"CKZ Olkusz")</f>
        <v>0</v>
      </c>
      <c r="AM98" s="24">
        <f>SUMIFS('3_stopień'!$I$8:$I$726,'3_stopień'!$H$8:$H$726,D98,'3_stopień'!$P$8:$P$726,"CKZ Wschowa")</f>
        <v>0</v>
      </c>
      <c r="AN98" s="337">
        <f>SUMIFS('3_stopień'!$J$8:$J$726,'3_stopień'!$H$8:$H$726,D98,'3_stopień'!$P$8:$P$726,"CKZ Wschowa")</f>
        <v>0</v>
      </c>
      <c r="AO98" s="24">
        <f>SUMIFS('3_stopień'!$I$8:$I$726,'3_stopień'!$H$8:$H$726,D98,'3_stopień'!$P$8:$P$726,"CKZ Zielona Góra")</f>
        <v>0</v>
      </c>
      <c r="AP98" s="349">
        <f>SUMIFS('3_stopień'!$J$8:$J$726,'3_stopień'!$H$8:$H$726,D98,'3_stopień'!$P$8:$P$726,"CKZ Zielona Góra")</f>
        <v>0</v>
      </c>
      <c r="AQ98" s="24">
        <f>SUMIFS('3_stopień'!$I$8:$I$726,'3_stopień'!$H$8:$H$726,D98,'3_stopień'!$P$8:$P$726,"Rzemieślnicza Wałbrzych")</f>
        <v>0</v>
      </c>
      <c r="AR98" s="349">
        <f>SUMIFS('3_stopień'!$J$8:$J$726,'3_stopień'!$H$8:$H$726,D98,'3_stopień'!$P$8:$P$726,"Rzemieślnicza Wałbrzych")</f>
        <v>0</v>
      </c>
      <c r="AS98" s="24">
        <f>SUMIFS('3_stopień'!$I$8:$I$726,'3_stopień'!$H$8:$H$726,D98,'3_stopień'!$P$8:$P$726,"CKZ Mosina")</f>
        <v>0</v>
      </c>
      <c r="AT98" s="349">
        <f>SUMIFS('3_stopień'!$J$8:$J$726,'3_stopień'!$H$8:$H$726,D98,'3_stopień'!$P$8:$P$726,"CKZ Mosina")</f>
        <v>0</v>
      </c>
      <c r="AU98" s="24">
        <f>SUMIFS('3_stopień'!$I$8:$I$726,'3_stopień'!$H$8:$H$726,D98,'3_stopień'!$P$8:$P$726,"CKZ Słupsk")</f>
        <v>0</v>
      </c>
      <c r="AV98" s="349">
        <f>SUMIFS('3_stopień'!$J$8:$J$726,'3_stopień'!$H$8:$H$726,D98,'3_stopień'!$P$8:$P$726,"CKZ Słupsk")</f>
        <v>0</v>
      </c>
      <c r="AW98" s="24">
        <f>SUMIFS('3_stopień'!$I$8:$I$726,'3_stopień'!$H$8:$H$726,D98,'3_stopień'!$P$8:$P$726,"CKZ Opole")</f>
        <v>0</v>
      </c>
      <c r="AX98" s="349">
        <f>SUMIFS('3_stopień'!$J$8:$J$726,'3_stopień'!$H$8:$H$726,D98,'3_stopień'!$P$8:$P$726,"CKZ Opole")</f>
        <v>0</v>
      </c>
      <c r="AY98" s="24">
        <f>SUMIFS('3_stopień'!$I$8:$I$726,'3_stopień'!$H$8:$H$726,D98,'3_stopień'!$P$8:$P$726,"CKZ Wrocław")</f>
        <v>0</v>
      </c>
      <c r="AZ98" s="349">
        <f>SUMIFS('3_stopień'!$J$8:$J$726,'3_stopień'!$H$8:$H$726,D98,'3_stopień'!$P$8:$P$726,"CKZ Wrocław")</f>
        <v>0</v>
      </c>
      <c r="BA98" s="24">
        <f>SUMIFS('3_stopień'!$I$8:$I$726,'3_stopień'!$H$8:$H$726,D98,'3_stopień'!$P$8:$P$726,"Brzeg Dolny")</f>
        <v>0</v>
      </c>
      <c r="BB98" s="349">
        <f>SUMIFS('3_stopień'!$J$8:$J$726,'3_stopień'!$H$8:$H$726,D98,'3_stopień'!$P$8:$P$726,"Brzeg Dolny")</f>
        <v>0</v>
      </c>
      <c r="BC98" s="24">
        <f>SUMIFS('3_stopień'!$I$8:$I$726,'3_stopień'!$H$8:$H$726,D98,'3_stopień'!$P$8:$P$726,"CKZ Gniezno")</f>
        <v>0</v>
      </c>
      <c r="BD98" s="349">
        <f>SUMIFS('3_stopień'!$J$8:$J$726,'3_stopień'!$H$8:$H$726,D98,'3_stopień'!$P$8:$P$726,"CKZ Gniezno")</f>
        <v>0</v>
      </c>
      <c r="BE98" s="24">
        <f>SUMIFS('3_stopień'!$I$8:$I$726,'3_stopień'!$H$8:$H$726,D98,'3_stopień'!$P$8:$P$726,"CKZ Dębica")</f>
        <v>0</v>
      </c>
      <c r="BF98" s="349">
        <f>SUMIFS('3_stopień'!$J$8:$J$726,'3_stopień'!$H$8:$H$726,D98,'3_stopień'!$P$8:$P$726,"CKZ Dębica")</f>
        <v>0</v>
      </c>
      <c r="BG98" s="24">
        <f>SUMIFS('3_stopień'!$I$8:$I$726,'3_stopień'!$H$8:$H$726,D98,'3_stopień'!$P$8:$P$726,"CKZ Gliwice")</f>
        <v>0</v>
      </c>
      <c r="BH98" s="349">
        <f>SUMIFS('3_stopień'!$J$8:$J$726,'3_stopień'!$H$8:$H$726,D98,'3_stopień'!$P$8:$P$726,"CKZ Gliwice")</f>
        <v>0</v>
      </c>
      <c r="BI98" s="24">
        <f>SUMIFS('3_stopień'!$I$8:$I$726,'3_stopień'!$H$8:$H$726,D98,'3_stopień'!$P$8:$P$726,"konsultacje szkoła")</f>
        <v>0</v>
      </c>
      <c r="BJ98" s="338">
        <f t="shared" si="4"/>
        <v>0</v>
      </c>
      <c r="BK98" s="333">
        <f t="shared" si="5"/>
        <v>0</v>
      </c>
    </row>
    <row r="99" spans="2:63" hidden="1">
      <c r="B99" s="25" t="s">
        <v>547</v>
      </c>
      <c r="C99" s="26">
        <v>711505</v>
      </c>
      <c r="D99" s="26" t="s">
        <v>1037</v>
      </c>
      <c r="E99" s="25" t="s">
        <v>630</v>
      </c>
      <c r="F99" s="23">
        <f>SUMIF('3_stopień'!H$8:H$726,D99,'3_stopień'!I$8:I$726)</f>
        <v>0</v>
      </c>
      <c r="G99" s="24">
        <f>SUMIFS('3_stopień'!$I$8:$I$726,'3_stopień'!$H$8:$H$726,D99,'3_stopień'!$P$8:$P$726,"CKZ Bielawa")</f>
        <v>0</v>
      </c>
      <c r="H99" s="349">
        <f>SUMIFS('3_stopień'!$J$8:$J$726,'3_stopień'!$H$8:$H$726,D99,'3_stopień'!$P$8:$P$726,"CKZ Bielawa")</f>
        <v>0</v>
      </c>
      <c r="I99" s="24">
        <f>SUMIFS('3_stopień'!$I$8:$I$726,'3_stopień'!$H$8:$H$726,D99,'3_stopień'!$P$8:$P$726,"GCKZ Głogów")</f>
        <v>0</v>
      </c>
      <c r="J99" s="349">
        <f>SUMIFS('3_stopień'!$J$8:$J$726,'3_stopień'!$H$8:$H$726,D99,'3_stopień'!$P$8:$P$726,"GCKZ Głogów")</f>
        <v>0</v>
      </c>
      <c r="K99" s="24">
        <f>SUMIFS('3_stopień'!$I$8:$I$726,'3_stopień'!$H$8:$H$726,D99,'3_stopień'!$P$8:$P$726,"CKZ Jawor")</f>
        <v>0</v>
      </c>
      <c r="L99" s="349">
        <f>SUMIFS('3_stopień'!$J$8:$J$726,'3_stopień'!$H$8:$H$726,D99,'3_stopień'!$P$8:$P$726,"CKZ Jawor")</f>
        <v>0</v>
      </c>
      <c r="M99" s="24">
        <f>SUMIFS('3_stopień'!$I$8:$I$726,'3_stopień'!$H$8:$H$726,D99,'3_stopień'!$P$8:$P$726,"JCKZ Jelenia Góra")</f>
        <v>0</v>
      </c>
      <c r="N99" s="349">
        <f>SUMIFS('3_stopień'!$J$8:$J$726,'3_stopień'!$H$8:$H$726,D99,'3_stopień'!$P$8:$P$726,"JCKZ Jelenia Góra")</f>
        <v>0</v>
      </c>
      <c r="O99" s="24">
        <f>SUMIFS('3_stopień'!$I$8:$I$726,'3_stopień'!$H$8:$H$726,D99,'3_stopień'!$P$8:$P$726,"CKZ Kłodzko")</f>
        <v>0</v>
      </c>
      <c r="P99" s="349">
        <f>SUMIFS('3_stopień'!$J$8:$J$726,'3_stopień'!$H$8:$H$726,D99,'3_stopień'!$P$8:$P$726,"CKZ Kłodzko")</f>
        <v>0</v>
      </c>
      <c r="Q99" s="24">
        <f>SUMIFS('3_stopień'!$I$8:$I$726,'3_stopień'!$H$8:$H$726,D99,'3_stopień'!$P$8:$P$726,"CKZ Legnica")</f>
        <v>0</v>
      </c>
      <c r="R99" s="349">
        <f>SUMIFS('3_stopień'!$J$8:$J$726,'3_stopień'!$H$8:$H$726,D99,'3_stopień'!$P$8:$P$726,"CKZ Legnica")</f>
        <v>0</v>
      </c>
      <c r="S99" s="24">
        <f>SUMIFS('3_stopień'!$I$8:$I$726,'3_stopień'!$H$8:$H$726,D99,'3_stopień'!$P$8:$P$726,"CKZ Oleśnica")</f>
        <v>0</v>
      </c>
      <c r="T99" s="349">
        <f>SUMIFS('3_stopień'!$J$8:$J$726,'3_stopień'!$H$8:$H$726,D99,'3_stopień'!$P$8:$P$726,"CKZ Oleśnica")</f>
        <v>0</v>
      </c>
      <c r="U99" s="24">
        <f>SUMIFS('3_stopień'!$I$8:$I$726,'3_stopień'!$H$8:$H$726,D99,'3_stopień'!$P$8:$P$726,"CKZ Świdnica")</f>
        <v>0</v>
      </c>
      <c r="V99" s="349">
        <f>SUMIFS('3_stopień'!$J$8:$J$726,'3_stopień'!$H$8:$H$726,D99,'3_stopień'!$P$8:$P$726,"CKZ Świdnica")</f>
        <v>0</v>
      </c>
      <c r="W99" s="24">
        <f>SUMIFS('3_stopień'!$I$8:$I$726,'3_stopień'!$H$8:$H$726,D99,'3_stopień'!$P$8:$P$726,"CKZ Wołów")</f>
        <v>0</v>
      </c>
      <c r="X99" s="349">
        <f>SUMIFS('3_stopień'!$J$8:$J$726,'3_stopień'!$H$8:$H$726,D99,'3_stopień'!$P$8:$P$726,"CKZ Wołów")</f>
        <v>0</v>
      </c>
      <c r="Y99" s="24">
        <f>SUMIFS('3_stopień'!$I$8:$I$726,'3_stopień'!$H$8:$H$726,D99,'3_stopień'!$P$8:$P$726,"CKZ Ziębice")</f>
        <v>0</v>
      </c>
      <c r="Z99" s="349">
        <f>SUMIFS('3_stopień'!$J$8:$J$726,'3_stopień'!$H$8:$H$726,D99,'3_stopień'!$P$8:$P$726,"CKZ Ziębice")</f>
        <v>0</v>
      </c>
      <c r="AA99" s="24">
        <f>SUMIFS('3_stopień'!$I$8:$I$726,'3_stopień'!$H$8:$H$726,D99,'3_stopień'!$P$8:$P$726,"CKZ Dobrodzień")</f>
        <v>0</v>
      </c>
      <c r="AB99" s="349">
        <f>SUMIFS('3_stopień'!$J$8:$J$726,'3_stopień'!$H$8:$H$726,D99,'3_stopień'!$P$8:$P$726,"CKZ Dobrodzień")</f>
        <v>0</v>
      </c>
      <c r="AC99" s="24">
        <f>SUMIFS('3_stopień'!$I$8:$I$726,'3_stopień'!$H$8:$H$726,D99,'3_stopień'!$P$8:$P$726,"CKZ Głubczyce")</f>
        <v>0</v>
      </c>
      <c r="AD99" s="349">
        <f>SUMIFS('3_stopień'!$J$8:$J$726,'3_stopień'!$H$8:$H$726,D99,'3_stopień'!$P$8:$P$726,"CKZ Głubczyce")</f>
        <v>0</v>
      </c>
      <c r="AE99" s="24">
        <f>SUMIFS('3_stopień'!$I$8:$I$726,'3_stopień'!$H$8:$H$726,D99,'3_stopień'!$P$8:$P$726,"CKZ Kędzierzyn Koźle")</f>
        <v>0</v>
      </c>
      <c r="AF99" s="349">
        <f>SUMIFS('3_stopień'!$J$8:$J$726,'3_stopień'!$H$8:$H$726,D99,'3_stopień'!$P$8:$P$726,"CKZ Kędzierzyn Koźle")</f>
        <v>0</v>
      </c>
      <c r="AG99" s="24">
        <f>SUMIFS('3_stopień'!$I$8:$I$726,'3_stopień'!$H$8:$H$726,D99,'3_stopień'!$P$8:$P$726,"CKZ Kluczbork")</f>
        <v>0</v>
      </c>
      <c r="AH99" s="349">
        <f>SUMIFS('3_stopień'!$J$8:$J$726,'3_stopień'!$H$8:$H$726,D99,'3_stopień'!$P$8:$P$726,"CKZ Kluczbork")</f>
        <v>0</v>
      </c>
      <c r="AI99" s="24">
        <f>SUMIFS('3_stopień'!$I$8:$I$726,'3_stopień'!$H$8:$H$726,D99,'3_stopień'!$P$8:$P$726,"CKZ Krotoszyn")</f>
        <v>0</v>
      </c>
      <c r="AJ99" s="349">
        <f>SUMIFS('3_stopień'!$J$8:$J$726,'3_stopień'!$H$8:$H$726,D99,'3_stopień'!$P$8:$P$726,"CKZ Krotoszyn")</f>
        <v>0</v>
      </c>
      <c r="AK99" s="24">
        <f>SUMIFS('3_stopień'!$I$8:$I$726,'3_stopień'!$H$8:$H$726,D99,'3_stopień'!$P$8:$P$726,"CKZ Olkusz")</f>
        <v>0</v>
      </c>
      <c r="AL99" s="349">
        <f>SUMIFS('3_stopień'!$J$8:$J$726,'3_stopień'!$H$8:$H$726,D99,'3_stopień'!$P$8:$P$726,"CKZ Olkusz")</f>
        <v>0</v>
      </c>
      <c r="AM99" s="24">
        <f>SUMIFS('3_stopień'!$I$8:$I$726,'3_stopień'!$H$8:$H$726,D99,'3_stopień'!$P$8:$P$726,"CKZ Wschowa")</f>
        <v>0</v>
      </c>
      <c r="AN99" s="337">
        <f>SUMIFS('3_stopień'!$J$8:$J$726,'3_stopień'!$H$8:$H$726,D99,'3_stopień'!$P$8:$P$726,"CKZ Wschowa")</f>
        <v>0</v>
      </c>
      <c r="AO99" s="24">
        <f>SUMIFS('3_stopień'!$I$8:$I$726,'3_stopień'!$H$8:$H$726,D99,'3_stopień'!$P$8:$P$726,"CKZ Zielona Góra")</f>
        <v>0</v>
      </c>
      <c r="AP99" s="349">
        <f>SUMIFS('3_stopień'!$J$8:$J$726,'3_stopień'!$H$8:$H$726,D99,'3_stopień'!$P$8:$P$726,"CKZ Zielona Góra")</f>
        <v>0</v>
      </c>
      <c r="AQ99" s="24">
        <f>SUMIFS('3_stopień'!$I$8:$I$726,'3_stopień'!$H$8:$H$726,D99,'3_stopień'!$P$8:$P$726,"Rzemieślnicza Wałbrzych")</f>
        <v>0</v>
      </c>
      <c r="AR99" s="349">
        <f>SUMIFS('3_stopień'!$J$8:$J$726,'3_stopień'!$H$8:$H$726,D99,'3_stopień'!$P$8:$P$726,"Rzemieślnicza Wałbrzych")</f>
        <v>0</v>
      </c>
      <c r="AS99" s="24">
        <f>SUMIFS('3_stopień'!$I$8:$I$726,'3_stopień'!$H$8:$H$726,D99,'3_stopień'!$P$8:$P$726,"CKZ Mosina")</f>
        <v>0</v>
      </c>
      <c r="AT99" s="349">
        <f>SUMIFS('3_stopień'!$J$8:$J$726,'3_stopień'!$H$8:$H$726,D99,'3_stopień'!$P$8:$P$726,"CKZ Mosina")</f>
        <v>0</v>
      </c>
      <c r="AU99" s="24">
        <f>SUMIFS('3_stopień'!$I$8:$I$726,'3_stopień'!$H$8:$H$726,D99,'3_stopień'!$P$8:$P$726,"CKZ Słupsk")</f>
        <v>0</v>
      </c>
      <c r="AV99" s="349">
        <f>SUMIFS('3_stopień'!$J$8:$J$726,'3_stopień'!$H$8:$H$726,D99,'3_stopień'!$P$8:$P$726,"CKZ Słupsk")</f>
        <v>0</v>
      </c>
      <c r="AW99" s="24">
        <f>SUMIFS('3_stopień'!$I$8:$I$726,'3_stopień'!$H$8:$H$726,D99,'3_stopień'!$P$8:$P$726,"CKZ Opole")</f>
        <v>0</v>
      </c>
      <c r="AX99" s="349">
        <f>SUMIFS('3_stopień'!$J$8:$J$726,'3_stopień'!$H$8:$H$726,D99,'3_stopień'!$P$8:$P$726,"CKZ Opole")</f>
        <v>0</v>
      </c>
      <c r="AY99" s="24">
        <f>SUMIFS('3_stopień'!$I$8:$I$726,'3_stopień'!$H$8:$H$726,D99,'3_stopień'!$P$8:$P$726,"CKZ Wrocław")</f>
        <v>0</v>
      </c>
      <c r="AZ99" s="349">
        <f>SUMIFS('3_stopień'!$J$8:$J$726,'3_stopień'!$H$8:$H$726,D99,'3_stopień'!$P$8:$P$726,"CKZ Wrocław")</f>
        <v>0</v>
      </c>
      <c r="BA99" s="24">
        <f>SUMIFS('3_stopień'!$I$8:$I$726,'3_stopień'!$H$8:$H$726,D99,'3_stopień'!$P$8:$P$726,"Brzeg Dolny")</f>
        <v>0</v>
      </c>
      <c r="BB99" s="349">
        <f>SUMIFS('3_stopień'!$J$8:$J$726,'3_stopień'!$H$8:$H$726,D99,'3_stopień'!$P$8:$P$726,"Brzeg Dolny")</f>
        <v>0</v>
      </c>
      <c r="BC99" s="24">
        <f>SUMIFS('3_stopień'!$I$8:$I$726,'3_stopień'!$H$8:$H$726,D99,'3_stopień'!$P$8:$P$726,"CKZ Gniezno")</f>
        <v>0</v>
      </c>
      <c r="BD99" s="349">
        <f>SUMIFS('3_stopień'!$J$8:$J$726,'3_stopień'!$H$8:$H$726,D99,'3_stopień'!$P$8:$P$726,"CKZ Gniezno")</f>
        <v>0</v>
      </c>
      <c r="BE99" s="24">
        <f>SUMIFS('3_stopień'!$I$8:$I$726,'3_stopień'!$H$8:$H$726,D99,'3_stopień'!$P$8:$P$726,"CKZ Dębica")</f>
        <v>0</v>
      </c>
      <c r="BF99" s="349">
        <f>SUMIFS('3_stopień'!$J$8:$J$726,'3_stopień'!$H$8:$H$726,D99,'3_stopień'!$P$8:$P$726,"CKZ Dębica")</f>
        <v>0</v>
      </c>
      <c r="BG99" s="24">
        <f>SUMIFS('3_stopień'!$I$8:$I$726,'3_stopień'!$H$8:$H$726,D99,'3_stopień'!$P$8:$P$726,"CKZ Gliwice")</f>
        <v>0</v>
      </c>
      <c r="BH99" s="349">
        <f>SUMIFS('3_stopień'!$J$8:$J$726,'3_stopień'!$H$8:$H$726,D99,'3_stopień'!$P$8:$P$726,"CKZ Gliwice")</f>
        <v>0</v>
      </c>
      <c r="BI99" s="24">
        <f>SUMIFS('3_stopień'!$I$8:$I$726,'3_stopień'!$H$8:$H$726,D99,'3_stopień'!$P$8:$P$726,"konsultacje szkoła")</f>
        <v>0</v>
      </c>
      <c r="BJ99" s="338">
        <f t="shared" si="4"/>
        <v>0</v>
      </c>
      <c r="BK99" s="333">
        <f t="shared" si="5"/>
        <v>0</v>
      </c>
    </row>
    <row r="100" spans="2:63" hidden="1">
      <c r="B100" s="25" t="s">
        <v>548</v>
      </c>
      <c r="C100" s="26">
        <v>721406</v>
      </c>
      <c r="D100" s="26" t="s">
        <v>1038</v>
      </c>
      <c r="E100" s="25" t="s">
        <v>629</v>
      </c>
      <c r="F100" s="23">
        <f>SUMIF('3_stopień'!H$8:H$726,D100,'3_stopień'!I$8:I$726)</f>
        <v>0</v>
      </c>
      <c r="G100" s="24">
        <f>SUMIFS('3_stopień'!$I$8:$I$726,'3_stopień'!$H$8:$H$726,D100,'3_stopień'!$P$8:$P$726,"CKZ Bielawa")</f>
        <v>0</v>
      </c>
      <c r="H100" s="349">
        <f>SUMIFS('3_stopień'!$J$8:$J$726,'3_stopień'!$H$8:$H$726,D100,'3_stopień'!$P$8:$P$726,"CKZ Bielawa")</f>
        <v>0</v>
      </c>
      <c r="I100" s="24">
        <f>SUMIFS('3_stopień'!$I$8:$I$726,'3_stopień'!$H$8:$H$726,D100,'3_stopień'!$P$8:$P$726,"GCKZ Głogów")</f>
        <v>0</v>
      </c>
      <c r="J100" s="349">
        <f>SUMIFS('3_stopień'!$J$8:$J$726,'3_stopień'!$H$8:$H$726,D100,'3_stopień'!$P$8:$P$726,"GCKZ Głogów")</f>
        <v>0</v>
      </c>
      <c r="K100" s="24">
        <f>SUMIFS('3_stopień'!$I$8:$I$726,'3_stopień'!$H$8:$H$726,D100,'3_stopień'!$P$8:$P$726,"CKZ Jawor")</f>
        <v>0</v>
      </c>
      <c r="L100" s="349">
        <f>SUMIFS('3_stopień'!$J$8:$J$726,'3_stopień'!$H$8:$H$726,D100,'3_stopień'!$P$8:$P$726,"CKZ Jawor")</f>
        <v>0</v>
      </c>
      <c r="M100" s="24">
        <f>SUMIFS('3_stopień'!$I$8:$I$726,'3_stopień'!$H$8:$H$726,D100,'3_stopień'!$P$8:$P$726,"JCKZ Jelenia Góra")</f>
        <v>0</v>
      </c>
      <c r="N100" s="349">
        <f>SUMIFS('3_stopień'!$J$8:$J$726,'3_stopień'!$H$8:$H$726,D100,'3_stopień'!$P$8:$P$726,"JCKZ Jelenia Góra")</f>
        <v>0</v>
      </c>
      <c r="O100" s="24">
        <f>SUMIFS('3_stopień'!$I$8:$I$726,'3_stopień'!$H$8:$H$726,D100,'3_stopień'!$P$8:$P$726,"CKZ Kłodzko")</f>
        <v>0</v>
      </c>
      <c r="P100" s="349">
        <f>SUMIFS('3_stopień'!$J$8:$J$726,'3_stopień'!$H$8:$H$726,D100,'3_stopień'!$P$8:$P$726,"CKZ Kłodzko")</f>
        <v>0</v>
      </c>
      <c r="Q100" s="24">
        <f>SUMIFS('3_stopień'!$I$8:$I$726,'3_stopień'!$H$8:$H$726,D100,'3_stopień'!$P$8:$P$726,"CKZ Legnica")</f>
        <v>0</v>
      </c>
      <c r="R100" s="349">
        <f>SUMIFS('3_stopień'!$J$8:$J$726,'3_stopień'!$H$8:$H$726,D100,'3_stopień'!$P$8:$P$726,"CKZ Legnica")</f>
        <v>0</v>
      </c>
      <c r="S100" s="24">
        <f>SUMIFS('3_stopień'!$I$8:$I$726,'3_stopień'!$H$8:$H$726,D100,'3_stopień'!$P$8:$P$726,"CKZ Oleśnica")</f>
        <v>0</v>
      </c>
      <c r="T100" s="349">
        <f>SUMIFS('3_stopień'!$J$8:$J$726,'3_stopień'!$H$8:$H$726,D100,'3_stopień'!$P$8:$P$726,"CKZ Oleśnica")</f>
        <v>0</v>
      </c>
      <c r="U100" s="24">
        <f>SUMIFS('3_stopień'!$I$8:$I$726,'3_stopień'!$H$8:$H$726,D100,'3_stopień'!$P$8:$P$726,"CKZ Świdnica")</f>
        <v>0</v>
      </c>
      <c r="V100" s="349">
        <f>SUMIFS('3_stopień'!$J$8:$J$726,'3_stopień'!$H$8:$H$726,D100,'3_stopień'!$P$8:$P$726,"CKZ Świdnica")</f>
        <v>0</v>
      </c>
      <c r="W100" s="24">
        <f>SUMIFS('3_stopień'!$I$8:$I$726,'3_stopień'!$H$8:$H$726,D100,'3_stopień'!$P$8:$P$726,"CKZ Wołów")</f>
        <v>0</v>
      </c>
      <c r="X100" s="349">
        <f>SUMIFS('3_stopień'!$J$8:$J$726,'3_stopień'!$H$8:$H$726,D100,'3_stopień'!$P$8:$P$726,"CKZ Wołów")</f>
        <v>0</v>
      </c>
      <c r="Y100" s="24">
        <f>SUMIFS('3_stopień'!$I$8:$I$726,'3_stopień'!$H$8:$H$726,D100,'3_stopień'!$P$8:$P$726,"CKZ Ziębice")</f>
        <v>0</v>
      </c>
      <c r="Z100" s="349">
        <f>SUMIFS('3_stopień'!$J$8:$J$726,'3_stopień'!$H$8:$H$726,D100,'3_stopień'!$P$8:$P$726,"CKZ Ziębice")</f>
        <v>0</v>
      </c>
      <c r="AA100" s="24">
        <f>SUMIFS('3_stopień'!$I$8:$I$726,'3_stopień'!$H$8:$H$726,D100,'3_stopień'!$P$8:$P$726,"CKZ Dobrodzień")</f>
        <v>0</v>
      </c>
      <c r="AB100" s="349">
        <f>SUMIFS('3_stopień'!$J$8:$J$726,'3_stopień'!$H$8:$H$726,D100,'3_stopień'!$P$8:$P$726,"CKZ Dobrodzień")</f>
        <v>0</v>
      </c>
      <c r="AC100" s="24">
        <f>SUMIFS('3_stopień'!$I$8:$I$726,'3_stopień'!$H$8:$H$726,D100,'3_stopień'!$P$8:$P$726,"CKZ Głubczyce")</f>
        <v>0</v>
      </c>
      <c r="AD100" s="349">
        <f>SUMIFS('3_stopień'!$J$8:$J$726,'3_stopień'!$H$8:$H$726,D100,'3_stopień'!$P$8:$P$726,"CKZ Głubczyce")</f>
        <v>0</v>
      </c>
      <c r="AE100" s="24">
        <f>SUMIFS('3_stopień'!$I$8:$I$726,'3_stopień'!$H$8:$H$726,D100,'3_stopień'!$P$8:$P$726,"CKZ Kędzierzyn Koźle")</f>
        <v>0</v>
      </c>
      <c r="AF100" s="349">
        <f>SUMIFS('3_stopień'!$J$8:$J$726,'3_stopień'!$H$8:$H$726,D100,'3_stopień'!$P$8:$P$726,"CKZ Kędzierzyn Koźle")</f>
        <v>0</v>
      </c>
      <c r="AG100" s="24">
        <f>SUMIFS('3_stopień'!$I$8:$I$726,'3_stopień'!$H$8:$H$726,D100,'3_stopień'!$P$8:$P$726,"CKZ Kluczbork")</f>
        <v>0</v>
      </c>
      <c r="AH100" s="349">
        <f>SUMIFS('3_stopień'!$J$8:$J$726,'3_stopień'!$H$8:$H$726,D100,'3_stopień'!$P$8:$P$726,"CKZ Kluczbork")</f>
        <v>0</v>
      </c>
      <c r="AI100" s="24">
        <f>SUMIFS('3_stopień'!$I$8:$I$726,'3_stopień'!$H$8:$H$726,D100,'3_stopień'!$P$8:$P$726,"CKZ Krotoszyn")</f>
        <v>0</v>
      </c>
      <c r="AJ100" s="349">
        <f>SUMIFS('3_stopień'!$J$8:$J$726,'3_stopień'!$H$8:$H$726,D100,'3_stopień'!$P$8:$P$726,"CKZ Krotoszyn")</f>
        <v>0</v>
      </c>
      <c r="AK100" s="24">
        <f>SUMIFS('3_stopień'!$I$8:$I$726,'3_stopień'!$H$8:$H$726,D100,'3_stopień'!$P$8:$P$726,"CKZ Olkusz")</f>
        <v>0</v>
      </c>
      <c r="AL100" s="349">
        <f>SUMIFS('3_stopień'!$J$8:$J$726,'3_stopień'!$H$8:$H$726,D100,'3_stopień'!$P$8:$P$726,"CKZ Olkusz")</f>
        <v>0</v>
      </c>
      <c r="AM100" s="24">
        <f>SUMIFS('3_stopień'!$I$8:$I$726,'3_stopień'!$H$8:$H$726,D100,'3_stopień'!$P$8:$P$726,"CKZ Wschowa")</f>
        <v>0</v>
      </c>
      <c r="AN100" s="337">
        <f>SUMIFS('3_stopień'!$J$8:$J$726,'3_stopień'!$H$8:$H$726,D100,'3_stopień'!$P$8:$P$726,"CKZ Wschowa")</f>
        <v>0</v>
      </c>
      <c r="AO100" s="24">
        <f>SUMIFS('3_stopień'!$I$8:$I$726,'3_stopień'!$H$8:$H$726,D100,'3_stopień'!$P$8:$P$726,"CKZ Zielona Góra")</f>
        <v>0</v>
      </c>
      <c r="AP100" s="349">
        <f>SUMIFS('3_stopień'!$J$8:$J$726,'3_stopień'!$H$8:$H$726,D100,'3_stopień'!$P$8:$P$726,"CKZ Zielona Góra")</f>
        <v>0</v>
      </c>
      <c r="AQ100" s="24">
        <f>SUMIFS('3_stopień'!$I$8:$I$726,'3_stopień'!$H$8:$H$726,D100,'3_stopień'!$P$8:$P$726,"Rzemieślnicza Wałbrzych")</f>
        <v>0</v>
      </c>
      <c r="AR100" s="349">
        <f>SUMIFS('3_stopień'!$J$8:$J$726,'3_stopień'!$H$8:$H$726,D100,'3_stopień'!$P$8:$P$726,"Rzemieślnicza Wałbrzych")</f>
        <v>0</v>
      </c>
      <c r="AS100" s="24">
        <f>SUMIFS('3_stopień'!$I$8:$I$726,'3_stopień'!$H$8:$H$726,D100,'3_stopień'!$P$8:$P$726,"CKZ Mosina")</f>
        <v>0</v>
      </c>
      <c r="AT100" s="349">
        <f>SUMIFS('3_stopień'!$J$8:$J$726,'3_stopień'!$H$8:$H$726,D100,'3_stopień'!$P$8:$P$726,"CKZ Mosina")</f>
        <v>0</v>
      </c>
      <c r="AU100" s="24">
        <f>SUMIFS('3_stopień'!$I$8:$I$726,'3_stopień'!$H$8:$H$726,D100,'3_stopień'!$P$8:$P$726,"CKZ Słupsk")</f>
        <v>0</v>
      </c>
      <c r="AV100" s="349">
        <f>SUMIFS('3_stopień'!$J$8:$J$726,'3_stopień'!$H$8:$H$726,D100,'3_stopień'!$P$8:$P$726,"CKZ Słupsk")</f>
        <v>0</v>
      </c>
      <c r="AW100" s="24">
        <f>SUMIFS('3_stopień'!$I$8:$I$726,'3_stopień'!$H$8:$H$726,D100,'3_stopień'!$P$8:$P$726,"CKZ Opole")</f>
        <v>0</v>
      </c>
      <c r="AX100" s="349">
        <f>SUMIFS('3_stopień'!$J$8:$J$726,'3_stopień'!$H$8:$H$726,D100,'3_stopień'!$P$8:$P$726,"CKZ Opole")</f>
        <v>0</v>
      </c>
      <c r="AY100" s="24">
        <f>SUMIFS('3_stopień'!$I$8:$I$726,'3_stopień'!$H$8:$H$726,D100,'3_stopień'!$P$8:$P$726,"CKZ Wrocław")</f>
        <v>0</v>
      </c>
      <c r="AZ100" s="349">
        <f>SUMIFS('3_stopień'!$J$8:$J$726,'3_stopień'!$H$8:$H$726,D100,'3_stopień'!$P$8:$P$726,"CKZ Wrocław")</f>
        <v>0</v>
      </c>
      <c r="BA100" s="24">
        <f>SUMIFS('3_stopień'!$I$8:$I$726,'3_stopień'!$H$8:$H$726,D100,'3_stopień'!$P$8:$P$726,"Brzeg Dolny")</f>
        <v>0</v>
      </c>
      <c r="BB100" s="349">
        <f>SUMIFS('3_stopień'!$J$8:$J$726,'3_stopień'!$H$8:$H$726,D100,'3_stopień'!$P$8:$P$726,"Brzeg Dolny")</f>
        <v>0</v>
      </c>
      <c r="BC100" s="24">
        <f>SUMIFS('3_stopień'!$I$8:$I$726,'3_stopień'!$H$8:$H$726,D100,'3_stopień'!$P$8:$P$726,"CKZ Gniezno")</f>
        <v>0</v>
      </c>
      <c r="BD100" s="349">
        <f>SUMIFS('3_stopień'!$J$8:$J$726,'3_stopień'!$H$8:$H$726,D100,'3_stopień'!$P$8:$P$726,"CKZ Gniezno")</f>
        <v>0</v>
      </c>
      <c r="BE100" s="24">
        <f>SUMIFS('3_stopień'!$I$8:$I$726,'3_stopień'!$H$8:$H$726,D100,'3_stopień'!$P$8:$P$726,"CKZ Dębica")</f>
        <v>0</v>
      </c>
      <c r="BF100" s="349">
        <f>SUMIFS('3_stopień'!$J$8:$J$726,'3_stopień'!$H$8:$H$726,D100,'3_stopień'!$P$8:$P$726,"CKZ Dębica")</f>
        <v>0</v>
      </c>
      <c r="BG100" s="24">
        <f>SUMIFS('3_stopień'!$I$8:$I$726,'3_stopień'!$H$8:$H$726,D100,'3_stopień'!$P$8:$P$726,"CKZ Gliwice")</f>
        <v>0</v>
      </c>
      <c r="BH100" s="349">
        <f>SUMIFS('3_stopień'!$J$8:$J$726,'3_stopień'!$H$8:$H$726,D100,'3_stopień'!$P$8:$P$726,"CKZ Gliwice")</f>
        <v>0</v>
      </c>
      <c r="BI100" s="24">
        <f>SUMIFS('3_stopień'!$I$8:$I$726,'3_stopień'!$H$8:$H$726,D100,'3_stopień'!$P$8:$P$726,"konsultacje szkoła")</f>
        <v>0</v>
      </c>
      <c r="BJ100" s="338">
        <f t="shared" si="4"/>
        <v>0</v>
      </c>
      <c r="BK100" s="333">
        <f t="shared" si="5"/>
        <v>0</v>
      </c>
    </row>
    <row r="101" spans="2:63">
      <c r="BJ101" s="329">
        <f>SUM(BJ6:BJ100)</f>
        <v>1702</v>
      </c>
      <c r="BK101" s="310">
        <f>SUM(BK6:BK100)</f>
        <v>623</v>
      </c>
    </row>
    <row r="102" spans="2:63">
      <c r="F102" s="2"/>
      <c r="G102" s="354">
        <f>SUM(G6:G100)</f>
        <v>48</v>
      </c>
      <c r="H102" s="355">
        <f t="shared" ref="H102:BI102" si="6">SUM(H6:H100)</f>
        <v>17</v>
      </c>
      <c r="I102" s="354">
        <f t="shared" si="6"/>
        <v>31</v>
      </c>
      <c r="J102" s="355">
        <f t="shared" si="6"/>
        <v>0</v>
      </c>
      <c r="K102" s="354">
        <f t="shared" si="6"/>
        <v>0</v>
      </c>
      <c r="L102" s="355">
        <f t="shared" si="6"/>
        <v>0</v>
      </c>
      <c r="M102" s="354">
        <f t="shared" si="6"/>
        <v>0</v>
      </c>
      <c r="N102" s="355">
        <f t="shared" si="6"/>
        <v>0</v>
      </c>
      <c r="O102" s="354">
        <f t="shared" si="6"/>
        <v>144</v>
      </c>
      <c r="P102" s="355">
        <f t="shared" si="6"/>
        <v>77</v>
      </c>
      <c r="Q102" s="354">
        <f t="shared" si="6"/>
        <v>192</v>
      </c>
      <c r="R102" s="355">
        <f t="shared" si="6"/>
        <v>141</v>
      </c>
      <c r="S102" s="354">
        <f t="shared" si="6"/>
        <v>306</v>
      </c>
      <c r="T102" s="355">
        <f t="shared" si="6"/>
        <v>105</v>
      </c>
      <c r="U102" s="354">
        <f t="shared" si="6"/>
        <v>434</v>
      </c>
      <c r="V102" s="355">
        <f t="shared" si="6"/>
        <v>105</v>
      </c>
      <c r="W102" s="354">
        <f t="shared" si="6"/>
        <v>112</v>
      </c>
      <c r="X102" s="355">
        <f t="shared" si="6"/>
        <v>28</v>
      </c>
      <c r="Y102" s="354">
        <f t="shared" si="6"/>
        <v>111</v>
      </c>
      <c r="Z102" s="355">
        <f t="shared" si="6"/>
        <v>58</v>
      </c>
      <c r="AA102" s="354">
        <f t="shared" si="6"/>
        <v>0</v>
      </c>
      <c r="AB102" s="355">
        <f t="shared" si="6"/>
        <v>0</v>
      </c>
      <c r="AC102" s="354">
        <f t="shared" si="6"/>
        <v>0</v>
      </c>
      <c r="AD102" s="355">
        <f t="shared" si="6"/>
        <v>0</v>
      </c>
      <c r="AE102" s="354">
        <f t="shared" si="6"/>
        <v>0</v>
      </c>
      <c r="AF102" s="355">
        <f t="shared" si="6"/>
        <v>0</v>
      </c>
      <c r="AG102" s="354">
        <f t="shared" si="6"/>
        <v>0</v>
      </c>
      <c r="AH102" s="355">
        <f t="shared" si="6"/>
        <v>0</v>
      </c>
      <c r="AI102" s="354">
        <f t="shared" si="6"/>
        <v>92</v>
      </c>
      <c r="AJ102" s="355">
        <f t="shared" si="6"/>
        <v>31</v>
      </c>
      <c r="AK102" s="354">
        <f t="shared" si="6"/>
        <v>1</v>
      </c>
      <c r="AL102" s="355">
        <f t="shared" si="6"/>
        <v>1</v>
      </c>
      <c r="AM102" s="354">
        <f t="shared" si="6"/>
        <v>123</v>
      </c>
      <c r="AN102" s="355">
        <f t="shared" si="6"/>
        <v>32</v>
      </c>
      <c r="AO102" s="354">
        <f t="shared" si="6"/>
        <v>48</v>
      </c>
      <c r="AP102" s="355">
        <f t="shared" si="6"/>
        <v>14</v>
      </c>
      <c r="AQ102" s="354">
        <f t="shared" si="6"/>
        <v>43</v>
      </c>
      <c r="AR102" s="355">
        <f t="shared" si="6"/>
        <v>13</v>
      </c>
      <c r="AS102" s="354">
        <f t="shared" si="6"/>
        <v>2</v>
      </c>
      <c r="AT102" s="355">
        <f t="shared" si="6"/>
        <v>0</v>
      </c>
      <c r="AU102" s="354">
        <f t="shared" si="6"/>
        <v>0</v>
      </c>
      <c r="AV102" s="355">
        <f t="shared" si="6"/>
        <v>0</v>
      </c>
      <c r="AW102" s="354">
        <f t="shared" si="6"/>
        <v>11</v>
      </c>
      <c r="AX102" s="355">
        <f t="shared" si="6"/>
        <v>1</v>
      </c>
      <c r="AY102" s="354">
        <f t="shared" si="6"/>
        <v>0</v>
      </c>
      <c r="AZ102" s="355">
        <f t="shared" si="6"/>
        <v>0</v>
      </c>
      <c r="BA102" s="354">
        <f t="shared" si="6"/>
        <v>0</v>
      </c>
      <c r="BB102" s="355">
        <f t="shared" si="6"/>
        <v>0</v>
      </c>
      <c r="BC102" s="354">
        <f t="shared" si="6"/>
        <v>0</v>
      </c>
      <c r="BD102" s="355">
        <f t="shared" si="6"/>
        <v>0</v>
      </c>
      <c r="BE102" s="354">
        <f t="shared" si="6"/>
        <v>2</v>
      </c>
      <c r="BF102" s="355">
        <f t="shared" si="6"/>
        <v>0</v>
      </c>
      <c r="BG102" s="354">
        <f t="shared" si="6"/>
        <v>1</v>
      </c>
      <c r="BH102" s="355">
        <f t="shared" si="6"/>
        <v>0</v>
      </c>
      <c r="BI102" s="354">
        <f t="shared" si="6"/>
        <v>1</v>
      </c>
      <c r="BJ102" s="368">
        <f>SUM(G102,I102,K102,M102,O102,Q102,S102,U102,W102,Y102,AA102,AC102,AE102,AG102,AI102,AK102,AM102,AO102,AQ102,AS102,AU102,AW102,AY102,BA102,BC102,BI102)</f>
        <v>1699</v>
      </c>
      <c r="BK102" s="369">
        <f>SUM(H102,J102,L102,N102,P102,R102,T102,V102,X102,Z102,AB102,AD102,AF102,AH102,AJ102,AL102,AN102,AP102,AR102,AT102,AV102,AX102,AZ102,BB102,BD102)</f>
        <v>623</v>
      </c>
    </row>
    <row r="103" spans="2:63"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</row>
    <row r="104" spans="2:63" ht="116.25" customHeight="1">
      <c r="G104" s="311" t="str">
        <f>G5</f>
        <v>Bielawa</v>
      </c>
      <c r="H104" s="315" t="str">
        <f t="shared" ref="H104:BI104" si="7">H5</f>
        <v>D-Bielawa</v>
      </c>
      <c r="I104" s="311" t="str">
        <f t="shared" si="7"/>
        <v>Głogów</v>
      </c>
      <c r="J104" s="315" t="str">
        <f t="shared" si="7"/>
        <v>D-Głogów</v>
      </c>
      <c r="K104" s="311" t="str">
        <f t="shared" si="7"/>
        <v>Jawor</v>
      </c>
      <c r="L104" s="315" t="str">
        <f t="shared" si="7"/>
        <v>D-Jawor</v>
      </c>
      <c r="M104" s="311" t="str">
        <f t="shared" si="7"/>
        <v>Jelenia Góra</v>
      </c>
      <c r="N104" s="315" t="str">
        <f t="shared" si="7"/>
        <v>D-Jelenia Góra</v>
      </c>
      <c r="O104" s="311" t="str">
        <f t="shared" si="7"/>
        <v>Kłodzko</v>
      </c>
      <c r="P104" s="315" t="str">
        <f t="shared" si="7"/>
        <v>D-Kłodzko</v>
      </c>
      <c r="Q104" s="311" t="str">
        <f t="shared" si="7"/>
        <v>Legnica</v>
      </c>
      <c r="R104" s="315" t="str">
        <f t="shared" si="7"/>
        <v>D-Legnica</v>
      </c>
      <c r="S104" s="311" t="str">
        <f t="shared" si="7"/>
        <v>Oleśnica</v>
      </c>
      <c r="T104" s="315" t="str">
        <f t="shared" si="7"/>
        <v>D-Oleśnica</v>
      </c>
      <c r="U104" s="311" t="str">
        <f t="shared" si="7"/>
        <v>Świdnica</v>
      </c>
      <c r="V104" s="315" t="str">
        <f t="shared" si="7"/>
        <v>D-Świdnica</v>
      </c>
      <c r="W104" s="311" t="str">
        <f t="shared" si="7"/>
        <v>Wołów</v>
      </c>
      <c r="X104" s="315" t="str">
        <f t="shared" si="7"/>
        <v>D-Wołów</v>
      </c>
      <c r="Y104" s="311" t="str">
        <f t="shared" si="7"/>
        <v>Ziębice</v>
      </c>
      <c r="Z104" s="315" t="str">
        <f t="shared" si="7"/>
        <v>D-Ziębice</v>
      </c>
      <c r="AA104" s="311" t="str">
        <f t="shared" si="7"/>
        <v>Dobrodzień</v>
      </c>
      <c r="AB104" s="315" t="str">
        <f t="shared" si="7"/>
        <v>D-Dobrodzień</v>
      </c>
      <c r="AC104" s="311" t="str">
        <f t="shared" si="7"/>
        <v>Głubczyce</v>
      </c>
      <c r="AD104" s="315" t="str">
        <f t="shared" si="7"/>
        <v>D-Głubczyce</v>
      </c>
      <c r="AE104" s="311" t="str">
        <f t="shared" si="7"/>
        <v>K. Koźle</v>
      </c>
      <c r="AF104" s="315" t="str">
        <f t="shared" si="7"/>
        <v>D-K.Koźle</v>
      </c>
      <c r="AG104" s="311" t="str">
        <f t="shared" si="7"/>
        <v>Kluczbork</v>
      </c>
      <c r="AH104" s="315" t="str">
        <f t="shared" si="7"/>
        <v>D-Kluczbork</v>
      </c>
      <c r="AI104" s="311" t="str">
        <f t="shared" si="7"/>
        <v>Krotoszyn</v>
      </c>
      <c r="AJ104" s="315" t="str">
        <f t="shared" si="7"/>
        <v>D-Krotoszyn</v>
      </c>
      <c r="AK104" s="311" t="str">
        <f t="shared" si="7"/>
        <v>Olkusz</v>
      </c>
      <c r="AL104" s="315" t="str">
        <f t="shared" si="7"/>
        <v>D-Olkusz</v>
      </c>
      <c r="AM104" s="311" t="str">
        <f t="shared" si="7"/>
        <v>Wschowa</v>
      </c>
      <c r="AN104" s="315" t="str">
        <f t="shared" si="7"/>
        <v>D-Wschowa</v>
      </c>
      <c r="AO104" s="311" t="str">
        <f t="shared" si="7"/>
        <v>Zielona Góra</v>
      </c>
      <c r="AP104" s="315" t="str">
        <f t="shared" si="7"/>
        <v>D-Zielona Góra</v>
      </c>
      <c r="AQ104" s="311" t="str">
        <f t="shared" si="7"/>
        <v>Rzemieślnicza</v>
      </c>
      <c r="AR104" s="315" t="str">
        <f t="shared" si="7"/>
        <v>D-Rzemieślnicza</v>
      </c>
      <c r="AS104" s="311" t="str">
        <f t="shared" si="7"/>
        <v>Mosina</v>
      </c>
      <c r="AT104" s="315" t="str">
        <f t="shared" si="7"/>
        <v>D-Mosina</v>
      </c>
      <c r="AU104" s="311" t="str">
        <f t="shared" si="7"/>
        <v>Słupsk</v>
      </c>
      <c r="AV104" s="315" t="str">
        <f t="shared" si="7"/>
        <v>D-Słupsk</v>
      </c>
      <c r="AW104" s="311" t="str">
        <f t="shared" si="7"/>
        <v>Opole</v>
      </c>
      <c r="AX104" s="315" t="str">
        <f t="shared" si="7"/>
        <v>D-Opole</v>
      </c>
      <c r="AY104" s="311" t="str">
        <f t="shared" si="7"/>
        <v>Wrocław</v>
      </c>
      <c r="AZ104" s="315" t="str">
        <f t="shared" si="7"/>
        <v>D-Wroclaw</v>
      </c>
      <c r="BA104" s="311" t="str">
        <f t="shared" si="7"/>
        <v>Brzeg Dolny</v>
      </c>
      <c r="BB104" s="315" t="str">
        <f t="shared" si="7"/>
        <v>D-Brzeg Dolny</v>
      </c>
      <c r="BC104" s="311" t="str">
        <f t="shared" si="7"/>
        <v>Gniezno</v>
      </c>
      <c r="BD104" s="315" t="str">
        <f t="shared" si="7"/>
        <v>D-Gniezno</v>
      </c>
      <c r="BE104" s="455" t="s">
        <v>2175</v>
      </c>
      <c r="BF104" s="315" t="s">
        <v>2175</v>
      </c>
      <c r="BG104" s="455" t="s">
        <v>1993</v>
      </c>
      <c r="BH104" s="315" t="s">
        <v>2176</v>
      </c>
      <c r="BI104" s="311" t="str">
        <f t="shared" si="7"/>
        <v>konsulatacje szkoła</v>
      </c>
    </row>
    <row r="105" spans="2:63" ht="15.75" customHeight="1"/>
    <row r="107" spans="2:63" ht="15.75" customHeight="1"/>
    <row r="109" spans="2:63" ht="15.75" customHeight="1"/>
    <row r="115" ht="15.75" customHeight="1"/>
    <row r="117" ht="15.75" customHeight="1"/>
    <row r="119" ht="15.75" customHeight="1"/>
    <row r="122" ht="15.75" customHeight="1"/>
  </sheetData>
  <autoFilter ref="B5:BI102">
    <filterColumn colId="4">
      <filters blank="1">
        <filter val="1"/>
        <filter val="12"/>
        <filter val="13"/>
        <filter val="174"/>
        <filter val="2"/>
        <filter val="24"/>
        <filter val="242"/>
        <filter val="264"/>
        <filter val="27"/>
        <filter val="282"/>
        <filter val="3"/>
        <filter val="32"/>
        <filter val="33"/>
        <filter val="34"/>
        <filter val="5"/>
        <filter val="58"/>
        <filter val="6"/>
        <filter val="69"/>
        <filter val="7"/>
        <filter val="73"/>
        <filter val="75"/>
        <filter val="79"/>
        <filter val="97"/>
      </filters>
    </filterColumn>
    <filterColumn colId="39">
      <filters blank="1">
        <filter val="1"/>
        <filter val="12"/>
        <filter val="2"/>
        <filter val="3"/>
        <filter val="48"/>
        <filter val="5"/>
      </filters>
    </filterColumn>
  </autoFilter>
  <mergeCells count="3">
    <mergeCell ref="B3:B4"/>
    <mergeCell ref="C3:C4"/>
    <mergeCell ref="G3:BI3"/>
  </mergeCells>
  <pageMargins left="0.70866141732283472" right="0.70866141732283472" top="2.1259842519685042" bottom="0.74803149606299213" header="0.31496062992125984" footer="0.31496062992125984"/>
  <pageSetup paperSize="8" scale="36" orientation="landscape" r:id="rId1"/>
  <headerFooter>
    <oddHeader>&amp;CKuratorium Oświaty we Wrocławiu
Delegatura w Wałbrzychu
Aleja Wyzwolenia 22-24,   58 – 300 Wałbrzych
tel. 74 842 20 64  
e-mail: walbrzych@kowroc.pl
Wykaz zawodów
klasa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11"/>
  <sheetViews>
    <sheetView topLeftCell="A16" workbookViewId="0">
      <selection activeCell="B11" sqref="B11"/>
    </sheetView>
  </sheetViews>
  <sheetFormatPr defaultRowHeight="15"/>
  <cols>
    <col min="2" max="2" width="101.42578125" style="538" customWidth="1"/>
    <col min="3" max="3" width="7.28515625" customWidth="1"/>
    <col min="4" max="4" width="8.5703125" customWidth="1"/>
    <col min="5" max="5" width="8.42578125" customWidth="1"/>
    <col min="6" max="6" width="8.5703125" customWidth="1"/>
    <col min="7" max="34" width="3" customWidth="1"/>
    <col min="35" max="35" width="7.42578125" customWidth="1"/>
    <col min="36" max="36" width="14.28515625" customWidth="1"/>
    <col min="37" max="37" width="38.42578125" bestFit="1" customWidth="1"/>
    <col min="38" max="38" width="16.7109375" bestFit="1" customWidth="1"/>
    <col min="39" max="39" width="6.5703125" customWidth="1"/>
    <col min="40" max="40" width="11.42578125" bestFit="1" customWidth="1"/>
    <col min="41" max="41" width="7" customWidth="1"/>
    <col min="42" max="42" width="7.140625" customWidth="1"/>
    <col min="43" max="43" width="7.42578125" customWidth="1"/>
    <col min="44" max="44" width="13.85546875" bestFit="1" customWidth="1"/>
    <col min="45" max="45" width="7.42578125" customWidth="1"/>
    <col min="46" max="46" width="14.28515625" bestFit="1" customWidth="1"/>
  </cols>
  <sheetData>
    <row r="2" spans="2:6" ht="73.5" customHeight="1">
      <c r="B2" s="805" t="s">
        <v>1977</v>
      </c>
      <c r="C2" s="805"/>
      <c r="D2" s="805"/>
      <c r="E2" s="805"/>
      <c r="F2" s="805"/>
    </row>
    <row r="4" spans="2:6" ht="15.75">
      <c r="B4" s="806" t="s">
        <v>2183</v>
      </c>
      <c r="C4" s="806"/>
      <c r="D4" s="806"/>
      <c r="E4" s="806"/>
      <c r="F4" s="806"/>
    </row>
    <row r="5" spans="2:6" ht="15.75">
      <c r="B5" s="807" t="s">
        <v>1832</v>
      </c>
      <c r="C5" s="807"/>
      <c r="D5" s="807"/>
      <c r="E5" s="807"/>
      <c r="F5" s="807"/>
    </row>
    <row r="6" spans="2:6" ht="15.75" customHeight="1">
      <c r="B6" s="808" t="s">
        <v>2182</v>
      </c>
      <c r="C6" s="808"/>
      <c r="D6" s="808"/>
      <c r="E6" s="808"/>
      <c r="F6" s="808"/>
    </row>
    <row r="7" spans="2:6" ht="15.75">
      <c r="B7" s="804" t="s">
        <v>2358</v>
      </c>
      <c r="C7" s="804"/>
      <c r="D7" s="804"/>
      <c r="E7" s="804"/>
      <c r="F7" s="804"/>
    </row>
    <row r="8" spans="2:6" ht="15.75">
      <c r="B8" s="803" t="s">
        <v>1992</v>
      </c>
      <c r="C8" s="804"/>
      <c r="D8" s="804"/>
      <c r="E8" s="804"/>
      <c r="F8" s="804"/>
    </row>
    <row r="9" spans="2:6" ht="15.75">
      <c r="B9" s="552"/>
      <c r="C9" s="539"/>
      <c r="D9" s="539"/>
      <c r="E9" s="539"/>
      <c r="F9" s="539"/>
    </row>
    <row r="10" spans="2:6">
      <c r="B10" s="540">
        <f ca="1">NOW()</f>
        <v>45266.54849050926</v>
      </c>
    </row>
    <row r="11" spans="2:6" ht="39.75" customHeight="1">
      <c r="B11" s="536" t="s">
        <v>1964</v>
      </c>
      <c r="C11" s="525" t="s">
        <v>2326</v>
      </c>
      <c r="D11" s="525" t="s">
        <v>2324</v>
      </c>
      <c r="E11" s="525" t="s">
        <v>2327</v>
      </c>
      <c r="F11" s="525" t="s">
        <v>2325</v>
      </c>
    </row>
    <row r="12" spans="2:6">
      <c r="B12" s="773" t="s">
        <v>37</v>
      </c>
      <c r="C12" s="541">
        <v>72</v>
      </c>
      <c r="D12" s="541">
        <v>29</v>
      </c>
      <c r="E12" s="541">
        <v>72</v>
      </c>
      <c r="F12" s="541">
        <v>25</v>
      </c>
    </row>
    <row r="13" spans="2:6">
      <c r="B13" s="692" t="s">
        <v>2272</v>
      </c>
      <c r="C13" s="691">
        <v>1</v>
      </c>
      <c r="D13" s="691">
        <v>0</v>
      </c>
      <c r="E13" s="691">
        <v>1</v>
      </c>
      <c r="F13" s="691">
        <v>0</v>
      </c>
    </row>
    <row r="14" spans="2:6">
      <c r="B14" s="537" t="s">
        <v>486</v>
      </c>
      <c r="C14" s="526">
        <v>1</v>
      </c>
      <c r="D14" s="526">
        <v>0</v>
      </c>
      <c r="E14" s="526">
        <v>1</v>
      </c>
      <c r="F14" s="526">
        <v>0</v>
      </c>
    </row>
    <row r="15" spans="2:6">
      <c r="B15" s="692" t="s">
        <v>2265</v>
      </c>
      <c r="C15" s="691">
        <v>4</v>
      </c>
      <c r="D15" s="691">
        <v>3</v>
      </c>
      <c r="E15" s="691">
        <v>4</v>
      </c>
      <c r="F15" s="691">
        <v>3</v>
      </c>
    </row>
    <row r="16" spans="2:6">
      <c r="B16" s="556" t="s">
        <v>532</v>
      </c>
      <c r="C16" s="526">
        <v>1</v>
      </c>
      <c r="D16" s="526">
        <v>1</v>
      </c>
      <c r="E16" s="526">
        <v>1</v>
      </c>
      <c r="F16" s="526">
        <v>1</v>
      </c>
    </row>
    <row r="17" spans="2:12">
      <c r="B17" s="556" t="s">
        <v>527</v>
      </c>
      <c r="C17" s="526">
        <v>3</v>
      </c>
      <c r="D17" s="526">
        <v>2</v>
      </c>
      <c r="E17" s="526">
        <v>3</v>
      </c>
      <c r="F17" s="526">
        <v>2</v>
      </c>
      <c r="L17" s="510"/>
    </row>
    <row r="18" spans="2:12">
      <c r="B18" s="692" t="s">
        <v>2280</v>
      </c>
      <c r="C18" s="691">
        <v>1</v>
      </c>
      <c r="D18" s="691">
        <v>1</v>
      </c>
      <c r="E18" s="691">
        <v>1</v>
      </c>
      <c r="F18" s="691">
        <v>1</v>
      </c>
    </row>
    <row r="19" spans="2:12">
      <c r="B19" s="556" t="s">
        <v>510</v>
      </c>
      <c r="C19" s="526">
        <v>1</v>
      </c>
      <c r="D19" s="526">
        <v>1</v>
      </c>
      <c r="E19" s="526">
        <v>1</v>
      </c>
      <c r="F19" s="526">
        <v>1</v>
      </c>
    </row>
    <row r="20" spans="2:12">
      <c r="B20" s="692" t="s">
        <v>2270</v>
      </c>
      <c r="C20" s="691">
        <v>2</v>
      </c>
      <c r="D20" s="691">
        <v>1</v>
      </c>
      <c r="E20" s="691">
        <v>2</v>
      </c>
      <c r="F20" s="691">
        <v>1</v>
      </c>
    </row>
    <row r="21" spans="2:12">
      <c r="B21" s="556" t="s">
        <v>532</v>
      </c>
      <c r="C21" s="526">
        <v>2</v>
      </c>
      <c r="D21" s="526">
        <v>1</v>
      </c>
      <c r="E21" s="526">
        <v>2</v>
      </c>
      <c r="F21" s="526">
        <v>1</v>
      </c>
    </row>
    <row r="22" spans="2:12">
      <c r="B22" s="692" t="s">
        <v>2279</v>
      </c>
      <c r="C22" s="691">
        <v>4</v>
      </c>
      <c r="D22" s="691">
        <v>1</v>
      </c>
      <c r="E22" s="691">
        <v>4</v>
      </c>
      <c r="F22" s="691">
        <v>1</v>
      </c>
    </row>
    <row r="23" spans="2:12">
      <c r="B23" s="556" t="s">
        <v>486</v>
      </c>
      <c r="C23" s="526">
        <v>1</v>
      </c>
      <c r="D23" s="526">
        <v>0</v>
      </c>
      <c r="E23" s="526">
        <v>1</v>
      </c>
      <c r="F23" s="526">
        <v>0</v>
      </c>
    </row>
    <row r="24" spans="2:12">
      <c r="B24" s="556" t="s">
        <v>211</v>
      </c>
      <c r="C24" s="526">
        <v>3</v>
      </c>
      <c r="D24" s="526">
        <v>1</v>
      </c>
      <c r="E24" s="526">
        <v>3</v>
      </c>
      <c r="F24" s="526">
        <v>1</v>
      </c>
    </row>
    <row r="25" spans="2:12">
      <c r="B25" s="692" t="s">
        <v>2263</v>
      </c>
      <c r="C25" s="691">
        <v>0</v>
      </c>
      <c r="D25" s="691">
        <v>0</v>
      </c>
      <c r="E25" s="691">
        <v>0</v>
      </c>
      <c r="F25" s="691">
        <v>0</v>
      </c>
    </row>
    <row r="26" spans="2:12">
      <c r="B26" s="556" t="s">
        <v>75</v>
      </c>
      <c r="C26" s="526">
        <v>0</v>
      </c>
      <c r="D26" s="526">
        <v>0</v>
      </c>
      <c r="E26" s="526">
        <v>0</v>
      </c>
      <c r="F26" s="526">
        <v>0</v>
      </c>
    </row>
    <row r="27" spans="2:12">
      <c r="B27" s="692" t="s">
        <v>2269</v>
      </c>
      <c r="C27" s="691">
        <v>1</v>
      </c>
      <c r="D27" s="691">
        <v>0</v>
      </c>
      <c r="E27" s="691">
        <v>1</v>
      </c>
      <c r="F27" s="691">
        <v>0</v>
      </c>
    </row>
    <row r="28" spans="2:12">
      <c r="B28" s="556" t="s">
        <v>485</v>
      </c>
      <c r="C28" s="526">
        <v>1</v>
      </c>
      <c r="D28" s="526">
        <v>0</v>
      </c>
      <c r="E28" s="526">
        <v>1</v>
      </c>
      <c r="F28" s="526">
        <v>0</v>
      </c>
    </row>
    <row r="29" spans="2:12">
      <c r="B29" s="692" t="s">
        <v>2273</v>
      </c>
      <c r="C29" s="691">
        <v>1</v>
      </c>
      <c r="D29" s="691">
        <v>1</v>
      </c>
      <c r="E29" s="691">
        <v>1</v>
      </c>
      <c r="F29" s="691">
        <v>1</v>
      </c>
    </row>
    <row r="30" spans="2:12">
      <c r="B30" s="556" t="s">
        <v>510</v>
      </c>
      <c r="C30" s="526">
        <v>1</v>
      </c>
      <c r="D30" s="526">
        <v>1</v>
      </c>
      <c r="E30" s="526">
        <v>1</v>
      </c>
      <c r="F30" s="526">
        <v>1</v>
      </c>
    </row>
    <row r="31" spans="2:12">
      <c r="B31" s="692" t="s">
        <v>2252</v>
      </c>
      <c r="C31" s="691">
        <v>2</v>
      </c>
      <c r="D31" s="691">
        <v>2</v>
      </c>
      <c r="E31" s="691">
        <v>2</v>
      </c>
      <c r="F31" s="691">
        <v>2</v>
      </c>
    </row>
    <row r="32" spans="2:12">
      <c r="B32" s="556" t="s">
        <v>532</v>
      </c>
      <c r="C32" s="526">
        <v>2</v>
      </c>
      <c r="D32" s="526">
        <v>2</v>
      </c>
      <c r="E32" s="526">
        <v>2</v>
      </c>
      <c r="F32" s="526">
        <v>2</v>
      </c>
    </row>
    <row r="33" spans="2:6">
      <c r="B33" s="692" t="s">
        <v>1937</v>
      </c>
      <c r="C33" s="691">
        <v>2</v>
      </c>
      <c r="D33" s="691">
        <v>0</v>
      </c>
      <c r="E33" s="691">
        <v>2</v>
      </c>
      <c r="F33" s="691">
        <v>0</v>
      </c>
    </row>
    <row r="34" spans="2:6">
      <c r="B34" s="556" t="s">
        <v>176</v>
      </c>
      <c r="C34" s="526">
        <v>2</v>
      </c>
      <c r="D34" s="526">
        <v>0</v>
      </c>
      <c r="E34" s="526">
        <v>2</v>
      </c>
      <c r="F34" s="526">
        <v>0</v>
      </c>
    </row>
    <row r="35" spans="2:6">
      <c r="B35" s="692" t="s">
        <v>2292</v>
      </c>
      <c r="C35" s="691">
        <v>8</v>
      </c>
      <c r="D35" s="691">
        <v>3</v>
      </c>
      <c r="E35" s="691">
        <v>8</v>
      </c>
      <c r="F35" s="691">
        <v>3</v>
      </c>
    </row>
    <row r="36" spans="2:6">
      <c r="B36" s="556" t="s">
        <v>175</v>
      </c>
      <c r="C36" s="526">
        <v>2</v>
      </c>
      <c r="D36" s="526">
        <v>2</v>
      </c>
      <c r="E36" s="526">
        <v>2</v>
      </c>
      <c r="F36" s="526">
        <v>2</v>
      </c>
    </row>
    <row r="37" spans="2:6">
      <c r="B37" s="556" t="s">
        <v>69</v>
      </c>
      <c r="C37" s="526">
        <v>4</v>
      </c>
      <c r="D37" s="526">
        <v>0</v>
      </c>
      <c r="E37" s="526">
        <v>4</v>
      </c>
      <c r="F37" s="526">
        <v>0</v>
      </c>
    </row>
    <row r="38" spans="2:6">
      <c r="B38" s="556" t="s">
        <v>510</v>
      </c>
      <c r="C38" s="526">
        <v>1</v>
      </c>
      <c r="D38" s="526">
        <v>1</v>
      </c>
      <c r="E38" s="526">
        <v>1</v>
      </c>
      <c r="F38" s="526">
        <v>1</v>
      </c>
    </row>
    <row r="39" spans="2:6">
      <c r="B39" s="556" t="s">
        <v>180</v>
      </c>
      <c r="C39" s="526">
        <v>1</v>
      </c>
      <c r="D39" s="526">
        <v>0</v>
      </c>
      <c r="E39" s="526">
        <v>1</v>
      </c>
      <c r="F39" s="526">
        <v>0</v>
      </c>
    </row>
    <row r="40" spans="2:6">
      <c r="B40" s="692" t="s">
        <v>2278</v>
      </c>
      <c r="C40" s="691">
        <v>1</v>
      </c>
      <c r="D40" s="691">
        <v>0</v>
      </c>
      <c r="E40" s="691">
        <v>1</v>
      </c>
      <c r="F40" s="691">
        <v>0</v>
      </c>
    </row>
    <row r="41" spans="2:6">
      <c r="B41" s="556" t="s">
        <v>510</v>
      </c>
      <c r="C41" s="526">
        <v>1</v>
      </c>
      <c r="D41" s="526">
        <v>0</v>
      </c>
      <c r="E41" s="526">
        <v>1</v>
      </c>
      <c r="F41" s="526">
        <v>0</v>
      </c>
    </row>
    <row r="42" spans="2:6">
      <c r="B42" s="692" t="s">
        <v>2261</v>
      </c>
      <c r="C42" s="691">
        <v>12</v>
      </c>
      <c r="D42" s="691">
        <v>0</v>
      </c>
      <c r="E42" s="691">
        <v>12</v>
      </c>
      <c r="F42" s="691">
        <v>0</v>
      </c>
    </row>
    <row r="43" spans="2:6">
      <c r="B43" s="556" t="s">
        <v>485</v>
      </c>
      <c r="C43" s="526">
        <v>9</v>
      </c>
      <c r="D43" s="526">
        <v>0</v>
      </c>
      <c r="E43" s="526">
        <v>9</v>
      </c>
      <c r="F43" s="526">
        <v>0</v>
      </c>
    </row>
    <row r="44" spans="2:6">
      <c r="B44" s="556" t="s">
        <v>496</v>
      </c>
      <c r="C44" s="526">
        <v>3</v>
      </c>
      <c r="D44" s="526">
        <v>0</v>
      </c>
      <c r="E44" s="526">
        <v>3</v>
      </c>
      <c r="F44" s="526">
        <v>0</v>
      </c>
    </row>
    <row r="45" spans="2:6">
      <c r="B45" s="692" t="s">
        <v>1860</v>
      </c>
      <c r="C45" s="691">
        <v>2</v>
      </c>
      <c r="D45" s="691">
        <v>0</v>
      </c>
      <c r="E45" s="691">
        <v>2</v>
      </c>
      <c r="F45" s="691">
        <v>0</v>
      </c>
    </row>
    <row r="46" spans="2:6">
      <c r="B46" s="556" t="s">
        <v>510</v>
      </c>
      <c r="C46" s="526">
        <v>2</v>
      </c>
      <c r="D46" s="526">
        <v>0</v>
      </c>
      <c r="E46" s="526">
        <v>2</v>
      </c>
      <c r="F46" s="526">
        <v>0</v>
      </c>
    </row>
    <row r="47" spans="2:6">
      <c r="B47" s="692" t="s">
        <v>1874</v>
      </c>
      <c r="C47" s="691">
        <v>1</v>
      </c>
      <c r="D47" s="691">
        <v>0</v>
      </c>
      <c r="E47" s="691">
        <v>1</v>
      </c>
      <c r="F47" s="691">
        <v>0</v>
      </c>
    </row>
    <row r="48" spans="2:6">
      <c r="B48" s="556" t="s">
        <v>486</v>
      </c>
      <c r="C48" s="526">
        <v>1</v>
      </c>
      <c r="D48" s="526">
        <v>0</v>
      </c>
      <c r="E48" s="526">
        <v>1</v>
      </c>
      <c r="F48" s="526">
        <v>0</v>
      </c>
    </row>
    <row r="49" spans="2:6">
      <c r="B49" s="692" t="s">
        <v>2277</v>
      </c>
      <c r="C49" s="691">
        <v>0</v>
      </c>
      <c r="D49" s="691">
        <v>0</v>
      </c>
      <c r="E49" s="691">
        <v>0</v>
      </c>
      <c r="F49" s="691">
        <v>0</v>
      </c>
    </row>
    <row r="50" spans="2:6">
      <c r="B50" s="556" t="s">
        <v>510</v>
      </c>
      <c r="C50" s="526">
        <v>0</v>
      </c>
      <c r="D50" s="526">
        <v>0</v>
      </c>
      <c r="E50" s="526">
        <v>0</v>
      </c>
      <c r="F50" s="526">
        <v>0</v>
      </c>
    </row>
    <row r="51" spans="2:6">
      <c r="B51" s="692" t="s">
        <v>2281</v>
      </c>
      <c r="C51" s="691">
        <v>0</v>
      </c>
      <c r="D51" s="691">
        <v>0</v>
      </c>
      <c r="E51" s="691">
        <v>0</v>
      </c>
      <c r="F51" s="691">
        <v>0</v>
      </c>
    </row>
    <row r="52" spans="2:6">
      <c r="B52" s="556" t="s">
        <v>510</v>
      </c>
      <c r="C52" s="526">
        <v>0</v>
      </c>
      <c r="D52" s="526">
        <v>0</v>
      </c>
      <c r="E52" s="526">
        <v>0</v>
      </c>
      <c r="F52" s="526">
        <v>0</v>
      </c>
    </row>
    <row r="53" spans="2:6">
      <c r="B53" s="692" t="s">
        <v>2101</v>
      </c>
      <c r="C53" s="691">
        <v>1</v>
      </c>
      <c r="D53" s="691">
        <v>1</v>
      </c>
      <c r="E53" s="691">
        <v>1</v>
      </c>
      <c r="F53" s="691">
        <v>1</v>
      </c>
    </row>
    <row r="54" spans="2:6">
      <c r="B54" s="556" t="s">
        <v>510</v>
      </c>
      <c r="C54" s="526">
        <v>1</v>
      </c>
      <c r="D54" s="526">
        <v>1</v>
      </c>
      <c r="E54" s="526">
        <v>1</v>
      </c>
      <c r="F54" s="526">
        <v>1</v>
      </c>
    </row>
    <row r="55" spans="2:6">
      <c r="B55" s="692" t="s">
        <v>1071</v>
      </c>
      <c r="C55" s="691">
        <v>7</v>
      </c>
      <c r="D55" s="691">
        <v>6</v>
      </c>
      <c r="E55" s="691">
        <v>7</v>
      </c>
      <c r="F55" s="691">
        <v>2</v>
      </c>
    </row>
    <row r="56" spans="2:6">
      <c r="B56" s="556" t="s">
        <v>532</v>
      </c>
      <c r="C56" s="526">
        <v>2</v>
      </c>
      <c r="D56" s="526">
        <v>2</v>
      </c>
      <c r="E56" s="526">
        <v>2</v>
      </c>
      <c r="F56" s="526">
        <v>2</v>
      </c>
    </row>
    <row r="57" spans="2:6">
      <c r="B57" s="556" t="s">
        <v>211</v>
      </c>
      <c r="C57" s="526">
        <v>1</v>
      </c>
      <c r="D57" s="526">
        <v>0</v>
      </c>
      <c r="E57" s="526">
        <v>1</v>
      </c>
      <c r="F57" s="526">
        <v>0</v>
      </c>
    </row>
    <row r="58" spans="2:6">
      <c r="B58" s="556" t="s">
        <v>497</v>
      </c>
      <c r="C58" s="526">
        <v>4</v>
      </c>
      <c r="D58" s="526">
        <v>4</v>
      </c>
      <c r="E58" s="526">
        <v>4</v>
      </c>
      <c r="F58" s="526">
        <v>0</v>
      </c>
    </row>
    <row r="59" spans="2:6">
      <c r="B59" s="692" t="s">
        <v>2290</v>
      </c>
      <c r="C59" s="691">
        <v>1</v>
      </c>
      <c r="D59" s="691">
        <v>0</v>
      </c>
      <c r="E59" s="691">
        <v>1</v>
      </c>
      <c r="F59" s="691">
        <v>0</v>
      </c>
    </row>
    <row r="60" spans="2:6">
      <c r="B60" s="556" t="s">
        <v>541</v>
      </c>
      <c r="C60" s="526">
        <v>1</v>
      </c>
      <c r="D60" s="526">
        <v>0</v>
      </c>
      <c r="E60" s="526">
        <v>1</v>
      </c>
      <c r="F60" s="526">
        <v>0</v>
      </c>
    </row>
    <row r="61" spans="2:6">
      <c r="B61" s="692" t="s">
        <v>2015</v>
      </c>
      <c r="C61" s="691">
        <v>2</v>
      </c>
      <c r="D61" s="691">
        <v>1</v>
      </c>
      <c r="E61" s="691">
        <v>2</v>
      </c>
      <c r="F61" s="691">
        <v>1</v>
      </c>
    </row>
    <row r="62" spans="2:6">
      <c r="B62" s="556" t="s">
        <v>75</v>
      </c>
      <c r="C62" s="526">
        <v>2</v>
      </c>
      <c r="D62" s="526">
        <v>1</v>
      </c>
      <c r="E62" s="526">
        <v>2</v>
      </c>
      <c r="F62" s="526">
        <v>1</v>
      </c>
    </row>
    <row r="63" spans="2:6">
      <c r="B63" s="692" t="s">
        <v>2028</v>
      </c>
      <c r="C63" s="691">
        <v>3</v>
      </c>
      <c r="D63" s="691">
        <v>0</v>
      </c>
      <c r="E63" s="691">
        <v>3</v>
      </c>
      <c r="F63" s="691">
        <v>0</v>
      </c>
    </row>
    <row r="64" spans="2:6">
      <c r="B64" s="556" t="s">
        <v>485</v>
      </c>
      <c r="C64" s="526">
        <v>0</v>
      </c>
      <c r="D64" s="526">
        <v>0</v>
      </c>
      <c r="E64" s="526"/>
      <c r="F64" s="526">
        <v>0</v>
      </c>
    </row>
    <row r="65" spans="2:6">
      <c r="B65" s="556" t="s">
        <v>180</v>
      </c>
      <c r="C65" s="526">
        <v>3</v>
      </c>
      <c r="D65" s="526">
        <v>0</v>
      </c>
      <c r="E65" s="526">
        <v>3</v>
      </c>
      <c r="F65" s="526">
        <v>0</v>
      </c>
    </row>
    <row r="66" spans="2:6">
      <c r="B66" s="692" t="s">
        <v>2237</v>
      </c>
      <c r="C66" s="691">
        <v>4</v>
      </c>
      <c r="D66" s="691">
        <v>3</v>
      </c>
      <c r="E66" s="691">
        <v>4</v>
      </c>
      <c r="F66" s="691">
        <v>3</v>
      </c>
    </row>
    <row r="67" spans="2:6">
      <c r="B67" s="556" t="s">
        <v>532</v>
      </c>
      <c r="C67" s="526">
        <v>4</v>
      </c>
      <c r="D67" s="526">
        <v>3</v>
      </c>
      <c r="E67" s="526">
        <v>4</v>
      </c>
      <c r="F67" s="526">
        <v>3</v>
      </c>
    </row>
    <row r="68" spans="2:6">
      <c r="B68" s="692" t="s">
        <v>2040</v>
      </c>
      <c r="C68" s="691">
        <v>3</v>
      </c>
      <c r="D68" s="691">
        <v>1</v>
      </c>
      <c r="E68" s="691">
        <v>3</v>
      </c>
      <c r="F68" s="691">
        <v>1</v>
      </c>
    </row>
    <row r="69" spans="2:6">
      <c r="B69" s="556" t="s">
        <v>75</v>
      </c>
      <c r="C69" s="526">
        <v>0</v>
      </c>
      <c r="D69" s="526">
        <v>0</v>
      </c>
      <c r="E69" s="526">
        <v>0</v>
      </c>
      <c r="F69" s="526">
        <v>0</v>
      </c>
    </row>
    <row r="70" spans="2:6">
      <c r="B70" s="556" t="s">
        <v>532</v>
      </c>
      <c r="C70" s="526">
        <v>1</v>
      </c>
      <c r="D70" s="526">
        <v>1</v>
      </c>
      <c r="E70" s="526">
        <v>1</v>
      </c>
      <c r="F70" s="526">
        <v>1</v>
      </c>
    </row>
    <row r="71" spans="2:6">
      <c r="B71" s="556" t="s">
        <v>211</v>
      </c>
      <c r="C71" s="526">
        <v>2</v>
      </c>
      <c r="D71" s="526">
        <v>0</v>
      </c>
      <c r="E71" s="526">
        <v>2</v>
      </c>
      <c r="F71" s="526">
        <v>0</v>
      </c>
    </row>
    <row r="72" spans="2:6">
      <c r="B72" s="692" t="s">
        <v>1088</v>
      </c>
      <c r="C72" s="691">
        <v>1</v>
      </c>
      <c r="D72" s="691">
        <v>1</v>
      </c>
      <c r="E72" s="691">
        <v>1</v>
      </c>
      <c r="F72" s="691">
        <v>1</v>
      </c>
    </row>
    <row r="73" spans="2:6">
      <c r="B73" s="556" t="s">
        <v>532</v>
      </c>
      <c r="C73" s="526">
        <v>1</v>
      </c>
      <c r="D73" s="526">
        <v>1</v>
      </c>
      <c r="E73" s="526">
        <v>1</v>
      </c>
      <c r="F73" s="526">
        <v>1</v>
      </c>
    </row>
    <row r="74" spans="2:6">
      <c r="B74" s="556" t="s">
        <v>2341</v>
      </c>
      <c r="C74" s="526">
        <v>8</v>
      </c>
      <c r="D74" s="526">
        <v>4</v>
      </c>
      <c r="E74" s="526">
        <v>8</v>
      </c>
      <c r="F74" s="526">
        <v>4</v>
      </c>
    </row>
    <row r="75" spans="2:6">
      <c r="B75" s="556" t="s">
        <v>485</v>
      </c>
      <c r="C75" s="526">
        <v>3</v>
      </c>
      <c r="D75" s="526">
        <v>0</v>
      </c>
      <c r="E75" s="526">
        <v>3</v>
      </c>
      <c r="F75" s="526">
        <v>0</v>
      </c>
    </row>
    <row r="76" spans="2:6">
      <c r="B76" s="556" t="s">
        <v>75</v>
      </c>
      <c r="C76" s="526">
        <v>2</v>
      </c>
      <c r="D76" s="526">
        <v>2</v>
      </c>
      <c r="E76" s="526">
        <v>2</v>
      </c>
      <c r="F76" s="526">
        <v>2</v>
      </c>
    </row>
    <row r="77" spans="2:6">
      <c r="B77" s="556" t="s">
        <v>180</v>
      </c>
      <c r="C77" s="526">
        <v>1</v>
      </c>
      <c r="D77" s="526">
        <v>0</v>
      </c>
      <c r="E77" s="526">
        <v>1</v>
      </c>
      <c r="F77" s="526">
        <v>0</v>
      </c>
    </row>
    <row r="78" spans="2:6">
      <c r="B78" s="556" t="s">
        <v>527</v>
      </c>
      <c r="C78" s="526">
        <v>2</v>
      </c>
      <c r="D78" s="526">
        <v>2</v>
      </c>
      <c r="E78" s="526">
        <v>2</v>
      </c>
      <c r="F78" s="526">
        <v>2</v>
      </c>
    </row>
    <row r="79" spans="2:6">
      <c r="B79" s="537" t="s">
        <v>1823</v>
      </c>
      <c r="C79" s="526">
        <v>72</v>
      </c>
      <c r="D79" s="526">
        <v>29</v>
      </c>
      <c r="E79" s="526">
        <v>72</v>
      </c>
      <c r="F79" s="526">
        <v>25</v>
      </c>
    </row>
    <row r="80" spans="2:6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  <row r="828" spans="2:2">
      <c r="B828"/>
    </row>
    <row r="829" spans="2:2">
      <c r="B829"/>
    </row>
    <row r="830" spans="2:2">
      <c r="B830"/>
    </row>
    <row r="831" spans="2:2">
      <c r="B831"/>
    </row>
    <row r="832" spans="2:2">
      <c r="B832"/>
    </row>
    <row r="833" spans="2:2">
      <c r="B833"/>
    </row>
    <row r="834" spans="2:2">
      <c r="B834"/>
    </row>
    <row r="835" spans="2:2">
      <c r="B835"/>
    </row>
    <row r="836" spans="2:2">
      <c r="B836"/>
    </row>
    <row r="837" spans="2:2">
      <c r="B837"/>
    </row>
    <row r="838" spans="2:2">
      <c r="B838"/>
    </row>
    <row r="839" spans="2:2">
      <c r="B839"/>
    </row>
    <row r="840" spans="2:2">
      <c r="B840"/>
    </row>
    <row r="841" spans="2:2">
      <c r="B841"/>
    </row>
    <row r="842" spans="2:2">
      <c r="B842"/>
    </row>
    <row r="843" spans="2:2">
      <c r="B843"/>
    </row>
    <row r="844" spans="2:2">
      <c r="B844"/>
    </row>
    <row r="845" spans="2:2">
      <c r="B845"/>
    </row>
    <row r="846" spans="2:2">
      <c r="B846"/>
    </row>
    <row r="847" spans="2:2">
      <c r="B847"/>
    </row>
    <row r="848" spans="2:2">
      <c r="B848"/>
    </row>
    <row r="849" spans="2:2">
      <c r="B849"/>
    </row>
    <row r="850" spans="2:2">
      <c r="B850"/>
    </row>
    <row r="851" spans="2:2">
      <c r="B851"/>
    </row>
    <row r="852" spans="2:2">
      <c r="B852"/>
    </row>
    <row r="853" spans="2:2">
      <c r="B853"/>
    </row>
    <row r="854" spans="2:2">
      <c r="B854"/>
    </row>
    <row r="855" spans="2:2">
      <c r="B855"/>
    </row>
    <row r="856" spans="2:2">
      <c r="B856"/>
    </row>
    <row r="857" spans="2:2">
      <c r="B857"/>
    </row>
    <row r="858" spans="2:2">
      <c r="B858"/>
    </row>
    <row r="859" spans="2:2">
      <c r="B859"/>
    </row>
    <row r="860" spans="2:2">
      <c r="B860"/>
    </row>
    <row r="861" spans="2:2">
      <c r="B861"/>
    </row>
    <row r="862" spans="2:2">
      <c r="B862"/>
    </row>
    <row r="863" spans="2:2">
      <c r="B863"/>
    </row>
    <row r="864" spans="2:2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</sheetData>
  <mergeCells count="6">
    <mergeCell ref="B8:F8"/>
    <mergeCell ref="B2:F2"/>
    <mergeCell ref="B4:F4"/>
    <mergeCell ref="B5:F5"/>
    <mergeCell ref="B6:F6"/>
    <mergeCell ref="B7:F7"/>
  </mergeCells>
  <pageMargins left="0.7" right="0.7" top="0.75" bottom="0.75" header="0.3" footer="0.3"/>
  <pageSetup paperSize="8" scale="99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="70" zoomScaleNormal="70" workbookViewId="0">
      <selection activeCell="E13" sqref="E13"/>
    </sheetView>
  </sheetViews>
  <sheetFormatPr defaultRowHeight="15"/>
  <cols>
    <col min="1" max="1" width="108.42578125" customWidth="1"/>
    <col min="2" max="2" width="12.85546875" customWidth="1"/>
    <col min="3" max="3" width="21.5703125" bestFit="1" customWidth="1"/>
    <col min="4" max="4" width="26.85546875" customWidth="1"/>
    <col min="5" max="5" width="13.140625" customWidth="1"/>
    <col min="6" max="27" width="3.28515625" customWidth="1"/>
    <col min="28" max="28" width="7.42578125" customWidth="1"/>
    <col min="29" max="29" width="21.42578125" bestFit="1" customWidth="1"/>
    <col min="30" max="36" width="4.28515625" customWidth="1"/>
    <col min="37" max="54" width="3.28515625" customWidth="1"/>
    <col min="55" max="55" width="7.42578125" customWidth="1"/>
    <col min="56" max="56" width="29.7109375" bestFit="1" customWidth="1"/>
    <col min="57" max="57" width="28.42578125" bestFit="1" customWidth="1"/>
  </cols>
  <sheetData>
    <row r="1" spans="1:5" ht="77.25" customHeight="1">
      <c r="A1" s="811" t="s">
        <v>1977</v>
      </c>
      <c r="B1" s="811"/>
      <c r="C1" s="811"/>
      <c r="D1" s="811"/>
      <c r="E1" s="811"/>
    </row>
    <row r="2" spans="1:5">
      <c r="A2" s="812" t="s">
        <v>2183</v>
      </c>
      <c r="B2" s="812"/>
      <c r="C2" s="812"/>
      <c r="D2" s="812"/>
      <c r="E2" s="812"/>
    </row>
    <row r="3" spans="1:5">
      <c r="A3" s="812" t="s">
        <v>1832</v>
      </c>
      <c r="B3" s="812"/>
      <c r="C3" s="812"/>
      <c r="D3" s="812"/>
      <c r="E3" s="812"/>
    </row>
    <row r="4" spans="1:5">
      <c r="A4" s="812" t="s">
        <v>2182</v>
      </c>
      <c r="B4" s="812"/>
      <c r="C4" s="812"/>
      <c r="D4" s="812"/>
      <c r="E4" s="812"/>
    </row>
    <row r="5" spans="1:5" ht="27" customHeight="1">
      <c r="A5" s="808" t="s">
        <v>2359</v>
      </c>
      <c r="B5" s="808"/>
      <c r="C5" s="808"/>
      <c r="D5" s="808"/>
      <c r="E5" s="808"/>
    </row>
    <row r="6" spans="1:5" ht="23.25" customHeight="1">
      <c r="A6" s="809" t="s">
        <v>1992</v>
      </c>
      <c r="B6" s="810"/>
      <c r="C6" s="810"/>
      <c r="D6" s="810"/>
      <c r="E6" s="810"/>
    </row>
    <row r="7" spans="1:5">
      <c r="B7" s="273"/>
      <c r="C7" s="274">
        <f ca="1">NOW()</f>
        <v>45266.54849050926</v>
      </c>
    </row>
    <row r="8" spans="1:5" ht="45">
      <c r="A8" s="465" t="s">
        <v>1964</v>
      </c>
      <c r="B8" s="464" t="s">
        <v>2087</v>
      </c>
      <c r="C8" s="464" t="s">
        <v>2001</v>
      </c>
      <c r="D8" s="464" t="s">
        <v>2329</v>
      </c>
      <c r="E8" s="464" t="s">
        <v>2330</v>
      </c>
    </row>
    <row r="9" spans="1:5">
      <c r="A9" s="549" t="s">
        <v>37</v>
      </c>
      <c r="B9" s="550">
        <v>25</v>
      </c>
      <c r="C9" s="550">
        <v>12</v>
      </c>
      <c r="D9" s="550">
        <v>25</v>
      </c>
      <c r="E9" s="550">
        <v>12</v>
      </c>
    </row>
    <row r="10" spans="1:5">
      <c r="A10" s="479" t="s">
        <v>1817</v>
      </c>
      <c r="B10" s="551">
        <v>1</v>
      </c>
      <c r="C10" s="551">
        <v>0</v>
      </c>
      <c r="D10" s="551">
        <v>1</v>
      </c>
      <c r="E10" s="551">
        <v>0</v>
      </c>
    </row>
    <row r="11" spans="1:5">
      <c r="A11" s="126" t="s">
        <v>1045</v>
      </c>
      <c r="B11" s="127">
        <v>1</v>
      </c>
      <c r="C11" s="127">
        <v>0</v>
      </c>
      <c r="D11" s="127">
        <v>1</v>
      </c>
      <c r="E11" s="127">
        <v>0</v>
      </c>
    </row>
    <row r="12" spans="1:5">
      <c r="A12" s="479" t="s">
        <v>1937</v>
      </c>
      <c r="B12" s="551">
        <v>1</v>
      </c>
      <c r="C12" s="551">
        <v>0</v>
      </c>
      <c r="D12" s="551">
        <v>1</v>
      </c>
      <c r="E12" s="551">
        <v>0</v>
      </c>
    </row>
    <row r="13" spans="1:5">
      <c r="A13" s="126" t="s">
        <v>206</v>
      </c>
      <c r="B13" s="127">
        <v>1</v>
      </c>
      <c r="C13" s="127">
        <v>0</v>
      </c>
      <c r="D13" s="127">
        <v>1</v>
      </c>
      <c r="E13" s="127">
        <v>0</v>
      </c>
    </row>
    <row r="14" spans="1:5">
      <c r="A14" s="479" t="s">
        <v>1860</v>
      </c>
      <c r="B14" s="551">
        <v>0</v>
      </c>
      <c r="C14" s="551">
        <v>0</v>
      </c>
      <c r="D14" s="551">
        <v>0</v>
      </c>
      <c r="E14" s="551">
        <v>0</v>
      </c>
    </row>
    <row r="15" spans="1:5">
      <c r="A15" s="126" t="s">
        <v>51</v>
      </c>
      <c r="B15" s="127">
        <v>0</v>
      </c>
      <c r="C15" s="127">
        <v>0</v>
      </c>
      <c r="D15" s="127">
        <v>0</v>
      </c>
      <c r="E15" s="127">
        <v>0</v>
      </c>
    </row>
    <row r="16" spans="1:5">
      <c r="A16" s="479" t="s">
        <v>1886</v>
      </c>
      <c r="B16" s="551">
        <v>4</v>
      </c>
      <c r="C16" s="551">
        <v>3</v>
      </c>
      <c r="D16" s="551">
        <v>4</v>
      </c>
      <c r="E16" s="551">
        <v>3</v>
      </c>
    </row>
    <row r="17" spans="1:5">
      <c r="A17" s="126" t="s">
        <v>34</v>
      </c>
      <c r="B17" s="127">
        <v>1</v>
      </c>
      <c r="C17" s="127">
        <v>1</v>
      </c>
      <c r="D17" s="127">
        <v>1</v>
      </c>
      <c r="E17" s="127">
        <v>1</v>
      </c>
    </row>
    <row r="18" spans="1:5">
      <c r="A18" s="126" t="s">
        <v>184</v>
      </c>
      <c r="B18" s="127">
        <v>3</v>
      </c>
      <c r="C18" s="127">
        <v>2</v>
      </c>
      <c r="D18" s="127">
        <v>3</v>
      </c>
      <c r="E18" s="127">
        <v>2</v>
      </c>
    </row>
    <row r="19" spans="1:5">
      <c r="A19" s="479" t="s">
        <v>2101</v>
      </c>
      <c r="B19" s="551">
        <v>4</v>
      </c>
      <c r="C19" s="551">
        <v>3</v>
      </c>
      <c r="D19" s="551">
        <v>4</v>
      </c>
      <c r="E19" s="551">
        <v>3</v>
      </c>
    </row>
    <row r="20" spans="1:5">
      <c r="A20" s="126" t="s">
        <v>1834</v>
      </c>
      <c r="B20" s="127">
        <v>1</v>
      </c>
      <c r="C20" s="127">
        <v>0</v>
      </c>
      <c r="D20" s="127">
        <v>1</v>
      </c>
      <c r="E20" s="127">
        <v>0</v>
      </c>
    </row>
    <row r="21" spans="1:5">
      <c r="A21" s="126" t="s">
        <v>184</v>
      </c>
      <c r="B21" s="127">
        <v>3</v>
      </c>
      <c r="C21" s="127">
        <v>3</v>
      </c>
      <c r="D21" s="127">
        <v>3</v>
      </c>
      <c r="E21" s="127">
        <v>3</v>
      </c>
    </row>
    <row r="22" spans="1:5">
      <c r="A22" s="479" t="s">
        <v>1871</v>
      </c>
      <c r="B22" s="551">
        <v>1</v>
      </c>
      <c r="C22" s="551">
        <v>1</v>
      </c>
      <c r="D22" s="551">
        <v>1</v>
      </c>
      <c r="E22" s="551">
        <v>1</v>
      </c>
    </row>
    <row r="23" spans="1:5">
      <c r="A23" s="126" t="s">
        <v>463</v>
      </c>
      <c r="B23" s="127">
        <v>1</v>
      </c>
      <c r="C23" s="127">
        <v>1</v>
      </c>
      <c r="D23" s="127">
        <v>1</v>
      </c>
      <c r="E23" s="127">
        <v>1</v>
      </c>
    </row>
    <row r="24" spans="1:5">
      <c r="A24" s="479" t="s">
        <v>1824</v>
      </c>
      <c r="B24" s="551">
        <v>1</v>
      </c>
      <c r="C24" s="551">
        <v>1</v>
      </c>
      <c r="D24" s="551">
        <v>1</v>
      </c>
      <c r="E24" s="551">
        <v>1</v>
      </c>
    </row>
    <row r="25" spans="1:5">
      <c r="A25" s="126" t="s">
        <v>460</v>
      </c>
      <c r="B25" s="127">
        <v>1</v>
      </c>
      <c r="C25" s="127">
        <v>1</v>
      </c>
      <c r="D25" s="127">
        <v>1</v>
      </c>
      <c r="E25" s="127">
        <v>1</v>
      </c>
    </row>
    <row r="26" spans="1:5">
      <c r="A26" s="479" t="s">
        <v>1812</v>
      </c>
      <c r="B26" s="551">
        <v>2</v>
      </c>
      <c r="C26" s="551">
        <v>1</v>
      </c>
      <c r="D26" s="551">
        <v>2</v>
      </c>
      <c r="E26" s="551">
        <v>1</v>
      </c>
    </row>
    <row r="27" spans="1:5">
      <c r="A27" s="126" t="s">
        <v>463</v>
      </c>
      <c r="B27" s="127">
        <v>1</v>
      </c>
      <c r="C27" s="127">
        <v>1</v>
      </c>
      <c r="D27" s="127">
        <v>1</v>
      </c>
      <c r="E27" s="127">
        <v>1</v>
      </c>
    </row>
    <row r="28" spans="1:5">
      <c r="A28" s="126" t="s">
        <v>52</v>
      </c>
      <c r="B28" s="127">
        <v>1</v>
      </c>
      <c r="C28" s="127">
        <v>0</v>
      </c>
      <c r="D28" s="127">
        <v>1</v>
      </c>
      <c r="E28" s="127">
        <v>0</v>
      </c>
    </row>
    <row r="29" spans="1:5">
      <c r="A29" s="479" t="s">
        <v>187</v>
      </c>
      <c r="B29" s="551">
        <v>0</v>
      </c>
      <c r="C29" s="551">
        <v>0</v>
      </c>
      <c r="D29" s="551">
        <v>0</v>
      </c>
      <c r="E29" s="551">
        <v>0</v>
      </c>
    </row>
    <row r="30" spans="1:5">
      <c r="A30" s="126" t="s">
        <v>189</v>
      </c>
      <c r="B30" s="127">
        <v>0</v>
      </c>
      <c r="C30" s="127">
        <v>0</v>
      </c>
      <c r="D30" s="127">
        <v>0</v>
      </c>
      <c r="E30" s="127">
        <v>0</v>
      </c>
    </row>
    <row r="31" spans="1:5" ht="12.75" customHeight="1">
      <c r="A31" s="479" t="s">
        <v>2018</v>
      </c>
      <c r="B31" s="551">
        <v>0</v>
      </c>
      <c r="C31" s="551">
        <v>0</v>
      </c>
      <c r="D31" s="551">
        <v>0</v>
      </c>
      <c r="E31" s="551">
        <v>0</v>
      </c>
    </row>
    <row r="32" spans="1:5">
      <c r="A32" s="126" t="s">
        <v>1834</v>
      </c>
      <c r="B32" s="127">
        <v>0</v>
      </c>
      <c r="C32" s="127">
        <v>0</v>
      </c>
      <c r="D32" s="127">
        <v>0</v>
      </c>
      <c r="E32" s="127">
        <v>0</v>
      </c>
    </row>
    <row r="33" spans="1:5">
      <c r="A33" s="479" t="s">
        <v>1877</v>
      </c>
      <c r="B33" s="551">
        <v>1</v>
      </c>
      <c r="C33" s="551">
        <v>0</v>
      </c>
      <c r="D33" s="551">
        <v>1</v>
      </c>
      <c r="E33" s="551">
        <v>0</v>
      </c>
    </row>
    <row r="34" spans="1:5">
      <c r="A34" s="126" t="s">
        <v>465</v>
      </c>
      <c r="B34" s="127">
        <v>1</v>
      </c>
      <c r="C34" s="127">
        <v>0</v>
      </c>
      <c r="D34" s="127">
        <v>1</v>
      </c>
      <c r="E34" s="127">
        <v>0</v>
      </c>
    </row>
    <row r="35" spans="1:5">
      <c r="A35" s="479" t="s">
        <v>1859</v>
      </c>
      <c r="B35" s="551">
        <v>3</v>
      </c>
      <c r="C35" s="551">
        <v>0</v>
      </c>
      <c r="D35" s="551">
        <v>3</v>
      </c>
      <c r="E35" s="551">
        <v>0</v>
      </c>
    </row>
    <row r="36" spans="1:5">
      <c r="A36" s="126" t="s">
        <v>465</v>
      </c>
      <c r="B36" s="127">
        <v>3</v>
      </c>
      <c r="C36" s="127">
        <v>0</v>
      </c>
      <c r="D36" s="127">
        <v>3</v>
      </c>
      <c r="E36" s="127">
        <v>0</v>
      </c>
    </row>
    <row r="37" spans="1:5">
      <c r="A37" s="479" t="s">
        <v>2015</v>
      </c>
      <c r="B37" s="551">
        <v>2</v>
      </c>
      <c r="C37" s="551">
        <v>2</v>
      </c>
      <c r="D37" s="551">
        <v>2</v>
      </c>
      <c r="E37" s="551">
        <v>2</v>
      </c>
    </row>
    <row r="38" spans="1:5">
      <c r="A38" s="126" t="s">
        <v>463</v>
      </c>
      <c r="B38" s="127">
        <v>2</v>
      </c>
      <c r="C38" s="127">
        <v>2</v>
      </c>
      <c r="D38" s="127">
        <v>2</v>
      </c>
      <c r="E38" s="127">
        <v>2</v>
      </c>
    </row>
    <row r="39" spans="1:5">
      <c r="A39" s="479" t="s">
        <v>1862</v>
      </c>
      <c r="B39" s="551">
        <v>0</v>
      </c>
      <c r="C39" s="551">
        <v>0</v>
      </c>
      <c r="D39" s="551">
        <v>0</v>
      </c>
      <c r="E39" s="551">
        <v>0</v>
      </c>
    </row>
    <row r="40" spans="1:5">
      <c r="A40" s="126" t="s">
        <v>1045</v>
      </c>
      <c r="B40" s="127">
        <v>0</v>
      </c>
      <c r="C40" s="127">
        <v>0</v>
      </c>
      <c r="D40" s="127">
        <v>0</v>
      </c>
      <c r="E40" s="127">
        <v>0</v>
      </c>
    </row>
    <row r="41" spans="1:5">
      <c r="A41" s="479" t="s">
        <v>1047</v>
      </c>
      <c r="B41" s="551">
        <v>0</v>
      </c>
      <c r="C41" s="551">
        <v>0</v>
      </c>
      <c r="D41" s="551">
        <v>0</v>
      </c>
      <c r="E41" s="551">
        <v>0</v>
      </c>
    </row>
    <row r="42" spans="1:5">
      <c r="A42" s="126" t="s">
        <v>1045</v>
      </c>
      <c r="B42" s="127">
        <v>0</v>
      </c>
      <c r="C42" s="127">
        <v>0</v>
      </c>
      <c r="D42" s="127">
        <v>0</v>
      </c>
      <c r="E42" s="127">
        <v>0</v>
      </c>
    </row>
    <row r="43" spans="1:5">
      <c r="A43" s="479" t="s">
        <v>2052</v>
      </c>
      <c r="B43" s="551">
        <v>1</v>
      </c>
      <c r="C43" s="551">
        <v>0</v>
      </c>
      <c r="D43" s="551">
        <v>1</v>
      </c>
      <c r="E43" s="551">
        <v>0</v>
      </c>
    </row>
    <row r="44" spans="1:5">
      <c r="A44" s="126" t="s">
        <v>1045</v>
      </c>
      <c r="B44" s="127">
        <v>1</v>
      </c>
      <c r="C44" s="127">
        <v>0</v>
      </c>
      <c r="D44" s="127">
        <v>1</v>
      </c>
      <c r="E44" s="127">
        <v>0</v>
      </c>
    </row>
    <row r="45" spans="1:5">
      <c r="A45" s="479" t="s">
        <v>2020</v>
      </c>
      <c r="B45" s="551">
        <v>1</v>
      </c>
      <c r="C45" s="551">
        <v>1</v>
      </c>
      <c r="D45" s="551">
        <v>1</v>
      </c>
      <c r="E45" s="551">
        <v>1</v>
      </c>
    </row>
    <row r="46" spans="1:5">
      <c r="A46" s="126" t="s">
        <v>463</v>
      </c>
      <c r="B46" s="127">
        <v>1</v>
      </c>
      <c r="C46" s="127">
        <v>1</v>
      </c>
      <c r="D46" s="127">
        <v>1</v>
      </c>
      <c r="E46" s="127">
        <v>1</v>
      </c>
    </row>
    <row r="47" spans="1:5">
      <c r="A47" s="479" t="s">
        <v>2040</v>
      </c>
      <c r="B47" s="551">
        <v>2</v>
      </c>
      <c r="C47" s="551">
        <v>0</v>
      </c>
      <c r="D47" s="551">
        <v>2</v>
      </c>
      <c r="E47" s="551">
        <v>0</v>
      </c>
    </row>
    <row r="48" spans="1:5">
      <c r="A48" s="126" t="s">
        <v>465</v>
      </c>
      <c r="B48" s="127">
        <v>2</v>
      </c>
      <c r="C48" s="127">
        <v>0</v>
      </c>
      <c r="D48" s="127">
        <v>2</v>
      </c>
      <c r="E48" s="127">
        <v>0</v>
      </c>
    </row>
    <row r="49" spans="1:5">
      <c r="A49" s="479" t="s">
        <v>2334</v>
      </c>
      <c r="B49" s="551">
        <v>1</v>
      </c>
      <c r="C49" s="551">
        <v>0</v>
      </c>
      <c r="D49" s="551">
        <v>1</v>
      </c>
      <c r="E49" s="551">
        <v>0</v>
      </c>
    </row>
    <row r="50" spans="1:5">
      <c r="A50" s="126" t="s">
        <v>184</v>
      </c>
      <c r="B50" s="127">
        <v>1</v>
      </c>
      <c r="C50" s="127">
        <v>0</v>
      </c>
      <c r="D50" s="127">
        <v>1</v>
      </c>
      <c r="E50" s="127">
        <v>0</v>
      </c>
    </row>
    <row r="51" spans="1:5">
      <c r="A51" s="125" t="s">
        <v>1823</v>
      </c>
      <c r="B51" s="127">
        <v>25</v>
      </c>
      <c r="C51" s="127">
        <v>12</v>
      </c>
      <c r="D51" s="127">
        <v>25</v>
      </c>
      <c r="E51" s="127">
        <v>12</v>
      </c>
    </row>
  </sheetData>
  <mergeCells count="6">
    <mergeCell ref="A6:E6"/>
    <mergeCell ref="A1:E1"/>
    <mergeCell ref="A2:E2"/>
    <mergeCell ref="A3:E3"/>
    <mergeCell ref="A4:E4"/>
    <mergeCell ref="A5:E5"/>
  </mergeCells>
  <conditionalFormatting sqref="A10">
    <cfRule type="containsText" dxfId="331" priority="1" operator="containsText" text="Branżowa szkoła I Stopnia Cechu Rzemiosł Różnych i Małej Przedsiębiorczości w Bielawie">
      <formula>NOT(ISERROR(SEARCH("Branżowa szkoła I Stopnia Cechu Rzemiosł Różnych i Małej Przedsiębiorczości w Bielawie",A10)))</formula>
    </cfRule>
  </conditionalFormatting>
  <pageMargins left="0.7" right="0.7" top="0.75" bottom="0.75" header="0.3" footer="0.3"/>
  <pageSetup paperSize="8" scale="71" fitToHeight="0" orientation="portrait" r:id="rId2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workbookViewId="0">
      <selection activeCell="D19" sqref="D19"/>
    </sheetView>
  </sheetViews>
  <sheetFormatPr defaultRowHeight="15"/>
  <cols>
    <col min="1" max="1" width="1.140625" customWidth="1"/>
    <col min="2" max="2" width="108.42578125" customWidth="1"/>
    <col min="3" max="3" width="12.85546875" customWidth="1"/>
    <col min="4" max="4" width="15" bestFit="1" customWidth="1"/>
    <col min="5" max="5" width="12" customWidth="1"/>
    <col min="6" max="6" width="9.7109375" customWidth="1"/>
  </cols>
  <sheetData>
    <row r="2" spans="2:6" ht="93" customHeight="1">
      <c r="B2" s="811" t="s">
        <v>1977</v>
      </c>
      <c r="C2" s="811"/>
      <c r="D2" s="811"/>
    </row>
    <row r="3" spans="2:6" ht="18.75" customHeight="1">
      <c r="B3" s="812" t="s">
        <v>2183</v>
      </c>
      <c r="C3" s="812"/>
      <c r="D3" s="812"/>
    </row>
    <row r="4" spans="2:6">
      <c r="B4" s="812" t="s">
        <v>1832</v>
      </c>
      <c r="C4" s="812"/>
      <c r="D4" s="812"/>
    </row>
    <row r="5" spans="2:6">
      <c r="B5" s="812" t="s">
        <v>2182</v>
      </c>
      <c r="C5" s="812"/>
      <c r="D5" s="812"/>
    </row>
    <row r="6" spans="2:6">
      <c r="B6" s="813" t="s">
        <v>2360</v>
      </c>
      <c r="C6" s="813"/>
      <c r="D6" s="813"/>
    </row>
    <row r="7" spans="2:6" ht="15.75">
      <c r="B7" s="809" t="s">
        <v>1992</v>
      </c>
      <c r="C7" s="810"/>
      <c r="D7" s="810"/>
      <c r="E7" s="810"/>
      <c r="F7" s="810"/>
    </row>
    <row r="8" spans="2:6">
      <c r="B8" s="275"/>
      <c r="D8" s="690">
        <f ca="1">NOW()</f>
        <v>45266.54849050926</v>
      </c>
    </row>
    <row r="9" spans="2:6" ht="60">
      <c r="B9" s="465" t="s">
        <v>1964</v>
      </c>
      <c r="C9" s="464" t="s">
        <v>2000</v>
      </c>
      <c r="D9" s="464" t="s">
        <v>2001</v>
      </c>
      <c r="E9" s="464" t="s">
        <v>2184</v>
      </c>
      <c r="F9" s="464" t="s">
        <v>2361</v>
      </c>
    </row>
    <row r="10" spans="2:6">
      <c r="B10" s="774" t="s">
        <v>37</v>
      </c>
      <c r="C10" s="775">
        <v>48</v>
      </c>
      <c r="D10" s="775">
        <v>14</v>
      </c>
      <c r="E10" s="775">
        <v>33</v>
      </c>
      <c r="F10" s="775">
        <v>14</v>
      </c>
    </row>
    <row r="11" spans="2:6">
      <c r="B11" s="479" t="s">
        <v>1874</v>
      </c>
      <c r="C11" s="776">
        <v>3</v>
      </c>
      <c r="D11" s="776">
        <v>0</v>
      </c>
      <c r="E11" s="776">
        <v>1</v>
      </c>
      <c r="F11" s="776">
        <v>0</v>
      </c>
    </row>
    <row r="12" spans="2:6">
      <c r="B12" s="126" t="s">
        <v>1835</v>
      </c>
      <c r="C12" s="272">
        <v>3</v>
      </c>
      <c r="D12" s="272">
        <v>0</v>
      </c>
      <c r="E12" s="272">
        <v>1</v>
      </c>
      <c r="F12" s="272">
        <v>0</v>
      </c>
    </row>
    <row r="13" spans="2:6">
      <c r="B13" s="479" t="s">
        <v>1072</v>
      </c>
      <c r="C13" s="777">
        <v>0</v>
      </c>
      <c r="D13" s="777">
        <v>0</v>
      </c>
      <c r="E13" s="777"/>
      <c r="F13" s="777"/>
    </row>
    <row r="14" spans="2:6">
      <c r="B14" s="126" t="s">
        <v>1045</v>
      </c>
      <c r="C14" s="272">
        <v>0</v>
      </c>
      <c r="D14" s="272">
        <v>0</v>
      </c>
      <c r="E14" s="272"/>
      <c r="F14" s="272"/>
    </row>
    <row r="15" spans="2:6">
      <c r="B15" s="479" t="s">
        <v>1886</v>
      </c>
      <c r="C15" s="776">
        <v>5</v>
      </c>
      <c r="D15" s="776">
        <v>3</v>
      </c>
      <c r="E15" s="776">
        <v>4</v>
      </c>
      <c r="F15" s="776">
        <v>3</v>
      </c>
    </row>
    <row r="16" spans="2:6">
      <c r="B16" s="126" t="s">
        <v>34</v>
      </c>
      <c r="C16" s="272">
        <v>3</v>
      </c>
      <c r="D16" s="272">
        <v>3</v>
      </c>
      <c r="E16" s="272">
        <v>1</v>
      </c>
      <c r="F16" s="272">
        <v>3</v>
      </c>
    </row>
    <row r="17" spans="2:6">
      <c r="B17" s="126" t="s">
        <v>184</v>
      </c>
      <c r="C17" s="272">
        <v>0</v>
      </c>
      <c r="D17" s="272">
        <v>0</v>
      </c>
      <c r="E17" s="272">
        <v>1</v>
      </c>
      <c r="F17" s="272">
        <v>0</v>
      </c>
    </row>
    <row r="18" spans="2:6">
      <c r="B18" s="126" t="s">
        <v>1064</v>
      </c>
      <c r="C18" s="272">
        <v>2</v>
      </c>
      <c r="D18" s="272">
        <v>0</v>
      </c>
      <c r="E18" s="272">
        <v>1</v>
      </c>
      <c r="F18" s="272">
        <v>0</v>
      </c>
    </row>
    <row r="19" spans="2:6">
      <c r="B19" s="126" t="s">
        <v>51</v>
      </c>
      <c r="C19" s="272">
        <v>0</v>
      </c>
      <c r="D19" s="272">
        <v>0</v>
      </c>
      <c r="E19" s="272">
        <v>1</v>
      </c>
      <c r="F19" s="272">
        <v>0</v>
      </c>
    </row>
    <row r="20" spans="2:6">
      <c r="B20" s="479" t="s">
        <v>166</v>
      </c>
      <c r="C20" s="777">
        <v>0</v>
      </c>
      <c r="D20" s="777">
        <v>0</v>
      </c>
      <c r="E20" s="777"/>
      <c r="F20" s="777"/>
    </row>
    <row r="21" spans="2:6">
      <c r="B21" s="126" t="s">
        <v>463</v>
      </c>
      <c r="C21" s="272">
        <v>0</v>
      </c>
      <c r="D21" s="272">
        <v>0</v>
      </c>
      <c r="E21" s="272"/>
      <c r="F21" s="272"/>
    </row>
    <row r="22" spans="2:6">
      <c r="B22" s="479" t="s">
        <v>1071</v>
      </c>
      <c r="C22" s="776">
        <v>0</v>
      </c>
      <c r="D22" s="776">
        <v>0</v>
      </c>
      <c r="E22" s="776"/>
      <c r="F22" s="776"/>
    </row>
    <row r="23" spans="2:6">
      <c r="B23" s="126" t="s">
        <v>1961</v>
      </c>
      <c r="C23" s="272">
        <v>0</v>
      </c>
      <c r="D23" s="272">
        <v>0</v>
      </c>
      <c r="E23" s="272"/>
      <c r="F23" s="272"/>
    </row>
    <row r="24" spans="2:6">
      <c r="B24" s="479" t="s">
        <v>1871</v>
      </c>
      <c r="C24" s="777">
        <v>0</v>
      </c>
      <c r="D24" s="777">
        <v>0</v>
      </c>
      <c r="E24" s="777"/>
      <c r="F24" s="777"/>
    </row>
    <row r="25" spans="2:6">
      <c r="B25" s="126" t="s">
        <v>463</v>
      </c>
      <c r="C25" s="272">
        <v>0</v>
      </c>
      <c r="D25" s="272">
        <v>0</v>
      </c>
      <c r="E25" s="272"/>
      <c r="F25" s="272"/>
    </row>
    <row r="26" spans="2:6">
      <c r="B26" s="479" t="s">
        <v>1824</v>
      </c>
      <c r="C26" s="776">
        <v>2</v>
      </c>
      <c r="D26" s="776">
        <v>1</v>
      </c>
      <c r="E26" s="776">
        <v>2</v>
      </c>
      <c r="F26" s="776">
        <v>1</v>
      </c>
    </row>
    <row r="27" spans="2:6">
      <c r="B27" s="126" t="s">
        <v>50</v>
      </c>
      <c r="C27" s="272">
        <v>1</v>
      </c>
      <c r="D27" s="272">
        <v>1</v>
      </c>
      <c r="E27" s="272">
        <v>1</v>
      </c>
      <c r="F27" s="272">
        <v>1</v>
      </c>
    </row>
    <row r="28" spans="2:6">
      <c r="B28" s="126" t="s">
        <v>52</v>
      </c>
      <c r="C28" s="272">
        <v>1</v>
      </c>
      <c r="D28" s="272">
        <v>0</v>
      </c>
      <c r="E28" s="272">
        <v>1</v>
      </c>
      <c r="F28" s="272">
        <v>0</v>
      </c>
    </row>
    <row r="29" spans="2:6">
      <c r="B29" s="479" t="s">
        <v>1812</v>
      </c>
      <c r="C29" s="776">
        <v>5</v>
      </c>
      <c r="D29" s="776">
        <v>4</v>
      </c>
      <c r="E29" s="776">
        <v>3</v>
      </c>
      <c r="F29" s="776">
        <v>4</v>
      </c>
    </row>
    <row r="30" spans="2:6">
      <c r="B30" s="126" t="s">
        <v>50</v>
      </c>
      <c r="C30" s="272">
        <v>1</v>
      </c>
      <c r="D30" s="272">
        <v>1</v>
      </c>
      <c r="E30" s="272">
        <v>1</v>
      </c>
      <c r="F30" s="272">
        <v>1</v>
      </c>
    </row>
    <row r="31" spans="2:6">
      <c r="B31" s="126" t="s">
        <v>52</v>
      </c>
      <c r="C31" s="272">
        <v>1</v>
      </c>
      <c r="D31" s="272">
        <v>0</v>
      </c>
      <c r="E31" s="272">
        <v>1</v>
      </c>
      <c r="F31" s="272">
        <v>0</v>
      </c>
    </row>
    <row r="32" spans="2:6">
      <c r="B32" s="126" t="s">
        <v>1928</v>
      </c>
      <c r="C32" s="272">
        <v>3</v>
      </c>
      <c r="D32" s="272">
        <v>3</v>
      </c>
      <c r="E32" s="272">
        <v>1</v>
      </c>
      <c r="F32" s="272">
        <v>3</v>
      </c>
    </row>
    <row r="33" spans="2:6">
      <c r="B33" s="126" t="s">
        <v>465</v>
      </c>
      <c r="C33" s="272">
        <v>0</v>
      </c>
      <c r="D33" s="272">
        <v>0</v>
      </c>
      <c r="E33" s="272"/>
      <c r="F33" s="272"/>
    </row>
    <row r="34" spans="2:6">
      <c r="B34" s="479" t="s">
        <v>1052</v>
      </c>
      <c r="C34" s="776">
        <v>3</v>
      </c>
      <c r="D34" s="776">
        <v>0</v>
      </c>
      <c r="E34" s="776">
        <v>2</v>
      </c>
      <c r="F34" s="776">
        <v>0</v>
      </c>
    </row>
    <row r="35" spans="2:6">
      <c r="B35" s="126" t="s">
        <v>1834</v>
      </c>
      <c r="C35" s="272">
        <v>1</v>
      </c>
      <c r="D35" s="272">
        <v>0</v>
      </c>
      <c r="E35" s="272">
        <v>1</v>
      </c>
      <c r="F35" s="272">
        <v>0</v>
      </c>
    </row>
    <row r="36" spans="2:6">
      <c r="B36" s="126" t="s">
        <v>50</v>
      </c>
      <c r="C36" s="272">
        <v>0</v>
      </c>
      <c r="D36" s="272">
        <v>0</v>
      </c>
      <c r="E36" s="272"/>
      <c r="F36" s="272"/>
    </row>
    <row r="37" spans="2:6">
      <c r="B37" s="126" t="s">
        <v>1928</v>
      </c>
      <c r="C37" s="272">
        <v>2</v>
      </c>
      <c r="D37" s="272">
        <v>0</v>
      </c>
      <c r="E37" s="272">
        <v>1</v>
      </c>
      <c r="F37" s="272">
        <v>0</v>
      </c>
    </row>
    <row r="38" spans="2:6">
      <c r="B38" s="479" t="s">
        <v>2235</v>
      </c>
      <c r="C38" s="777">
        <v>2</v>
      </c>
      <c r="D38" s="777">
        <v>2</v>
      </c>
      <c r="E38" s="777">
        <v>2</v>
      </c>
      <c r="F38" s="777">
        <v>2</v>
      </c>
    </row>
    <row r="39" spans="2:6">
      <c r="B39" s="126" t="s">
        <v>50</v>
      </c>
      <c r="C39" s="272">
        <v>1</v>
      </c>
      <c r="D39" s="272">
        <v>1</v>
      </c>
      <c r="E39" s="272">
        <v>1</v>
      </c>
      <c r="F39" s="272">
        <v>1</v>
      </c>
    </row>
    <row r="40" spans="2:6">
      <c r="B40" s="126" t="s">
        <v>463</v>
      </c>
      <c r="C40" s="272">
        <v>1</v>
      </c>
      <c r="D40" s="272">
        <v>1</v>
      </c>
      <c r="E40" s="272">
        <v>1</v>
      </c>
      <c r="F40" s="272">
        <v>1</v>
      </c>
    </row>
    <row r="41" spans="2:6">
      <c r="B41" s="479" t="s">
        <v>209</v>
      </c>
      <c r="C41" s="776">
        <v>3</v>
      </c>
      <c r="D41" s="776">
        <v>1</v>
      </c>
      <c r="E41" s="776">
        <v>4</v>
      </c>
      <c r="F41" s="776">
        <v>1</v>
      </c>
    </row>
    <row r="42" spans="2:6">
      <c r="B42" s="126" t="s">
        <v>51</v>
      </c>
      <c r="C42" s="272">
        <v>0</v>
      </c>
      <c r="D42" s="272">
        <v>0</v>
      </c>
      <c r="E42" s="272">
        <v>1</v>
      </c>
      <c r="F42" s="272">
        <v>0</v>
      </c>
    </row>
    <row r="43" spans="2:6">
      <c r="B43" s="126" t="s">
        <v>36</v>
      </c>
      <c r="C43" s="272">
        <v>1</v>
      </c>
      <c r="D43" s="272">
        <v>0</v>
      </c>
      <c r="E43" s="272">
        <v>1</v>
      </c>
      <c r="F43" s="272">
        <v>0</v>
      </c>
    </row>
    <row r="44" spans="2:6">
      <c r="B44" s="126" t="s">
        <v>52</v>
      </c>
      <c r="C44" s="272">
        <v>1</v>
      </c>
      <c r="D44" s="272">
        <v>0</v>
      </c>
      <c r="E44" s="272">
        <v>1</v>
      </c>
      <c r="F44" s="272">
        <v>0</v>
      </c>
    </row>
    <row r="45" spans="2:6">
      <c r="B45" s="126" t="s">
        <v>465</v>
      </c>
      <c r="C45" s="272">
        <v>1</v>
      </c>
      <c r="D45" s="272">
        <v>1</v>
      </c>
      <c r="E45" s="272">
        <v>1</v>
      </c>
      <c r="F45" s="272">
        <v>1</v>
      </c>
    </row>
    <row r="46" spans="2:6">
      <c r="B46" s="479" t="s">
        <v>1051</v>
      </c>
      <c r="C46" s="777">
        <v>1</v>
      </c>
      <c r="D46" s="777">
        <v>0</v>
      </c>
      <c r="E46" s="777">
        <v>1</v>
      </c>
      <c r="F46" s="777">
        <v>0</v>
      </c>
    </row>
    <row r="47" spans="2:6">
      <c r="B47" s="126" t="s">
        <v>52</v>
      </c>
      <c r="C47" s="272">
        <v>1</v>
      </c>
      <c r="D47" s="272">
        <v>0</v>
      </c>
      <c r="E47" s="272">
        <v>1</v>
      </c>
      <c r="F47" s="272">
        <v>0</v>
      </c>
    </row>
    <row r="48" spans="2:6">
      <c r="B48" s="228" t="s">
        <v>97</v>
      </c>
      <c r="C48" s="272">
        <v>0</v>
      </c>
      <c r="D48" s="272">
        <v>0</v>
      </c>
      <c r="E48" s="272"/>
      <c r="F48" s="272"/>
    </row>
    <row r="49" spans="2:6">
      <c r="B49" s="126" t="s">
        <v>1045</v>
      </c>
      <c r="C49" s="272">
        <v>0</v>
      </c>
      <c r="D49" s="272">
        <v>0</v>
      </c>
      <c r="E49" s="272"/>
      <c r="F49" s="272"/>
    </row>
    <row r="50" spans="2:6">
      <c r="B50" s="479" t="s">
        <v>1059</v>
      </c>
      <c r="C50" s="776">
        <v>2</v>
      </c>
      <c r="D50" s="776">
        <v>0</v>
      </c>
      <c r="E50" s="776">
        <v>1</v>
      </c>
      <c r="F50" s="776">
        <v>0</v>
      </c>
    </row>
    <row r="51" spans="2:6">
      <c r="B51" s="126" t="s">
        <v>189</v>
      </c>
      <c r="C51" s="272">
        <v>2</v>
      </c>
      <c r="D51" s="272">
        <v>0</v>
      </c>
      <c r="E51" s="272">
        <v>1</v>
      </c>
      <c r="F51" s="272">
        <v>0</v>
      </c>
    </row>
    <row r="52" spans="2:6">
      <c r="B52" s="479" t="s">
        <v>1807</v>
      </c>
      <c r="C52" s="776">
        <v>2</v>
      </c>
      <c r="D52" s="776">
        <v>0</v>
      </c>
      <c r="E52" s="776">
        <v>1</v>
      </c>
      <c r="F52" s="776">
        <v>0</v>
      </c>
    </row>
    <row r="53" spans="2:6">
      <c r="B53" s="126" t="s">
        <v>465</v>
      </c>
      <c r="C53" s="272">
        <v>2</v>
      </c>
      <c r="D53" s="272">
        <v>0</v>
      </c>
      <c r="E53" s="272">
        <v>1</v>
      </c>
      <c r="F53" s="272">
        <v>0</v>
      </c>
    </row>
    <row r="54" spans="2:6">
      <c r="B54" s="479" t="s">
        <v>1870</v>
      </c>
      <c r="C54" s="777">
        <v>1</v>
      </c>
      <c r="D54" s="777">
        <v>0</v>
      </c>
      <c r="E54" s="777">
        <v>1</v>
      </c>
      <c r="F54" s="777">
        <v>0</v>
      </c>
    </row>
    <row r="55" spans="2:6">
      <c r="B55" s="126" t="s">
        <v>465</v>
      </c>
      <c r="C55" s="272">
        <v>0</v>
      </c>
      <c r="D55" s="272">
        <v>0</v>
      </c>
      <c r="E55" s="272"/>
      <c r="F55" s="272"/>
    </row>
    <row r="56" spans="2:6">
      <c r="B56" s="126" t="s">
        <v>1978</v>
      </c>
      <c r="C56" s="272">
        <v>1</v>
      </c>
      <c r="D56" s="272">
        <v>0</v>
      </c>
      <c r="E56" s="272">
        <v>1</v>
      </c>
      <c r="F56" s="272">
        <v>0</v>
      </c>
    </row>
    <row r="57" spans="2:6">
      <c r="B57" s="479" t="s">
        <v>1862</v>
      </c>
      <c r="C57" s="777">
        <v>0</v>
      </c>
      <c r="D57" s="777">
        <v>0</v>
      </c>
      <c r="E57" s="777"/>
      <c r="F57" s="777"/>
    </row>
    <row r="58" spans="2:6">
      <c r="B58" s="126" t="s">
        <v>1045</v>
      </c>
      <c r="C58" s="272">
        <v>0</v>
      </c>
      <c r="D58" s="272">
        <v>0</v>
      </c>
      <c r="E58" s="272"/>
      <c r="F58" s="272"/>
    </row>
    <row r="59" spans="2:6">
      <c r="B59" s="479" t="s">
        <v>1047</v>
      </c>
      <c r="C59" s="776">
        <v>1</v>
      </c>
      <c r="D59" s="776">
        <v>0</v>
      </c>
      <c r="E59" s="776">
        <v>1</v>
      </c>
      <c r="F59" s="776">
        <v>0</v>
      </c>
    </row>
    <row r="60" spans="2:6">
      <c r="B60" s="126" t="s">
        <v>51</v>
      </c>
      <c r="C60" s="272">
        <v>1</v>
      </c>
      <c r="D60" s="272">
        <v>0</v>
      </c>
      <c r="E60" s="272">
        <v>1</v>
      </c>
      <c r="F60" s="272">
        <v>0</v>
      </c>
    </row>
    <row r="61" spans="2:6">
      <c r="B61" s="479" t="s">
        <v>1825</v>
      </c>
      <c r="C61" s="776">
        <v>2</v>
      </c>
      <c r="D61" s="776">
        <v>0</v>
      </c>
      <c r="E61" s="776">
        <v>1</v>
      </c>
      <c r="F61" s="776">
        <v>0</v>
      </c>
    </row>
    <row r="62" spans="2:6">
      <c r="B62" s="126" t="s">
        <v>1836</v>
      </c>
      <c r="C62" s="272">
        <v>2</v>
      </c>
      <c r="D62" s="272">
        <v>0</v>
      </c>
      <c r="E62" s="272">
        <v>1</v>
      </c>
      <c r="F62" s="272">
        <v>0</v>
      </c>
    </row>
    <row r="63" spans="2:6">
      <c r="B63" s="479" t="s">
        <v>64</v>
      </c>
      <c r="C63" s="776">
        <v>2</v>
      </c>
      <c r="D63" s="776">
        <v>1</v>
      </c>
      <c r="E63" s="776">
        <v>2</v>
      </c>
      <c r="F63" s="776">
        <v>1</v>
      </c>
    </row>
    <row r="64" spans="2:6">
      <c r="B64" s="126" t="s">
        <v>50</v>
      </c>
      <c r="C64" s="272">
        <v>0</v>
      </c>
      <c r="D64" s="272">
        <v>0</v>
      </c>
      <c r="E64" s="272">
        <v>1</v>
      </c>
      <c r="F64" s="272">
        <v>0</v>
      </c>
    </row>
    <row r="65" spans="2:6">
      <c r="B65" s="126" t="s">
        <v>465</v>
      </c>
      <c r="C65" s="272">
        <v>2</v>
      </c>
      <c r="D65" s="272">
        <v>1</v>
      </c>
      <c r="E65" s="272">
        <v>1</v>
      </c>
      <c r="F65" s="272">
        <v>1</v>
      </c>
    </row>
    <row r="66" spans="2:6">
      <c r="B66" s="479" t="s">
        <v>1980</v>
      </c>
      <c r="C66" s="777">
        <v>2</v>
      </c>
      <c r="D66" s="777">
        <v>0</v>
      </c>
      <c r="E66" s="777">
        <v>1</v>
      </c>
      <c r="F66" s="777">
        <v>0</v>
      </c>
    </row>
    <row r="67" spans="2:6">
      <c r="B67" s="126" t="s">
        <v>50</v>
      </c>
      <c r="C67" s="272">
        <v>2</v>
      </c>
      <c r="D67" s="272">
        <v>0</v>
      </c>
      <c r="E67" s="272">
        <v>1</v>
      </c>
      <c r="F67" s="272">
        <v>0</v>
      </c>
    </row>
    <row r="68" spans="2:6">
      <c r="B68" s="479" t="s">
        <v>1925</v>
      </c>
      <c r="C68" s="777">
        <v>1</v>
      </c>
      <c r="D68" s="777">
        <v>0</v>
      </c>
      <c r="E68" s="777">
        <v>1</v>
      </c>
      <c r="F68" s="777">
        <v>0</v>
      </c>
    </row>
    <row r="69" spans="2:6">
      <c r="B69" s="126" t="s">
        <v>465</v>
      </c>
      <c r="C69" s="272">
        <v>1</v>
      </c>
      <c r="D69" s="272">
        <v>0</v>
      </c>
      <c r="E69" s="272">
        <v>1</v>
      </c>
      <c r="F69" s="272">
        <v>0</v>
      </c>
    </row>
    <row r="70" spans="2:6">
      <c r="B70" s="479" t="s">
        <v>1863</v>
      </c>
      <c r="C70" s="777">
        <v>1</v>
      </c>
      <c r="D70" s="777">
        <v>0</v>
      </c>
      <c r="E70" s="777">
        <v>1</v>
      </c>
      <c r="F70" s="777">
        <v>0</v>
      </c>
    </row>
    <row r="71" spans="2:6">
      <c r="B71" s="126" t="s">
        <v>51</v>
      </c>
      <c r="C71" s="272">
        <v>1</v>
      </c>
      <c r="D71" s="272">
        <v>0</v>
      </c>
      <c r="E71" s="272">
        <v>1</v>
      </c>
      <c r="F71" s="272">
        <v>0</v>
      </c>
    </row>
    <row r="72" spans="2:6">
      <c r="B72" s="479" t="s">
        <v>1859</v>
      </c>
      <c r="C72" s="777">
        <v>2</v>
      </c>
      <c r="D72" s="777">
        <v>0</v>
      </c>
      <c r="E72" s="777">
        <v>1</v>
      </c>
      <c r="F72" s="777">
        <v>0</v>
      </c>
    </row>
    <row r="73" spans="2:6">
      <c r="B73" s="126" t="s">
        <v>465</v>
      </c>
      <c r="C73" s="272">
        <v>2</v>
      </c>
      <c r="D73" s="272">
        <v>0</v>
      </c>
      <c r="E73" s="272">
        <v>1</v>
      </c>
      <c r="F73" s="272">
        <v>0</v>
      </c>
    </row>
    <row r="74" spans="2:6">
      <c r="B74" s="228" t="s">
        <v>1937</v>
      </c>
      <c r="C74" s="272">
        <v>3</v>
      </c>
      <c r="D74" s="272">
        <v>0</v>
      </c>
      <c r="E74" s="272">
        <v>1</v>
      </c>
      <c r="F74" s="272">
        <v>0</v>
      </c>
    </row>
    <row r="75" spans="2:6">
      <c r="B75" s="126" t="s">
        <v>206</v>
      </c>
      <c r="C75" s="272">
        <v>3</v>
      </c>
      <c r="D75" s="272">
        <v>0</v>
      </c>
      <c r="E75" s="272">
        <v>1</v>
      </c>
      <c r="F75" s="272">
        <v>0</v>
      </c>
    </row>
    <row r="76" spans="2:6">
      <c r="B76" s="479" t="s">
        <v>1879</v>
      </c>
      <c r="C76" s="777">
        <v>5</v>
      </c>
      <c r="D76" s="777">
        <v>2</v>
      </c>
      <c r="E76" s="777">
        <v>2</v>
      </c>
      <c r="F76" s="777">
        <v>2</v>
      </c>
    </row>
    <row r="77" spans="2:6">
      <c r="B77" s="126" t="s">
        <v>52</v>
      </c>
      <c r="C77" s="272">
        <v>1</v>
      </c>
      <c r="D77" s="272">
        <v>0</v>
      </c>
      <c r="E77" s="272">
        <v>1</v>
      </c>
      <c r="F77" s="272">
        <v>0</v>
      </c>
    </row>
    <row r="78" spans="2:6">
      <c r="B78" s="126" t="s">
        <v>465</v>
      </c>
      <c r="C78" s="272">
        <v>4</v>
      </c>
      <c r="D78" s="272">
        <v>2</v>
      </c>
      <c r="E78" s="272">
        <v>1</v>
      </c>
      <c r="F78" s="272">
        <v>2</v>
      </c>
    </row>
    <row r="79" spans="2:6">
      <c r="B79" s="125" t="s">
        <v>1823</v>
      </c>
      <c r="C79" s="272">
        <v>48</v>
      </c>
      <c r="D79" s="272">
        <v>14</v>
      </c>
      <c r="E79" s="272">
        <v>33</v>
      </c>
      <c r="F79" s="272">
        <v>14</v>
      </c>
    </row>
  </sheetData>
  <mergeCells count="6">
    <mergeCell ref="B7:F7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8" scale="92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4 9 9 5 d 6 6 - 1 0 6 b - 4 c 7 a - a 7 9 b - c a f 0 a 9 d 7 5 6 8 3 "   x m l n s = " h t t p : / / s c h e m a s . m i c r o s o f t . c o m / D a t a M a s h u p " > A A A A A H Y E A A B Q S w M E F A A C A A g A W J h 2 V I y u f Y y m A A A A + Q A A A B I A H A B D b 2 5 m a W c v U G F j a 2 F n Z S 5 4 b W w g o h g A K K A U A A A A A A A A A A A A A A A A A A A A A A A A A A A A h Y + 9 D o I w G E V f h X S n P 4 j G m I 8 y u E J C Y m J c m 1 K h E Q q h x f J u D j 6 S r y C J Y t g c 7 8 k Z z n 0 9 n p B O b R P c 1 W B 1 Z x L E M E W B M r I r t a k S N L p r u E c p h 0 L I m 6 h U M M v G H i Z b J q h 2 r j 8 Q 4 r 3 H f o O 7 o S I R p Y x c 8 u w k a 9 U K 9 J P 1 f z n U x j p h p E I c z p 8 Y H u E o x j H d b T G L K Q O y c M i 1 W T l z M q Z A V h C O Y + P G Q f G + C Y s M y D K B f G / w N 1 B L A w Q U A A I A C A B Y m H Z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J h 2 V P u / A H 5 u A Q A A w w I A A B M A H A B G b 3 J t d W x h c y 9 T Z W N 0 a W 9 u M S 5 t I K I Y A C i g F A A A A A A A A A A A A A A A A A A A A A A A A A A A A H V S T W v C M B i + F / o f Q r 1 U k I J s 7 C K e n A y n m 2 M W B o q H m L 6 y 2 D a R N C W 2 x Y t D 9 h / c z / C 0 s / Z / L e o 2 x G y 5 B J 7 3 + c p H A k R S z t D g t N c b t m V b y S s W E C A f T y D C V 6 i J I p C 2 h f Q q P 8 V u G 5 Q r r s H 2 g k D k t V I h g M k X L s I J 5 6 F b L U a P O I a m 8 6 1 2 x s t R i z O p O e P a y a T i D G M K T M d x J L O 5 o 7 0 0 O Q L P F 5 g l U y 7 i F o / S m P n Z H B L 3 N 7 J W F E 7 P m 3 t O 7 a A C J G E h l z V U O I M 8 5 O U K I 5 U l m d 5 n + z X B B u m B w i w h X P H y Y / 9 u T I d Y 6 R D T O Y s n P E I k m w q u M p R j x Y N U s z p M 3 l x 7 h 3 7 n t F D h i E 5 p i M m M G l Y + i J g y J F P B 0 i Q 1 x j 1 K 8 g l G K c k Z 3 W 1 V x Y 2 m V X f g 9 5 8 6 7 f K t a k Y q r Y 9 R k F N Q J N + v h c k Y 4 l B f R o A Z o P h 4 d k A C d M H 8 U O / f H v 1 y 8 9 y / b X e N Q b l R P x h m 2 R G 6 v 7 t E u p f A 8 B I w J D 3 D 4 / j 2 u H 6 O L 6 u 2 R d n f v 6 f x B V B L A Q I t A B Q A A g A I A F i Y d l S M r n 2 M p g A A A P k A A A A S A A A A A A A A A A A A A A A A A A A A A A B D b 2 5 m a W c v U G F j a 2 F n Z S 5 4 b W x Q S w E C L Q A U A A I A C A B Y m H Z U D 8 r p q 6 Q A A A D p A A A A E w A A A A A A A A A A A A A A A A D y A A A A W 0 N v b n R l b n R f V H l w Z X N d L n h t b F B L A Q I t A B Q A A g A I A F i Y d l T 7 v w B + b g E A A M M C A A A T A A A A A A A A A A A A A A A A A O M B A A B G b 3 J t d W x h c y 9 T Z W N 0 a W 9 u M S 5 t U E s F B g A A A A A D A A M A w g A A A J 4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h 4 S A A A A A A A A / B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M v W m 1 p Z W 5 p b 2 5 v I H R 5 c C 5 7 T C 5 w L i w w f S Z x d W 9 0 O y w m c X V v d D t T Z W N 0 a W 9 u M S 9 U Y W J l b G E z L 1 p t a W V u a W 9 u b y B 0 e X A u e 1 N 6 a 2 / F g m E g d 3 l z e c W C Y W r E h W N h L D F 9 J n F 1 b 3 Q 7 L C Z x d W 9 0 O 1 N l Y 3 R p b 2 4 x L 1 R h Y m V s Y T M v W m 1 p Z W 5 p b 2 5 v I H R 5 c C 5 7 T W l l a n N j b 3 d v x Z v E h y w y f S Z x d W 9 0 O y w m c X V v d D t T Z W N 0 a W 9 u M S 9 U Y W J l b G E z L 1 p t a W V u a W 9 u b y B 0 e X A u e 1 p h d 8 O z Z C w z f S Z x d W 9 0 O y w m c X V v d D t T Z W N 0 a W 9 u M S 9 U Y W J l b G E z L 1 p t a W V u a W 9 u b y B 0 e X A u e 1 N 5 b W J v b C B j e W Z y b 3 d 5 I H p h d 2 9 k d S w 0 f S Z x d W 9 0 O y w m c X V v d D t T Z W N 0 a W 9 u M S 9 U Y W J l b G E z L 1 p t a W V u a W 9 u b y B 0 e X A u e 1 N 5 b W J v b C B r d 2 F s a W Z p a 2 F j a m k s N X 0 m c X V v d D s s J n F 1 b 3 Q 7 U 2 V j d G l v b j E v V G F i Z W x h M y 9 a b W l l b m l v b m 8 g d H l w L n t U Z X J t a W 4 g d H V y b n V z d S w 2 f S Z x d W 9 0 O y w m c X V v d D t T Z W N 0 a W 9 u M S 9 U Y W J l b G E z L 1 p t a W V u a W 9 u b y B 0 e X A u e 0 x p Y 3 p i Y S B 1 Y 3 p u a c O z d 1 x u K F N U T 1 B J R c W D K S w 3 f S Z x d W 9 0 O y w m c X V v d D t T Z W N 0 a W 9 u M S 9 U Y W J l b G E z L 1 p t a W V u a W 9 u b y B 0 e X A u e 3 c g d H l t I G R 6 a W V 3 Y 3 r E h X I s O H 0 m c X V v d D s s J n F 1 b 3 Q 7 U 2 V j d G l v b j E v V G F i Z W x h M y 9 a b W l l b m l v b m 8 g d H l w L n t a Y W v F g m F k Y W 5 l I G 1 p Z W p z Y 2 U g c m V h b G l 6 Y W N q a S B 0 d X J u d X N 1 L D l 9 J n F 1 b 3 Q 7 L C Z x d W 9 0 O 1 N l Y 3 R p b 2 4 x L 1 R h Y m V s Y T M v W m 1 p Z W 5 p b 2 5 v I H R 5 c C 5 7 T 8 W a U k 9 E R U s s M T B 9 J n F 1 b 3 Q 7 L C Z x d W 9 0 O 1 N l Y 3 R p b 2 4 x L 1 R h Y m V s Y T M v W m 1 p Z W 5 p b 2 5 v I H R 5 c C 5 7 x Z p 3 L D E x f S Z x d W 9 0 O y w m c X V v d D t T Z W N 0 a W 9 u M S 9 U Y W J l b G E z L 1 p t a W V u a W 9 u b y B 0 e X A u e 0 p H L D E y f S Z x d W 9 0 O y w m c X V v d D t T Z W N 0 a W 9 u M S 9 U Y W J l b G E z L 1 p t a W V u a W 9 u b y B 0 e X A u e 0 s s M T N 9 J n F 1 b 3 Q 7 L C Z x d W 9 0 O 1 N l Y 3 R p b 2 4 x L 1 R h Y m V s Y T M v W m 1 p Z W 5 p b 2 5 v I H R 5 c C 5 7 W i w x N H 0 m c X V v d D s s J n F 1 b 3 Q 7 U 2 V j d G l v b j E v V G F i Z W x h M y 9 a b W l l b m l v b m 8 g d H l w L n t H L D E 1 f S Z x d W 9 0 O y w m c X V v d D t T Z W N 0 a W 9 u M S 9 U Y W J l b G E z L 1 p t a W V u a W 9 u b y B 0 e X A u e 0 w s M T Z 9 J n F 1 b 3 Q 7 L C Z x d W 9 0 O 1 N l Y 3 R p b 2 4 x L 1 R h Y m V s Y T M v W m 1 p Z W 5 p b 2 5 v I H R 5 c C 5 7 S 2 9 s d W 1 u Y T E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U Y W J l b G E z L 1 p t a W V u a W 9 u b y B 0 e X A u e 0 w u c C 4 s M H 0 m c X V v d D s s J n F 1 b 3 Q 7 U 2 V j d G l v b j E v V G F i Z W x h M y 9 a b W l l b m l v b m 8 g d H l w L n t T e m t v x Y J h I H d 5 c 3 n F g m F q x I V j Y S w x f S Z x d W 9 0 O y w m c X V v d D t T Z W N 0 a W 9 u M S 9 U Y W J l b G E z L 1 p t a W V u a W 9 u b y B 0 e X A u e 0 1 p Z W p z Y 2 9 3 b 8 W b x I c s M n 0 m c X V v d D s s J n F 1 b 3 Q 7 U 2 V j d G l v b j E v V G F i Z W x h M y 9 a b W l l b m l v b m 8 g d H l w L n t a Y X f D s 2 Q s M 3 0 m c X V v d D s s J n F 1 b 3 Q 7 U 2 V j d G l v b j E v V G F i Z W x h M y 9 a b W l l b m l v b m 8 g d H l w L n t T e W 1 i b 2 w g Y 3 l m c m 9 3 e S B 6 Y X d v Z H U s N H 0 m c X V v d D s s J n F 1 b 3 Q 7 U 2 V j d G l v b j E v V G F i Z W x h M y 9 a b W l l b m l v b m 8 g d H l w L n t T e W 1 i b 2 w g a 3 d h b G l m a W t h Y 2 p p L D V 9 J n F 1 b 3 Q 7 L C Z x d W 9 0 O 1 N l Y 3 R p b 2 4 x L 1 R h Y m V s Y T M v W m 1 p Z W 5 p b 2 5 v I H R 5 c C 5 7 V G V y b W l u I H R 1 c m 5 1 c 3 U s N n 0 m c X V v d D s s J n F 1 b 3 Q 7 U 2 V j d G l v b j E v V G F i Z W x h M y 9 a b W l l b m l v b m 8 g d H l w L n t M a W N 6 Y m E g d W N 6 b m n D s 3 d c b i h T V E 9 Q S U X F g y k s N 3 0 m c X V v d D s s J n F 1 b 3 Q 7 U 2 V j d G l v b j E v V G F i Z W x h M y 9 a b W l l b m l v b m 8 g d H l w L n t 3 I H R 5 b S B k e m l l d 2 N 6 x I V y L D h 9 J n F 1 b 3 Q 7 L C Z x d W 9 0 O 1 N l Y 3 R p b 2 4 x L 1 R h Y m V s Y T M v W m 1 p Z W 5 p b 2 5 v I H R 5 c C 5 7 W m F r x Y J h Z G F u Z S B t a W V q c 2 N l I H J l Y W x p e m F j a m k g d H V y b n V z d S w 5 f S Z x d W 9 0 O y w m c X V v d D t T Z W N 0 a W 9 u M S 9 U Y W J l b G E z L 1 p t a W V u a W 9 u b y B 0 e X A u e 0 / F m l J P R E V L L D E w f S Z x d W 9 0 O y w m c X V v d D t T Z W N 0 a W 9 u M S 9 U Y W J l b G E z L 1 p t a W V u a W 9 u b y B 0 e X A u e 8 W a d y w x M X 0 m c X V v d D s s J n F 1 b 3 Q 7 U 2 V j d G l v b j E v V G F i Z W x h M y 9 a b W l l b m l v b m 8 g d H l w L n t K R y w x M n 0 m c X V v d D s s J n F 1 b 3 Q 7 U 2 V j d G l v b j E v V G F i Z W x h M y 9 a b W l l b m l v b m 8 g d H l w L n t L L D E z f S Z x d W 9 0 O y w m c X V v d D t T Z W N 0 a W 9 u M S 9 U Y W J l b G E z L 1 p t a W V u a W 9 u b y B 0 e X A u e 1 o s M T R 9 J n F 1 b 3 Q 7 L C Z x d W 9 0 O 1 N l Y 3 R p b 2 4 x L 1 R h Y m V s Y T M v W m 1 p Z W 5 p b 2 5 v I H R 5 c C 5 7 R y w x N X 0 m c X V v d D s s J n F 1 b 3 Q 7 U 2 V j d G l v b j E v V G F i Z W x h M y 9 a b W l l b m l v b m 8 g d H l w L n t M L D E 2 f S Z x d W 9 0 O y w m c X V v d D t T Z W N 0 a W 9 u M S 9 U Y W J l b G E z L 1 p t a W V u a W 9 u b y B 0 e X A u e 0 t v b H V t b m E x L D E 3 f S Z x d W 9 0 O 1 0 s J n F 1 b 3 Q 7 U m V s Y X R p b 2 5 z a G l w S W 5 m b y Z x d W 9 0 O z p b X X 0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0 F y a 3 V z e j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l F 1 Z X J 5 S U Q i I F Z h b H V l P S J z N z d k O W N h M G I t Y 2 Q 4 O S 0 0 M m V i L T g 3 O W Q t Z D c 5 Z D M z Z j I z N 2 I 2 I i A v P j x F b n R y e S B U e X B l P S J G a W x s T G F z d F V w Z G F 0 Z W Q i I F Z h b H V l P S J k M j A y M i 0 w M y 0 y M l Q x N z o 0 N j o y O C 4 4 O T U w N z Y 1 W i I g L z 4 8 R W 5 0 c n k g V H l w Z T 0 i R m l s b E V y c m 9 y Q 2 9 k Z S I g V m F s d W U 9 I n N V b m t u b 3 d u I i A v P j x F b n R y e S B U e X B l P S J G a W x s Q 2 9 s d W 1 u T m F t Z X M i I F Z h b H V l P S J z W y Z x d W 9 0 O 0 w u c C 4 m c X V v d D s s J n F 1 b 3 Q 7 U 3 p r b 8 W C Y S B 3 e X N 5 x Y J h a s S F Y 2 E m c X V v d D s s J n F 1 b 3 Q 7 T W l l a n N j b 3 d v x Z v E h y Z x d W 9 0 O y w m c X V v d D t a Y X f D s 2 Q m c X V v d D s s J n F 1 b 3 Q 7 U 3 l t Y m 9 s I G N 5 Z n J v d 3 k g e m F 3 b 2 R 1 J n F 1 b 3 Q 7 L C Z x d W 9 0 O 1 N 5 b W J v b C B r d 2 F s a W Z p a 2 F j a m k m c X V v d D s s J n F 1 b 3 Q 7 V G V y b W l u I H R 1 c m 5 1 c 3 U m c X V v d D s s J n F 1 b 3 Q 7 T G l j e m J h I H V j e m 5 p w 7 N 3 X G 4 o U 1 R P U E l F x Y M p J n F 1 b 3 Q 7 L C Z x d W 9 0 O 3 c g d H l t I G R 6 a W V 3 Y 3 r E h X I m c X V v d D s s J n F 1 b 3 Q 7 W m F r x Y J h Z G F u Z S B t a W V q c 2 N l I H J l Y W x p e m F j a m k g d H V y b n V z d S Z x d W 9 0 O y w m c X V v d D t P x Z p S T 0 R F S y Z x d W 9 0 O y w m c X V v d D v F m n c m c X V v d D s s J n F 1 b 3 Q 7 S k c m c X V v d D s s J n F 1 b 3 Q 7 S y Z x d W 9 0 O y w m c X V v d D t a J n F 1 b 3 Q 7 L C Z x d W 9 0 O 0 c m c X V v d D s s J n F 1 b 3 Q 7 T C Z x d W 9 0 O y w m c X V v d D t L b 2 x 1 b W 5 h M S Z x d W 9 0 O 1 0 i I C 8 + P E V u d H J 5 I F R 5 c G U 9 I k Z p b G x D b 2 x 1 b W 5 U e X B l c y I g V m F s d W U 9 I n N C Z 1 l H Q m d N R 0 J n T U R C Z 1 l B Q U F B Q U F B Q U E i I C 8 + P E V u d H J 5 I F R 5 c G U 9 I k Z p b G x F c n J v c k N v d W 5 0 I i B W Y W x 1 Z T 0 i b D A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Z p b G x U Y X J n Z X Q i I F Z h b H V l P S J z V G F i Z W x h M 1 8 y I i A v P j w v U 3 R h Y m x l R W 5 0 c m l l c z 4 8 L 0 l 0 Z W 0 + P E l 0 Z W 0 + P E l 0 Z W 1 M b 2 N h d G l v b j 4 8 S X R l b V R 5 c G U + R m 9 y b X V s Y T w v S X R l b V R 5 c G U + P E l 0 Z W 1 Q Y X R o P l N l Y 3 R p b 2 4 x L 1 R h Y m V s Y T M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y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B w V Y N J F 4 0 m f 0 J 6 k o x M E C Q A A A A A C A A A A A A A Q Z g A A A A E A A C A A A A A 0 t 0 N l b 8 Q a J A N M 9 H y P O t W a / 5 t C k N U f q B S A + V z S 5 V 8 N 4 g A A A A A O g A A A A A I A A C A A A A A E J w B j 4 i J v b 2 V 1 j P i v z B b d F 9 5 R f Y 1 c N 2 g i D 2 D d J e y 3 i V A A A A D h O w 4 c a b 3 D n v m j 1 S s x X f 4 N X h g J p W j 6 T w b F a B y U Q Q 0 g / e T p 8 + s e f F V m U n g L C d X u g 9 7 L w u w q X r x a 3 Z Z v 5 P 1 W i i g U q N I + l F X V O u T Z x 4 6 / x D q u 7 k A A A A A 0 e Y / U d + 9 L t Q V g p m q Q H 7 V N n o y D i 6 q d E C w p 0 m 4 / 8 n a g 7 R y d 3 F f I I W g + S v 5 q K K o m 5 0 z + v 2 A q M N v i W 0 V o l 1 s 7 0 / p a < / D a t a M a s h u p > 
</file>

<file path=customXml/itemProps1.xml><?xml version="1.0" encoding="utf-8"?>
<ds:datastoreItem xmlns:ds="http://schemas.openxmlformats.org/officeDocument/2006/customXml" ds:itemID="{614E37FB-A48C-4F4E-8FFE-011208880A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1_stopień</vt:lpstr>
      <vt:lpstr>2_stopień</vt:lpstr>
      <vt:lpstr>3_stopień</vt:lpstr>
      <vt:lpstr>zestawienie_1</vt:lpstr>
      <vt:lpstr>zestawienie_2</vt:lpstr>
      <vt:lpstr>zestawienie_3</vt:lpstr>
      <vt:lpstr>przestawna_1</vt:lpstr>
      <vt:lpstr>przestawna_2</vt:lpstr>
      <vt:lpstr>przestawna_3</vt:lpstr>
      <vt:lpstr>Arkusz4</vt:lpstr>
      <vt:lpstr>Dane BSI</vt:lpstr>
      <vt:lpstr>BS_1_dziedzinowe</vt:lpstr>
      <vt:lpstr>BS_1 zestawienie</vt:lpstr>
      <vt:lpstr>Moje</vt:lpstr>
      <vt:lpstr>Arkusz1</vt:lpstr>
      <vt:lpstr>RSPO</vt:lpstr>
      <vt:lpstr>Arkusz6</vt:lpstr>
      <vt:lpstr>Arkusz2</vt:lpstr>
      <vt:lpstr>Arkusz3</vt:lpstr>
      <vt:lpstr>Arkusz5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Krzywda</dc:creator>
  <cp:lastModifiedBy>Piotr Krzywda</cp:lastModifiedBy>
  <cp:lastPrinted>2023-11-09T07:55:56Z</cp:lastPrinted>
  <dcterms:created xsi:type="dcterms:W3CDTF">2020-01-08T12:02:44Z</dcterms:created>
  <dcterms:modified xsi:type="dcterms:W3CDTF">2023-12-06T12:09:57Z</dcterms:modified>
</cp:coreProperties>
</file>